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ml.chartshapes+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5.xml" ContentType="application/vnd.openxmlformats-officedocument.themeOverride+xml"/>
  <Override PartName="/xl/drawings/drawing6.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6.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ml.chartshapes+xml"/>
  <Override PartName="/xl/charts/chart9.xml" ContentType="application/vnd.openxmlformats-officedocument.drawingml.chart+xml"/>
  <Override PartName="/xl/theme/themeOverride8.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ml.chartshapes+xml"/>
  <Override PartName="/xl/charts/chart11.xml" ContentType="application/vnd.openxmlformats-officedocument.drawingml.chart+xml"/>
  <Override PartName="/xl/theme/themeOverride10.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charts/chart13.xml" ContentType="application/vnd.openxmlformats-officedocument.drawingml.chart+xml"/>
  <Override PartName="/xl/drawings/drawing17.xml" ContentType="application/vnd.openxmlformats-officedocument.drawingml.chartshapes+xml"/>
  <Override PartName="/xl/charts/chart14.xml" ContentType="application/vnd.openxmlformats-officedocument.drawingml.chart+xml"/>
  <Override PartName="/xl/drawings/drawing18.xml" ContentType="application/vnd.openxmlformats-officedocument.drawingml.chartshapes+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8.xml" ContentType="application/vnd.openxmlformats-officedocument.drawingml.chart+xml"/>
  <Override PartName="/xl/theme/themeOverride11.xml" ContentType="application/vnd.openxmlformats-officedocument.themeOverride+xml"/>
  <Override PartName="/xl/drawings/drawing23.xml" ContentType="application/vnd.openxmlformats-officedocument.drawingml.chartshapes+xml"/>
  <Override PartName="/xl/charts/chart19.xml" ContentType="application/vnd.openxmlformats-officedocument.drawingml.chart+xml"/>
  <Override PartName="/xl/theme/themeOverride12.xml" ContentType="application/vnd.openxmlformats-officedocument.themeOverride+xml"/>
  <Override PartName="/xl/drawings/drawing24.xml" ContentType="application/vnd.openxmlformats-officedocument.drawingml.chartshapes+xml"/>
  <Override PartName="/xl/charts/chart20.xml" ContentType="application/vnd.openxmlformats-officedocument.drawingml.chart+xml"/>
  <Override PartName="/xl/theme/themeOverride13.xml" ContentType="application/vnd.openxmlformats-officedocument.themeOverride+xml"/>
  <Override PartName="/xl/drawings/drawing25.xml" ContentType="application/vnd.openxmlformats-officedocument.drawingml.chartshapes+xml"/>
  <Override PartName="/xl/charts/chart21.xml" ContentType="application/vnd.openxmlformats-officedocument.drawingml.chart+xml"/>
  <Override PartName="/xl/theme/themeOverride14.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theme/themeOverride15.xml" ContentType="application/vnd.openxmlformats-officedocument.themeOverride+xml"/>
  <Override PartName="/xl/drawings/drawing28.xml" ContentType="application/vnd.openxmlformats-officedocument.drawingml.chartshapes+xml"/>
  <Override PartName="/xl/charts/chart23.xml" ContentType="application/vnd.openxmlformats-officedocument.drawingml.chart+xml"/>
  <Override PartName="/xl/theme/themeOverride16.xml" ContentType="application/vnd.openxmlformats-officedocument.themeOverride+xml"/>
  <Override PartName="/xl/drawings/drawing29.xml" ContentType="application/vnd.openxmlformats-officedocument.drawingml.chartshapes+xml"/>
  <Override PartName="/xl/charts/chart24.xml" ContentType="application/vnd.openxmlformats-officedocument.drawingml.chart+xml"/>
  <Override PartName="/xl/theme/themeOverride17.xml" ContentType="application/vnd.openxmlformats-officedocument.themeOverride+xml"/>
  <Override PartName="/xl/drawings/drawing30.xml" ContentType="application/vnd.openxmlformats-officedocument.drawingml.chartshapes+xml"/>
  <Override PartName="/xl/charts/chart25.xml" ContentType="application/vnd.openxmlformats-officedocument.drawingml.chart+xml"/>
  <Override PartName="/xl/theme/themeOverride18.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theme/themeOverride19.xml" ContentType="application/vnd.openxmlformats-officedocument.themeOverride+xml"/>
  <Override PartName="/xl/drawings/drawing33.xml" ContentType="application/vnd.openxmlformats-officedocument.drawingml.chartshapes+xml"/>
  <Override PartName="/xl/charts/chart27.xml" ContentType="application/vnd.openxmlformats-officedocument.drawingml.chart+xml"/>
  <Override PartName="/xl/theme/themeOverride20.xml" ContentType="application/vnd.openxmlformats-officedocument.themeOverride+xml"/>
  <Override PartName="/xl/drawings/drawing34.xml" ContentType="application/vnd.openxmlformats-officedocument.drawingml.chartshapes+xml"/>
  <Override PartName="/xl/charts/chart28.xml" ContentType="application/vnd.openxmlformats-officedocument.drawingml.chart+xml"/>
  <Override PartName="/xl/theme/themeOverride21.xml" ContentType="application/vnd.openxmlformats-officedocument.themeOverride+xml"/>
  <Override PartName="/xl/drawings/drawing35.xml" ContentType="application/vnd.openxmlformats-officedocument.drawingml.chartshapes+xml"/>
  <Override PartName="/xl/charts/chart29.xml" ContentType="application/vnd.openxmlformats-officedocument.drawingml.chart+xml"/>
  <Override PartName="/xl/theme/themeOverride22.xml" ContentType="application/vnd.openxmlformats-officedocument.themeOverride+xml"/>
  <Override PartName="/xl/drawings/drawing36.xml" ContentType="application/vnd.openxmlformats-officedocument.drawingml.chartshapes+xml"/>
  <Override PartName="/xl/charts/chart30.xml" ContentType="application/vnd.openxmlformats-officedocument.drawingml.chart+xml"/>
  <Override PartName="/xl/theme/themeOverride23.xml" ContentType="application/vnd.openxmlformats-officedocument.themeOverride+xml"/>
  <Override PartName="/xl/drawings/drawing37.xml" ContentType="application/vnd.openxmlformats-officedocument.drawingml.chartshapes+xml"/>
  <Override PartName="/xl/charts/chart31.xml" ContentType="application/vnd.openxmlformats-officedocument.drawingml.chart+xml"/>
  <Override PartName="/xl/theme/themeOverride24.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32.xml" ContentType="application/vnd.openxmlformats-officedocument.drawingml.chart+xml"/>
  <Override PartName="/xl/theme/themeOverride25.xml" ContentType="application/vnd.openxmlformats-officedocument.themeOverride+xml"/>
  <Override PartName="/xl/drawings/drawing40.xml" ContentType="application/vnd.openxmlformats-officedocument.drawingml.chartshapes+xml"/>
  <Override PartName="/xl/charts/chart33.xml" ContentType="application/vnd.openxmlformats-officedocument.drawingml.chart+xml"/>
  <Override PartName="/xl/theme/themeOverride26.xml" ContentType="application/vnd.openxmlformats-officedocument.themeOverride+xml"/>
  <Override PartName="/xl/drawings/drawing41.xml" ContentType="application/vnd.openxmlformats-officedocument.drawingml.chartshapes+xml"/>
  <Override PartName="/xl/charts/chart34.xml" ContentType="application/vnd.openxmlformats-officedocument.drawingml.chart+xml"/>
  <Override PartName="/xl/theme/themeOverride27.xml" ContentType="application/vnd.openxmlformats-officedocument.themeOverride+xml"/>
  <Override PartName="/xl/drawings/drawing42.xml" ContentType="application/vnd.openxmlformats-officedocument.drawingml.chartshapes+xml"/>
  <Override PartName="/xl/charts/chart35.xml" ContentType="application/vnd.openxmlformats-officedocument.drawingml.chart+xml"/>
  <Override PartName="/xl/theme/themeOverride28.xml" ContentType="application/vnd.openxmlformats-officedocument.themeOverride+xml"/>
  <Override PartName="/xl/drawings/drawing43.xml" ContentType="application/vnd.openxmlformats-officedocument.drawingml.chartshapes+xml"/>
  <Override PartName="/xl/charts/chart36.xml" ContentType="application/vnd.openxmlformats-officedocument.drawingml.chart+xml"/>
  <Override PartName="/xl/theme/themeOverride29.xml" ContentType="application/vnd.openxmlformats-officedocument.themeOverride+xml"/>
  <Override PartName="/xl/drawings/drawing44.xml" ContentType="application/vnd.openxmlformats-officedocument.drawingml.chartshapes+xml"/>
  <Override PartName="/xl/charts/chart37.xml" ContentType="application/vnd.openxmlformats-officedocument.drawingml.chart+xml"/>
  <Override PartName="/xl/theme/themeOverride30.xml" ContentType="application/vnd.openxmlformats-officedocument.themeOverride+xml"/>
  <Override PartName="/xl/drawings/drawing45.xml" ContentType="application/vnd.openxmlformats-officedocument.drawingml.chartshapes+xml"/>
  <Override PartName="/xl/drawings/drawing46.xml" ContentType="application/vnd.openxmlformats-officedocument.drawing+xml"/>
  <Override PartName="/xl/charts/chart38.xml" ContentType="application/vnd.openxmlformats-officedocument.drawingml.chart+xml"/>
  <Override PartName="/xl/drawings/drawing47.xml" ContentType="application/vnd.openxmlformats-officedocument.drawingml.chartshapes+xml"/>
  <Override PartName="/xl/charts/chart39.xml" ContentType="application/vnd.openxmlformats-officedocument.drawingml.chart+xml"/>
  <Override PartName="/xl/drawings/drawing48.xml" ContentType="application/vnd.openxmlformats-officedocument.drawingml.chartshapes+xml"/>
  <Override PartName="/xl/charts/chart40.xml" ContentType="application/vnd.openxmlformats-officedocument.drawingml.chart+xml"/>
  <Override PartName="/xl/drawings/drawing49.xml" ContentType="application/vnd.openxmlformats-officedocument.drawingml.chartshapes+xml"/>
  <Override PartName="/xl/charts/chart41.xml" ContentType="application/vnd.openxmlformats-officedocument.drawingml.chart+xml"/>
  <Override PartName="/xl/drawings/drawing50.xml" ContentType="application/vnd.openxmlformats-officedocument.drawingml.chartshapes+xml"/>
  <Override PartName="/xl/charts/chart42.xml" ContentType="application/vnd.openxmlformats-officedocument.drawingml.chart+xml"/>
  <Override PartName="/xl/drawings/drawing51.xml" ContentType="application/vnd.openxmlformats-officedocument.drawingml.chartshapes+xml"/>
  <Override PartName="/xl/charts/chart43.xml" ContentType="application/vnd.openxmlformats-officedocument.drawingml.chart+xml"/>
  <Override PartName="/xl/drawings/drawing52.xml" ContentType="application/vnd.openxmlformats-officedocument.drawingml.chartshapes+xml"/>
  <Override PartName="/xl/charts/chart44.xml" ContentType="application/vnd.openxmlformats-officedocument.drawingml.chart+xml"/>
  <Override PartName="/xl/theme/themeOverride31.xml" ContentType="application/vnd.openxmlformats-officedocument.themeOverride+xml"/>
  <Override PartName="/xl/drawings/drawing53.xml" ContentType="application/vnd.openxmlformats-officedocument.drawingml.chartshapes+xml"/>
  <Override PartName="/xl/charts/chart45.xml" ContentType="application/vnd.openxmlformats-officedocument.drawingml.chart+xml"/>
  <Override PartName="/xl/theme/themeOverride32.xml" ContentType="application/vnd.openxmlformats-officedocument.themeOverride+xml"/>
  <Override PartName="/xl/drawings/drawing54.xml" ContentType="application/vnd.openxmlformats-officedocument.drawingml.chartshapes+xml"/>
  <Override PartName="/xl/charts/chart46.xml" ContentType="application/vnd.openxmlformats-officedocument.drawingml.chart+xml"/>
  <Override PartName="/xl/theme/themeOverride33.xml" ContentType="application/vnd.openxmlformats-officedocument.themeOverride+xml"/>
  <Override PartName="/xl/drawings/drawing55.xml" ContentType="application/vnd.openxmlformats-officedocument.drawingml.chartshapes+xml"/>
  <Override PartName="/xl/charts/chart47.xml" ContentType="application/vnd.openxmlformats-officedocument.drawingml.chart+xml"/>
  <Override PartName="/xl/theme/themeOverride34.xml" ContentType="application/vnd.openxmlformats-officedocument.themeOverride+xml"/>
  <Override PartName="/xl/drawings/drawing56.xml" ContentType="application/vnd.openxmlformats-officedocument.drawingml.chartshapes+xml"/>
  <Override PartName="/xl/charts/chart48.xml" ContentType="application/vnd.openxmlformats-officedocument.drawingml.chart+xml"/>
  <Override PartName="/xl/theme/themeOverride35.xml" ContentType="application/vnd.openxmlformats-officedocument.themeOverride+xml"/>
  <Override PartName="/xl/drawings/drawing57.xml" ContentType="application/vnd.openxmlformats-officedocument.drawingml.chartshapes+xml"/>
  <Override PartName="/xl/charts/chart49.xml" ContentType="application/vnd.openxmlformats-officedocument.drawingml.chart+xml"/>
  <Override PartName="/xl/theme/themeOverride36.xml" ContentType="application/vnd.openxmlformats-officedocument.themeOverride+xml"/>
  <Override PartName="/xl/drawings/drawing58.xml" ContentType="application/vnd.openxmlformats-officedocument.drawingml.chartshapes+xml"/>
  <Override PartName="/xl/charts/chart50.xml" ContentType="application/vnd.openxmlformats-officedocument.drawingml.chart+xml"/>
  <Override PartName="/xl/theme/themeOverride37.xml" ContentType="application/vnd.openxmlformats-officedocument.themeOverride+xml"/>
  <Override PartName="/xl/drawings/drawing59.xml" ContentType="application/vnd.openxmlformats-officedocument.drawingml.chartshapes+xml"/>
  <Override PartName="/xl/charts/chart51.xml" ContentType="application/vnd.openxmlformats-officedocument.drawingml.chart+xml"/>
  <Override PartName="/xl/theme/themeOverride38.xml" ContentType="application/vnd.openxmlformats-officedocument.themeOverride+xml"/>
  <Override PartName="/xl/drawings/drawing60.xml" ContentType="application/vnd.openxmlformats-officedocument.drawingml.chartshapes+xml"/>
  <Override PartName="/xl/charts/chart52.xml" ContentType="application/vnd.openxmlformats-officedocument.drawingml.chart+xml"/>
  <Override PartName="/xl/theme/themeOverride39.xml" ContentType="application/vnd.openxmlformats-officedocument.themeOverride+xml"/>
  <Override PartName="/xl/drawings/drawing61.xml" ContentType="application/vnd.openxmlformats-officedocument.drawingml.chartshapes+xml"/>
  <Override PartName="/xl/charts/chart53.xml" ContentType="application/vnd.openxmlformats-officedocument.drawingml.chart+xml"/>
  <Override PartName="/xl/theme/themeOverride40.xml" ContentType="application/vnd.openxmlformats-officedocument.themeOverride+xml"/>
  <Override PartName="/xl/drawings/drawing62.xml" ContentType="application/vnd.openxmlformats-officedocument.drawingml.chartshapes+xml"/>
  <Override PartName="/xl/charts/chart54.xml" ContentType="application/vnd.openxmlformats-officedocument.drawingml.chart+xml"/>
  <Override PartName="/xl/theme/themeOverride41.xml" ContentType="application/vnd.openxmlformats-officedocument.themeOverride+xml"/>
  <Override PartName="/xl/drawings/drawing63.xml" ContentType="application/vnd.openxmlformats-officedocument.drawingml.chartshapes+xml"/>
  <Override PartName="/xl/charts/chart55.xml" ContentType="application/vnd.openxmlformats-officedocument.drawingml.chart+xml"/>
  <Override PartName="/xl/theme/themeOverride42.xml" ContentType="application/vnd.openxmlformats-officedocument.themeOverride+xml"/>
  <Override PartName="/xl/drawings/drawing64.xml" ContentType="application/vnd.openxmlformats-officedocument.drawingml.chartshapes+xml"/>
  <Override PartName="/xl/charts/chart56.xml" ContentType="application/vnd.openxmlformats-officedocument.drawingml.chart+xml"/>
  <Override PartName="/xl/theme/themeOverride43.xml" ContentType="application/vnd.openxmlformats-officedocument.themeOverride+xml"/>
  <Override PartName="/xl/drawings/drawing65.xml" ContentType="application/vnd.openxmlformats-officedocument.drawingml.chartshapes+xml"/>
  <Override PartName="/xl/charts/chart57.xml" ContentType="application/vnd.openxmlformats-officedocument.drawingml.chart+xml"/>
  <Override PartName="/xl/theme/themeOverride44.xml" ContentType="application/vnd.openxmlformats-officedocument.themeOverride+xml"/>
  <Override PartName="/xl/drawings/drawing66.xml" ContentType="application/vnd.openxmlformats-officedocument.drawingml.chartshapes+xml"/>
  <Override PartName="/xl/charts/chart58.xml" ContentType="application/vnd.openxmlformats-officedocument.drawingml.chart+xml"/>
  <Override PartName="/xl/theme/themeOverride45.xml" ContentType="application/vnd.openxmlformats-officedocument.themeOverride+xml"/>
  <Override PartName="/xl/drawings/drawing67.xml" ContentType="application/vnd.openxmlformats-officedocument.drawingml.chartshapes+xml"/>
  <Override PartName="/xl/charts/chart59.xml" ContentType="application/vnd.openxmlformats-officedocument.drawingml.chart+xml"/>
  <Override PartName="/xl/theme/themeOverride46.xml" ContentType="application/vnd.openxmlformats-officedocument.themeOverride+xml"/>
  <Override PartName="/xl/drawings/drawing68.xml" ContentType="application/vnd.openxmlformats-officedocument.drawingml.chartshapes+xml"/>
  <Override PartName="/xl/charts/chart60.xml" ContentType="application/vnd.openxmlformats-officedocument.drawingml.chart+xml"/>
  <Override PartName="/xl/theme/themeOverride47.xml" ContentType="application/vnd.openxmlformats-officedocument.themeOverride+xml"/>
  <Override PartName="/xl/drawings/drawing69.xml" ContentType="application/vnd.openxmlformats-officedocument.drawingml.chartshapes+xml"/>
  <Override PartName="/xl/charts/chart61.xml" ContentType="application/vnd.openxmlformats-officedocument.drawingml.chart+xml"/>
  <Override PartName="/xl/theme/themeOverride48.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62.xml" ContentType="application/vnd.openxmlformats-officedocument.drawingml.chart+xml"/>
  <Override PartName="/xl/drawings/drawing72.xml" ContentType="application/vnd.openxmlformats-officedocument.drawingml.chartshapes+xml"/>
  <Override PartName="/xl/charts/chart63.xml" ContentType="application/vnd.openxmlformats-officedocument.drawingml.chart+xml"/>
  <Override PartName="/xl/drawings/drawing73.xml" ContentType="application/vnd.openxmlformats-officedocument.drawingml.chartshapes+xml"/>
  <Override PartName="/xl/charts/chart64.xml" ContentType="application/vnd.openxmlformats-officedocument.drawingml.chart+xml"/>
  <Override PartName="/xl/drawings/drawing74.xml" ContentType="application/vnd.openxmlformats-officedocument.drawingml.chartshapes+xml"/>
  <Override PartName="/xl/charts/chart65.xml" ContentType="application/vnd.openxmlformats-officedocument.drawingml.chart+xml"/>
  <Override PartName="/xl/drawings/drawing75.xml" ContentType="application/vnd.openxmlformats-officedocument.drawingml.chartshapes+xml"/>
  <Override PartName="/xl/charts/chart66.xml" ContentType="application/vnd.openxmlformats-officedocument.drawingml.chart+xml"/>
  <Override PartName="/xl/theme/themeOverride49.xml" ContentType="application/vnd.openxmlformats-officedocument.themeOverride+xml"/>
  <Override PartName="/xl/drawings/drawing76.xml" ContentType="application/vnd.openxmlformats-officedocument.drawingml.chartshapes+xml"/>
  <Override PartName="/xl/charts/chart67.xml" ContentType="application/vnd.openxmlformats-officedocument.drawingml.chart+xml"/>
  <Override PartName="/xl/theme/themeOverride50.xml" ContentType="application/vnd.openxmlformats-officedocument.themeOverride+xml"/>
  <Override PartName="/xl/drawings/drawing77.xml" ContentType="application/vnd.openxmlformats-officedocument.drawingml.chartshapes+xml"/>
  <Override PartName="/xl/charts/chart68.xml" ContentType="application/vnd.openxmlformats-officedocument.drawingml.chart+xml"/>
  <Override PartName="/xl/theme/themeOverride51.xml" ContentType="application/vnd.openxmlformats-officedocument.themeOverride+xml"/>
  <Override PartName="/xl/drawings/drawing78.xml" ContentType="application/vnd.openxmlformats-officedocument.drawingml.chartshapes+xml"/>
  <Override PartName="/xl/charts/chart6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70.xml" ContentType="application/vnd.openxmlformats-officedocument.drawingml.chart+xml"/>
  <Override PartName="/xl/drawings/drawing81.xml" ContentType="application/vnd.openxmlformats-officedocument.drawingml.chartshapes+xml"/>
  <Override PartName="/xl/charts/chart71.xml" ContentType="application/vnd.openxmlformats-officedocument.drawingml.chart+xml"/>
  <Override PartName="/xl/drawings/drawing82.xml" ContentType="application/vnd.openxmlformats-officedocument.drawingml.chartshapes+xml"/>
  <Override PartName="/xl/charts/chart72.xml" ContentType="application/vnd.openxmlformats-officedocument.drawingml.chart+xml"/>
  <Override PartName="/xl/drawings/drawing83.xml" ContentType="application/vnd.openxmlformats-officedocument.drawingml.chartshapes+xml"/>
  <Override PartName="/xl/charts/chart73.xml" ContentType="application/vnd.openxmlformats-officedocument.drawingml.chart+xml"/>
  <Override PartName="/xl/drawings/drawing84.xml" ContentType="application/vnd.openxmlformats-officedocument.drawingml.chartshapes+xml"/>
  <Override PartName="/xl/charts/chart74.xml" ContentType="application/vnd.openxmlformats-officedocument.drawingml.chart+xml"/>
  <Override PartName="/xl/theme/themeOverride52.xml" ContentType="application/vnd.openxmlformats-officedocument.themeOverride+xml"/>
  <Override PartName="/xl/drawings/drawing85.xml" ContentType="application/vnd.openxmlformats-officedocument.drawingml.chartshapes+xml"/>
  <Override PartName="/xl/charts/chart75.xml" ContentType="application/vnd.openxmlformats-officedocument.drawingml.chart+xml"/>
  <Override PartName="/xl/theme/themeOverride53.xml" ContentType="application/vnd.openxmlformats-officedocument.themeOverride+xml"/>
  <Override PartName="/xl/drawings/drawing86.xml" ContentType="application/vnd.openxmlformats-officedocument.drawingml.chartshapes+xml"/>
  <Override PartName="/xl/charts/chart76.xml" ContentType="application/vnd.openxmlformats-officedocument.drawingml.chart+xml"/>
  <Override PartName="/xl/theme/themeOverride54.xml" ContentType="application/vnd.openxmlformats-officedocument.themeOverride+xml"/>
  <Override PartName="/xl/drawings/drawing87.xml" ContentType="application/vnd.openxmlformats-officedocument.drawingml.chartshapes+xml"/>
  <Override PartName="/xl/charts/chart77.xml" ContentType="application/vnd.openxmlformats-officedocument.drawingml.chart+xml"/>
  <Override PartName="/xl/theme/themeOverride55.xml" ContentType="application/vnd.openxmlformats-officedocument.themeOverride+xml"/>
  <Override PartName="/xl/drawings/drawing88.xml" ContentType="application/vnd.openxmlformats-officedocument.drawingml.chartshapes+xml"/>
  <Override PartName="/xl/drawings/drawing89.xml" ContentType="application/vnd.openxmlformats-officedocument.drawing+xml"/>
  <Override PartName="/xl/charts/chart78.xml" ContentType="application/vnd.openxmlformats-officedocument.drawingml.chart+xml"/>
  <Override PartName="/xl/drawings/drawing9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158.210.91.142\c16gio\00_Inventory\JNGI_2020\002_JNGI2020_確報値\"/>
    </mc:Choice>
  </mc:AlternateContent>
  <xr:revisionPtr revIDLastSave="0" documentId="13_ncr:1_{FDA0E10B-542C-46E6-BFFC-978622BE095B}" xr6:coauthVersionLast="44" xr6:coauthVersionMax="44" xr10:uidLastSave="{00000000-0000-0000-0000-000000000000}"/>
  <bookViews>
    <workbookView xWindow="28680" yWindow="-120" windowWidth="29040" windowHeight="16440" xr2:uid="{AFC0C8B0-4B73-4DAD-8515-83984B966F05}"/>
  </bookViews>
  <sheets>
    <sheet name="0.Contents" sheetId="61" r:id="rId1"/>
    <sheet name="Notes" sheetId="99" r:id="rId2"/>
    <sheet name="1.Total" sheetId="64" r:id="rId3"/>
    <sheet name="2.CO2-Sector" sheetId="65" r:id="rId4"/>
    <sheet name="3.Allocated_CO2-Sector" sheetId="66" r:id="rId5"/>
    <sheet name="4.Allocated_CO2-Sector (detail)" sheetId="67" r:id="rId6"/>
    <sheet name="5.CO2-Share" sheetId="112" r:id="rId7"/>
    <sheet name="6.CO2-capita" sheetId="68" r:id="rId8"/>
    <sheet name="7.CO2-GDP" sheetId="69" r:id="rId9"/>
    <sheet name="8.CO2-fuel" sheetId="70" r:id="rId10"/>
    <sheet name="9.CH4" sheetId="74" r:id="rId11"/>
    <sheet name="10.CH4_detail" sheetId="75" r:id="rId12"/>
    <sheet name="11.N2O" sheetId="76" r:id="rId13"/>
    <sheet name="12.N2O_detail" sheetId="77" r:id="rId14"/>
    <sheet name="13.F-gas" sheetId="100" r:id="rId15"/>
    <sheet name="14.Household (per household)" sheetId="97" r:id="rId16"/>
    <sheet name="15.Household (per capita)" sheetId="101" r:id="rId17"/>
    <sheet name="16.KP-LULUCF" sheetId="109" r:id="rId18"/>
    <sheet name="17.【Annex】GHG-bunker" sheetId="73" r:id="rId19"/>
    <sheet name="18.【Annex】CRF-CO2" sheetId="102" r:id="rId20"/>
    <sheet name="リンク切公表時非表示（グラフの添え物）" sheetId="113" state="hidden" r:id="rId21"/>
  </sheets>
  <externalReferences>
    <externalReference r:id="rId22"/>
  </externalReferences>
  <definedNames>
    <definedName name="_1__123Graph_Aグラフ_2A" localSheetId="17" hidden="1">#REF!</definedName>
    <definedName name="_1__123Graph_Aグラフ_2A" localSheetId="6" hidden="1">#REF!</definedName>
    <definedName name="_1__123Graph_Aグラフ_2A" localSheetId="20" hidden="1">#REF!</definedName>
    <definedName name="_1__123Graph_Aグラフ_2A" hidden="1">#REF!</definedName>
    <definedName name="_2__123Graph_Bグラフ_2A" localSheetId="17" hidden="1">#REF!</definedName>
    <definedName name="_2__123Graph_Bグラフ_2A" localSheetId="6" hidden="1">#REF!</definedName>
    <definedName name="_2__123Graph_Bグラフ_2A" localSheetId="20" hidden="1">#REF!</definedName>
    <definedName name="_2__123Graph_Bグラフ_2A" hidden="1">#REF!</definedName>
    <definedName name="_3__123Graph_Cグラフ_2A" localSheetId="17" hidden="1">#REF!</definedName>
    <definedName name="_3__123Graph_Cグラフ_2A" localSheetId="6" hidden="1">#REF!</definedName>
    <definedName name="_3__123Graph_Cグラフ_2A" localSheetId="20" hidden="1">#REF!</definedName>
    <definedName name="_3__123Graph_Cグラフ_2A" hidden="1">#REF!</definedName>
    <definedName name="_4__123Graph_Dグラフ_2A" localSheetId="17" hidden="1">#REF!</definedName>
    <definedName name="_4__123Graph_Dグラフ_2A" localSheetId="6" hidden="1">#REF!</definedName>
    <definedName name="_4__123Graph_Dグラフ_2A" localSheetId="20" hidden="1">#REF!</definedName>
    <definedName name="_4__123Graph_Dグラフ_2A" hidden="1">#REF!</definedName>
    <definedName name="_5__123Graph_Eグラフ_2A" localSheetId="17" hidden="1">#REF!</definedName>
    <definedName name="_5__123Graph_Eグラフ_2A" localSheetId="6" hidden="1">#REF!</definedName>
    <definedName name="_5__123Graph_Eグラフ_2A" localSheetId="20" hidden="1">#REF!</definedName>
    <definedName name="_5__123Graph_Eグラフ_2A" hidden="1">#REF!</definedName>
    <definedName name="_6__123Graph_Xグラフ_2A" localSheetId="17" hidden="1">#REF!</definedName>
    <definedName name="_6__123Graph_Xグラフ_2A" localSheetId="6" hidden="1">#REF!</definedName>
    <definedName name="_6__123Graph_Xグラフ_2A" localSheetId="20" hidden="1">#REF!</definedName>
    <definedName name="_6__123Graph_Xグラフ_2A" hidden="1">#REF!</definedName>
    <definedName name="_Fill" localSheetId="17" hidden="1">#REF!</definedName>
    <definedName name="_Fill" localSheetId="6" hidden="1">#REF!</definedName>
    <definedName name="_Fill" localSheetId="20" hidden="1">#REF!</definedName>
    <definedName name="_Fill" hidden="1">#REF!</definedName>
    <definedName name="_Regression_Out" localSheetId="17" hidden="1">#REF!</definedName>
    <definedName name="_Regression_Out" localSheetId="6" hidden="1">#REF!</definedName>
    <definedName name="_Regression_Out" localSheetId="20" hidden="1">#REF!</definedName>
    <definedName name="_Regression_Out" hidden="1">#REF!</definedName>
    <definedName name="_Regression_X" localSheetId="17" hidden="1">#REF!</definedName>
    <definedName name="_Regression_X" localSheetId="6" hidden="1">#REF!</definedName>
    <definedName name="_Regression_X" localSheetId="20" hidden="1">#REF!</definedName>
    <definedName name="_Regression_X" hidden="1">#REF!</definedName>
    <definedName name="_Regression_Y" localSheetId="17" hidden="1">#REF!</definedName>
    <definedName name="_Regression_Y" localSheetId="6" hidden="1">#REF!</definedName>
    <definedName name="_Regression_Y" localSheetId="20" hidden="1">#REF!</definedName>
    <definedName name="_Regression_Y" hidden="1">#REF!</definedName>
    <definedName name="CRF_CountryName">[1]Sheet1!$C$4</definedName>
    <definedName name="CRF_InventoryYear">[1]Sheet1!$C$6</definedName>
    <definedName name="CRF_Submission">[1]Sheet1!$C$30</definedName>
    <definedName name="CRF_Table1.A_a_s2_Main" localSheetId="17">#REF!</definedName>
    <definedName name="CRF_Table1.A_a_s2_Main" localSheetId="6">#REF!</definedName>
    <definedName name="CRF_Table1.A_a_s2_Main">#REF!</definedName>
    <definedName name="CRF_Table2_II_.Fs1_Dyn1A17" localSheetId="17">#REF!</definedName>
    <definedName name="CRF_Table2_II_.Fs1_Dyn1A17" localSheetId="6">#REF!</definedName>
    <definedName name="CRF_Table2_II_.Fs1_Dyn1A17">#REF!</definedName>
    <definedName name="CRF_Table2_II_.Fs1_Dyn1A19" localSheetId="17">#REF!</definedName>
    <definedName name="CRF_Table2_II_.Fs1_Dyn1A19" localSheetId="6">#REF!</definedName>
    <definedName name="CRF_Table2_II_.Fs1_Dyn1A19">#REF!</definedName>
    <definedName name="CRF_Table2_II_.Fs1_Dyn1A21" localSheetId="17">#REF!</definedName>
    <definedName name="CRF_Table2_II_.Fs1_Dyn1A21" localSheetId="6">#REF!</definedName>
    <definedName name="CRF_Table2_II_.Fs1_Dyn1A21">#REF!</definedName>
    <definedName name="CRF_Table2_II_.Fs1_Dyn1A23" localSheetId="17">#REF!</definedName>
    <definedName name="CRF_Table2_II_.Fs1_Dyn1A23" localSheetId="6">#REF!</definedName>
    <definedName name="CRF_Table2_II_.Fs1_Dyn1A23">#REF!</definedName>
    <definedName name="CRF_Table2_II_.Fs1_Dyn1A25" localSheetId="17">#REF!</definedName>
    <definedName name="CRF_Table2_II_.Fs1_Dyn1A25" localSheetId="6">#REF!</definedName>
    <definedName name="CRF_Table2_II_.Fs1_Dyn1A25">#REF!</definedName>
    <definedName name="CRF_Table2_II_.Fs1_Dyn1A27" localSheetId="17">#REF!</definedName>
    <definedName name="CRF_Table2_II_.Fs1_Dyn1A27" localSheetId="6">#REF!</definedName>
    <definedName name="CRF_Table2_II_.Fs1_Dyn1A27">#REF!</definedName>
    <definedName name="CRF_Table2_II_.Fs1_Dyn2A30" localSheetId="17">#REF!</definedName>
    <definedName name="CRF_Table2_II_.Fs1_Dyn2A30" localSheetId="6">#REF!</definedName>
    <definedName name="CRF_Table2_II_.Fs1_Dyn2A30">#REF!</definedName>
    <definedName name="CRF_Table2_II_.Fs1_Dyn2A32" localSheetId="17">#REF!</definedName>
    <definedName name="CRF_Table2_II_.Fs1_Dyn2A32" localSheetId="6">#REF!</definedName>
    <definedName name="CRF_Table2_II_.Fs1_Dyn2A32">#REF!</definedName>
    <definedName name="CRF_Table2_II_.Fs1_Main" localSheetId="17">#REF!</definedName>
    <definedName name="CRF_Table2_II_.Fs1_Main" localSheetId="6">#REF!</definedName>
    <definedName name="CRF_Table2_II_.Fs1_Main">#REF!</definedName>
    <definedName name="CRF_Table4s1_Dyn1" localSheetId="17">#REF!</definedName>
    <definedName name="CRF_Table4s1_Dyn1" localSheetId="6">#REF!</definedName>
    <definedName name="CRF_Table4s1_Dyn1">#REF!</definedName>
    <definedName name="CRF_Table4s1_DynA20" localSheetId="17">#REF!</definedName>
    <definedName name="CRF_Table4s1_DynA20" localSheetId="6">#REF!</definedName>
    <definedName name="CRF_Table4s1_DynA20">#REF!</definedName>
    <definedName name="CRF_Table4s1_Main" localSheetId="17">#REF!</definedName>
    <definedName name="CRF_Table4s1_Main" localSheetId="6">#REF!</definedName>
    <definedName name="CRF_Table4s1_Main">#REF!</definedName>
    <definedName name="menu" localSheetId="17">#REF!</definedName>
    <definedName name="menu" localSheetId="6">#REF!</definedName>
    <definedName name="menu">#REF!</definedName>
    <definedName name="_xlnm.Print_Area" localSheetId="0">'0.Contents'!$A$2:$D$28</definedName>
    <definedName name="_xlnm.Print_Area" localSheetId="2">'1.Total'!$A$1:$CB$117</definedName>
    <definedName name="_xlnm.Print_Area" localSheetId="17">'16.KP-LULUCF'!$B$1:$J$47</definedName>
    <definedName name="regression" localSheetId="6" hidden="1">#REF!</definedName>
    <definedName name="regression" localSheetId="20" hidden="1">#REF!</definedName>
    <definedName name="regression" hidden="1">#REF!</definedName>
    <definedName name="regressiona1" localSheetId="6" hidden="1">#REF!</definedName>
    <definedName name="regressiona1" localSheetId="20" hidden="1">#REF!</definedName>
    <definedName name="regressiona1" hidden="1">#REF!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B56" i="100" l="1"/>
  <c r="BA56" i="100"/>
  <c r="AZ56" i="100"/>
  <c r="AW55" i="100"/>
  <c r="AK55" i="100"/>
  <c r="AJ55" i="100"/>
  <c r="AI55" i="100"/>
  <c r="AH55" i="100"/>
  <c r="AG55" i="100"/>
  <c r="AF55" i="100"/>
  <c r="AE55" i="100"/>
  <c r="AC55" i="100"/>
  <c r="AB55" i="100"/>
  <c r="AA55" i="100"/>
  <c r="AU49" i="100"/>
  <c r="AT49" i="100"/>
  <c r="AS49" i="100"/>
  <c r="AR49" i="100"/>
  <c r="AQ49" i="100"/>
  <c r="AP49" i="100"/>
  <c r="AO49" i="100"/>
  <c r="AN49" i="100"/>
  <c r="AM49" i="100"/>
  <c r="AL49" i="100"/>
  <c r="AK49" i="100"/>
  <c r="AJ49" i="100"/>
  <c r="AI49" i="100"/>
  <c r="AH49" i="100"/>
  <c r="AG49" i="100"/>
  <c r="AF49" i="100"/>
  <c r="AE49" i="100"/>
  <c r="AD49" i="100"/>
  <c r="AC49" i="100"/>
  <c r="AB49" i="100"/>
  <c r="AA49" i="100"/>
  <c r="AE48" i="100"/>
  <c r="AD48" i="100"/>
  <c r="AC48" i="100"/>
  <c r="AB48" i="100"/>
  <c r="AA48" i="100"/>
  <c r="AB46" i="100"/>
  <c r="AM45" i="100"/>
  <c r="AL45" i="100"/>
  <c r="AJ45" i="100"/>
  <c r="AI45" i="100"/>
  <c r="AH45" i="100"/>
  <c r="AG45" i="100"/>
  <c r="AF45" i="100"/>
  <c r="AE45" i="100"/>
  <c r="AD45" i="100"/>
  <c r="AB45" i="100"/>
  <c r="AA45" i="100"/>
  <c r="AB43" i="100"/>
  <c r="AB42" i="100"/>
  <c r="AA42" i="100"/>
  <c r="AB41" i="100"/>
  <c r="AB40" i="100"/>
  <c r="AH23" i="74"/>
  <c r="AU85" i="64"/>
  <c r="AN81" i="64"/>
  <c r="AC81" i="64"/>
  <c r="AJ80" i="64"/>
  <c r="BB79" i="64"/>
  <c r="AX78" i="64"/>
  <c r="AP78" i="64"/>
  <c r="AH78" i="64"/>
  <c r="AA10" i="102" l="1"/>
  <c r="AD86" i="64"/>
  <c r="AB10" i="102"/>
  <c r="AO81" i="64"/>
  <c r="AP86" i="64"/>
  <c r="AG78" i="64"/>
  <c r="AO78" i="64"/>
  <c r="AP79" i="64"/>
  <c r="AB81" i="64"/>
  <c r="AR80" i="64"/>
  <c r="AF78" i="64"/>
  <c r="AN78" i="64"/>
  <c r="AG23" i="74"/>
  <c r="AE25" i="74"/>
  <c r="AJ79" i="64"/>
  <c r="AK80" i="64"/>
  <c r="AS80" i="64"/>
  <c r="BB81" i="64"/>
  <c r="AW85" i="64"/>
  <c r="AS23" i="74"/>
  <c r="AN79" i="64"/>
  <c r="AX81" i="64"/>
  <c r="AU23" i="74"/>
  <c r="AP80" i="64"/>
  <c r="AQ81" i="64"/>
  <c r="AV23" i="74"/>
  <c r="AD25" i="74"/>
  <c r="AA40" i="100"/>
  <c r="AA5" i="100"/>
  <c r="AA47" i="100" s="1"/>
  <c r="AA23" i="100"/>
  <c r="AA59" i="100" s="1"/>
  <c r="AA30" i="100"/>
  <c r="AA67" i="100" s="1"/>
  <c r="AF172" i="100"/>
  <c r="AN172" i="100"/>
  <c r="AV172" i="100"/>
  <c r="BD172" i="100"/>
  <c r="AG173" i="100"/>
  <c r="AO173" i="100"/>
  <c r="AW173" i="100"/>
  <c r="BE173" i="100"/>
  <c r="AX174" i="100"/>
  <c r="AA43" i="100"/>
  <c r="AI175" i="100"/>
  <c r="AQ175" i="100"/>
  <c r="AY175" i="100"/>
  <c r="AB176" i="100"/>
  <c r="AB44" i="100"/>
  <c r="AJ176" i="100"/>
  <c r="AR176" i="100"/>
  <c r="AZ176" i="100"/>
  <c r="AC177" i="100"/>
  <c r="AC45" i="100"/>
  <c r="AK177" i="100"/>
  <c r="AK45" i="100"/>
  <c r="AS177" i="100"/>
  <c r="BA177" i="100"/>
  <c r="AD178" i="100"/>
  <c r="AL178" i="100"/>
  <c r="AT178" i="100"/>
  <c r="BB178" i="100"/>
  <c r="AE179" i="100"/>
  <c r="AM179" i="100"/>
  <c r="AU179" i="100"/>
  <c r="BC179" i="100"/>
  <c r="AF180" i="100"/>
  <c r="AF48" i="100"/>
  <c r="AN180" i="100"/>
  <c r="AW181" i="100"/>
  <c r="AX183" i="100"/>
  <c r="AI184" i="100"/>
  <c r="AQ184" i="100"/>
  <c r="AY184" i="100"/>
  <c r="AB185" i="100"/>
  <c r="AJ185" i="100"/>
  <c r="AR185" i="100"/>
  <c r="AZ185" i="100"/>
  <c r="AC186" i="100"/>
  <c r="AK186" i="100"/>
  <c r="AS186" i="100"/>
  <c r="BA186" i="100"/>
  <c r="AD187" i="100"/>
  <c r="AD55" i="100"/>
  <c r="AL187" i="100"/>
  <c r="AL55" i="100"/>
  <c r="AT187" i="100"/>
  <c r="BB187" i="100"/>
  <c r="AE188" i="100"/>
  <c r="AM188" i="100"/>
  <c r="AU188" i="100"/>
  <c r="BC188" i="100"/>
  <c r="BC56" i="100"/>
  <c r="AV190" i="100"/>
  <c r="AW191" i="100"/>
  <c r="AX192" i="100"/>
  <c r="AI193" i="100"/>
  <c r="AQ193" i="100"/>
  <c r="AY193" i="100"/>
  <c r="AB194" i="100"/>
  <c r="AJ194" i="100"/>
  <c r="AR194" i="100"/>
  <c r="AZ194" i="100"/>
  <c r="AC195" i="100"/>
  <c r="AK195" i="100"/>
  <c r="AS195" i="100"/>
  <c r="BA195" i="100"/>
  <c r="AD197" i="100"/>
  <c r="AL197" i="100"/>
  <c r="AT197" i="100"/>
  <c r="BB197" i="100"/>
  <c r="AE198" i="100"/>
  <c r="AM198" i="100"/>
  <c r="AH172" i="100"/>
  <c r="AP172" i="100"/>
  <c r="BC199" i="100"/>
  <c r="AR173" i="100"/>
  <c r="AS174" i="100"/>
  <c r="BB175" i="100"/>
  <c r="BC176" i="100"/>
  <c r="AO178" i="100"/>
  <c r="AX179" i="100"/>
  <c r="AJ181" i="100"/>
  <c r="AK183" i="100"/>
  <c r="AT184" i="100"/>
  <c r="AU185" i="100"/>
  <c r="AV186" i="100"/>
  <c r="AI190" i="100"/>
  <c r="AJ191" i="100"/>
  <c r="AS192" i="100"/>
  <c r="BB193" i="100"/>
  <c r="BC194" i="100"/>
  <c r="AO197" i="100"/>
  <c r="AX198" i="100"/>
  <c r="AL172" i="100"/>
  <c r="AT172" i="100"/>
  <c r="BB172" i="100"/>
  <c r="AE173" i="100"/>
  <c r="AM173" i="100"/>
  <c r="AU173" i="100"/>
  <c r="BC173" i="100"/>
  <c r="AF174" i="100"/>
  <c r="AN174" i="100"/>
  <c r="AG175" i="100"/>
  <c r="AO175" i="100"/>
  <c r="AX176" i="100"/>
  <c r="AI177" i="100"/>
  <c r="AQ177" i="100"/>
  <c r="AY177" i="100"/>
  <c r="AB178" i="100"/>
  <c r="AJ178" i="100"/>
  <c r="AR178" i="100"/>
  <c r="AZ178" i="100"/>
  <c r="AC179" i="100"/>
  <c r="AK179" i="100"/>
  <c r="BA179" i="100"/>
  <c r="AD180" i="100"/>
  <c r="AL180" i="100"/>
  <c r="BB180" i="100"/>
  <c r="AU181" i="100"/>
  <c r="BC181" i="100"/>
  <c r="AF183" i="100"/>
  <c r="AN183" i="100"/>
  <c r="AG184" i="100"/>
  <c r="AO184" i="100"/>
  <c r="AX185" i="100"/>
  <c r="AI186" i="100"/>
  <c r="AQ186" i="100"/>
  <c r="AY186" i="100"/>
  <c r="AB187" i="100"/>
  <c r="AJ187" i="100"/>
  <c r="AR187" i="100"/>
  <c r="AZ187" i="100"/>
  <c r="AC188" i="100"/>
  <c r="AK188" i="100"/>
  <c r="BA188" i="100"/>
  <c r="AT190" i="100"/>
  <c r="BB190" i="100"/>
  <c r="AU191" i="100"/>
  <c r="BC191" i="100"/>
  <c r="AF192" i="100"/>
  <c r="AN192" i="100"/>
  <c r="AG193" i="100"/>
  <c r="AO193" i="100"/>
  <c r="AX194" i="100"/>
  <c r="AI195" i="100"/>
  <c r="AQ195" i="100"/>
  <c r="AY195" i="100"/>
  <c r="AB197" i="100"/>
  <c r="AJ197" i="100"/>
  <c r="AR197" i="100"/>
  <c r="AZ197" i="100"/>
  <c r="AC198" i="100"/>
  <c r="AK198" i="100"/>
  <c r="AS198" i="100"/>
  <c r="BA198" i="100"/>
  <c r="AD199" i="100"/>
  <c r="AL199" i="100"/>
  <c r="AT199" i="100"/>
  <c r="BB199" i="100"/>
  <c r="AY172" i="100"/>
  <c r="AZ173" i="100"/>
  <c r="BA174" i="100"/>
  <c r="AT175" i="100"/>
  <c r="AU176" i="100"/>
  <c r="AV177" i="100"/>
  <c r="AW178" i="100"/>
  <c r="AP179" i="100"/>
  <c r="AQ180" i="100"/>
  <c r="AB181" i="100"/>
  <c r="AC183" i="100"/>
  <c r="AD184" i="100"/>
  <c r="AE185" i="100"/>
  <c r="AF186" i="100"/>
  <c r="AW187" i="100"/>
  <c r="AX188" i="100"/>
  <c r="AB191" i="100"/>
  <c r="AC192" i="100"/>
  <c r="AD193" i="100"/>
  <c r="AE194" i="100"/>
  <c r="AN195" i="100"/>
  <c r="AI199" i="100"/>
  <c r="AB173" i="100"/>
  <c r="AC174" i="100"/>
  <c r="AD175" i="100"/>
  <c r="AE176" i="100"/>
  <c r="AF177" i="100"/>
  <c r="AG178" i="100"/>
  <c r="AH179" i="100"/>
  <c r="AI180" i="100"/>
  <c r="AY180" i="100"/>
  <c r="AZ181" i="100"/>
  <c r="BA183" i="100"/>
  <c r="BB184" i="100"/>
  <c r="BC185" i="100"/>
  <c r="AG187" i="100"/>
  <c r="AH188" i="100"/>
  <c r="AY190" i="100"/>
  <c r="AR191" i="100"/>
  <c r="AK192" i="100"/>
  <c r="AL193" i="100"/>
  <c r="AM194" i="100"/>
  <c r="AF195" i="100"/>
  <c r="AG197" i="100"/>
  <c r="AP198" i="100"/>
  <c r="AZ199" i="100"/>
  <c r="AU198" i="100"/>
  <c r="BC198" i="100"/>
  <c r="AJ173" i="100"/>
  <c r="AK174" i="100"/>
  <c r="AL175" i="100"/>
  <c r="AM176" i="100"/>
  <c r="AN177" i="100"/>
  <c r="AR181" i="100"/>
  <c r="AS183" i="100"/>
  <c r="AL184" i="100"/>
  <c r="AM185" i="100"/>
  <c r="AN186" i="100"/>
  <c r="AO187" i="100"/>
  <c r="AP188" i="100"/>
  <c r="AZ191" i="100"/>
  <c r="BA192" i="100"/>
  <c r="AT193" i="100"/>
  <c r="AU194" i="100"/>
  <c r="AV195" i="100"/>
  <c r="AW197" i="100"/>
  <c r="AH198" i="100"/>
  <c r="AY199" i="100"/>
  <c r="AI172" i="100"/>
  <c r="AQ172" i="100"/>
  <c r="AJ172" i="100"/>
  <c r="AR172" i="100"/>
  <c r="AZ172" i="100"/>
  <c r="AC173" i="100"/>
  <c r="AK173" i="100"/>
  <c r="AS173" i="100"/>
  <c r="BA173" i="100"/>
  <c r="AD75" i="100"/>
  <c r="AD174" i="100"/>
  <c r="AL75" i="100"/>
  <c r="AL174" i="100"/>
  <c r="AT174" i="100"/>
  <c r="AV108" i="100"/>
  <c r="AV174" i="100"/>
  <c r="AW109" i="100"/>
  <c r="AW175" i="100"/>
  <c r="AH77" i="100"/>
  <c r="AH176" i="100"/>
  <c r="AP77" i="100"/>
  <c r="AP176" i="100"/>
  <c r="AS113" i="100"/>
  <c r="AS179" i="100"/>
  <c r="AT114" i="100"/>
  <c r="AT180" i="100"/>
  <c r="AE82" i="100"/>
  <c r="AE181" i="100"/>
  <c r="AM82" i="100"/>
  <c r="AM181" i="100"/>
  <c r="AV117" i="100"/>
  <c r="AV183" i="100"/>
  <c r="AW118" i="100"/>
  <c r="AW184" i="100"/>
  <c r="AH86" i="100"/>
  <c r="AH185" i="100"/>
  <c r="AP86" i="100"/>
  <c r="AP185" i="100"/>
  <c r="AS122" i="100"/>
  <c r="AS188" i="100"/>
  <c r="AD91" i="100"/>
  <c r="AD190" i="100"/>
  <c r="AL91" i="100"/>
  <c r="AL190" i="100"/>
  <c r="AE92" i="100"/>
  <c r="AE191" i="100"/>
  <c r="AM92" i="100"/>
  <c r="AM191" i="100"/>
  <c r="AV126" i="100"/>
  <c r="AV192" i="100"/>
  <c r="AW127" i="100"/>
  <c r="AW193" i="100"/>
  <c r="AH95" i="100"/>
  <c r="AH194" i="100"/>
  <c r="AP95" i="100"/>
  <c r="AP194" i="100"/>
  <c r="AE172" i="100"/>
  <c r="AM172" i="100"/>
  <c r="AU172" i="100"/>
  <c r="BC172" i="100"/>
  <c r="AF173" i="100"/>
  <c r="AN173" i="100"/>
  <c r="AV173" i="100"/>
  <c r="AG174" i="100"/>
  <c r="AO174" i="100"/>
  <c r="AW108" i="100"/>
  <c r="AW174" i="100"/>
  <c r="AH175" i="100"/>
  <c r="AP175" i="100"/>
  <c r="AX175" i="100"/>
  <c r="AI176" i="100"/>
  <c r="AQ176" i="100"/>
  <c r="AY176" i="100"/>
  <c r="AB177" i="100"/>
  <c r="AJ177" i="100"/>
  <c r="AR177" i="100"/>
  <c r="AZ177" i="100"/>
  <c r="AC178" i="100"/>
  <c r="AK178" i="100"/>
  <c r="AS178" i="100"/>
  <c r="BA178" i="100"/>
  <c r="AH75" i="100"/>
  <c r="AH174" i="100"/>
  <c r="AP75" i="100"/>
  <c r="AP174" i="100"/>
  <c r="AV114" i="100"/>
  <c r="AV180" i="100"/>
  <c r="AG82" i="100"/>
  <c r="AG181" i="100"/>
  <c r="AO82" i="100"/>
  <c r="AO181" i="100"/>
  <c r="AH84" i="100"/>
  <c r="AH183" i="100"/>
  <c r="AP84" i="100"/>
  <c r="AP183" i="100"/>
  <c r="AG172" i="100"/>
  <c r="AO172" i="100"/>
  <c r="AW172" i="100"/>
  <c r="AH173" i="100"/>
  <c r="AP173" i="100"/>
  <c r="AX173" i="100"/>
  <c r="AI174" i="100"/>
  <c r="AQ174" i="100"/>
  <c r="AY174" i="100"/>
  <c r="AX172" i="100"/>
  <c r="AI173" i="100"/>
  <c r="AQ173" i="100"/>
  <c r="AY173" i="100"/>
  <c r="AB174" i="100"/>
  <c r="AJ174" i="100"/>
  <c r="AR174" i="100"/>
  <c r="AZ174" i="100"/>
  <c r="AC175" i="100"/>
  <c r="AK175" i="100"/>
  <c r="AS175" i="100"/>
  <c r="BA175" i="100"/>
  <c r="AD176" i="100"/>
  <c r="AL176" i="100"/>
  <c r="AT176" i="100"/>
  <c r="BB176" i="100"/>
  <c r="AE177" i="100"/>
  <c r="AM177" i="100"/>
  <c r="AU177" i="100"/>
  <c r="BC177" i="100"/>
  <c r="AF178" i="100"/>
  <c r="AN178" i="100"/>
  <c r="AV178" i="100"/>
  <c r="AG179" i="100"/>
  <c r="AO179" i="100"/>
  <c r="AW179" i="100"/>
  <c r="AH180" i="100"/>
  <c r="AP180" i="100"/>
  <c r="AX180" i="100"/>
  <c r="AI181" i="100"/>
  <c r="AQ181" i="100"/>
  <c r="AY181" i="100"/>
  <c r="AB183" i="100"/>
  <c r="AJ183" i="100"/>
  <c r="AR183" i="100"/>
  <c r="AZ183" i="100"/>
  <c r="AC184" i="100"/>
  <c r="AK184" i="100"/>
  <c r="AS184" i="100"/>
  <c r="BA184" i="100"/>
  <c r="AD185" i="100"/>
  <c r="AL185" i="100"/>
  <c r="AT185" i="100"/>
  <c r="BB185" i="100"/>
  <c r="AE186" i="100"/>
  <c r="AM186" i="100"/>
  <c r="AU186" i="100"/>
  <c r="BC186" i="100"/>
  <c r="AF187" i="100"/>
  <c r="AN187" i="100"/>
  <c r="AV187" i="100"/>
  <c r="AG188" i="100"/>
  <c r="AO188" i="100"/>
  <c r="AW188" i="100"/>
  <c r="AH190" i="100"/>
  <c r="AP190" i="100"/>
  <c r="AX190" i="100"/>
  <c r="AI191" i="100"/>
  <c r="AQ191" i="100"/>
  <c r="AY191" i="100"/>
  <c r="AB192" i="100"/>
  <c r="AJ192" i="100"/>
  <c r="AR192" i="100"/>
  <c r="AZ192" i="100"/>
  <c r="AC193" i="100"/>
  <c r="AK193" i="100"/>
  <c r="AS193" i="100"/>
  <c r="BA193" i="100"/>
  <c r="AD194" i="100"/>
  <c r="AL194" i="100"/>
  <c r="AT194" i="100"/>
  <c r="BB194" i="100"/>
  <c r="AE195" i="100"/>
  <c r="AM195" i="100"/>
  <c r="AU195" i="100"/>
  <c r="BC195" i="100"/>
  <c r="AF197" i="100"/>
  <c r="AN197" i="100"/>
  <c r="AV197" i="100"/>
  <c r="AG198" i="100"/>
  <c r="AO198" i="100"/>
  <c r="AW198" i="100"/>
  <c r="AH199" i="100"/>
  <c r="AP199" i="100"/>
  <c r="AX199" i="100"/>
  <c r="AQ124" i="100"/>
  <c r="AQ190" i="100"/>
  <c r="AQ133" i="100"/>
  <c r="AQ199" i="100"/>
  <c r="BB174" i="100"/>
  <c r="AE175" i="100"/>
  <c r="AM175" i="100"/>
  <c r="AU109" i="100"/>
  <c r="AU175" i="100"/>
  <c r="BC175" i="100"/>
  <c r="AF77" i="100"/>
  <c r="AF176" i="100"/>
  <c r="AN77" i="100"/>
  <c r="AN176" i="100"/>
  <c r="AV176" i="100"/>
  <c r="AG78" i="100"/>
  <c r="AG177" i="100"/>
  <c r="AO78" i="100"/>
  <c r="AO177" i="100"/>
  <c r="AW177" i="100"/>
  <c r="AH79" i="100"/>
  <c r="AH178" i="100"/>
  <c r="AP79" i="100"/>
  <c r="AP178" i="100"/>
  <c r="AX178" i="100"/>
  <c r="AI179" i="100"/>
  <c r="AQ113" i="100"/>
  <c r="AQ179" i="100"/>
  <c r="AY179" i="100"/>
  <c r="AB180" i="100"/>
  <c r="AJ180" i="100"/>
  <c r="AR114" i="100"/>
  <c r="AR180" i="100"/>
  <c r="AZ180" i="100"/>
  <c r="AC82" i="100"/>
  <c r="AC181" i="100"/>
  <c r="AK82" i="100"/>
  <c r="AK181" i="100"/>
  <c r="AS181" i="100"/>
  <c r="BA181" i="100"/>
  <c r="AD183" i="100"/>
  <c r="AL183" i="100"/>
  <c r="AT117" i="100"/>
  <c r="AT183" i="100"/>
  <c r="BB183" i="100"/>
  <c r="AE184" i="100"/>
  <c r="AM184" i="100"/>
  <c r="AU118" i="100"/>
  <c r="AU184" i="100"/>
  <c r="BC184" i="100"/>
  <c r="AF86" i="100"/>
  <c r="AF185" i="100"/>
  <c r="AN86" i="100"/>
  <c r="AN185" i="100"/>
  <c r="AV185" i="100"/>
  <c r="AG87" i="100"/>
  <c r="AG186" i="100"/>
  <c r="AO87" i="100"/>
  <c r="AO186" i="100"/>
  <c r="AW186" i="100"/>
  <c r="AH88" i="100"/>
  <c r="AH187" i="100"/>
  <c r="AP88" i="100"/>
  <c r="AP187" i="100"/>
  <c r="AX187" i="100"/>
  <c r="AI188" i="100"/>
  <c r="AQ122" i="100"/>
  <c r="AQ188" i="100"/>
  <c r="AY188" i="100"/>
  <c r="AB91" i="100"/>
  <c r="AB190" i="100"/>
  <c r="AJ91" i="100"/>
  <c r="AJ190" i="100"/>
  <c r="AR190" i="100"/>
  <c r="AZ190" i="100"/>
  <c r="AC92" i="100"/>
  <c r="AC191" i="100"/>
  <c r="AK92" i="100"/>
  <c r="AK191" i="100"/>
  <c r="AS191" i="100"/>
  <c r="BA191" i="100"/>
  <c r="AD192" i="100"/>
  <c r="AL192" i="100"/>
  <c r="AT126" i="100"/>
  <c r="AT192" i="100"/>
  <c r="BB192" i="100"/>
  <c r="AE193" i="100"/>
  <c r="AM193" i="100"/>
  <c r="AU127" i="100"/>
  <c r="AU193" i="100"/>
  <c r="BC193" i="100"/>
  <c r="AF95" i="100"/>
  <c r="AF194" i="100"/>
  <c r="AN95" i="100"/>
  <c r="AN194" i="100"/>
  <c r="AV194" i="100"/>
  <c r="AG96" i="100"/>
  <c r="AG195" i="100"/>
  <c r="AO96" i="100"/>
  <c r="AO195" i="100"/>
  <c r="AW195" i="100"/>
  <c r="AH98" i="100"/>
  <c r="AH197" i="100"/>
  <c r="AP98" i="100"/>
  <c r="AP197" i="100"/>
  <c r="AX197" i="100"/>
  <c r="AI198" i="100"/>
  <c r="AQ132" i="100"/>
  <c r="AQ198" i="100"/>
  <c r="AY198" i="100"/>
  <c r="AB100" i="100"/>
  <c r="AB199" i="100"/>
  <c r="AJ100" i="100"/>
  <c r="AJ199" i="100"/>
  <c r="AR199" i="100"/>
  <c r="AK172" i="100"/>
  <c r="AS172" i="100"/>
  <c r="BA172" i="100"/>
  <c r="AD173" i="100"/>
  <c r="AL173" i="100"/>
  <c r="AT173" i="100"/>
  <c r="BB173" i="100"/>
  <c r="AE174" i="100"/>
  <c r="AM174" i="100"/>
  <c r="AU108" i="100"/>
  <c r="AU174" i="100"/>
  <c r="BC174" i="100"/>
  <c r="AF175" i="100"/>
  <c r="AN175" i="100"/>
  <c r="AV109" i="100"/>
  <c r="AV175" i="100"/>
  <c r="AG77" i="100"/>
  <c r="AG176" i="100"/>
  <c r="AO77" i="100"/>
  <c r="AO176" i="100"/>
  <c r="AW176" i="100"/>
  <c r="AH177" i="100"/>
  <c r="AP177" i="100"/>
  <c r="AX177" i="100"/>
  <c r="AI178" i="100"/>
  <c r="AQ178" i="100"/>
  <c r="AY178" i="100"/>
  <c r="AB179" i="100"/>
  <c r="AJ179" i="100"/>
  <c r="AR113" i="100"/>
  <c r="AR179" i="100"/>
  <c r="AZ179" i="100"/>
  <c r="AC180" i="100"/>
  <c r="AK180" i="100"/>
  <c r="AS114" i="100"/>
  <c r="AS180" i="100"/>
  <c r="BA180" i="100"/>
  <c r="AD82" i="100"/>
  <c r="AD181" i="100"/>
  <c r="AL82" i="100"/>
  <c r="AL181" i="100"/>
  <c r="AT181" i="100"/>
  <c r="BB181" i="100"/>
  <c r="AE183" i="100"/>
  <c r="AM183" i="100"/>
  <c r="AU117" i="100"/>
  <c r="AU183" i="100"/>
  <c r="BC183" i="100"/>
  <c r="AF184" i="100"/>
  <c r="AN184" i="100"/>
  <c r="AV118" i="100"/>
  <c r="AV184" i="100"/>
  <c r="AG86" i="100"/>
  <c r="AG185" i="100"/>
  <c r="AO86" i="100"/>
  <c r="AO185" i="100"/>
  <c r="AW185" i="100"/>
  <c r="AH186" i="100"/>
  <c r="AP186" i="100"/>
  <c r="AX186" i="100"/>
  <c r="AI187" i="100"/>
  <c r="AQ187" i="100"/>
  <c r="AY187" i="100"/>
  <c r="AB188" i="100"/>
  <c r="AJ188" i="100"/>
  <c r="AR122" i="100"/>
  <c r="AR188" i="100"/>
  <c r="AZ188" i="100"/>
  <c r="AC91" i="100"/>
  <c r="AC190" i="100"/>
  <c r="AK91" i="100"/>
  <c r="AK190" i="100"/>
  <c r="AS190" i="100"/>
  <c r="BA190" i="100"/>
  <c r="AD92" i="100"/>
  <c r="AD191" i="100"/>
  <c r="AL92" i="100"/>
  <c r="AL191" i="100"/>
  <c r="AT191" i="100"/>
  <c r="BB191" i="100"/>
  <c r="AE192" i="100"/>
  <c r="AM192" i="100"/>
  <c r="AU126" i="100"/>
  <c r="AU192" i="100"/>
  <c r="BC192" i="100"/>
  <c r="AF193" i="100"/>
  <c r="AN193" i="100"/>
  <c r="AV127" i="100"/>
  <c r="AV193" i="100"/>
  <c r="AG95" i="100"/>
  <c r="AG194" i="100"/>
  <c r="AO95" i="100"/>
  <c r="AO194" i="100"/>
  <c r="AW194" i="100"/>
  <c r="AH195" i="100"/>
  <c r="AP195" i="100"/>
  <c r="AX195" i="100"/>
  <c r="AI197" i="100"/>
  <c r="AQ197" i="100"/>
  <c r="AY197" i="100"/>
  <c r="AB198" i="100"/>
  <c r="AJ198" i="100"/>
  <c r="AR132" i="100"/>
  <c r="AR198" i="100"/>
  <c r="AZ198" i="100"/>
  <c r="AC100" i="100"/>
  <c r="AC199" i="100"/>
  <c r="AK199" i="100"/>
  <c r="AS133" i="100"/>
  <c r="AS199" i="100"/>
  <c r="BA199" i="100"/>
  <c r="AD179" i="100"/>
  <c r="AL179" i="100"/>
  <c r="AT113" i="100"/>
  <c r="AT179" i="100"/>
  <c r="BB179" i="100"/>
  <c r="AE180" i="100"/>
  <c r="AM180" i="100"/>
  <c r="AU114" i="100"/>
  <c r="AU180" i="100"/>
  <c r="BC180" i="100"/>
  <c r="AF82" i="100"/>
  <c r="AF181" i="100"/>
  <c r="AN82" i="100"/>
  <c r="AN181" i="100"/>
  <c r="AV181" i="100"/>
  <c r="AG183" i="100"/>
  <c r="AO183" i="100"/>
  <c r="AW117" i="100"/>
  <c r="AW183" i="100"/>
  <c r="AH184" i="100"/>
  <c r="AP184" i="100"/>
  <c r="AX184" i="100"/>
  <c r="AI185" i="100"/>
  <c r="AQ185" i="100"/>
  <c r="AY185" i="100"/>
  <c r="AB186" i="100"/>
  <c r="AJ186" i="100"/>
  <c r="AR186" i="100"/>
  <c r="AZ186" i="100"/>
  <c r="AC187" i="100"/>
  <c r="AK187" i="100"/>
  <c r="AS187" i="100"/>
  <c r="BA187" i="100"/>
  <c r="AD188" i="100"/>
  <c r="AL188" i="100"/>
  <c r="AT122" i="100"/>
  <c r="AT188" i="100"/>
  <c r="BB188" i="100"/>
  <c r="AE91" i="100"/>
  <c r="AE190" i="100"/>
  <c r="AM91" i="100"/>
  <c r="AM190" i="100"/>
  <c r="AU190" i="100"/>
  <c r="BC190" i="100"/>
  <c r="AF92" i="100"/>
  <c r="AF191" i="100"/>
  <c r="AN92" i="100"/>
  <c r="AN191" i="100"/>
  <c r="AV191" i="100"/>
  <c r="AG192" i="100"/>
  <c r="AO192" i="100"/>
  <c r="AW126" i="100"/>
  <c r="AW192" i="100"/>
  <c r="AH193" i="100"/>
  <c r="AP193" i="100"/>
  <c r="AX193" i="100"/>
  <c r="AI194" i="100"/>
  <c r="AQ194" i="100"/>
  <c r="AY194" i="100"/>
  <c r="AB195" i="100"/>
  <c r="AJ195" i="100"/>
  <c r="AR195" i="100"/>
  <c r="AZ195" i="100"/>
  <c r="AC197" i="100"/>
  <c r="AK197" i="100"/>
  <c r="AS197" i="100"/>
  <c r="BA197" i="100"/>
  <c r="AD198" i="100"/>
  <c r="AL198" i="100"/>
  <c r="AT132" i="100"/>
  <c r="AT198" i="100"/>
  <c r="BB198" i="100"/>
  <c r="AE100" i="100"/>
  <c r="AE199" i="100"/>
  <c r="AM100" i="100"/>
  <c r="AM199" i="100"/>
  <c r="AU133" i="100"/>
  <c r="AU199" i="100"/>
  <c r="AF91" i="100"/>
  <c r="AF190" i="100"/>
  <c r="AN91" i="100"/>
  <c r="AN190" i="100"/>
  <c r="AG92" i="100"/>
  <c r="AG191" i="100"/>
  <c r="AO92" i="100"/>
  <c r="AO191" i="100"/>
  <c r="AH93" i="100"/>
  <c r="AH192" i="100"/>
  <c r="AP93" i="100"/>
  <c r="AP192" i="100"/>
  <c r="AF100" i="100"/>
  <c r="AF199" i="100"/>
  <c r="AN100" i="100"/>
  <c r="AN199" i="100"/>
  <c r="AV199" i="100"/>
  <c r="AB175" i="100"/>
  <c r="AJ175" i="100"/>
  <c r="AR175" i="100"/>
  <c r="AZ175" i="100"/>
  <c r="AC176" i="100"/>
  <c r="AK176" i="100"/>
  <c r="AS176" i="100"/>
  <c r="BA176" i="100"/>
  <c r="AD177" i="100"/>
  <c r="AL177" i="100"/>
  <c r="AT177" i="100"/>
  <c r="BB177" i="100"/>
  <c r="AE178" i="100"/>
  <c r="AM178" i="100"/>
  <c r="AU178" i="100"/>
  <c r="BC178" i="100"/>
  <c r="AF179" i="100"/>
  <c r="AN179" i="100"/>
  <c r="AV113" i="100"/>
  <c r="AV179" i="100"/>
  <c r="AG180" i="100"/>
  <c r="AO180" i="100"/>
  <c r="AW114" i="100"/>
  <c r="AW180" i="100"/>
  <c r="AH82" i="100"/>
  <c r="AH181" i="100"/>
  <c r="AP82" i="100"/>
  <c r="AP181" i="100"/>
  <c r="AX181" i="100"/>
  <c r="AI183" i="100"/>
  <c r="AQ183" i="100"/>
  <c r="AY183" i="100"/>
  <c r="AB184" i="100"/>
  <c r="AJ184" i="100"/>
  <c r="AR184" i="100"/>
  <c r="AZ184" i="100"/>
  <c r="AC185" i="100"/>
  <c r="AK185" i="100"/>
  <c r="AS185" i="100"/>
  <c r="BA185" i="100"/>
  <c r="AD186" i="100"/>
  <c r="AL186" i="100"/>
  <c r="AT186" i="100"/>
  <c r="BB186" i="100"/>
  <c r="AE187" i="100"/>
  <c r="AM187" i="100"/>
  <c r="AU187" i="100"/>
  <c r="BC187" i="100"/>
  <c r="AF188" i="100"/>
  <c r="AN188" i="100"/>
  <c r="AV188" i="100"/>
  <c r="AG91" i="100"/>
  <c r="AG190" i="100"/>
  <c r="AO91" i="100"/>
  <c r="AO190" i="100"/>
  <c r="AW190" i="100"/>
  <c r="AH92" i="100"/>
  <c r="AH191" i="100"/>
  <c r="AP92" i="100"/>
  <c r="AP191" i="100"/>
  <c r="AX191" i="100"/>
  <c r="AI192" i="100"/>
  <c r="AQ192" i="100"/>
  <c r="AY192" i="100"/>
  <c r="AB193" i="100"/>
  <c r="AJ193" i="100"/>
  <c r="AR193" i="100"/>
  <c r="AZ193" i="100"/>
  <c r="AC194" i="100"/>
  <c r="AK194" i="100"/>
  <c r="AS194" i="100"/>
  <c r="BA194" i="100"/>
  <c r="AD195" i="100"/>
  <c r="AL195" i="100"/>
  <c r="AT195" i="100"/>
  <c r="BB195" i="100"/>
  <c r="AE197" i="100"/>
  <c r="AM197" i="100"/>
  <c r="AU197" i="100"/>
  <c r="BC197" i="100"/>
  <c r="AF198" i="100"/>
  <c r="AN198" i="100"/>
  <c r="AV198" i="100"/>
  <c r="AG199" i="100"/>
  <c r="AO199" i="100"/>
  <c r="AW199" i="100"/>
  <c r="AZ73" i="100"/>
  <c r="AZ106" i="100"/>
  <c r="AZ139" i="100"/>
  <c r="BB75" i="100"/>
  <c r="BB108" i="100"/>
  <c r="BB141" i="100"/>
  <c r="AX79" i="100"/>
  <c r="AX112" i="100"/>
  <c r="AY146" i="100"/>
  <c r="AY113" i="100"/>
  <c r="AZ147" i="100"/>
  <c r="AZ114" i="100"/>
  <c r="AR91" i="100"/>
  <c r="AR124" i="100"/>
  <c r="BA92" i="100"/>
  <c r="BA158" i="100"/>
  <c r="BA125" i="100"/>
  <c r="AX98" i="100"/>
  <c r="AX131" i="100"/>
  <c r="AY132" i="100"/>
  <c r="AY165" i="100"/>
  <c r="AR100" i="100"/>
  <c r="AR133" i="100"/>
  <c r="AZ100" i="100"/>
  <c r="AZ133" i="100"/>
  <c r="AZ166" i="100"/>
  <c r="AD74" i="100"/>
  <c r="AL74" i="100"/>
  <c r="AT74" i="100"/>
  <c r="AT107" i="100"/>
  <c r="BB74" i="100"/>
  <c r="BB140" i="100"/>
  <c r="BB107" i="100"/>
  <c r="BC141" i="100"/>
  <c r="BC108" i="100"/>
  <c r="AW77" i="100"/>
  <c r="AW110" i="100"/>
  <c r="AX111" i="100"/>
  <c r="AQ112" i="100"/>
  <c r="AY145" i="100"/>
  <c r="AY112" i="100"/>
  <c r="AZ146" i="100"/>
  <c r="AZ113" i="100"/>
  <c r="BA147" i="100"/>
  <c r="BA114" i="100"/>
  <c r="AT82" i="100"/>
  <c r="AT115" i="100"/>
  <c r="BB82" i="100"/>
  <c r="BB148" i="100"/>
  <c r="BB115" i="100"/>
  <c r="BC150" i="100"/>
  <c r="BC117" i="100"/>
  <c r="AW86" i="100"/>
  <c r="AW119" i="100"/>
  <c r="AX120" i="100"/>
  <c r="AQ121" i="100"/>
  <c r="AY154" i="100"/>
  <c r="AY121" i="100"/>
  <c r="AZ122" i="100"/>
  <c r="AZ155" i="100"/>
  <c r="AS91" i="100"/>
  <c r="AS124" i="100"/>
  <c r="BA91" i="100"/>
  <c r="BA124" i="100"/>
  <c r="BA157" i="100"/>
  <c r="AT92" i="100"/>
  <c r="AT125" i="100"/>
  <c r="BB92" i="100"/>
  <c r="BB125" i="100"/>
  <c r="BB158" i="100"/>
  <c r="BC126" i="100"/>
  <c r="BC159" i="100"/>
  <c r="AW95" i="100"/>
  <c r="AW128" i="100"/>
  <c r="AX129" i="100"/>
  <c r="AQ131" i="100"/>
  <c r="AY131" i="100"/>
  <c r="AY164" i="100"/>
  <c r="AZ165" i="100"/>
  <c r="AZ132" i="100"/>
  <c r="BA133" i="100"/>
  <c r="BA166" i="100"/>
  <c r="AJ73" i="100"/>
  <c r="BB159" i="100"/>
  <c r="BB126" i="100"/>
  <c r="BA73" i="100"/>
  <c r="BA106" i="100"/>
  <c r="BA139" i="100"/>
  <c r="AD73" i="100"/>
  <c r="AD172" i="100"/>
  <c r="AL73" i="100"/>
  <c r="AT73" i="100"/>
  <c r="AT106" i="100"/>
  <c r="BB73" i="100"/>
  <c r="BB106" i="100"/>
  <c r="BB139" i="100"/>
  <c r="AE74" i="100"/>
  <c r="AM74" i="100"/>
  <c r="AU74" i="100"/>
  <c r="AU107" i="100"/>
  <c r="BC74" i="100"/>
  <c r="BC140" i="100"/>
  <c r="BC107" i="100"/>
  <c r="AX77" i="100"/>
  <c r="AX110" i="100"/>
  <c r="AQ111" i="100"/>
  <c r="AY144" i="100"/>
  <c r="AY111" i="100"/>
  <c r="AJ79" i="100"/>
  <c r="AR79" i="100"/>
  <c r="AR112" i="100"/>
  <c r="AZ79" i="100"/>
  <c r="AZ145" i="100"/>
  <c r="AZ112" i="100"/>
  <c r="BA146" i="100"/>
  <c r="BA113" i="100"/>
  <c r="BB114" i="100"/>
  <c r="BB147" i="100"/>
  <c r="AU82" i="100"/>
  <c r="AU115" i="100"/>
  <c r="BC82" i="100"/>
  <c r="BC148" i="100"/>
  <c r="BC115" i="100"/>
  <c r="AX86" i="100"/>
  <c r="AX119" i="100"/>
  <c r="AQ120" i="100"/>
  <c r="AY120" i="100"/>
  <c r="AY153" i="100"/>
  <c r="AB88" i="100"/>
  <c r="AJ88" i="100"/>
  <c r="AR88" i="100"/>
  <c r="AR121" i="100"/>
  <c r="AZ88" i="100"/>
  <c r="AZ154" i="100"/>
  <c r="AZ121" i="100"/>
  <c r="BA122" i="100"/>
  <c r="BA155" i="100"/>
  <c r="AT91" i="100"/>
  <c r="AT124" i="100"/>
  <c r="BB91" i="100"/>
  <c r="BB124" i="100"/>
  <c r="BB157" i="100"/>
  <c r="AU92" i="100"/>
  <c r="AU125" i="100"/>
  <c r="BC92" i="100"/>
  <c r="BC125" i="100"/>
  <c r="BC158" i="100"/>
  <c r="AX95" i="100"/>
  <c r="AX128" i="100"/>
  <c r="AQ129" i="100"/>
  <c r="AY129" i="100"/>
  <c r="AY162" i="100"/>
  <c r="AB98" i="100"/>
  <c r="AJ98" i="100"/>
  <c r="AR98" i="100"/>
  <c r="AR131" i="100"/>
  <c r="AZ98" i="100"/>
  <c r="AZ164" i="100"/>
  <c r="AZ131" i="100"/>
  <c r="AS132" i="100"/>
  <c r="BA165" i="100"/>
  <c r="BA132" i="100"/>
  <c r="AD100" i="100"/>
  <c r="AL100" i="100"/>
  <c r="AT100" i="100"/>
  <c r="AT133" i="100"/>
  <c r="BB133" i="100"/>
  <c r="BB166" i="100"/>
  <c r="AV77" i="100"/>
  <c r="AV110" i="100"/>
  <c r="AS82" i="100"/>
  <c r="AS115" i="100"/>
  <c r="AX88" i="100"/>
  <c r="AX121" i="100"/>
  <c r="AV95" i="100"/>
  <c r="AV128" i="100"/>
  <c r="AS73" i="100"/>
  <c r="AS106" i="100"/>
  <c r="AE73" i="100"/>
  <c r="AM73" i="100"/>
  <c r="AU73" i="100"/>
  <c r="AU106" i="100"/>
  <c r="BC73" i="100"/>
  <c r="BC106" i="100"/>
  <c r="BC139" i="100"/>
  <c r="AF74" i="100"/>
  <c r="AN74" i="100"/>
  <c r="AV74" i="100"/>
  <c r="AV107" i="100"/>
  <c r="BD173" i="100"/>
  <c r="AX109" i="100"/>
  <c r="AQ110" i="100"/>
  <c r="AY110" i="100"/>
  <c r="AY143" i="100"/>
  <c r="AR111" i="100"/>
  <c r="AZ111" i="100"/>
  <c r="AZ144" i="100"/>
  <c r="AS112" i="100"/>
  <c r="BA112" i="100"/>
  <c r="BA145" i="100"/>
  <c r="BB113" i="100"/>
  <c r="BB146" i="100"/>
  <c r="BC114" i="100"/>
  <c r="BC147" i="100"/>
  <c r="AV82" i="100"/>
  <c r="AV115" i="100"/>
  <c r="AX118" i="100"/>
  <c r="AQ119" i="100"/>
  <c r="AY119" i="100"/>
  <c r="AY152" i="100"/>
  <c r="AR120" i="100"/>
  <c r="AZ120" i="100"/>
  <c r="AZ153" i="100"/>
  <c r="AS121" i="100"/>
  <c r="BA154" i="100"/>
  <c r="BA121" i="100"/>
  <c r="BB155" i="100"/>
  <c r="BB122" i="100"/>
  <c r="AU91" i="100"/>
  <c r="AU124" i="100"/>
  <c r="BC91" i="100"/>
  <c r="BC124" i="100"/>
  <c r="BC157" i="100"/>
  <c r="AV92" i="100"/>
  <c r="AV125" i="100"/>
  <c r="AX127" i="100"/>
  <c r="AQ128" i="100"/>
  <c r="AY128" i="100"/>
  <c r="AY161" i="100"/>
  <c r="AR129" i="100"/>
  <c r="AZ162" i="100"/>
  <c r="AZ129" i="100"/>
  <c r="AS131" i="100"/>
  <c r="BA164" i="100"/>
  <c r="BA131" i="100"/>
  <c r="BB165" i="100"/>
  <c r="BB132" i="100"/>
  <c r="BC166" i="100"/>
  <c r="BC133" i="100"/>
  <c r="AK74" i="100"/>
  <c r="AV86" i="100"/>
  <c r="AV119" i="100"/>
  <c r="AW87" i="100"/>
  <c r="AW120" i="100"/>
  <c r="AK73" i="100"/>
  <c r="AF73" i="100"/>
  <c r="AN73" i="100"/>
  <c r="AV73" i="100"/>
  <c r="AV106" i="100"/>
  <c r="AG74" i="100"/>
  <c r="AO74" i="100"/>
  <c r="AW74" i="100"/>
  <c r="AW107" i="100"/>
  <c r="AX75" i="100"/>
  <c r="AX108" i="100"/>
  <c r="AQ109" i="100"/>
  <c r="AY142" i="100"/>
  <c r="AY109" i="100"/>
  <c r="AB77" i="100"/>
  <c r="AJ77" i="100"/>
  <c r="AR77" i="100"/>
  <c r="AR110" i="100"/>
  <c r="AZ77" i="100"/>
  <c r="AZ110" i="100"/>
  <c r="AZ143" i="100"/>
  <c r="AC78" i="100"/>
  <c r="AK78" i="100"/>
  <c r="AS78" i="100"/>
  <c r="AS111" i="100"/>
  <c r="BA78" i="100"/>
  <c r="BA111" i="100"/>
  <c r="BA144" i="100"/>
  <c r="AD79" i="100"/>
  <c r="AL79" i="100"/>
  <c r="AT79" i="100"/>
  <c r="AT112" i="100"/>
  <c r="BB79" i="100"/>
  <c r="BB145" i="100"/>
  <c r="BB112" i="100"/>
  <c r="AE80" i="100"/>
  <c r="AM80" i="100"/>
  <c r="AU80" i="100"/>
  <c r="AU113" i="100"/>
  <c r="BC80" i="100"/>
  <c r="BC146" i="100"/>
  <c r="BC113" i="100"/>
  <c r="AW82" i="100"/>
  <c r="AW115" i="100"/>
  <c r="AX84" i="100"/>
  <c r="AX117" i="100"/>
  <c r="AQ118" i="100"/>
  <c r="AY151" i="100"/>
  <c r="AY118" i="100"/>
  <c r="AB86" i="100"/>
  <c r="AJ86" i="100"/>
  <c r="AR86" i="100"/>
  <c r="AR119" i="100"/>
  <c r="AZ86" i="100"/>
  <c r="AZ152" i="100"/>
  <c r="AZ119" i="100"/>
  <c r="AC87" i="100"/>
  <c r="AK87" i="100"/>
  <c r="AS87" i="100"/>
  <c r="AS120" i="100"/>
  <c r="BA87" i="100"/>
  <c r="BA120" i="100"/>
  <c r="BA153" i="100"/>
  <c r="AD88" i="100"/>
  <c r="AL88" i="100"/>
  <c r="AT88" i="100"/>
  <c r="AT121" i="100"/>
  <c r="BB88" i="100"/>
  <c r="BB121" i="100"/>
  <c r="BB154" i="100"/>
  <c r="AE89" i="100"/>
  <c r="AM89" i="100"/>
  <c r="AU89" i="100"/>
  <c r="AU122" i="100"/>
  <c r="BC89" i="100"/>
  <c r="BC155" i="100"/>
  <c r="BC122" i="100"/>
  <c r="AV91" i="100"/>
  <c r="AV124" i="100"/>
  <c r="AW92" i="100"/>
  <c r="AW125" i="100"/>
  <c r="AX93" i="100"/>
  <c r="AX126" i="100"/>
  <c r="AQ127" i="100"/>
  <c r="AY160" i="100"/>
  <c r="AY127" i="100"/>
  <c r="AB95" i="100"/>
  <c r="AJ95" i="100"/>
  <c r="AR95" i="100"/>
  <c r="AR128" i="100"/>
  <c r="AZ95" i="100"/>
  <c r="AZ161" i="100"/>
  <c r="AZ128" i="100"/>
  <c r="AC96" i="100"/>
  <c r="AK96" i="100"/>
  <c r="AS96" i="100"/>
  <c r="AS129" i="100"/>
  <c r="BA96" i="100"/>
  <c r="BA162" i="100"/>
  <c r="BA129" i="100"/>
  <c r="AD98" i="100"/>
  <c r="AL98" i="100"/>
  <c r="AT98" i="100"/>
  <c r="AT131" i="100"/>
  <c r="BB98" i="100"/>
  <c r="BB131" i="100"/>
  <c r="BB164" i="100"/>
  <c r="AE99" i="100"/>
  <c r="AM99" i="100"/>
  <c r="AU99" i="100"/>
  <c r="AU132" i="100"/>
  <c r="BC99" i="100"/>
  <c r="BC132" i="100"/>
  <c r="BC165" i="100"/>
  <c r="AV100" i="100"/>
  <c r="AV133" i="100"/>
  <c r="AZ91" i="100"/>
  <c r="AZ157" i="100"/>
  <c r="AZ124" i="100"/>
  <c r="BC127" i="100"/>
  <c r="BC160" i="100"/>
  <c r="AW96" i="100"/>
  <c r="AW129" i="100"/>
  <c r="AC73" i="100"/>
  <c r="AC172" i="100"/>
  <c r="AG73" i="100"/>
  <c r="AO73" i="100"/>
  <c r="AW73" i="100"/>
  <c r="AW106" i="100"/>
  <c r="BE172" i="100"/>
  <c r="AH74" i="100"/>
  <c r="AP74" i="100"/>
  <c r="AX74" i="100"/>
  <c r="AX107" i="100"/>
  <c r="AQ108" i="100"/>
  <c r="AY141" i="100"/>
  <c r="AY108" i="100"/>
  <c r="AR109" i="100"/>
  <c r="AZ142" i="100"/>
  <c r="AZ109" i="100"/>
  <c r="AC77" i="100"/>
  <c r="AK77" i="100"/>
  <c r="AS77" i="100"/>
  <c r="AS110" i="100"/>
  <c r="BA77" i="100"/>
  <c r="BA143" i="100"/>
  <c r="BA110" i="100"/>
  <c r="AD78" i="100"/>
  <c r="AL78" i="100"/>
  <c r="AT78" i="100"/>
  <c r="AT111" i="100"/>
  <c r="BB78" i="100"/>
  <c r="BB144" i="100"/>
  <c r="BB111" i="100"/>
  <c r="AE79" i="100"/>
  <c r="AM79" i="100"/>
  <c r="AU79" i="100"/>
  <c r="AU112" i="100"/>
  <c r="BC79" i="100"/>
  <c r="BC145" i="100"/>
  <c r="BC112" i="100"/>
  <c r="AX82" i="100"/>
  <c r="AX115" i="100"/>
  <c r="AQ117" i="100"/>
  <c r="AY117" i="100"/>
  <c r="AY150" i="100"/>
  <c r="AR118" i="100"/>
  <c r="AZ151" i="100"/>
  <c r="AZ118" i="100"/>
  <c r="AC86" i="100"/>
  <c r="AK86" i="100"/>
  <c r="AS86" i="100"/>
  <c r="AS119" i="100"/>
  <c r="BA86" i="100"/>
  <c r="BA152" i="100"/>
  <c r="BA119" i="100"/>
  <c r="AD87" i="100"/>
  <c r="AL87" i="100"/>
  <c r="AT87" i="100"/>
  <c r="AT120" i="100"/>
  <c r="BB87" i="100"/>
  <c r="BB120" i="100"/>
  <c r="BB153" i="100"/>
  <c r="AE88" i="100"/>
  <c r="AM88" i="100"/>
  <c r="AU88" i="100"/>
  <c r="AU121" i="100"/>
  <c r="BC88" i="100"/>
  <c r="BC121" i="100"/>
  <c r="BC154" i="100"/>
  <c r="AF89" i="100"/>
  <c r="AN89" i="100"/>
  <c r="AV89" i="100"/>
  <c r="AV122" i="100"/>
  <c r="AW91" i="100"/>
  <c r="AW124" i="100"/>
  <c r="AX92" i="100"/>
  <c r="AX125" i="100"/>
  <c r="AQ126" i="100"/>
  <c r="AY126" i="100"/>
  <c r="AY159" i="100"/>
  <c r="AR127" i="100"/>
  <c r="AZ160" i="100"/>
  <c r="AZ127" i="100"/>
  <c r="AC95" i="100"/>
  <c r="AK95" i="100"/>
  <c r="AS95" i="100"/>
  <c r="AS128" i="100"/>
  <c r="BA95" i="100"/>
  <c r="BA161" i="100"/>
  <c r="BA128" i="100"/>
  <c r="AD96" i="100"/>
  <c r="AL96" i="100"/>
  <c r="AT96" i="100"/>
  <c r="AT129" i="100"/>
  <c r="BB96" i="100"/>
  <c r="BB129" i="100"/>
  <c r="BB162" i="100"/>
  <c r="AE98" i="100"/>
  <c r="AM98" i="100"/>
  <c r="AU98" i="100"/>
  <c r="AU131" i="100"/>
  <c r="BC98" i="100"/>
  <c r="BC131" i="100"/>
  <c r="BC164" i="100"/>
  <c r="AF99" i="100"/>
  <c r="AN99" i="100"/>
  <c r="AV99" i="100"/>
  <c r="AV132" i="100"/>
  <c r="AG100" i="100"/>
  <c r="AO100" i="100"/>
  <c r="AW100" i="100"/>
  <c r="AW133" i="100"/>
  <c r="AR73" i="100"/>
  <c r="AR106" i="100"/>
  <c r="AS74" i="100"/>
  <c r="AS107" i="100"/>
  <c r="AW78" i="100"/>
  <c r="AW111" i="100"/>
  <c r="BC118" i="100"/>
  <c r="BC151" i="100"/>
  <c r="AY122" i="100"/>
  <c r="AY155" i="100"/>
  <c r="AS92" i="100"/>
  <c r="AS125" i="100"/>
  <c r="AH73" i="100"/>
  <c r="AP73" i="100"/>
  <c r="AX73" i="100"/>
  <c r="AX106" i="100"/>
  <c r="AQ107" i="100"/>
  <c r="AY140" i="100"/>
  <c r="AY107" i="100"/>
  <c r="AR108" i="100"/>
  <c r="AZ141" i="100"/>
  <c r="AZ108" i="100"/>
  <c r="AS109" i="100"/>
  <c r="BA142" i="100"/>
  <c r="BA109" i="100"/>
  <c r="AT110" i="100"/>
  <c r="BB143" i="100"/>
  <c r="BB110" i="100"/>
  <c r="AU111" i="100"/>
  <c r="BC144" i="100"/>
  <c r="BC111" i="100"/>
  <c r="AV112" i="100"/>
  <c r="AW113" i="100"/>
  <c r="AX114" i="100"/>
  <c r="AQ115" i="100"/>
  <c r="AY148" i="100"/>
  <c r="AY115" i="100"/>
  <c r="AR117" i="100"/>
  <c r="AZ150" i="100"/>
  <c r="AZ117" i="100"/>
  <c r="AS118" i="100"/>
  <c r="BA151" i="100"/>
  <c r="BA118" i="100"/>
  <c r="AT119" i="100"/>
  <c r="BB152" i="100"/>
  <c r="BB119" i="100"/>
  <c r="AU120" i="100"/>
  <c r="BC120" i="100"/>
  <c r="BC153" i="100"/>
  <c r="AV121" i="100"/>
  <c r="AW122" i="100"/>
  <c r="AH91" i="100"/>
  <c r="AP91" i="100"/>
  <c r="AX91" i="100"/>
  <c r="AX124" i="100"/>
  <c r="AQ125" i="100"/>
  <c r="AY125" i="100"/>
  <c r="AY158" i="100"/>
  <c r="AR126" i="100"/>
  <c r="AZ159" i="100"/>
  <c r="AZ126" i="100"/>
  <c r="AS127" i="100"/>
  <c r="BA127" i="100"/>
  <c r="BA160" i="100"/>
  <c r="AT128" i="100"/>
  <c r="BB161" i="100"/>
  <c r="BB128" i="100"/>
  <c r="AU129" i="100"/>
  <c r="BC129" i="100"/>
  <c r="BC162" i="100"/>
  <c r="AV131" i="100"/>
  <c r="AW132" i="100"/>
  <c r="AH100" i="100"/>
  <c r="AP100" i="100"/>
  <c r="AX100" i="100"/>
  <c r="AX133" i="100"/>
  <c r="AB73" i="100"/>
  <c r="AB172" i="100"/>
  <c r="AC74" i="100"/>
  <c r="BA74" i="100"/>
  <c r="BA140" i="100"/>
  <c r="BA107" i="100"/>
  <c r="AT75" i="100"/>
  <c r="AT108" i="100"/>
  <c r="BC142" i="100"/>
  <c r="BC109" i="100"/>
  <c r="BA82" i="100"/>
  <c r="BA148" i="100"/>
  <c r="BA115" i="100"/>
  <c r="BB150" i="100"/>
  <c r="BB117" i="100"/>
  <c r="AQ106" i="100"/>
  <c r="AY106" i="100"/>
  <c r="AY139" i="100"/>
  <c r="AR107" i="100"/>
  <c r="AZ140" i="100"/>
  <c r="AZ107" i="100"/>
  <c r="AS108" i="100"/>
  <c r="BA141" i="100"/>
  <c r="BA108" i="100"/>
  <c r="AT109" i="100"/>
  <c r="BB142" i="100"/>
  <c r="BB109" i="100"/>
  <c r="AU110" i="100"/>
  <c r="BC143" i="100"/>
  <c r="BC110" i="100"/>
  <c r="AV111" i="100"/>
  <c r="AW112" i="100"/>
  <c r="AX113" i="100"/>
  <c r="AQ114" i="100"/>
  <c r="AY147" i="100"/>
  <c r="AY114" i="100"/>
  <c r="AR115" i="100"/>
  <c r="AZ148" i="100"/>
  <c r="AZ115" i="100"/>
  <c r="AS117" i="100"/>
  <c r="BA150" i="100"/>
  <c r="BA117" i="100"/>
  <c r="AT118" i="100"/>
  <c r="BB118" i="100"/>
  <c r="BB151" i="100"/>
  <c r="AU119" i="100"/>
  <c r="BC119" i="100"/>
  <c r="BC152" i="100"/>
  <c r="AV120" i="100"/>
  <c r="AW121" i="100"/>
  <c r="AX122" i="100"/>
  <c r="AY157" i="100"/>
  <c r="AY124" i="100"/>
  <c r="AR125" i="100"/>
  <c r="AZ158" i="100"/>
  <c r="AZ125" i="100"/>
  <c r="AS126" i="100"/>
  <c r="BA159" i="100"/>
  <c r="BA126" i="100"/>
  <c r="AT127" i="100"/>
  <c r="BB127" i="100"/>
  <c r="BB160" i="100"/>
  <c r="AU128" i="100"/>
  <c r="BC161" i="100"/>
  <c r="BC128" i="100"/>
  <c r="AV129" i="100"/>
  <c r="AW131" i="100"/>
  <c r="AX132" i="100"/>
  <c r="AY166" i="100"/>
  <c r="AY133" i="100"/>
  <c r="AY76" i="100"/>
  <c r="AV81" i="100"/>
  <c r="AE76" i="100"/>
  <c r="AM76" i="100"/>
  <c r="AU76" i="100"/>
  <c r="BC76" i="100"/>
  <c r="AI80" i="100"/>
  <c r="AQ80" i="100"/>
  <c r="AY80" i="100"/>
  <c r="AB81" i="100"/>
  <c r="AJ81" i="100"/>
  <c r="AR81" i="100"/>
  <c r="AZ81" i="100"/>
  <c r="AD84" i="100"/>
  <c r="AL84" i="100"/>
  <c r="AT84" i="100"/>
  <c r="BB84" i="100"/>
  <c r="AE85" i="100"/>
  <c r="AM85" i="100"/>
  <c r="AU85" i="100"/>
  <c r="BC85" i="100"/>
  <c r="AI89" i="100"/>
  <c r="AQ89" i="100"/>
  <c r="AY89" i="100"/>
  <c r="AD93" i="100"/>
  <c r="AL93" i="100"/>
  <c r="AT93" i="100"/>
  <c r="BB93" i="100"/>
  <c r="AE94" i="100"/>
  <c r="AM94" i="100"/>
  <c r="AU94" i="100"/>
  <c r="BC94" i="100"/>
  <c r="AI99" i="100"/>
  <c r="AQ99" i="100"/>
  <c r="AY99" i="100"/>
  <c r="AN81" i="100"/>
  <c r="AE75" i="100"/>
  <c r="AM75" i="100"/>
  <c r="AU75" i="100"/>
  <c r="BC75" i="100"/>
  <c r="AF76" i="100"/>
  <c r="AN76" i="100"/>
  <c r="AV76" i="100"/>
  <c r="AH78" i="100"/>
  <c r="AP78" i="100"/>
  <c r="AX78" i="100"/>
  <c r="AI79" i="100"/>
  <c r="AQ79" i="100"/>
  <c r="AY79" i="100"/>
  <c r="AB80" i="100"/>
  <c r="AJ80" i="100"/>
  <c r="AR80" i="100"/>
  <c r="AZ80" i="100"/>
  <c r="AC81" i="100"/>
  <c r="AK81" i="100"/>
  <c r="AS81" i="100"/>
  <c r="BA81" i="100"/>
  <c r="AE84" i="100"/>
  <c r="AM84" i="100"/>
  <c r="AU84" i="100"/>
  <c r="BC84" i="100"/>
  <c r="AF85" i="100"/>
  <c r="AN85" i="100"/>
  <c r="AV85" i="100"/>
  <c r="AH87" i="100"/>
  <c r="AP87" i="100"/>
  <c r="AX87" i="100"/>
  <c r="AI88" i="100"/>
  <c r="AQ88" i="100"/>
  <c r="AY88" i="100"/>
  <c r="AB89" i="100"/>
  <c r="AJ89" i="100"/>
  <c r="AR89" i="100"/>
  <c r="AZ89" i="100"/>
  <c r="AE93" i="100"/>
  <c r="AM93" i="100"/>
  <c r="AU93" i="100"/>
  <c r="BC93" i="100"/>
  <c r="AF94" i="100"/>
  <c r="AN94" i="100"/>
  <c r="AV94" i="100"/>
  <c r="AH96" i="100"/>
  <c r="AP96" i="100"/>
  <c r="AX96" i="100"/>
  <c r="AI98" i="100"/>
  <c r="AQ98" i="100"/>
  <c r="AY98" i="100"/>
  <c r="AB99" i="100"/>
  <c r="AJ99" i="100"/>
  <c r="AR99" i="100"/>
  <c r="AZ99" i="100"/>
  <c r="AK100" i="100"/>
  <c r="AS100" i="100"/>
  <c r="BA100" i="100"/>
  <c r="AI76" i="100"/>
  <c r="AF75" i="100"/>
  <c r="AN75" i="100"/>
  <c r="AV75" i="100"/>
  <c r="AG76" i="100"/>
  <c r="AO76" i="100"/>
  <c r="AW76" i="100"/>
  <c r="AI78" i="100"/>
  <c r="AQ78" i="100"/>
  <c r="AY78" i="100"/>
  <c r="AB79" i="100"/>
  <c r="AC80" i="100"/>
  <c r="AK80" i="100"/>
  <c r="AS80" i="100"/>
  <c r="BA80" i="100"/>
  <c r="AD81" i="100"/>
  <c r="AL81" i="100"/>
  <c r="AT81" i="100"/>
  <c r="BB81" i="100"/>
  <c r="AF84" i="100"/>
  <c r="AN84" i="100"/>
  <c r="AV84" i="100"/>
  <c r="AG85" i="100"/>
  <c r="AO85" i="100"/>
  <c r="AW85" i="100"/>
  <c r="AI87" i="100"/>
  <c r="AQ87" i="100"/>
  <c r="AY87" i="100"/>
  <c r="AC89" i="100"/>
  <c r="AK89" i="100"/>
  <c r="AS89" i="100"/>
  <c r="BA89" i="100"/>
  <c r="AF93" i="100"/>
  <c r="AN93" i="100"/>
  <c r="AV93" i="100"/>
  <c r="AG94" i="100"/>
  <c r="AO94" i="100"/>
  <c r="AW94" i="100"/>
  <c r="AI96" i="100"/>
  <c r="AQ96" i="100"/>
  <c r="AY96" i="100"/>
  <c r="AC99" i="100"/>
  <c r="AK99" i="100"/>
  <c r="AS99" i="100"/>
  <c r="BA99" i="100"/>
  <c r="BB100" i="100"/>
  <c r="AG75" i="100"/>
  <c r="AO75" i="100"/>
  <c r="AW75" i="100"/>
  <c r="AH76" i="100"/>
  <c r="AP76" i="100"/>
  <c r="AX76" i="100"/>
  <c r="AI77" i="100"/>
  <c r="AQ77" i="100"/>
  <c r="AY77" i="100"/>
  <c r="AB78" i="100"/>
  <c r="AJ78" i="100"/>
  <c r="AR78" i="100"/>
  <c r="AZ78" i="100"/>
  <c r="AC79" i="100"/>
  <c r="AK79" i="100"/>
  <c r="AS79" i="100"/>
  <c r="BA79" i="100"/>
  <c r="AD80" i="100"/>
  <c r="AL80" i="100"/>
  <c r="AT80" i="100"/>
  <c r="BB80" i="100"/>
  <c r="AE81" i="100"/>
  <c r="AM81" i="100"/>
  <c r="AU81" i="100"/>
  <c r="BC81" i="100"/>
  <c r="AG84" i="100"/>
  <c r="AO84" i="100"/>
  <c r="AW84" i="100"/>
  <c r="AH85" i="100"/>
  <c r="AP85" i="100"/>
  <c r="AX85" i="100"/>
  <c r="AI86" i="100"/>
  <c r="AQ86" i="100"/>
  <c r="AY86" i="100"/>
  <c r="AB87" i="100"/>
  <c r="AJ87" i="100"/>
  <c r="AR87" i="100"/>
  <c r="AZ87" i="100"/>
  <c r="AC88" i="100"/>
  <c r="AK88" i="100"/>
  <c r="AS88" i="100"/>
  <c r="BA88" i="100"/>
  <c r="AD89" i="100"/>
  <c r="AL89" i="100"/>
  <c r="AT89" i="100"/>
  <c r="BB89" i="100"/>
  <c r="AG93" i="100"/>
  <c r="AO93" i="100"/>
  <c r="AW93" i="100"/>
  <c r="AH94" i="100"/>
  <c r="AP94" i="100"/>
  <c r="AX94" i="100"/>
  <c r="AI95" i="100"/>
  <c r="AQ95" i="100"/>
  <c r="AY95" i="100"/>
  <c r="AB96" i="100"/>
  <c r="AJ96" i="100"/>
  <c r="AR96" i="100"/>
  <c r="AZ96" i="100"/>
  <c r="AC98" i="100"/>
  <c r="AK98" i="100"/>
  <c r="AS98" i="100"/>
  <c r="BA98" i="100"/>
  <c r="AD99" i="100"/>
  <c r="AL99" i="100"/>
  <c r="AT99" i="100"/>
  <c r="BB99" i="100"/>
  <c r="AU100" i="100"/>
  <c r="BC100" i="100"/>
  <c r="AF81" i="100"/>
  <c r="AI85" i="100"/>
  <c r="AQ85" i="100"/>
  <c r="AY85" i="100"/>
  <c r="AI94" i="100"/>
  <c r="AQ94" i="100"/>
  <c r="AY94" i="100"/>
  <c r="AI75" i="100"/>
  <c r="AQ75" i="100"/>
  <c r="AY75" i="100"/>
  <c r="AB76" i="100"/>
  <c r="AJ76" i="100"/>
  <c r="AR76" i="100"/>
  <c r="AZ76" i="100"/>
  <c r="AF80" i="100"/>
  <c r="AN80" i="100"/>
  <c r="AV80" i="100"/>
  <c r="AG81" i="100"/>
  <c r="AO81" i="100"/>
  <c r="AW81" i="100"/>
  <c r="AI84" i="100"/>
  <c r="AQ84" i="100"/>
  <c r="AY84" i="100"/>
  <c r="AB85" i="100"/>
  <c r="AJ85" i="100"/>
  <c r="AR85" i="100"/>
  <c r="AZ85" i="100"/>
  <c r="AI93" i="100"/>
  <c r="AQ93" i="100"/>
  <c r="AY93" i="100"/>
  <c r="AB94" i="100"/>
  <c r="AJ94" i="100"/>
  <c r="AR94" i="100"/>
  <c r="AZ94" i="100"/>
  <c r="AQ76" i="100"/>
  <c r="AI74" i="100"/>
  <c r="AQ74" i="100"/>
  <c r="AY74" i="100"/>
  <c r="AB75" i="100"/>
  <c r="AJ75" i="100"/>
  <c r="AR75" i="100"/>
  <c r="AZ75" i="100"/>
  <c r="AC76" i="100"/>
  <c r="AK76" i="100"/>
  <c r="AS76" i="100"/>
  <c r="BA76" i="100"/>
  <c r="AD77" i="100"/>
  <c r="AL77" i="100"/>
  <c r="AT77" i="100"/>
  <c r="BB77" i="100"/>
  <c r="AE78" i="100"/>
  <c r="AM78" i="100"/>
  <c r="AU78" i="100"/>
  <c r="BC78" i="100"/>
  <c r="AF79" i="100"/>
  <c r="AN79" i="100"/>
  <c r="AV79" i="100"/>
  <c r="AG80" i="100"/>
  <c r="AO80" i="100"/>
  <c r="AW80" i="100"/>
  <c r="AH81" i="100"/>
  <c r="AP81" i="100"/>
  <c r="AX81" i="100"/>
  <c r="AI82" i="100"/>
  <c r="AQ82" i="100"/>
  <c r="AY82" i="100"/>
  <c r="AB84" i="100"/>
  <c r="AJ84" i="100"/>
  <c r="AR84" i="100"/>
  <c r="AZ84" i="100"/>
  <c r="AC85" i="100"/>
  <c r="AK85" i="100"/>
  <c r="AS85" i="100"/>
  <c r="BA85" i="100"/>
  <c r="AD86" i="100"/>
  <c r="AL86" i="100"/>
  <c r="AT86" i="100"/>
  <c r="BB86" i="100"/>
  <c r="AE87" i="100"/>
  <c r="AM87" i="100"/>
  <c r="AU87" i="100"/>
  <c r="BC87" i="100"/>
  <c r="AF88" i="100"/>
  <c r="AN88" i="100"/>
  <c r="AV88" i="100"/>
  <c r="AG89" i="100"/>
  <c r="AO89" i="100"/>
  <c r="AW89" i="100"/>
  <c r="AI92" i="100"/>
  <c r="AQ92" i="100"/>
  <c r="AY92" i="100"/>
  <c r="AB93" i="100"/>
  <c r="AJ93" i="100"/>
  <c r="AR93" i="100"/>
  <c r="AZ93" i="100"/>
  <c r="AC94" i="100"/>
  <c r="AK94" i="100"/>
  <c r="AS94" i="100"/>
  <c r="BA94" i="100"/>
  <c r="AD95" i="100"/>
  <c r="AL95" i="100"/>
  <c r="AT95" i="100"/>
  <c r="BB95" i="100"/>
  <c r="AE96" i="100"/>
  <c r="AM96" i="100"/>
  <c r="AU96" i="100"/>
  <c r="BC96" i="100"/>
  <c r="AF98" i="100"/>
  <c r="AN98" i="100"/>
  <c r="AV98" i="100"/>
  <c r="AG99" i="100"/>
  <c r="AO99" i="100"/>
  <c r="AW99" i="100"/>
  <c r="AI73" i="100"/>
  <c r="AQ73" i="100"/>
  <c r="AY73" i="100"/>
  <c r="AB74" i="100"/>
  <c r="AJ74" i="100"/>
  <c r="AR74" i="100"/>
  <c r="AZ74" i="100"/>
  <c r="AC75" i="100"/>
  <c r="AK75" i="100"/>
  <c r="AS75" i="100"/>
  <c r="BA75" i="100"/>
  <c r="AD76" i="100"/>
  <c r="AL76" i="100"/>
  <c r="AT76" i="100"/>
  <c r="BB76" i="100"/>
  <c r="AE77" i="100"/>
  <c r="AM77" i="100"/>
  <c r="AU77" i="100"/>
  <c r="BC77" i="100"/>
  <c r="AF78" i="100"/>
  <c r="AN78" i="100"/>
  <c r="AV78" i="100"/>
  <c r="AG79" i="100"/>
  <c r="AO79" i="100"/>
  <c r="AW79" i="100"/>
  <c r="AH80" i="100"/>
  <c r="AP80" i="100"/>
  <c r="AX80" i="100"/>
  <c r="AI81" i="100"/>
  <c r="AQ81" i="100"/>
  <c r="AY81" i="100"/>
  <c r="AB82" i="100"/>
  <c r="AJ82" i="100"/>
  <c r="AR82" i="100"/>
  <c r="AZ82" i="100"/>
  <c r="AC84" i="100"/>
  <c r="AK84" i="100"/>
  <c r="AS84" i="100"/>
  <c r="BA84" i="100"/>
  <c r="AD85" i="100"/>
  <c r="AL85" i="100"/>
  <c r="AT85" i="100"/>
  <c r="BB85" i="100"/>
  <c r="AE86" i="100"/>
  <c r="AM86" i="100"/>
  <c r="AU86" i="100"/>
  <c r="BC86" i="100"/>
  <c r="AF87" i="100"/>
  <c r="AN87" i="100"/>
  <c r="AV87" i="100"/>
  <c r="AG88" i="100"/>
  <c r="AO88" i="100"/>
  <c r="AW88" i="100"/>
  <c r="AH89" i="100"/>
  <c r="AP89" i="100"/>
  <c r="AX89" i="100"/>
  <c r="AI91" i="100"/>
  <c r="AQ91" i="100"/>
  <c r="AY91" i="100"/>
  <c r="AB92" i="100"/>
  <c r="AJ92" i="100"/>
  <c r="AR92" i="100"/>
  <c r="AZ92" i="100"/>
  <c r="AC93" i="100"/>
  <c r="AK93" i="100"/>
  <c r="AS93" i="100"/>
  <c r="BA93" i="100"/>
  <c r="AD94" i="100"/>
  <c r="AL94" i="100"/>
  <c r="AT94" i="100"/>
  <c r="BB94" i="100"/>
  <c r="AE95" i="100"/>
  <c r="AM95" i="100"/>
  <c r="AU95" i="100"/>
  <c r="BC95" i="100"/>
  <c r="AF96" i="100"/>
  <c r="AN96" i="100"/>
  <c r="AV96" i="100"/>
  <c r="AG98" i="100"/>
  <c r="AO98" i="100"/>
  <c r="AW98" i="100"/>
  <c r="AH99" i="100"/>
  <c r="AP99" i="100"/>
  <c r="AX99" i="100"/>
  <c r="AI100" i="100"/>
  <c r="AQ100" i="100"/>
  <c r="AY100" i="100"/>
  <c r="AA61" i="100" l="1"/>
  <c r="AA63" i="100"/>
  <c r="AA60" i="100"/>
  <c r="AA62" i="100"/>
  <c r="AA44" i="100"/>
  <c r="AA46" i="100"/>
  <c r="AA65" i="100"/>
  <c r="AA58" i="100"/>
  <c r="AA66" i="100"/>
  <c r="AA41" i="100"/>
  <c r="BF26" i="113"/>
  <c r="BG26" i="113"/>
  <c r="BE29" i="113"/>
  <c r="BF29" i="113"/>
  <c r="BG29" i="113"/>
  <c r="BF63" i="113"/>
  <c r="BG63" i="113"/>
  <c r="BF60" i="113"/>
  <c r="BG60" i="113"/>
  <c r="BF57" i="113"/>
  <c r="BG57" i="113"/>
  <c r="BF48" i="113"/>
  <c r="BG48" i="113"/>
  <c r="BF46" i="113"/>
  <c r="BG46" i="113"/>
  <c r="BG38" i="113"/>
  <c r="BF41" i="113"/>
  <c r="BG41" i="113"/>
  <c r="BC47" i="75" l="1"/>
  <c r="Y199" i="100" l="1"/>
  <c r="Y198" i="100"/>
  <c r="Y197" i="100"/>
  <c r="Y195" i="100"/>
  <c r="Y194" i="100"/>
  <c r="Y193" i="100"/>
  <c r="Y192" i="100"/>
  <c r="Y191" i="100"/>
  <c r="Y190" i="100"/>
  <c r="Y188" i="100"/>
  <c r="Y187" i="100"/>
  <c r="Y186" i="100"/>
  <c r="Y185" i="100"/>
  <c r="Y184" i="100"/>
  <c r="Y183" i="100"/>
  <c r="Y181" i="100"/>
  <c r="Y180" i="100"/>
  <c r="Y179" i="100"/>
  <c r="Y178" i="100"/>
  <c r="Y177" i="100"/>
  <c r="Y176" i="100"/>
  <c r="Y175" i="100"/>
  <c r="Y174" i="100"/>
  <c r="Y173" i="100"/>
  <c r="Y172" i="100"/>
  <c r="Y166" i="100"/>
  <c r="Y165" i="100"/>
  <c r="Y164" i="100"/>
  <c r="Y162" i="100"/>
  <c r="Y161" i="100"/>
  <c r="Y160" i="100"/>
  <c r="Y159" i="100"/>
  <c r="Y158" i="100"/>
  <c r="Y157" i="100"/>
  <c r="Y155" i="100"/>
  <c r="Y154" i="100"/>
  <c r="Y153" i="100"/>
  <c r="Y152" i="100"/>
  <c r="Y151" i="100"/>
  <c r="Y150" i="100"/>
  <c r="Y148" i="100"/>
  <c r="Y147" i="100"/>
  <c r="Y146" i="100"/>
  <c r="Y145" i="100"/>
  <c r="Y144" i="100"/>
  <c r="Y143" i="100"/>
  <c r="Y142" i="100"/>
  <c r="Y141" i="100"/>
  <c r="Y140" i="100"/>
  <c r="Y139" i="100"/>
  <c r="Y133" i="100"/>
  <c r="Y132" i="100"/>
  <c r="Y131" i="100"/>
  <c r="Y129" i="100"/>
  <c r="Y128" i="100"/>
  <c r="Y127" i="100"/>
  <c r="Y126" i="100"/>
  <c r="Y125" i="100"/>
  <c r="Y124" i="100"/>
  <c r="Y122" i="100"/>
  <c r="Y121" i="100"/>
  <c r="Y120" i="100"/>
  <c r="Y119" i="100"/>
  <c r="Y118" i="100"/>
  <c r="Y117" i="100"/>
  <c r="Y115" i="100"/>
  <c r="Y114" i="100"/>
  <c r="Y113" i="100"/>
  <c r="Y112" i="100"/>
  <c r="Y111" i="100"/>
  <c r="Y110" i="100"/>
  <c r="Y109" i="100"/>
  <c r="Y108" i="100"/>
  <c r="Y107" i="100"/>
  <c r="Y106" i="100"/>
  <c r="Y100" i="100"/>
  <c r="Y99" i="100"/>
  <c r="Y98" i="100"/>
  <c r="Y96" i="100"/>
  <c r="Y95" i="100"/>
  <c r="Y94" i="100"/>
  <c r="Y93" i="100"/>
  <c r="Y92" i="100"/>
  <c r="Y91" i="100"/>
  <c r="Y89" i="100"/>
  <c r="Y88" i="100"/>
  <c r="Y87" i="100"/>
  <c r="Y86" i="100"/>
  <c r="Y85" i="100"/>
  <c r="Y84" i="100"/>
  <c r="Y82" i="100"/>
  <c r="Y81" i="100"/>
  <c r="Y80" i="100"/>
  <c r="Y79" i="100"/>
  <c r="Y78" i="100"/>
  <c r="Y77" i="100"/>
  <c r="Y76" i="100"/>
  <c r="Y75" i="100"/>
  <c r="Y74" i="100"/>
  <c r="Y73" i="100"/>
  <c r="Y67" i="100"/>
  <c r="Y66" i="100"/>
  <c r="Y65" i="100"/>
  <c r="Y63" i="100"/>
  <c r="Y62" i="100"/>
  <c r="Y61" i="100"/>
  <c r="Y60" i="100"/>
  <c r="Y59" i="100"/>
  <c r="Y58" i="100"/>
  <c r="Y56" i="100"/>
  <c r="Y55" i="100"/>
  <c r="Y54" i="100"/>
  <c r="Y53" i="100"/>
  <c r="Y52" i="100"/>
  <c r="Y51" i="100"/>
  <c r="Y49" i="100"/>
  <c r="Y48" i="100"/>
  <c r="Y47" i="100"/>
  <c r="Y46" i="100"/>
  <c r="Y45" i="100"/>
  <c r="Y44" i="100"/>
  <c r="Y43" i="100"/>
  <c r="Y42" i="100"/>
  <c r="Y41" i="100"/>
  <c r="Y40" i="100"/>
  <c r="Y33" i="100"/>
  <c r="Y32" i="100"/>
  <c r="Y31" i="100"/>
  <c r="Y29" i="100"/>
  <c r="Y28" i="100"/>
  <c r="Y27" i="100"/>
  <c r="Y26" i="100"/>
  <c r="Y25" i="100"/>
  <c r="Y24" i="100"/>
  <c r="V199" i="100"/>
  <c r="V198" i="100"/>
  <c r="V197" i="100"/>
  <c r="V195" i="100"/>
  <c r="V194" i="100"/>
  <c r="V193" i="100"/>
  <c r="V192" i="100"/>
  <c r="V191" i="100"/>
  <c r="V190" i="100"/>
  <c r="V188" i="100"/>
  <c r="V187" i="100"/>
  <c r="V186" i="100"/>
  <c r="V185" i="100"/>
  <c r="V184" i="100"/>
  <c r="V183" i="100"/>
  <c r="V181" i="100"/>
  <c r="V180" i="100"/>
  <c r="V179" i="100"/>
  <c r="V178" i="100"/>
  <c r="V177" i="100"/>
  <c r="V176" i="100"/>
  <c r="V175" i="100"/>
  <c r="V174" i="100"/>
  <c r="V173" i="100"/>
  <c r="V172" i="100"/>
  <c r="V166" i="100"/>
  <c r="V165" i="100"/>
  <c r="V164" i="100"/>
  <c r="V162" i="100"/>
  <c r="V161" i="100"/>
  <c r="V160" i="100"/>
  <c r="V159" i="100"/>
  <c r="V158" i="100"/>
  <c r="V157" i="100"/>
  <c r="V155" i="100"/>
  <c r="V154" i="100"/>
  <c r="V153" i="100"/>
  <c r="V152" i="100"/>
  <c r="V151" i="100"/>
  <c r="V150" i="100"/>
  <c r="V148" i="100"/>
  <c r="V147" i="100"/>
  <c r="V146" i="100"/>
  <c r="V145" i="100"/>
  <c r="V144" i="100"/>
  <c r="V143" i="100"/>
  <c r="V142" i="100"/>
  <c r="V141" i="100"/>
  <c r="V140" i="100"/>
  <c r="V139" i="100"/>
  <c r="V133" i="100"/>
  <c r="V132" i="100"/>
  <c r="V131" i="100"/>
  <c r="V129" i="100"/>
  <c r="V128" i="100"/>
  <c r="V127" i="100"/>
  <c r="V126" i="100"/>
  <c r="V125" i="100"/>
  <c r="V124" i="100"/>
  <c r="V122" i="100"/>
  <c r="V121" i="100"/>
  <c r="V120" i="100"/>
  <c r="V119" i="100"/>
  <c r="V118" i="100"/>
  <c r="V117" i="100"/>
  <c r="V115" i="100"/>
  <c r="V114" i="100"/>
  <c r="V113" i="100"/>
  <c r="V112" i="100"/>
  <c r="V111" i="100"/>
  <c r="V110" i="100"/>
  <c r="V109" i="100"/>
  <c r="V108" i="100"/>
  <c r="V107" i="100"/>
  <c r="V106" i="100"/>
  <c r="V100" i="100"/>
  <c r="V99" i="100"/>
  <c r="V98" i="100"/>
  <c r="V96" i="100"/>
  <c r="V95" i="100"/>
  <c r="V94" i="100"/>
  <c r="V93" i="100"/>
  <c r="V92" i="100"/>
  <c r="V91" i="100"/>
  <c r="V89" i="100"/>
  <c r="V88" i="100"/>
  <c r="V87" i="100"/>
  <c r="V86" i="100"/>
  <c r="V85" i="100"/>
  <c r="V84" i="100"/>
  <c r="V82" i="100"/>
  <c r="V81" i="100"/>
  <c r="V80" i="100"/>
  <c r="V79" i="100"/>
  <c r="V78" i="100"/>
  <c r="V77" i="100"/>
  <c r="V76" i="100"/>
  <c r="V75" i="100"/>
  <c r="V74" i="100"/>
  <c r="V73" i="100"/>
  <c r="V67" i="100"/>
  <c r="V66" i="100"/>
  <c r="V65" i="100"/>
  <c r="V63" i="100"/>
  <c r="V62" i="100"/>
  <c r="V61" i="100"/>
  <c r="V60" i="100"/>
  <c r="V59" i="100"/>
  <c r="V58" i="100"/>
  <c r="V56" i="100"/>
  <c r="V55" i="100"/>
  <c r="V54" i="100"/>
  <c r="V53" i="100"/>
  <c r="V52" i="100"/>
  <c r="V51" i="100"/>
  <c r="V49" i="100"/>
  <c r="V48" i="100"/>
  <c r="V47" i="100"/>
  <c r="V46" i="100"/>
  <c r="V45" i="100"/>
  <c r="V44" i="100"/>
  <c r="V43" i="100"/>
  <c r="V42" i="100"/>
  <c r="V41" i="100"/>
  <c r="V40" i="100"/>
  <c r="V33" i="100"/>
  <c r="V32" i="100"/>
  <c r="V31" i="100"/>
  <c r="V29" i="100"/>
  <c r="V28" i="100"/>
  <c r="V27" i="100"/>
  <c r="V26" i="100"/>
  <c r="V25" i="100"/>
  <c r="V24" i="100"/>
  <c r="Y22" i="100"/>
  <c r="Y21" i="100"/>
  <c r="Y20" i="100"/>
  <c r="Y19" i="100"/>
  <c r="Y18" i="100"/>
  <c r="Y17" i="100"/>
  <c r="Y15" i="100"/>
  <c r="Y14" i="100"/>
  <c r="Y13" i="100"/>
  <c r="Y12" i="100"/>
  <c r="Y11" i="100"/>
  <c r="Y10" i="100"/>
  <c r="Y9" i="100"/>
  <c r="Y8" i="100"/>
  <c r="Y7" i="100"/>
  <c r="Y6" i="100"/>
  <c r="V22" i="100"/>
  <c r="V21" i="100"/>
  <c r="V20" i="100"/>
  <c r="V19" i="100"/>
  <c r="V18" i="100"/>
  <c r="V17" i="100"/>
  <c r="V15" i="100"/>
  <c r="V14" i="100"/>
  <c r="V13" i="100"/>
  <c r="V12" i="100"/>
  <c r="V11" i="100"/>
  <c r="V10" i="100"/>
  <c r="V9" i="100"/>
  <c r="V8" i="100"/>
  <c r="V7" i="100"/>
  <c r="V6" i="100"/>
  <c r="BC79" i="67"/>
  <c r="BC32" i="67"/>
  <c r="BC135" i="67"/>
  <c r="BC134" i="67"/>
  <c r="BC133" i="67"/>
  <c r="BC61" i="65"/>
  <c r="BC129" i="67"/>
  <c r="BC128" i="67"/>
  <c r="BC127" i="67"/>
  <c r="BC125" i="67"/>
  <c r="BC124" i="67"/>
  <c r="BC123" i="67"/>
  <c r="BC121" i="67"/>
  <c r="BC119" i="67"/>
  <c r="BC118" i="67"/>
  <c r="BC117" i="67"/>
  <c r="BC116" i="67"/>
  <c r="BC35" i="65"/>
  <c r="BC7" i="65"/>
  <c r="BC6" i="65" s="1"/>
  <c r="BC43" i="65" l="1"/>
  <c r="BC52" i="65"/>
  <c r="BC122" i="67" s="1"/>
  <c r="BC48" i="67"/>
  <c r="BC74" i="67"/>
  <c r="BC126" i="67"/>
  <c r="BC69" i="67"/>
  <c r="BC92" i="67"/>
  <c r="BC101" i="67"/>
  <c r="BC22" i="67"/>
  <c r="BC16" i="67"/>
  <c r="BC27" i="67"/>
  <c r="BC65" i="67"/>
  <c r="BC78" i="67"/>
  <c r="BC57" i="67"/>
  <c r="BC61" i="67"/>
  <c r="BC120" i="67"/>
  <c r="BC132" i="67"/>
  <c r="BC131" i="67" s="1"/>
  <c r="BC130" i="67" s="1"/>
  <c r="BC19" i="65"/>
  <c r="BC14" i="65" s="1"/>
  <c r="BC5" i="65" s="1"/>
  <c r="BC66" i="65" s="1"/>
  <c r="BC38" i="67"/>
  <c r="BC45" i="65"/>
  <c r="BC115" i="67" s="1"/>
  <c r="BC77" i="67" l="1"/>
  <c r="BC26" i="67"/>
  <c r="BC15" i="67"/>
  <c r="BC56" i="67"/>
  <c r="BC114" i="67"/>
  <c r="BC113" i="67" s="1"/>
  <c r="BC14" i="67" l="1"/>
  <c r="BC51" i="102"/>
  <c r="BC34" i="102"/>
  <c r="BC29" i="102"/>
  <c r="BC6" i="102"/>
  <c r="BC7" i="73"/>
  <c r="BC30" i="100"/>
  <c r="BC15" i="77"/>
  <c r="BC12" i="77"/>
  <c r="BC6" i="69"/>
  <c r="BC6" i="68"/>
  <c r="BC65" i="66"/>
  <c r="BC64" i="66"/>
  <c r="BC63" i="66"/>
  <c r="BC62" i="66"/>
  <c r="BC60" i="66"/>
  <c r="BC59" i="66"/>
  <c r="BC58" i="66"/>
  <c r="BC57" i="66"/>
  <c r="BC56" i="66"/>
  <c r="BC55" i="66"/>
  <c r="BC54" i="66"/>
  <c r="BC53" i="66"/>
  <c r="BC52" i="66"/>
  <c r="BC51" i="66"/>
  <c r="BC50" i="66"/>
  <c r="BC49" i="66"/>
  <c r="BC48" i="66"/>
  <c r="BC47" i="66"/>
  <c r="BC46" i="66"/>
  <c r="BC44" i="66"/>
  <c r="BC35" i="66"/>
  <c r="BC13" i="67"/>
  <c r="BC12" i="67"/>
  <c r="BC11" i="67"/>
  <c r="BC10" i="67"/>
  <c r="BC9" i="67"/>
  <c r="BC67" i="100" l="1"/>
  <c r="BC66" i="100"/>
  <c r="BC65" i="100"/>
  <c r="BC61" i="66"/>
  <c r="BC43" i="66"/>
  <c r="BC10" i="102"/>
  <c r="BC11" i="75"/>
  <c r="BC45" i="66"/>
  <c r="BC14" i="75"/>
  <c r="BC18" i="102"/>
  <c r="BC40" i="102"/>
  <c r="BC10" i="97"/>
  <c r="BC10" i="101"/>
  <c r="BC22" i="75"/>
  <c r="BC40" i="75"/>
  <c r="BC5" i="77"/>
  <c r="BC43" i="102"/>
  <c r="BC23" i="102"/>
  <c r="BC11" i="70"/>
  <c r="BC28" i="102"/>
  <c r="BC7" i="66"/>
  <c r="BC6" i="66" s="1"/>
  <c r="BC8" i="67"/>
  <c r="BC19" i="66"/>
  <c r="BC14" i="66" s="1"/>
  <c r="BC5" i="75"/>
  <c r="BC17" i="75"/>
  <c r="BC10" i="74"/>
  <c r="BC41" i="113" s="1"/>
  <c r="BC9" i="76"/>
  <c r="BC19" i="77"/>
  <c r="BC16" i="100"/>
  <c r="BC23" i="100"/>
  <c r="BC5" i="100"/>
  <c r="BC8" i="69"/>
  <c r="BC8" i="68"/>
  <c r="BC63" i="100" l="1"/>
  <c r="BC60" i="100"/>
  <c r="BC62" i="100"/>
  <c r="BC61" i="100"/>
  <c r="BC58" i="100"/>
  <c r="BC59" i="100"/>
  <c r="BC55" i="100"/>
  <c r="BC54" i="100"/>
  <c r="BC53" i="100"/>
  <c r="BC52" i="100"/>
  <c r="BC51" i="100"/>
  <c r="BC46" i="100"/>
  <c r="BC45" i="100"/>
  <c r="BC40" i="100"/>
  <c r="BC47" i="100"/>
  <c r="BC49" i="100"/>
  <c r="BC44" i="100"/>
  <c r="BC43" i="100"/>
  <c r="BC48" i="100"/>
  <c r="BC42" i="100"/>
  <c r="BC41" i="100"/>
  <c r="BC5" i="102"/>
  <c r="BC56" i="102" s="1"/>
  <c r="BC5" i="66"/>
  <c r="BC66" i="66" s="1"/>
  <c r="BC28" i="75"/>
  <c r="BC7" i="67"/>
  <c r="BC6" i="67"/>
  <c r="BC5" i="67" s="1"/>
  <c r="BC136" i="67" s="1"/>
  <c r="BC24" i="77"/>
  <c r="BC34" i="100"/>
  <c r="BB43" i="75"/>
  <c r="BB41" i="75"/>
  <c r="BB42" i="75"/>
  <c r="BB40" i="75"/>
  <c r="BB39" i="75"/>
  <c r="BB37" i="75"/>
  <c r="BB36" i="75"/>
  <c r="BB33" i="75"/>
  <c r="BC27" i="74"/>
  <c r="BC57" i="102" l="1"/>
  <c r="BC58" i="102"/>
  <c r="BC55" i="102"/>
  <c r="AZ45" i="74"/>
  <c r="BB38" i="75"/>
  <c r="U2" i="100"/>
  <c r="C3" i="112"/>
  <c r="Q2" i="67"/>
  <c r="W2" i="74"/>
  <c r="W2" i="76"/>
  <c r="BF66" i="113" l="1"/>
  <c r="BG66" i="113"/>
  <c r="BF65" i="113"/>
  <c r="AA7" i="65" l="1"/>
  <c r="AA6" i="65" s="1"/>
  <c r="AY7" i="65"/>
  <c r="BF79" i="113"/>
  <c r="BG79" i="113"/>
  <c r="BA43" i="65" l="1"/>
  <c r="AZ43" i="65"/>
  <c r="AW43" i="65"/>
  <c r="AV43" i="65"/>
  <c r="AS43" i="65"/>
  <c r="AR43" i="65"/>
  <c r="AO43" i="65"/>
  <c r="AN43" i="65"/>
  <c r="AK43" i="65"/>
  <c r="AJ43" i="65"/>
  <c r="AG43" i="65"/>
  <c r="AF43" i="65"/>
  <c r="AC43" i="65"/>
  <c r="AB43" i="65"/>
  <c r="BE76" i="65"/>
  <c r="BD76" i="65"/>
  <c r="BC76" i="65"/>
  <c r="H10" i="112" s="1"/>
  <c r="BB76" i="65"/>
  <c r="BB75" i="65"/>
  <c r="BB10" i="97"/>
  <c r="AD43" i="65" l="1"/>
  <c r="AH43" i="65"/>
  <c r="AL43" i="65"/>
  <c r="AP43" i="65"/>
  <c r="AT43" i="65"/>
  <c r="AX43" i="65"/>
  <c r="BB43" i="65"/>
  <c r="AA43" i="65"/>
  <c r="AE43" i="65"/>
  <c r="AI43" i="65"/>
  <c r="AM43" i="65"/>
  <c r="AQ43" i="65"/>
  <c r="AU43" i="65"/>
  <c r="AY43" i="65"/>
  <c r="BB17" i="75"/>
  <c r="BB5" i="75"/>
  <c r="AA61" i="65"/>
  <c r="AC61" i="65"/>
  <c r="AD61" i="65"/>
  <c r="AE61" i="65"/>
  <c r="AG61" i="65"/>
  <c r="AH61" i="65"/>
  <c r="AI61" i="65"/>
  <c r="AK61" i="65"/>
  <c r="AL61" i="65"/>
  <c r="AM61" i="65"/>
  <c r="AO61" i="65"/>
  <c r="AP61" i="65"/>
  <c r="AQ61" i="65"/>
  <c r="AS61" i="65"/>
  <c r="AT61" i="65"/>
  <c r="AU61" i="65"/>
  <c r="AB61" i="65"/>
  <c r="AF61" i="65"/>
  <c r="AJ61" i="65"/>
  <c r="AN61" i="65"/>
  <c r="AR61" i="65"/>
  <c r="AV61" i="65"/>
  <c r="AW61" i="65"/>
  <c r="AX61" i="65"/>
  <c r="AY61" i="65"/>
  <c r="AZ61" i="65"/>
  <c r="Q2" i="66" l="1"/>
  <c r="Q2" i="65"/>
  <c r="S2" i="64"/>
  <c r="BE11" i="70" l="1"/>
  <c r="BD11" i="70"/>
  <c r="BB43" i="102"/>
  <c r="BE199" i="100"/>
  <c r="BD165" i="100"/>
  <c r="BD197" i="100"/>
  <c r="BD129" i="100"/>
  <c r="BE194" i="100"/>
  <c r="BE94" i="100"/>
  <c r="BD160" i="100"/>
  <c r="BE126" i="100"/>
  <c r="BD93" i="100"/>
  <c r="BD125" i="100"/>
  <c r="BE190" i="100"/>
  <c r="BE89" i="100"/>
  <c r="BE188" i="100"/>
  <c r="BE121" i="100"/>
  <c r="BD119" i="100"/>
  <c r="BE186" i="100"/>
  <c r="BE85" i="100"/>
  <c r="BE184" i="100"/>
  <c r="BE150" i="100"/>
  <c r="BD84" i="100"/>
  <c r="BE180" i="100"/>
  <c r="BE47" i="100"/>
  <c r="BE179" i="100"/>
  <c r="BE112" i="100"/>
  <c r="BD46" i="100"/>
  <c r="BE176" i="100"/>
  <c r="BE175" i="100"/>
  <c r="BD175" i="100"/>
  <c r="BE111" i="100"/>
  <c r="BE177" i="100"/>
  <c r="BE108" i="100"/>
  <c r="BD42" i="100"/>
  <c r="BD74" i="100"/>
  <c r="BD38" i="77"/>
  <c r="BC36" i="77"/>
  <c r="BE37" i="77"/>
  <c r="BD19" i="77"/>
  <c r="BD7" i="76" s="1"/>
  <c r="BC34" i="77"/>
  <c r="BB33" i="77"/>
  <c r="BE32" i="77"/>
  <c r="BD12" i="77"/>
  <c r="BD8" i="76" s="1"/>
  <c r="BB30" i="77"/>
  <c r="BD28" i="77"/>
  <c r="BC29" i="77"/>
  <c r="BB28" i="77"/>
  <c r="BE28" i="77"/>
  <c r="BB14" i="75"/>
  <c r="BB35" i="75" s="1"/>
  <c r="BB32" i="75"/>
  <c r="BB101" i="67"/>
  <c r="BB92" i="67"/>
  <c r="BB38" i="67"/>
  <c r="BB32" i="67"/>
  <c r="BB27" i="67"/>
  <c r="BB69" i="67"/>
  <c r="BB65" i="67"/>
  <c r="BB61" i="67"/>
  <c r="BB57" i="67"/>
  <c r="BB48" i="67"/>
  <c r="BB22" i="67"/>
  <c r="BB16" i="67"/>
  <c r="BB76" i="66"/>
  <c r="BB11" i="67"/>
  <c r="BB10" i="67"/>
  <c r="BB51" i="102"/>
  <c r="BB75" i="102" s="1"/>
  <c r="BE75" i="102"/>
  <c r="BD74" i="102"/>
  <c r="BC74" i="102"/>
  <c r="BB34" i="102"/>
  <c r="BE72" i="102"/>
  <c r="BB61" i="65"/>
  <c r="BB60" i="66"/>
  <c r="BB80" i="66" s="1"/>
  <c r="BB125" i="67"/>
  <c r="BB120" i="67"/>
  <c r="BB117" i="67"/>
  <c r="BB46" i="66"/>
  <c r="BB44" i="66"/>
  <c r="BE71" i="102"/>
  <c r="BB10" i="64"/>
  <c r="BB72" i="102"/>
  <c r="BC72" i="102"/>
  <c r="BD72" i="102"/>
  <c r="BE68" i="102"/>
  <c r="BE74" i="102"/>
  <c r="BE7" i="73"/>
  <c r="BB7" i="73"/>
  <c r="BD7" i="73"/>
  <c r="BB10" i="101"/>
  <c r="BD10" i="101"/>
  <c r="BE10" i="101"/>
  <c r="BB38" i="101"/>
  <c r="BC38" i="101"/>
  <c r="BD38" i="101"/>
  <c r="BE38" i="101"/>
  <c r="BE10" i="97"/>
  <c r="BE27" i="97" s="1"/>
  <c r="BC56" i="97"/>
  <c r="BD10" i="97"/>
  <c r="BD53" i="97" s="1"/>
  <c r="BC38" i="97"/>
  <c r="BD38" i="97"/>
  <c r="BE38" i="97"/>
  <c r="BB38" i="97"/>
  <c r="BD176" i="100"/>
  <c r="BD181" i="100"/>
  <c r="BD185" i="100"/>
  <c r="BD190" i="100"/>
  <c r="BD191" i="100"/>
  <c r="BE191" i="100"/>
  <c r="BD192" i="100"/>
  <c r="BE192" i="100"/>
  <c r="BE193" i="100"/>
  <c r="BD194" i="100"/>
  <c r="BE195" i="100"/>
  <c r="BE197" i="100"/>
  <c r="BE198" i="100"/>
  <c r="BD199" i="100"/>
  <c r="BD139" i="100"/>
  <c r="BE140" i="100"/>
  <c r="BD141" i="100"/>
  <c r="BE144" i="100"/>
  <c r="BD142" i="100"/>
  <c r="BD143" i="100"/>
  <c r="BE143" i="100"/>
  <c r="BD145" i="100"/>
  <c r="BE145" i="100"/>
  <c r="BE146" i="100"/>
  <c r="BD147" i="100"/>
  <c r="BE148" i="100"/>
  <c r="BD150" i="100"/>
  <c r="BE151" i="100"/>
  <c r="BD153" i="100"/>
  <c r="BD152" i="100"/>
  <c r="BE152" i="100"/>
  <c r="BD154" i="100"/>
  <c r="BE154" i="100"/>
  <c r="BE155" i="100"/>
  <c r="BD157" i="100"/>
  <c r="BE158" i="100"/>
  <c r="BD159" i="100"/>
  <c r="BE160" i="100"/>
  <c r="BD161" i="100"/>
  <c r="BD162" i="100"/>
  <c r="BE162" i="100"/>
  <c r="BD164" i="100"/>
  <c r="BE164" i="100"/>
  <c r="BE165" i="100"/>
  <c r="BD166" i="100"/>
  <c r="BD106" i="100"/>
  <c r="BD107" i="100"/>
  <c r="BE107" i="100"/>
  <c r="BD109" i="100"/>
  <c r="BD110" i="100"/>
  <c r="BE110" i="100"/>
  <c r="BD114" i="100"/>
  <c r="BD117" i="100"/>
  <c r="BE118" i="100"/>
  <c r="BD120" i="100"/>
  <c r="BE119" i="100"/>
  <c r="BD121" i="100"/>
  <c r="BE122" i="100"/>
  <c r="BD124" i="100"/>
  <c r="BE125" i="100"/>
  <c r="BD126" i="100"/>
  <c r="BE127" i="100"/>
  <c r="BD128" i="100"/>
  <c r="BE129" i="100"/>
  <c r="BD131" i="100"/>
  <c r="BE131" i="100"/>
  <c r="BE132" i="100"/>
  <c r="BD133" i="100"/>
  <c r="BE74" i="100"/>
  <c r="BE78" i="100"/>
  <c r="BD76" i="100"/>
  <c r="BD79" i="100"/>
  <c r="BD81" i="100"/>
  <c r="BE84" i="100"/>
  <c r="BD87" i="100"/>
  <c r="BE86" i="100"/>
  <c r="BD91" i="100"/>
  <c r="BE92" i="100"/>
  <c r="BD95" i="100"/>
  <c r="BE96" i="100"/>
  <c r="BD98" i="100"/>
  <c r="BE98" i="100"/>
  <c r="BE99" i="100"/>
  <c r="BD100" i="100"/>
  <c r="BD40" i="100"/>
  <c r="BD41" i="100"/>
  <c r="BE41" i="100"/>
  <c r="BE42" i="100"/>
  <c r="BE45" i="100"/>
  <c r="BD43" i="100"/>
  <c r="BD44" i="100"/>
  <c r="BE44" i="100"/>
  <c r="BE46" i="100"/>
  <c r="BD48" i="100"/>
  <c r="BE49" i="100"/>
  <c r="BD51" i="100"/>
  <c r="BE51" i="100"/>
  <c r="BD54" i="100"/>
  <c r="BD53" i="100"/>
  <c r="BE53" i="100"/>
  <c r="BD55" i="100"/>
  <c r="BE56" i="100"/>
  <c r="BD58" i="100"/>
  <c r="BD59" i="100"/>
  <c r="BE59" i="100"/>
  <c r="BD60" i="100"/>
  <c r="BD62" i="100"/>
  <c r="BD63" i="100"/>
  <c r="BE63" i="100"/>
  <c r="BD65" i="100"/>
  <c r="BE65" i="100"/>
  <c r="BE66" i="100"/>
  <c r="BD67" i="100"/>
  <c r="BC28" i="77"/>
  <c r="BB29" i="77"/>
  <c r="BD29" i="77"/>
  <c r="BE29" i="77"/>
  <c r="BC30" i="77"/>
  <c r="BD30" i="77"/>
  <c r="BE30" i="77"/>
  <c r="BB32" i="77"/>
  <c r="BC32" i="77"/>
  <c r="BD32" i="77"/>
  <c r="BC33" i="77"/>
  <c r="BD33" i="77"/>
  <c r="BE33" i="77"/>
  <c r="BB34" i="77"/>
  <c r="BD34" i="77"/>
  <c r="BE34" i="77"/>
  <c r="BB35" i="77"/>
  <c r="BC35" i="77"/>
  <c r="BE35" i="77"/>
  <c r="BB36" i="77"/>
  <c r="BD36" i="77"/>
  <c r="BE36" i="77"/>
  <c r="BB37" i="77"/>
  <c r="BC37" i="77"/>
  <c r="BD37" i="77"/>
  <c r="BB38" i="77"/>
  <c r="BC38" i="77"/>
  <c r="BE38" i="77"/>
  <c r="BB12" i="77"/>
  <c r="BE12" i="77"/>
  <c r="BE8" i="76" s="1"/>
  <c r="BD15" i="77"/>
  <c r="BD5" i="76" s="1"/>
  <c r="BB19" i="77"/>
  <c r="BB11" i="75"/>
  <c r="BB34" i="75" s="1"/>
  <c r="BB22" i="75"/>
  <c r="BB11" i="70"/>
  <c r="BB8" i="67"/>
  <c r="BB9" i="67"/>
  <c r="BB12" i="67"/>
  <c r="BB13" i="67"/>
  <c r="BB74" i="67"/>
  <c r="BB79" i="67"/>
  <c r="BB78" i="67" s="1"/>
  <c r="BB118" i="67"/>
  <c r="BB119" i="67"/>
  <c r="BB121" i="67"/>
  <c r="BB123" i="67"/>
  <c r="BB124" i="67"/>
  <c r="BB127" i="67"/>
  <c r="BB128" i="67"/>
  <c r="BB129" i="67"/>
  <c r="BB133" i="67"/>
  <c r="BB134" i="67"/>
  <c r="BB135" i="67"/>
  <c r="BB72" i="66"/>
  <c r="BB77" i="66"/>
  <c r="BB48" i="66"/>
  <c r="BB49" i="66"/>
  <c r="BB51" i="66"/>
  <c r="BB53" i="66"/>
  <c r="BB54" i="66"/>
  <c r="BB56" i="66"/>
  <c r="BB79" i="66" s="1"/>
  <c r="BB57" i="66"/>
  <c r="BB58" i="66"/>
  <c r="BB59" i="66"/>
  <c r="BB63" i="66"/>
  <c r="BB64" i="66"/>
  <c r="BB65" i="66"/>
  <c r="BB78" i="65"/>
  <c r="BB52" i="65"/>
  <c r="BB122" i="67" s="1"/>
  <c r="BE56" i="97" l="1"/>
  <c r="BE32" i="97"/>
  <c r="BD57" i="97"/>
  <c r="BB78" i="66"/>
  <c r="BB43" i="66"/>
  <c r="BE28" i="97"/>
  <c r="BE181" i="100"/>
  <c r="BD186" i="100"/>
  <c r="BB19" i="66"/>
  <c r="BB14" i="66" s="1"/>
  <c r="BB74" i="66" s="1"/>
  <c r="BB35" i="66"/>
  <c r="BE60" i="100"/>
  <c r="BD49" i="100"/>
  <c r="BE93" i="100"/>
  <c r="BE159" i="100"/>
  <c r="BD158" i="100"/>
  <c r="BE141" i="100"/>
  <c r="BD140" i="100"/>
  <c r="BD195" i="100"/>
  <c r="BE185" i="100"/>
  <c r="BD180" i="100"/>
  <c r="BE187" i="100"/>
  <c r="BE55" i="100"/>
  <c r="BD96" i="100"/>
  <c r="BD92" i="100"/>
  <c r="BD86" i="100"/>
  <c r="BE79" i="100"/>
  <c r="BE117" i="100"/>
  <c r="BD148" i="100"/>
  <c r="BD108" i="100"/>
  <c r="BE52" i="100"/>
  <c r="BE113" i="100"/>
  <c r="BD112" i="100"/>
  <c r="BE183" i="100"/>
  <c r="BE178" i="100"/>
  <c r="BE174" i="100"/>
  <c r="BE61" i="100"/>
  <c r="BD5" i="100"/>
  <c r="BD57" i="113" s="1"/>
  <c r="BE133" i="100"/>
  <c r="BD35" i="77"/>
  <c r="BD95" i="77" s="1"/>
  <c r="BE81" i="100"/>
  <c r="BD5" i="77"/>
  <c r="BD24" i="77" s="1"/>
  <c r="BE114" i="100"/>
  <c r="BE109" i="100"/>
  <c r="BD188" i="100"/>
  <c r="BD187" i="100"/>
  <c r="BD179" i="100"/>
  <c r="BD178" i="100"/>
  <c r="BE100" i="100"/>
  <c r="BE95" i="100"/>
  <c r="BE91" i="100"/>
  <c r="BE128" i="100"/>
  <c r="BB77" i="65"/>
  <c r="BE54" i="100"/>
  <c r="BD52" i="100"/>
  <c r="BE48" i="100"/>
  <c r="BD47" i="100"/>
  <c r="BE43" i="100"/>
  <c r="BD45" i="100"/>
  <c r="BE40" i="100"/>
  <c r="BE76" i="100"/>
  <c r="BE124" i="100"/>
  <c r="BE106" i="100"/>
  <c r="BD198" i="100"/>
  <c r="BD193" i="100"/>
  <c r="BD96" i="102"/>
  <c r="BC75" i="102"/>
  <c r="BC99" i="102" s="1"/>
  <c r="BB55" i="66"/>
  <c r="BB50" i="66"/>
  <c r="BE87" i="100"/>
  <c r="BE120" i="100"/>
  <c r="BD184" i="100"/>
  <c r="BD183" i="100"/>
  <c r="BD177" i="100"/>
  <c r="BD174" i="100"/>
  <c r="BB25" i="97"/>
  <c r="BB52" i="97"/>
  <c r="BB56" i="97"/>
  <c r="BB58" i="97"/>
  <c r="BB45" i="65"/>
  <c r="BB115" i="67" s="1"/>
  <c r="BB114" i="67" s="1"/>
  <c r="BB116" i="67"/>
  <c r="BD47" i="76"/>
  <c r="BC45" i="76"/>
  <c r="BC88" i="77"/>
  <c r="BD99" i="100"/>
  <c r="BD94" i="100"/>
  <c r="BD89" i="100"/>
  <c r="BD85" i="100"/>
  <c r="BD78" i="100"/>
  <c r="BD132" i="100"/>
  <c r="BD127" i="100"/>
  <c r="BD122" i="100"/>
  <c r="BD118" i="100"/>
  <c r="BD113" i="100"/>
  <c r="BD111" i="100"/>
  <c r="BE52" i="97"/>
  <c r="BB7" i="65"/>
  <c r="BB6" i="65" s="1"/>
  <c r="BB19" i="65"/>
  <c r="BB14" i="65" s="1"/>
  <c r="BB73" i="65" s="1"/>
  <c r="BB54" i="97"/>
  <c r="BB79" i="65"/>
  <c r="BB62" i="66"/>
  <c r="BB61" i="66" s="1"/>
  <c r="BB132" i="67"/>
  <c r="BB131" i="67" s="1"/>
  <c r="BB130" i="67" s="1"/>
  <c r="BB15" i="77"/>
  <c r="BB5" i="77"/>
  <c r="BB5" i="100"/>
  <c r="BE166" i="100"/>
  <c r="BE161" i="100"/>
  <c r="BE157" i="100"/>
  <c r="BE153" i="100"/>
  <c r="BE147" i="100"/>
  <c r="BE142" i="100"/>
  <c r="BE139" i="100"/>
  <c r="AY6" i="65"/>
  <c r="BB7" i="66"/>
  <c r="BB6" i="66" s="1"/>
  <c r="BE19" i="77"/>
  <c r="BE7" i="76" s="1"/>
  <c r="BE47" i="76" s="1"/>
  <c r="BE15" i="77"/>
  <c r="BE5" i="76" s="1"/>
  <c r="BE45" i="76" s="1"/>
  <c r="BE5" i="77"/>
  <c r="BE6" i="76" s="1"/>
  <c r="BE5" i="100"/>
  <c r="BE57" i="113" s="1"/>
  <c r="BE67" i="100"/>
  <c r="BE64" i="100" s="1"/>
  <c r="BD66" i="100"/>
  <c r="BD64" i="100" s="1"/>
  <c r="BE62" i="100"/>
  <c r="BD61" i="100"/>
  <c r="BD57" i="100" s="1"/>
  <c r="BE58" i="100"/>
  <c r="BD56" i="100"/>
  <c r="BD155" i="100"/>
  <c r="BD151" i="100"/>
  <c r="BD146" i="100"/>
  <c r="BD144" i="100"/>
  <c r="BB55" i="97"/>
  <c r="BB51" i="97"/>
  <c r="BE58" i="97"/>
  <c r="BE54" i="97"/>
  <c r="AZ7" i="65"/>
  <c r="AZ6" i="65" s="1"/>
  <c r="BB35" i="65"/>
  <c r="BB74" i="65" s="1"/>
  <c r="BC68" i="102"/>
  <c r="BE69" i="102"/>
  <c r="BE70" i="102"/>
  <c r="BD71" i="102"/>
  <c r="BE95" i="102" s="1"/>
  <c r="AY7" i="66"/>
  <c r="AY6" i="66" s="1"/>
  <c r="BB15" i="67"/>
  <c r="BB77" i="67"/>
  <c r="BB5" i="64"/>
  <c r="BB5" i="69" s="1"/>
  <c r="BD98" i="102"/>
  <c r="BB47" i="66"/>
  <c r="BB45" i="66" s="1"/>
  <c r="BE90" i="77"/>
  <c r="BD68" i="102"/>
  <c r="BB6" i="102"/>
  <c r="BB68" i="102" s="1"/>
  <c r="BC69" i="102"/>
  <c r="BD69" i="102"/>
  <c r="BB10" i="102"/>
  <c r="BB69" i="102" s="1"/>
  <c r="BB18" i="102"/>
  <c r="BB70" i="102" s="1"/>
  <c r="BC70" i="102"/>
  <c r="BD70" i="102"/>
  <c r="BB23" i="102"/>
  <c r="BB71" i="102" s="1"/>
  <c r="BC71" i="102"/>
  <c r="BB29" i="102"/>
  <c r="BB28" i="102" s="1"/>
  <c r="BB73" i="102" s="1"/>
  <c r="BC73" i="102"/>
  <c r="BB40" i="102"/>
  <c r="BB74" i="102" s="1"/>
  <c r="BC98" i="102" s="1"/>
  <c r="BD75" i="102"/>
  <c r="BD31" i="77"/>
  <c r="BB17" i="70"/>
  <c r="BB18" i="70"/>
  <c r="BB19" i="70"/>
  <c r="BB15" i="70"/>
  <c r="BB20" i="70"/>
  <c r="BD98" i="77"/>
  <c r="BE98" i="77"/>
  <c r="BD97" i="77"/>
  <c r="BD96" i="77"/>
  <c r="BD94" i="77"/>
  <c r="BD93" i="77"/>
  <c r="BD92" i="77"/>
  <c r="BB16" i="70"/>
  <c r="BD90" i="77"/>
  <c r="BD89" i="77"/>
  <c r="BD88" i="77"/>
  <c r="BB52" i="66"/>
  <c r="BB6" i="67"/>
  <c r="BC98" i="77"/>
  <c r="BC97" i="77"/>
  <c r="BC95" i="77"/>
  <c r="BC94" i="77"/>
  <c r="BC93" i="77"/>
  <c r="BC31" i="77"/>
  <c r="BC90" i="77"/>
  <c r="BC89" i="77"/>
  <c r="BC92" i="77"/>
  <c r="BC96" i="102"/>
  <c r="BB126" i="67"/>
  <c r="BB31" i="77"/>
  <c r="BC96" i="77"/>
  <c r="BE98" i="102"/>
  <c r="BE97" i="77"/>
  <c r="BE96" i="77"/>
  <c r="BE93" i="77"/>
  <c r="BE92" i="77"/>
  <c r="BE31" i="77"/>
  <c r="BE89" i="77"/>
  <c r="BE88" i="77"/>
  <c r="BE94" i="77"/>
  <c r="BE96" i="102"/>
  <c r="BE73" i="102"/>
  <c r="BC25" i="101"/>
  <c r="BC26" i="101"/>
  <c r="BC27" i="101"/>
  <c r="BC28" i="101"/>
  <c r="BC29" i="101"/>
  <c r="BC30" i="101"/>
  <c r="BC31" i="101"/>
  <c r="BC32" i="101"/>
  <c r="BC33" i="101"/>
  <c r="BC34" i="101"/>
  <c r="BC51" i="101"/>
  <c r="BC52" i="101"/>
  <c r="BC53" i="101"/>
  <c r="BC54" i="101"/>
  <c r="BC55" i="101"/>
  <c r="BC56" i="101"/>
  <c r="BC57" i="101"/>
  <c r="BC58" i="101"/>
  <c r="BB25" i="101"/>
  <c r="BB26" i="101"/>
  <c r="BB27" i="101"/>
  <c r="BB28" i="101"/>
  <c r="BB29" i="101"/>
  <c r="BB30" i="101"/>
  <c r="BB31" i="101"/>
  <c r="BB32" i="101"/>
  <c r="BB33" i="101"/>
  <c r="BB34" i="101"/>
  <c r="BB51" i="101"/>
  <c r="BB52" i="101"/>
  <c r="BB53" i="101"/>
  <c r="BB54" i="101"/>
  <c r="BB55" i="101"/>
  <c r="BB56" i="101"/>
  <c r="BB57" i="101"/>
  <c r="BB58" i="101"/>
  <c r="BD25" i="101"/>
  <c r="BD24" i="101" s="1"/>
  <c r="BD28" i="101"/>
  <c r="BD30" i="101"/>
  <c r="BD32" i="101"/>
  <c r="BD34" i="101"/>
  <c r="BD52" i="101"/>
  <c r="BD54" i="101"/>
  <c r="BD56" i="101"/>
  <c r="BD58" i="101"/>
  <c r="BD26" i="101"/>
  <c r="BD27" i="101"/>
  <c r="BD29" i="101"/>
  <c r="BD31" i="101"/>
  <c r="BD33" i="101"/>
  <c r="BD51" i="101"/>
  <c r="BD50" i="101" s="1"/>
  <c r="BD53" i="101"/>
  <c r="BD55" i="101"/>
  <c r="BD57" i="101"/>
  <c r="BE25" i="101"/>
  <c r="BE24" i="101" s="1"/>
  <c r="BE27" i="101"/>
  <c r="BE29" i="101"/>
  <c r="BE31" i="101"/>
  <c r="BE33" i="101"/>
  <c r="BE51" i="101"/>
  <c r="BE50" i="101" s="1"/>
  <c r="BE52" i="101"/>
  <c r="BE54" i="101"/>
  <c r="BE56" i="101"/>
  <c r="BE58" i="101"/>
  <c r="BE26" i="101"/>
  <c r="BE28" i="101"/>
  <c r="BE30" i="101"/>
  <c r="BE32" i="101"/>
  <c r="BE34" i="101"/>
  <c r="BE53" i="101"/>
  <c r="BE55" i="101"/>
  <c r="BE57" i="101"/>
  <c r="BC52" i="97"/>
  <c r="BC25" i="97"/>
  <c r="BC29" i="97"/>
  <c r="BC33" i="97"/>
  <c r="BC53" i="97"/>
  <c r="BC57" i="97"/>
  <c r="BC58" i="97"/>
  <c r="BC28" i="97"/>
  <c r="BC32" i="97"/>
  <c r="BC26" i="97"/>
  <c r="BC30" i="97"/>
  <c r="BC27" i="97"/>
  <c r="BC31" i="97"/>
  <c r="BC51" i="97"/>
  <c r="BC55" i="97"/>
  <c r="BC34" i="97"/>
  <c r="BC54" i="97"/>
  <c r="BD26" i="97"/>
  <c r="BD30" i="97"/>
  <c r="BD34" i="97"/>
  <c r="BD54" i="97"/>
  <c r="BD58" i="97"/>
  <c r="BD55" i="97"/>
  <c r="BD25" i="97"/>
  <c r="BD24" i="97" s="1"/>
  <c r="BD29" i="97"/>
  <c r="BD33" i="97"/>
  <c r="BD51" i="97"/>
  <c r="BD50" i="97" s="1"/>
  <c r="BD28" i="97"/>
  <c r="BD32" i="97"/>
  <c r="BD52" i="97"/>
  <c r="BD56" i="97"/>
  <c r="BD27" i="97"/>
  <c r="BD31" i="97"/>
  <c r="BE57" i="97"/>
  <c r="BE53" i="97"/>
  <c r="BE33" i="97"/>
  <c r="BE29" i="97"/>
  <c r="BE25" i="97"/>
  <c r="BE24" i="97" s="1"/>
  <c r="BE34" i="97"/>
  <c r="BE30" i="97"/>
  <c r="BE26" i="97"/>
  <c r="BE55" i="97"/>
  <c r="BE51" i="97"/>
  <c r="BE50" i="97" s="1"/>
  <c r="BE31" i="97"/>
  <c r="BB31" i="97"/>
  <c r="BB27" i="97"/>
  <c r="BB32" i="97"/>
  <c r="BB34" i="97"/>
  <c r="BB30" i="97"/>
  <c r="BB26" i="97"/>
  <c r="BB28" i="97"/>
  <c r="BB57" i="97"/>
  <c r="BB53" i="97"/>
  <c r="BB33" i="97"/>
  <c r="BB29" i="97"/>
  <c r="BE48" i="76"/>
  <c r="BD45" i="76"/>
  <c r="BD48" i="76"/>
  <c r="BC48" i="76"/>
  <c r="BB28" i="75"/>
  <c r="BB56" i="67"/>
  <c r="BB26" i="67"/>
  <c r="BB7" i="67"/>
  <c r="BB44" i="100" l="1"/>
  <c r="BB43" i="100"/>
  <c r="BB42" i="100"/>
  <c r="BB41" i="100"/>
  <c r="BB49" i="100"/>
  <c r="BB40" i="100"/>
  <c r="BB47" i="100"/>
  <c r="BB48" i="100"/>
  <c r="BB46" i="100"/>
  <c r="BB45" i="100"/>
  <c r="BC24" i="97"/>
  <c r="BD6" i="76"/>
  <c r="BD46" i="76" s="1"/>
  <c r="BD92" i="102"/>
  <c r="BC50" i="97"/>
  <c r="BC24" i="101"/>
  <c r="BC50" i="101"/>
  <c r="BB5" i="65"/>
  <c r="BB6" i="68" s="1"/>
  <c r="BB8" i="68" s="1"/>
  <c r="BB113" i="67"/>
  <c r="BD73" i="102"/>
  <c r="BD97" i="102" s="1"/>
  <c r="BE95" i="77"/>
  <c r="BD99" i="102"/>
  <c r="BB57" i="113"/>
  <c r="BD95" i="102"/>
  <c r="BC92" i="102"/>
  <c r="BB24" i="77"/>
  <c r="BD171" i="100"/>
  <c r="BC57" i="113"/>
  <c r="BB75" i="66"/>
  <c r="BC94" i="102"/>
  <c r="BE94" i="102"/>
  <c r="BD50" i="100"/>
  <c r="BE50" i="100"/>
  <c r="BE171" i="100"/>
  <c r="BB5" i="68"/>
  <c r="BB7" i="68" s="1"/>
  <c r="BB15" i="64"/>
  <c r="BB9" i="73" s="1"/>
  <c r="BB10" i="73" s="1"/>
  <c r="BE57" i="100"/>
  <c r="BB24" i="97"/>
  <c r="BB50" i="101"/>
  <c r="BB24" i="101"/>
  <c r="BB50" i="97"/>
  <c r="BB14" i="67"/>
  <c r="BB5" i="67" s="1"/>
  <c r="BB136" i="67" s="1"/>
  <c r="BE93" i="102"/>
  <c r="BE99" i="102"/>
  <c r="BD39" i="100"/>
  <c r="BE39" i="100"/>
  <c r="BB73" i="66"/>
  <c r="BB72" i="65"/>
  <c r="BC95" i="102"/>
  <c r="BC171" i="100"/>
  <c r="BC13" i="76"/>
  <c r="BC47" i="76"/>
  <c r="BE24" i="77"/>
  <c r="BE76" i="102"/>
  <c r="BB5" i="102"/>
  <c r="BB58" i="102" s="1"/>
  <c r="BE92" i="102"/>
  <c r="BC93" i="102"/>
  <c r="BB44" i="75"/>
  <c r="BB5" i="66"/>
  <c r="BB66" i="66" s="1"/>
  <c r="BD94" i="102"/>
  <c r="BD93" i="102"/>
  <c r="BE91" i="77"/>
  <c r="BE39" i="77"/>
  <c r="BD76" i="102"/>
  <c r="BB76" i="102"/>
  <c r="BD91" i="77"/>
  <c r="BD39" i="77"/>
  <c r="BB21" i="70"/>
  <c r="BB39" i="77"/>
  <c r="BC91" i="77"/>
  <c r="BC39" i="77"/>
  <c r="BC97" i="102"/>
  <c r="BC76" i="102"/>
  <c r="BE9" i="76"/>
  <c r="BB9" i="76"/>
  <c r="BC46" i="76"/>
  <c r="BB10" i="74"/>
  <c r="BB41" i="113" s="1"/>
  <c r="BE46" i="76" l="1"/>
  <c r="BD9" i="76"/>
  <c r="BD49" i="76" s="1"/>
  <c r="BE14" i="76"/>
  <c r="BE46" i="113"/>
  <c r="BE48" i="113"/>
  <c r="BE97" i="102"/>
  <c r="BC39" i="100"/>
  <c r="BB81" i="66"/>
  <c r="BC15" i="76"/>
  <c r="BB66" i="65"/>
  <c r="BB6" i="69"/>
  <c r="BB39" i="100"/>
  <c r="BB57" i="102"/>
  <c r="BC14" i="76"/>
  <c r="BC16" i="76"/>
  <c r="BB80" i="65"/>
  <c r="BC49" i="76"/>
  <c r="BB56" i="102"/>
  <c r="BB55" i="102"/>
  <c r="BC100" i="102"/>
  <c r="BE99" i="77"/>
  <c r="BC99" i="77"/>
  <c r="BD99" i="77"/>
  <c r="BD100" i="102"/>
  <c r="BE100" i="102"/>
  <c r="BE16" i="76"/>
  <c r="BE15" i="76"/>
  <c r="BE13" i="76"/>
  <c r="BE17" i="76" s="1"/>
  <c r="BD16" i="76"/>
  <c r="BB13" i="76"/>
  <c r="BB16" i="76"/>
  <c r="BB15" i="76"/>
  <c r="BB14" i="76"/>
  <c r="BB15" i="74"/>
  <c r="BB14" i="74"/>
  <c r="BB17" i="74"/>
  <c r="BB18" i="74"/>
  <c r="BB16" i="74"/>
  <c r="BE49" i="76" l="1"/>
  <c r="BD46" i="113"/>
  <c r="BD13" i="76"/>
  <c r="BD17" i="76" s="1"/>
  <c r="BD15" i="76"/>
  <c r="BD48" i="113"/>
  <c r="BD14" i="76"/>
  <c r="BC17" i="76"/>
  <c r="BB19" i="74"/>
  <c r="BB17" i="76"/>
  <c r="AV35" i="66"/>
  <c r="BA44" i="66" l="1"/>
  <c r="AA44" i="66"/>
  <c r="AB44" i="66"/>
  <c r="AC44" i="66"/>
  <c r="AD44" i="66"/>
  <c r="AE44" i="66"/>
  <c r="AF44" i="66"/>
  <c r="AG44" i="66"/>
  <c r="AH44" i="66"/>
  <c r="AI44" i="66"/>
  <c r="AJ44" i="66"/>
  <c r="AK44" i="66"/>
  <c r="AL44" i="66"/>
  <c r="AM44" i="66"/>
  <c r="AN44" i="66"/>
  <c r="AO44" i="66"/>
  <c r="AP44" i="66"/>
  <c r="AQ44" i="66"/>
  <c r="AR44" i="66"/>
  <c r="AS44" i="66"/>
  <c r="AT44" i="66"/>
  <c r="AU44" i="66"/>
  <c r="AV44" i="66"/>
  <c r="AW44" i="66"/>
  <c r="AX44" i="66"/>
  <c r="AY44" i="66"/>
  <c r="AZ44" i="66"/>
  <c r="AZ56" i="66" l="1"/>
  <c r="BA60" i="66"/>
  <c r="AA60" i="66"/>
  <c r="AB60" i="66"/>
  <c r="AC60" i="66"/>
  <c r="AD60" i="66"/>
  <c r="AE60" i="66"/>
  <c r="AF60" i="66"/>
  <c r="AG60" i="66"/>
  <c r="AH60" i="66"/>
  <c r="AI60" i="66"/>
  <c r="AJ60" i="66"/>
  <c r="AK60" i="66"/>
  <c r="AL60" i="66"/>
  <c r="AM60" i="66"/>
  <c r="AN60" i="66"/>
  <c r="AO60" i="66"/>
  <c r="AP60" i="66"/>
  <c r="AQ60" i="66"/>
  <c r="AR60" i="66"/>
  <c r="AS60" i="66"/>
  <c r="AT60" i="66"/>
  <c r="AU60" i="66"/>
  <c r="AV60" i="66"/>
  <c r="AW60" i="66"/>
  <c r="AX60" i="66"/>
  <c r="AY60" i="66"/>
  <c r="AZ60" i="66"/>
  <c r="AZ43" i="66" l="1"/>
  <c r="AA56" i="66"/>
  <c r="AA43" i="66" s="1"/>
  <c r="AB56" i="66"/>
  <c r="AB43" i="66" s="1"/>
  <c r="AC56" i="66"/>
  <c r="AC43" i="66" s="1"/>
  <c r="AD56" i="66"/>
  <c r="AD43" i="66" s="1"/>
  <c r="AE56" i="66"/>
  <c r="AE43" i="66" s="1"/>
  <c r="AF56" i="66"/>
  <c r="AF43" i="66" s="1"/>
  <c r="AG56" i="66"/>
  <c r="AG43" i="66" s="1"/>
  <c r="AH56" i="66"/>
  <c r="AH43" i="66" s="1"/>
  <c r="AI56" i="66"/>
  <c r="AI43" i="66" s="1"/>
  <c r="AJ56" i="66"/>
  <c r="AJ43" i="66" s="1"/>
  <c r="AK56" i="66"/>
  <c r="AK43" i="66" s="1"/>
  <c r="AL56" i="66"/>
  <c r="AL43" i="66" s="1"/>
  <c r="AM56" i="66"/>
  <c r="AM43" i="66" s="1"/>
  <c r="AN56" i="66"/>
  <c r="AN43" i="66" s="1"/>
  <c r="AO56" i="66"/>
  <c r="AO43" i="66" s="1"/>
  <c r="AP56" i="66"/>
  <c r="AP43" i="66" s="1"/>
  <c r="AQ56" i="66"/>
  <c r="AQ43" i="66" s="1"/>
  <c r="AR56" i="66"/>
  <c r="AR43" i="66" s="1"/>
  <c r="AS56" i="66"/>
  <c r="AS43" i="66" s="1"/>
  <c r="AT56" i="66"/>
  <c r="AT43" i="66" s="1"/>
  <c r="AU56" i="66"/>
  <c r="AU43" i="66" s="1"/>
  <c r="AV56" i="66"/>
  <c r="AV43" i="66" s="1"/>
  <c r="AW56" i="66"/>
  <c r="AW43" i="66" s="1"/>
  <c r="AX56" i="66"/>
  <c r="AX43" i="66" s="1"/>
  <c r="AY56" i="66"/>
  <c r="AY43" i="66" s="1"/>
  <c r="BA56" i="66"/>
  <c r="BA43" i="66" s="1"/>
  <c r="BE79" i="64" l="1"/>
  <c r="BE44" i="68"/>
  <c r="BE44" i="69"/>
  <c r="BC33" i="75"/>
  <c r="BD33" i="75"/>
  <c r="BE33" i="75"/>
  <c r="BD36" i="75"/>
  <c r="BC37" i="75"/>
  <c r="BD37" i="75"/>
  <c r="BE37" i="75"/>
  <c r="BD39" i="75"/>
  <c r="BD40" i="75"/>
  <c r="BE40" i="75"/>
  <c r="BC41" i="75"/>
  <c r="BD41" i="75"/>
  <c r="BE41" i="75"/>
  <c r="BC42" i="75"/>
  <c r="BD42" i="75"/>
  <c r="BE42" i="75"/>
  <c r="BC43" i="75"/>
  <c r="BD43" i="75"/>
  <c r="BE43" i="75"/>
  <c r="BC44" i="69" l="1"/>
  <c r="BB7" i="69"/>
  <c r="BB8" i="69"/>
  <c r="BD44" i="69"/>
  <c r="BD86" i="64"/>
  <c r="BE15" i="70"/>
  <c r="BE21" i="70" s="1"/>
  <c r="BD38" i="75"/>
  <c r="BD44" i="68"/>
  <c r="BC85" i="64"/>
  <c r="BC81" i="64"/>
  <c r="BE106" i="75"/>
  <c r="BE38" i="75"/>
  <c r="BE11" i="75"/>
  <c r="BE8" i="74" s="1"/>
  <c r="BD20" i="70"/>
  <c r="BD19" i="70"/>
  <c r="BD18" i="70"/>
  <c r="BD17" i="70"/>
  <c r="BD16" i="70"/>
  <c r="BD15" i="70"/>
  <c r="BD21" i="70" s="1"/>
  <c r="BD32" i="75"/>
  <c r="BD97" i="75"/>
  <c r="BD104" i="75"/>
  <c r="BE105" i="75"/>
  <c r="BE101" i="75"/>
  <c r="BE97" i="75"/>
  <c r="BD101" i="75"/>
  <c r="BD5" i="75"/>
  <c r="BD7" i="74" s="1"/>
  <c r="BD107" i="75"/>
  <c r="BE104" i="75"/>
  <c r="BD105" i="75"/>
  <c r="BC107" i="75"/>
  <c r="BC106" i="75"/>
  <c r="BC105" i="75"/>
  <c r="BC104" i="75"/>
  <c r="BC39" i="75"/>
  <c r="BC101" i="75"/>
  <c r="BC38" i="75"/>
  <c r="BC36" i="75"/>
  <c r="BD100" i="75" s="1"/>
  <c r="BC97" i="75"/>
  <c r="BD106" i="75"/>
  <c r="BE107" i="75"/>
  <c r="BC32" i="75"/>
  <c r="BE22" i="75"/>
  <c r="BE6" i="74" s="1"/>
  <c r="BE17" i="75"/>
  <c r="BE5" i="74" s="1"/>
  <c r="BE14" i="75"/>
  <c r="BC20" i="70"/>
  <c r="BC19" i="70"/>
  <c r="BC18" i="70"/>
  <c r="BC17" i="70"/>
  <c r="BC16" i="70"/>
  <c r="BC15" i="70"/>
  <c r="BD22" i="75"/>
  <c r="BD6" i="74" s="1"/>
  <c r="BD17" i="75"/>
  <c r="BD5" i="74" s="1"/>
  <c r="BD14" i="75"/>
  <c r="BD11" i="75"/>
  <c r="BE5" i="75"/>
  <c r="BE7" i="74" s="1"/>
  <c r="BE39" i="75"/>
  <c r="BE36" i="75"/>
  <c r="BE32" i="75"/>
  <c r="BC10" i="64"/>
  <c r="BC5" i="64"/>
  <c r="BC86" i="64"/>
  <c r="BE84" i="64"/>
  <c r="BD83" i="64"/>
  <c r="BE80" i="64"/>
  <c r="BD79" i="64"/>
  <c r="BC78" i="64"/>
  <c r="BE85" i="64"/>
  <c r="BD84" i="64"/>
  <c r="BC83" i="64"/>
  <c r="BE81" i="64"/>
  <c r="BD80" i="64"/>
  <c r="BC79" i="64"/>
  <c r="BE10" i="64"/>
  <c r="BE5" i="64"/>
  <c r="BE86" i="64"/>
  <c r="BD85" i="64"/>
  <c r="BC84" i="64"/>
  <c r="BD81" i="64"/>
  <c r="BC80" i="64"/>
  <c r="BE78" i="64"/>
  <c r="BC44" i="68"/>
  <c r="BE83" i="64"/>
  <c r="BD78" i="64"/>
  <c r="BD10" i="64"/>
  <c r="BD5" i="64"/>
  <c r="BD5" i="68" s="1"/>
  <c r="BD7" i="68" s="1"/>
  <c r="BC5" i="69" l="1"/>
  <c r="BC7" i="69" s="1"/>
  <c r="BC5" i="68"/>
  <c r="BC7" i="68" s="1"/>
  <c r="BC21" i="70"/>
  <c r="BE5" i="68"/>
  <c r="BE7" i="68" s="1"/>
  <c r="BE34" i="75"/>
  <c r="BE19" i="70"/>
  <c r="BE16" i="70"/>
  <c r="BE17" i="70"/>
  <c r="BE18" i="70"/>
  <c r="BE20" i="70"/>
  <c r="BE28" i="75"/>
  <c r="BB23" i="64"/>
  <c r="BD28" i="75"/>
  <c r="BD96" i="75"/>
  <c r="BE102" i="75"/>
  <c r="BD102" i="75"/>
  <c r="BD77" i="64"/>
  <c r="BE82" i="64"/>
  <c r="BC77" i="64"/>
  <c r="BD8" i="74"/>
  <c r="BE53" i="74" s="1"/>
  <c r="BD34" i="75"/>
  <c r="BC103" i="75"/>
  <c r="BD15" i="64"/>
  <c r="BB29" i="64"/>
  <c r="BC82" i="64"/>
  <c r="BE100" i="75"/>
  <c r="BD9" i="74"/>
  <c r="BD35" i="75"/>
  <c r="BE9" i="74"/>
  <c r="BE10" i="74" s="1"/>
  <c r="BE35" i="75"/>
  <c r="BC96" i="75"/>
  <c r="BC50" i="74"/>
  <c r="BC35" i="75"/>
  <c r="BD103" i="75"/>
  <c r="BC34" i="75"/>
  <c r="BE103" i="75"/>
  <c r="BD50" i="74"/>
  <c r="BE50" i="74"/>
  <c r="BC51" i="74"/>
  <c r="BC100" i="75"/>
  <c r="BB31" i="64"/>
  <c r="BE96" i="75"/>
  <c r="BC102" i="75"/>
  <c r="BC15" i="64"/>
  <c r="BC9" i="73" s="1"/>
  <c r="BC10" i="73" s="1"/>
  <c r="BD82" i="64"/>
  <c r="BE15" i="64"/>
  <c r="BE8" i="113" s="1"/>
  <c r="BE77" i="64"/>
  <c r="BE52" i="74"/>
  <c r="BD51" i="74"/>
  <c r="BE51" i="74"/>
  <c r="P9" i="109"/>
  <c r="BE40" i="68" l="1"/>
  <c r="BD40" i="68"/>
  <c r="BD9" i="73"/>
  <c r="BD10" i="73" s="1"/>
  <c r="BD8" i="113"/>
  <c r="BE41" i="113"/>
  <c r="BD26" i="64"/>
  <c r="BE26" i="64"/>
  <c r="BE9" i="73"/>
  <c r="BE10" i="73" s="1"/>
  <c r="BB25" i="64"/>
  <c r="BB27" i="64"/>
  <c r="BB30" i="64"/>
  <c r="BB24" i="64"/>
  <c r="BB21" i="64"/>
  <c r="BB26" i="64"/>
  <c r="BB28" i="64"/>
  <c r="BB22" i="64"/>
  <c r="BC42" i="69"/>
  <c r="BC42" i="68"/>
  <c r="BC44" i="75"/>
  <c r="BE17" i="74"/>
  <c r="BE15" i="74"/>
  <c r="BE16" i="74"/>
  <c r="BC40" i="68"/>
  <c r="BE21" i="64"/>
  <c r="BE14" i="74"/>
  <c r="BE19" i="74" s="1"/>
  <c r="BB30" i="100"/>
  <c r="BB23" i="100"/>
  <c r="BB16" i="100"/>
  <c r="BE99" i="75"/>
  <c r="BD54" i="74"/>
  <c r="BD98" i="75"/>
  <c r="BD44" i="75"/>
  <c r="BE30" i="100"/>
  <c r="BD42" i="69"/>
  <c r="BC31" i="64"/>
  <c r="BC87" i="64"/>
  <c r="BC27" i="64"/>
  <c r="BC24" i="64"/>
  <c r="BC28" i="64"/>
  <c r="BC29" i="64"/>
  <c r="BC30" i="64"/>
  <c r="BC22" i="64"/>
  <c r="BC23" i="64"/>
  <c r="BC25" i="64"/>
  <c r="BE18" i="74"/>
  <c r="BE54" i="74"/>
  <c r="BD31" i="64"/>
  <c r="BD87" i="64"/>
  <c r="BD30" i="64"/>
  <c r="BD24" i="64"/>
  <c r="BD27" i="64"/>
  <c r="BD28" i="64"/>
  <c r="BD29" i="64"/>
  <c r="BD23" i="64"/>
  <c r="BD22" i="64"/>
  <c r="BD25" i="64"/>
  <c r="BD53" i="74"/>
  <c r="BD21" i="64"/>
  <c r="BD30" i="100"/>
  <c r="BD23" i="100"/>
  <c r="BD63" i="113" s="1"/>
  <c r="BD16" i="100"/>
  <c r="BD60" i="113" s="1"/>
  <c r="BE40" i="69"/>
  <c r="BD40" i="69"/>
  <c r="BC53" i="74"/>
  <c r="BE44" i="75"/>
  <c r="BC16" i="74"/>
  <c r="BC54" i="74"/>
  <c r="BD52" i="74"/>
  <c r="BE98" i="75"/>
  <c r="BC40" i="69"/>
  <c r="BE87" i="64"/>
  <c r="BE31" i="64"/>
  <c r="BE29" i="64"/>
  <c r="BE30" i="64"/>
  <c r="BE27" i="64"/>
  <c r="BE28" i="64"/>
  <c r="BE22" i="64"/>
  <c r="BE23" i="64"/>
  <c r="BE24" i="64"/>
  <c r="BE25" i="64"/>
  <c r="BD10" i="74"/>
  <c r="BC98" i="75"/>
  <c r="BC99" i="75"/>
  <c r="BD99" i="75"/>
  <c r="BC26" i="64"/>
  <c r="BC52" i="74"/>
  <c r="BC21" i="64"/>
  <c r="BE42" i="68"/>
  <c r="BE23" i="100"/>
  <c r="BE63" i="113" s="1"/>
  <c r="BE16" i="100"/>
  <c r="BE60" i="113" s="1"/>
  <c r="BB53" i="100" l="1"/>
  <c r="BB52" i="100"/>
  <c r="BB51" i="100"/>
  <c r="BB55" i="100"/>
  <c r="BB54" i="100"/>
  <c r="BB58" i="100"/>
  <c r="BB63" i="100"/>
  <c r="BB62" i="100"/>
  <c r="BB59" i="100"/>
  <c r="BB61" i="100"/>
  <c r="BB60" i="100"/>
  <c r="BB67" i="100"/>
  <c r="BB66" i="100"/>
  <c r="BB65" i="100"/>
  <c r="BD41" i="113"/>
  <c r="BC63" i="113"/>
  <c r="BC60" i="113"/>
  <c r="BC66" i="113"/>
  <c r="BC65" i="113"/>
  <c r="BB66" i="113"/>
  <c r="BB65" i="113"/>
  <c r="BD66" i="113"/>
  <c r="BD65" i="113"/>
  <c r="BE65" i="113"/>
  <c r="BE66" i="113"/>
  <c r="BB60" i="113"/>
  <c r="BB63" i="113"/>
  <c r="BC18" i="74"/>
  <c r="BE182" i="100"/>
  <c r="BE189" i="100"/>
  <c r="BC182" i="100"/>
  <c r="BD189" i="100"/>
  <c r="BE196" i="100"/>
  <c r="BC189" i="100"/>
  <c r="BD196" i="100"/>
  <c r="BD182" i="100"/>
  <c r="BC196" i="100"/>
  <c r="BC108" i="75"/>
  <c r="BD42" i="68"/>
  <c r="BC17" i="74"/>
  <c r="BE42" i="69"/>
  <c r="BC55" i="74"/>
  <c r="BE108" i="75"/>
  <c r="BB34" i="100"/>
  <c r="BD34" i="100"/>
  <c r="BD108" i="75"/>
  <c r="BD55" i="74"/>
  <c r="BD16" i="74"/>
  <c r="BD14" i="74"/>
  <c r="BD19" i="74" s="1"/>
  <c r="BD15" i="74"/>
  <c r="BD17" i="74"/>
  <c r="BE55" i="74"/>
  <c r="BC15" i="74"/>
  <c r="BC14" i="74"/>
  <c r="BD18" i="74"/>
  <c r="BE34" i="100"/>
  <c r="BC50" i="100" l="1"/>
  <c r="BC19" i="74"/>
  <c r="BC57" i="100"/>
  <c r="BC64" i="100"/>
  <c r="BB50" i="100"/>
  <c r="BB57" i="100"/>
  <c r="BD200" i="100"/>
  <c r="BC200" i="100"/>
  <c r="BB64" i="100"/>
  <c r="BE200" i="100"/>
  <c r="BB83" i="113"/>
  <c r="BC83" i="113"/>
  <c r="BD83" i="113"/>
  <c r="BE83" i="113"/>
  <c r="BB74" i="113" l="1"/>
  <c r="BC74" i="113"/>
  <c r="BD74" i="113"/>
  <c r="BE74" i="113"/>
  <c r="AA38" i="97" l="1"/>
  <c r="AA10" i="97"/>
  <c r="AA26" i="97" s="1"/>
  <c r="AB38" i="97"/>
  <c r="AB10" i="97"/>
  <c r="AA53" i="97" l="1"/>
  <c r="AA56" i="97"/>
  <c r="AA32" i="97"/>
  <c r="AA29" i="97"/>
  <c r="AA51" i="97"/>
  <c r="AA27" i="97"/>
  <c r="AA54" i="97"/>
  <c r="AA30" i="97"/>
  <c r="AA57" i="97"/>
  <c r="AA33" i="97"/>
  <c r="AA25" i="97"/>
  <c r="AA52" i="97"/>
  <c r="AA28" i="97"/>
  <c r="AA55" i="97"/>
  <c r="AA31" i="97"/>
  <c r="AA58" i="97"/>
  <c r="AA34" i="97"/>
  <c r="AB31" i="97"/>
  <c r="AB57" i="97"/>
  <c r="AB53" i="97"/>
  <c r="AB25" i="97"/>
  <c r="AB27" i="97"/>
  <c r="AB29" i="97"/>
  <c r="AB33" i="97"/>
  <c r="AB51" i="97"/>
  <c r="AB55" i="97"/>
  <c r="AB30" i="97"/>
  <c r="AB54" i="97"/>
  <c r="AB32" i="97"/>
  <c r="AB56" i="97"/>
  <c r="AB26" i="97"/>
  <c r="AB34" i="97"/>
  <c r="AB58" i="97"/>
  <c r="AB28" i="97"/>
  <c r="AB52" i="97"/>
  <c r="AA50" i="97" l="1"/>
  <c r="AA24" i="97"/>
  <c r="AB24" i="97"/>
  <c r="AB50" i="97"/>
  <c r="BE79" i="113" l="1"/>
  <c r="BD79" i="113"/>
  <c r="BC79" i="113"/>
  <c r="BB79" i="113"/>
  <c r="BG70" i="113"/>
  <c r="BF70" i="113"/>
  <c r="BE70" i="113"/>
  <c r="BD70" i="113"/>
  <c r="BC70" i="113"/>
  <c r="BB70" i="113"/>
  <c r="BG65" i="113"/>
  <c r="BG62" i="113"/>
  <c r="BF62" i="113"/>
  <c r="BG59" i="113"/>
  <c r="BF59" i="113"/>
  <c r="BG56" i="113"/>
  <c r="BF56" i="113"/>
  <c r="BC48" i="113"/>
  <c r="BB48" i="113"/>
  <c r="BC46" i="113"/>
  <c r="BB46" i="113"/>
  <c r="BF38" i="113"/>
  <c r="BE38" i="113"/>
  <c r="BD38" i="113"/>
  <c r="BC38" i="113"/>
  <c r="BB38" i="113"/>
  <c r="BG5" i="113"/>
  <c r="BF5" i="113"/>
  <c r="AB91" i="102"/>
  <c r="AC91" i="102" s="1"/>
  <c r="AD91" i="102" s="1"/>
  <c r="AE91" i="102" s="1"/>
  <c r="AF91" i="102" s="1"/>
  <c r="AG91" i="102" s="1"/>
  <c r="AH91" i="102" s="1"/>
  <c r="AI91" i="102" s="1"/>
  <c r="AJ91" i="102" s="1"/>
  <c r="AK91" i="102" s="1"/>
  <c r="AL91" i="102" s="1"/>
  <c r="AM91" i="102" s="1"/>
  <c r="AN91" i="102" s="1"/>
  <c r="AO91" i="102" s="1"/>
  <c r="AP91" i="102" s="1"/>
  <c r="AQ91" i="102" s="1"/>
  <c r="AR91" i="102" s="1"/>
  <c r="AS91" i="102" s="1"/>
  <c r="AT91" i="102" s="1"/>
  <c r="AU91" i="102" s="1"/>
  <c r="AV91" i="102" s="1"/>
  <c r="AW91" i="102" s="1"/>
  <c r="AX91" i="102" s="1"/>
  <c r="AY91" i="102" s="1"/>
  <c r="AZ91" i="102" s="1"/>
  <c r="BA91" i="102" s="1"/>
  <c r="BB91" i="102" s="1"/>
  <c r="BC91" i="102" s="1"/>
  <c r="BD91" i="102" s="1"/>
  <c r="BE91" i="102" s="1"/>
  <c r="AB79" i="102"/>
  <c r="AC79" i="102" s="1"/>
  <c r="AD79" i="102" s="1"/>
  <c r="AE79" i="102" s="1"/>
  <c r="AF79" i="102" s="1"/>
  <c r="AG79" i="102" s="1"/>
  <c r="AH79" i="102" s="1"/>
  <c r="AI79" i="102" s="1"/>
  <c r="AJ79" i="102" s="1"/>
  <c r="AK79" i="102" s="1"/>
  <c r="AL79" i="102" s="1"/>
  <c r="AM79" i="102" s="1"/>
  <c r="AN79" i="102" s="1"/>
  <c r="AO79" i="102" s="1"/>
  <c r="AP79" i="102" s="1"/>
  <c r="AQ79" i="102" s="1"/>
  <c r="AR79" i="102" s="1"/>
  <c r="AS79" i="102" s="1"/>
  <c r="AT79" i="102" s="1"/>
  <c r="AU79" i="102" s="1"/>
  <c r="AV79" i="102" s="1"/>
  <c r="AW79" i="102" s="1"/>
  <c r="AX79" i="102" s="1"/>
  <c r="AY79" i="102" s="1"/>
  <c r="AZ79" i="102" s="1"/>
  <c r="BA79" i="102" s="1"/>
  <c r="BB79" i="102" s="1"/>
  <c r="BC79" i="102" s="1"/>
  <c r="BD79" i="102" s="1"/>
  <c r="BE79" i="102" s="1"/>
  <c r="AB67" i="102"/>
  <c r="AC67" i="102" s="1"/>
  <c r="AD67" i="102" s="1"/>
  <c r="AE67" i="102" s="1"/>
  <c r="AF67" i="102" s="1"/>
  <c r="AG67" i="102" s="1"/>
  <c r="AH67" i="102" s="1"/>
  <c r="AI67" i="102" s="1"/>
  <c r="AJ67" i="102" s="1"/>
  <c r="AK67" i="102" s="1"/>
  <c r="AL67" i="102" s="1"/>
  <c r="AM67" i="102" s="1"/>
  <c r="AN67" i="102" s="1"/>
  <c r="AO67" i="102" s="1"/>
  <c r="AP67" i="102" s="1"/>
  <c r="AQ67" i="102" s="1"/>
  <c r="AR67" i="102" s="1"/>
  <c r="AS67" i="102" s="1"/>
  <c r="AT67" i="102" s="1"/>
  <c r="AU67" i="102" s="1"/>
  <c r="AV67" i="102" s="1"/>
  <c r="AW67" i="102" s="1"/>
  <c r="AX67" i="102" s="1"/>
  <c r="AY67" i="102" s="1"/>
  <c r="AZ67" i="102" s="1"/>
  <c r="BA67" i="102" s="1"/>
  <c r="BB67" i="102" s="1"/>
  <c r="BC67" i="102" s="1"/>
  <c r="BD67" i="102" s="1"/>
  <c r="BE67" i="102" s="1"/>
  <c r="BA72" i="102"/>
  <c r="BB96" i="102" s="1"/>
  <c r="AZ72" i="102"/>
  <c r="AY72" i="102"/>
  <c r="AX72" i="102"/>
  <c r="AW72" i="102"/>
  <c r="AV72" i="102"/>
  <c r="AU72" i="102"/>
  <c r="AT72" i="102"/>
  <c r="AS72" i="102"/>
  <c r="AR72" i="102"/>
  <c r="AQ72" i="102"/>
  <c r="AP72" i="102"/>
  <c r="AO72" i="102"/>
  <c r="AN72" i="102"/>
  <c r="AM72" i="102"/>
  <c r="AL72" i="102"/>
  <c r="AK72" i="102"/>
  <c r="AJ72" i="102"/>
  <c r="AI72" i="102"/>
  <c r="AH72" i="102"/>
  <c r="AG72" i="102"/>
  <c r="AF72" i="102"/>
  <c r="AE72" i="102"/>
  <c r="AD72" i="102"/>
  <c r="AC72" i="102"/>
  <c r="AB72" i="102"/>
  <c r="AA72" i="102"/>
  <c r="AB4" i="102"/>
  <c r="AC4" i="102" s="1"/>
  <c r="AD4" i="102" s="1"/>
  <c r="AE4" i="102" s="1"/>
  <c r="AF4" i="102" s="1"/>
  <c r="AG4" i="102" s="1"/>
  <c r="AH4" i="102" s="1"/>
  <c r="AI4" i="102" s="1"/>
  <c r="AJ4" i="102" s="1"/>
  <c r="AK4" i="102" s="1"/>
  <c r="AL4" i="102" s="1"/>
  <c r="AM4" i="102" s="1"/>
  <c r="AN4" i="102" s="1"/>
  <c r="AO4" i="102" s="1"/>
  <c r="AP4" i="102" s="1"/>
  <c r="AQ4" i="102" s="1"/>
  <c r="AR4" i="102" s="1"/>
  <c r="AS4" i="102" s="1"/>
  <c r="AT4" i="102" s="1"/>
  <c r="AU4" i="102" s="1"/>
  <c r="AV4" i="102" s="1"/>
  <c r="AW4" i="102" s="1"/>
  <c r="AX4" i="102" s="1"/>
  <c r="AY4" i="102" s="1"/>
  <c r="AZ4" i="102" s="1"/>
  <c r="BA4" i="102" s="1"/>
  <c r="BB4" i="102" s="1"/>
  <c r="BC4" i="102" s="1"/>
  <c r="BD4" i="102" s="1"/>
  <c r="BE4" i="102" s="1"/>
  <c r="AX7" i="73"/>
  <c r="AT7" i="73"/>
  <c r="AP7" i="73"/>
  <c r="AL7" i="73"/>
  <c r="AD7" i="73"/>
  <c r="AB4" i="73"/>
  <c r="AC4" i="73" s="1"/>
  <c r="AD4" i="73" s="1"/>
  <c r="AE4" i="73" s="1"/>
  <c r="AF4" i="73" s="1"/>
  <c r="AG4" i="73" s="1"/>
  <c r="AH4" i="73" s="1"/>
  <c r="AI4" i="73" s="1"/>
  <c r="AJ4" i="73" s="1"/>
  <c r="AK4" i="73" s="1"/>
  <c r="AL4" i="73" s="1"/>
  <c r="AM4" i="73" s="1"/>
  <c r="AN4" i="73" s="1"/>
  <c r="AO4" i="73" s="1"/>
  <c r="AP4" i="73" s="1"/>
  <c r="AQ4" i="73" s="1"/>
  <c r="AR4" i="73" s="1"/>
  <c r="AS4" i="73" s="1"/>
  <c r="AT4" i="73" s="1"/>
  <c r="AU4" i="73" s="1"/>
  <c r="AV4" i="73" s="1"/>
  <c r="AW4" i="73" s="1"/>
  <c r="AX4" i="73" s="1"/>
  <c r="AY4" i="73" s="1"/>
  <c r="AZ4" i="73" s="1"/>
  <c r="BA4" i="73" s="1"/>
  <c r="BB4" i="73" s="1"/>
  <c r="BC4" i="73" s="1"/>
  <c r="BD4" i="73" s="1"/>
  <c r="BE4" i="73" s="1"/>
  <c r="P14" i="109"/>
  <c r="P13" i="109"/>
  <c r="P12" i="109"/>
  <c r="P8" i="109"/>
  <c r="AQ49" i="101"/>
  <c r="AR49" i="101" s="1"/>
  <c r="AS49" i="101" s="1"/>
  <c r="AT49" i="101" s="1"/>
  <c r="AU49" i="101" s="1"/>
  <c r="AV49" i="101" s="1"/>
  <c r="AW49" i="101" s="1"/>
  <c r="AX49" i="101" s="1"/>
  <c r="AY49" i="101" s="1"/>
  <c r="AZ49" i="101" s="1"/>
  <c r="BA49" i="101" s="1"/>
  <c r="BB49" i="101" s="1"/>
  <c r="BC49" i="101" s="1"/>
  <c r="BD49" i="101" s="1"/>
  <c r="BE49" i="101" s="1"/>
  <c r="AQ37" i="101"/>
  <c r="AR37" i="101" s="1"/>
  <c r="AS37" i="101" s="1"/>
  <c r="AT37" i="101" s="1"/>
  <c r="AU37" i="101" s="1"/>
  <c r="AV37" i="101" s="1"/>
  <c r="AW37" i="101" s="1"/>
  <c r="AX37" i="101" s="1"/>
  <c r="AY37" i="101" s="1"/>
  <c r="AZ37" i="101" s="1"/>
  <c r="BA37" i="101" s="1"/>
  <c r="BB37" i="101" s="1"/>
  <c r="BC37" i="101" s="1"/>
  <c r="BD37" i="101" s="1"/>
  <c r="BE37" i="101" s="1"/>
  <c r="AQ23" i="101"/>
  <c r="AR23" i="101" s="1"/>
  <c r="AS23" i="101" s="1"/>
  <c r="AT23" i="101" s="1"/>
  <c r="AU23" i="101" s="1"/>
  <c r="AV23" i="101" s="1"/>
  <c r="AW23" i="101" s="1"/>
  <c r="AX23" i="101" s="1"/>
  <c r="AY23" i="101" s="1"/>
  <c r="AZ23" i="101" s="1"/>
  <c r="BA23" i="101" s="1"/>
  <c r="BB23" i="101" s="1"/>
  <c r="BC23" i="101" s="1"/>
  <c r="BD23" i="101" s="1"/>
  <c r="BE23" i="101" s="1"/>
  <c r="AQ9" i="101"/>
  <c r="AR9" i="101" s="1"/>
  <c r="AS9" i="101" s="1"/>
  <c r="AT9" i="101" s="1"/>
  <c r="AU9" i="101" s="1"/>
  <c r="AV9" i="101" s="1"/>
  <c r="AW9" i="101" s="1"/>
  <c r="AX9" i="101" s="1"/>
  <c r="AY9" i="101" s="1"/>
  <c r="AZ9" i="101" s="1"/>
  <c r="BA9" i="101" s="1"/>
  <c r="BB9" i="101" s="1"/>
  <c r="BC9" i="101" s="1"/>
  <c r="BD9" i="101" s="1"/>
  <c r="BE9" i="101" s="1"/>
  <c r="AQ4" i="101"/>
  <c r="AR4" i="101" s="1"/>
  <c r="AS4" i="101" s="1"/>
  <c r="AT4" i="101" s="1"/>
  <c r="AU4" i="101" s="1"/>
  <c r="AV4" i="101" s="1"/>
  <c r="AW4" i="101" s="1"/>
  <c r="AX4" i="101" s="1"/>
  <c r="AY4" i="101" s="1"/>
  <c r="AZ4" i="101" s="1"/>
  <c r="BA4" i="101" s="1"/>
  <c r="BB4" i="101" s="1"/>
  <c r="BC4" i="101" s="1"/>
  <c r="BD4" i="101" s="1"/>
  <c r="BE4" i="101" s="1"/>
  <c r="AU49" i="97"/>
  <c r="AV49" i="97" s="1"/>
  <c r="AW49" i="97" s="1"/>
  <c r="AX49" i="97" s="1"/>
  <c r="AY49" i="97" s="1"/>
  <c r="AZ49" i="97" s="1"/>
  <c r="BA49" i="97" s="1"/>
  <c r="BB49" i="97" s="1"/>
  <c r="BC49" i="97" s="1"/>
  <c r="BD49" i="97" s="1"/>
  <c r="BE49" i="97" s="1"/>
  <c r="AU37" i="97"/>
  <c r="AV37" i="97" s="1"/>
  <c r="AW37" i="97" s="1"/>
  <c r="AX37" i="97" s="1"/>
  <c r="AY37" i="97" s="1"/>
  <c r="AZ37" i="97" s="1"/>
  <c r="BA37" i="97" s="1"/>
  <c r="BB37" i="97" s="1"/>
  <c r="BC37" i="97" s="1"/>
  <c r="BD37" i="97" s="1"/>
  <c r="BE37" i="97" s="1"/>
  <c r="AU23" i="97"/>
  <c r="AV23" i="97" s="1"/>
  <c r="AW23" i="97" s="1"/>
  <c r="AX23" i="97" s="1"/>
  <c r="AY23" i="97" s="1"/>
  <c r="AZ23" i="97" s="1"/>
  <c r="BA23" i="97" s="1"/>
  <c r="BB23" i="97" s="1"/>
  <c r="BC23" i="97" s="1"/>
  <c r="BD23" i="97" s="1"/>
  <c r="BE23" i="97" s="1"/>
  <c r="AU9" i="97"/>
  <c r="AV9" i="97" s="1"/>
  <c r="AW9" i="97" s="1"/>
  <c r="AX9" i="97" s="1"/>
  <c r="AY9" i="97" s="1"/>
  <c r="AZ9" i="97" s="1"/>
  <c r="BA9" i="97" s="1"/>
  <c r="BB9" i="97" s="1"/>
  <c r="BC9" i="97" s="1"/>
  <c r="BD9" i="97" s="1"/>
  <c r="BE9" i="97" s="1"/>
  <c r="AU4" i="97"/>
  <c r="AV4" i="97" s="1"/>
  <c r="AW4" i="97" s="1"/>
  <c r="AX4" i="97" s="1"/>
  <c r="AY4" i="97" s="1"/>
  <c r="AZ4" i="97" s="1"/>
  <c r="BA4" i="97" s="1"/>
  <c r="BB4" i="97" s="1"/>
  <c r="BC4" i="97" s="1"/>
  <c r="BD4" i="97" s="1"/>
  <c r="BE4" i="97" s="1"/>
  <c r="AG170" i="100"/>
  <c r="AH170" i="100" s="1"/>
  <c r="AI170" i="100" s="1"/>
  <c r="AJ170" i="100" s="1"/>
  <c r="AK170" i="100" s="1"/>
  <c r="AL170" i="100" s="1"/>
  <c r="AM170" i="100" s="1"/>
  <c r="AN170" i="100" s="1"/>
  <c r="AO170" i="100" s="1"/>
  <c r="AP170" i="100" s="1"/>
  <c r="AQ170" i="100" s="1"/>
  <c r="AR170" i="100" s="1"/>
  <c r="AS170" i="100" s="1"/>
  <c r="AT170" i="100" s="1"/>
  <c r="AU170" i="100" s="1"/>
  <c r="AV170" i="100" s="1"/>
  <c r="AW170" i="100" s="1"/>
  <c r="AX170" i="100" s="1"/>
  <c r="AY170" i="100" s="1"/>
  <c r="AZ170" i="100" s="1"/>
  <c r="BA170" i="100" s="1"/>
  <c r="BB170" i="100" s="1"/>
  <c r="BC170" i="100" s="1"/>
  <c r="BD170" i="100" s="1"/>
  <c r="BE170" i="100" s="1"/>
  <c r="AB170" i="100"/>
  <c r="AC170" i="100" s="1"/>
  <c r="AD170" i="100" s="1"/>
  <c r="AE170" i="100" s="1"/>
  <c r="AG137" i="100"/>
  <c r="AH137" i="100" s="1"/>
  <c r="AI137" i="100" s="1"/>
  <c r="AJ137" i="100" s="1"/>
  <c r="AK137" i="100" s="1"/>
  <c r="AL137" i="100" s="1"/>
  <c r="AM137" i="100" s="1"/>
  <c r="AN137" i="100" s="1"/>
  <c r="AO137" i="100" s="1"/>
  <c r="AP137" i="100" s="1"/>
  <c r="AQ137" i="100" s="1"/>
  <c r="AR137" i="100" s="1"/>
  <c r="AS137" i="100" s="1"/>
  <c r="AT137" i="100" s="1"/>
  <c r="AU137" i="100" s="1"/>
  <c r="AV137" i="100" s="1"/>
  <c r="AW137" i="100" s="1"/>
  <c r="AX137" i="100" s="1"/>
  <c r="AY137" i="100" s="1"/>
  <c r="AZ137" i="100" s="1"/>
  <c r="BA137" i="100" s="1"/>
  <c r="BB137" i="100" s="1"/>
  <c r="BC137" i="100" s="1"/>
  <c r="BD137" i="100" s="1"/>
  <c r="BE137" i="100" s="1"/>
  <c r="AB137" i="100"/>
  <c r="AC137" i="100" s="1"/>
  <c r="AD137" i="100" s="1"/>
  <c r="AE137" i="100" s="1"/>
  <c r="AG104" i="100"/>
  <c r="AH104" i="100" s="1"/>
  <c r="AI104" i="100" s="1"/>
  <c r="AJ104" i="100" s="1"/>
  <c r="AK104" i="100" s="1"/>
  <c r="AL104" i="100" s="1"/>
  <c r="AM104" i="100" s="1"/>
  <c r="AN104" i="100" s="1"/>
  <c r="AO104" i="100" s="1"/>
  <c r="AP104" i="100" s="1"/>
  <c r="AQ104" i="100" s="1"/>
  <c r="AR104" i="100" s="1"/>
  <c r="AS104" i="100" s="1"/>
  <c r="AT104" i="100" s="1"/>
  <c r="AU104" i="100" s="1"/>
  <c r="AV104" i="100" s="1"/>
  <c r="AW104" i="100" s="1"/>
  <c r="AX104" i="100" s="1"/>
  <c r="AY104" i="100" s="1"/>
  <c r="AZ104" i="100" s="1"/>
  <c r="BA104" i="100" s="1"/>
  <c r="BB104" i="100" s="1"/>
  <c r="BC104" i="100" s="1"/>
  <c r="BD104" i="100" s="1"/>
  <c r="BE104" i="100" s="1"/>
  <c r="AB104" i="100"/>
  <c r="AC104" i="100" s="1"/>
  <c r="AD104" i="100" s="1"/>
  <c r="AE104" i="100" s="1"/>
  <c r="AG71" i="100"/>
  <c r="AH71" i="100" s="1"/>
  <c r="AI71" i="100" s="1"/>
  <c r="AJ71" i="100" s="1"/>
  <c r="AK71" i="100" s="1"/>
  <c r="AL71" i="100" s="1"/>
  <c r="AM71" i="100" s="1"/>
  <c r="AN71" i="100" s="1"/>
  <c r="AO71" i="100" s="1"/>
  <c r="AP71" i="100" s="1"/>
  <c r="AQ71" i="100" s="1"/>
  <c r="AR71" i="100" s="1"/>
  <c r="AS71" i="100" s="1"/>
  <c r="AT71" i="100" s="1"/>
  <c r="AU71" i="100" s="1"/>
  <c r="AV71" i="100" s="1"/>
  <c r="AW71" i="100" s="1"/>
  <c r="AX71" i="100" s="1"/>
  <c r="AY71" i="100" s="1"/>
  <c r="AZ71" i="100" s="1"/>
  <c r="BA71" i="100" s="1"/>
  <c r="BB71" i="100" s="1"/>
  <c r="BC71" i="100" s="1"/>
  <c r="BD71" i="100" s="1"/>
  <c r="BE71" i="100" s="1"/>
  <c r="AB71" i="100"/>
  <c r="AC71" i="100" s="1"/>
  <c r="AD71" i="100" s="1"/>
  <c r="AE71" i="100" s="1"/>
  <c r="AG38" i="100"/>
  <c r="AH38" i="100" s="1"/>
  <c r="AI38" i="100" s="1"/>
  <c r="AJ38" i="100" s="1"/>
  <c r="AK38" i="100" s="1"/>
  <c r="AL38" i="100" s="1"/>
  <c r="AM38" i="100" s="1"/>
  <c r="AN38" i="100" s="1"/>
  <c r="AO38" i="100" s="1"/>
  <c r="AP38" i="100" s="1"/>
  <c r="AQ38" i="100" s="1"/>
  <c r="AR38" i="100" s="1"/>
  <c r="AS38" i="100" s="1"/>
  <c r="AT38" i="100" s="1"/>
  <c r="AU38" i="100" s="1"/>
  <c r="AV38" i="100" s="1"/>
  <c r="AW38" i="100" s="1"/>
  <c r="AX38" i="100" s="1"/>
  <c r="AY38" i="100" s="1"/>
  <c r="AZ38" i="100" s="1"/>
  <c r="BA38" i="100" s="1"/>
  <c r="BB38" i="100" s="1"/>
  <c r="BC38" i="100" s="1"/>
  <c r="BD38" i="100" s="1"/>
  <c r="BE38" i="100" s="1"/>
  <c r="AB38" i="100"/>
  <c r="AC38" i="100" s="1"/>
  <c r="AD38" i="100" s="1"/>
  <c r="AE38" i="100" s="1"/>
  <c r="AB4" i="100"/>
  <c r="AC4" i="100" s="1"/>
  <c r="AD4" i="100" s="1"/>
  <c r="AE4" i="100" s="1"/>
  <c r="AF4" i="100" s="1"/>
  <c r="AG4" i="100" s="1"/>
  <c r="AH4" i="100" s="1"/>
  <c r="AI4" i="100" s="1"/>
  <c r="AJ4" i="100" s="1"/>
  <c r="AK4" i="100" s="1"/>
  <c r="AL4" i="100" s="1"/>
  <c r="AM4" i="100" s="1"/>
  <c r="AN4" i="100" s="1"/>
  <c r="AO4" i="100" s="1"/>
  <c r="AP4" i="100" s="1"/>
  <c r="AQ4" i="100" s="1"/>
  <c r="AR4" i="100" s="1"/>
  <c r="AS4" i="100" s="1"/>
  <c r="AT4" i="100" s="1"/>
  <c r="AU4" i="100" s="1"/>
  <c r="AV4" i="100" s="1"/>
  <c r="AW4" i="100" s="1"/>
  <c r="AX4" i="100" s="1"/>
  <c r="AY4" i="100" s="1"/>
  <c r="AZ4" i="100" s="1"/>
  <c r="BA4" i="100" s="1"/>
  <c r="BB4" i="100" s="1"/>
  <c r="BC4" i="100" s="1"/>
  <c r="BD4" i="100" s="1"/>
  <c r="BE4" i="100" s="1"/>
  <c r="AB87" i="77"/>
  <c r="AC87" i="77" s="1"/>
  <c r="AD87" i="77" s="1"/>
  <c r="AE87" i="77" s="1"/>
  <c r="AF87" i="77" s="1"/>
  <c r="AG87" i="77" s="1"/>
  <c r="AH87" i="77" s="1"/>
  <c r="AI87" i="77" s="1"/>
  <c r="AJ87" i="77" s="1"/>
  <c r="AK87" i="77" s="1"/>
  <c r="AL87" i="77" s="1"/>
  <c r="AM87" i="77" s="1"/>
  <c r="AN87" i="77" s="1"/>
  <c r="AO87" i="77" s="1"/>
  <c r="AP87" i="77" s="1"/>
  <c r="AQ87" i="77" s="1"/>
  <c r="AR87" i="77" s="1"/>
  <c r="AS87" i="77" s="1"/>
  <c r="AT87" i="77" s="1"/>
  <c r="AU87" i="77" s="1"/>
  <c r="AV87" i="77" s="1"/>
  <c r="AW87" i="77" s="1"/>
  <c r="AX87" i="77" s="1"/>
  <c r="AY87" i="77" s="1"/>
  <c r="AZ87" i="77" s="1"/>
  <c r="BA87" i="77" s="1"/>
  <c r="BB87" i="77" s="1"/>
  <c r="BC87" i="77" s="1"/>
  <c r="BD87" i="77" s="1"/>
  <c r="BE87" i="77" s="1"/>
  <c r="AB72" i="77"/>
  <c r="AC72" i="77" s="1"/>
  <c r="AD72" i="77" s="1"/>
  <c r="AE72" i="77" s="1"/>
  <c r="AF72" i="77" s="1"/>
  <c r="AG72" i="77" s="1"/>
  <c r="AH72" i="77" s="1"/>
  <c r="AI72" i="77" s="1"/>
  <c r="AJ72" i="77" s="1"/>
  <c r="AK72" i="77" s="1"/>
  <c r="AL72" i="77" s="1"/>
  <c r="AM72" i="77" s="1"/>
  <c r="AN72" i="77" s="1"/>
  <c r="AO72" i="77" s="1"/>
  <c r="AP72" i="77" s="1"/>
  <c r="AQ72" i="77" s="1"/>
  <c r="AR72" i="77" s="1"/>
  <c r="AS72" i="77" s="1"/>
  <c r="AT72" i="77" s="1"/>
  <c r="AU72" i="77" s="1"/>
  <c r="AV72" i="77" s="1"/>
  <c r="AW72" i="77" s="1"/>
  <c r="AX72" i="77" s="1"/>
  <c r="AY72" i="77" s="1"/>
  <c r="AZ72" i="77" s="1"/>
  <c r="BA72" i="77" s="1"/>
  <c r="BB72" i="77" s="1"/>
  <c r="BC72" i="77" s="1"/>
  <c r="BD72" i="77" s="1"/>
  <c r="BE72" i="77" s="1"/>
  <c r="AB57" i="77"/>
  <c r="AC57" i="77" s="1"/>
  <c r="AD57" i="77" s="1"/>
  <c r="AE57" i="77" s="1"/>
  <c r="AF57" i="77" s="1"/>
  <c r="AG57" i="77" s="1"/>
  <c r="AH57" i="77" s="1"/>
  <c r="AI57" i="77" s="1"/>
  <c r="AJ57" i="77" s="1"/>
  <c r="AK57" i="77" s="1"/>
  <c r="AL57" i="77" s="1"/>
  <c r="AM57" i="77" s="1"/>
  <c r="AN57" i="77" s="1"/>
  <c r="AO57" i="77" s="1"/>
  <c r="AP57" i="77" s="1"/>
  <c r="AQ57" i="77" s="1"/>
  <c r="AR57" i="77" s="1"/>
  <c r="AS57" i="77" s="1"/>
  <c r="AT57" i="77" s="1"/>
  <c r="AU57" i="77" s="1"/>
  <c r="AV57" i="77" s="1"/>
  <c r="AW57" i="77" s="1"/>
  <c r="AX57" i="77" s="1"/>
  <c r="AY57" i="77" s="1"/>
  <c r="AZ57" i="77" s="1"/>
  <c r="BA57" i="77" s="1"/>
  <c r="BB57" i="77" s="1"/>
  <c r="BC57" i="77" s="1"/>
  <c r="BD57" i="77" s="1"/>
  <c r="BE57" i="77" s="1"/>
  <c r="AB42" i="77"/>
  <c r="AC42" i="77" s="1"/>
  <c r="AD42" i="77" s="1"/>
  <c r="AE42" i="77" s="1"/>
  <c r="AF42" i="77" s="1"/>
  <c r="AG42" i="77" s="1"/>
  <c r="AH42" i="77" s="1"/>
  <c r="AI42" i="77" s="1"/>
  <c r="AJ42" i="77" s="1"/>
  <c r="AK42" i="77" s="1"/>
  <c r="AL42" i="77" s="1"/>
  <c r="AM42" i="77" s="1"/>
  <c r="AN42" i="77" s="1"/>
  <c r="AO42" i="77" s="1"/>
  <c r="AP42" i="77" s="1"/>
  <c r="AQ42" i="77" s="1"/>
  <c r="AR42" i="77" s="1"/>
  <c r="AS42" i="77" s="1"/>
  <c r="AT42" i="77" s="1"/>
  <c r="AU42" i="77" s="1"/>
  <c r="AV42" i="77" s="1"/>
  <c r="AW42" i="77" s="1"/>
  <c r="AX42" i="77" s="1"/>
  <c r="AY42" i="77" s="1"/>
  <c r="AZ42" i="77" s="1"/>
  <c r="BA42" i="77" s="1"/>
  <c r="BB42" i="77" s="1"/>
  <c r="BC42" i="77" s="1"/>
  <c r="BD42" i="77" s="1"/>
  <c r="BE42" i="77" s="1"/>
  <c r="AB27" i="77"/>
  <c r="AC27" i="77" s="1"/>
  <c r="AD27" i="77" s="1"/>
  <c r="AE27" i="77" s="1"/>
  <c r="AF27" i="77" s="1"/>
  <c r="AG27" i="77" s="1"/>
  <c r="AH27" i="77" s="1"/>
  <c r="AI27" i="77" s="1"/>
  <c r="AJ27" i="77" s="1"/>
  <c r="AK27" i="77" s="1"/>
  <c r="AL27" i="77" s="1"/>
  <c r="AM27" i="77" s="1"/>
  <c r="AN27" i="77" s="1"/>
  <c r="AO27" i="77" s="1"/>
  <c r="AP27" i="77" s="1"/>
  <c r="AQ27" i="77" s="1"/>
  <c r="AR27" i="77" s="1"/>
  <c r="AS27" i="77" s="1"/>
  <c r="AT27" i="77" s="1"/>
  <c r="AU27" i="77" s="1"/>
  <c r="AV27" i="77" s="1"/>
  <c r="AW27" i="77" s="1"/>
  <c r="AX27" i="77" s="1"/>
  <c r="AY27" i="77" s="1"/>
  <c r="AZ27" i="77" s="1"/>
  <c r="BA27" i="77" s="1"/>
  <c r="BB27" i="77" s="1"/>
  <c r="BC27" i="77" s="1"/>
  <c r="BD27" i="77" s="1"/>
  <c r="BE27" i="77" s="1"/>
  <c r="BA38" i="77"/>
  <c r="AZ38" i="77"/>
  <c r="AY38" i="77"/>
  <c r="AX38" i="77"/>
  <c r="AW38" i="77"/>
  <c r="AV38" i="77"/>
  <c r="AU38" i="77"/>
  <c r="AT38" i="77"/>
  <c r="AS38" i="77"/>
  <c r="AR38" i="77"/>
  <c r="AP38" i="77"/>
  <c r="AO38" i="77"/>
  <c r="AN38" i="77"/>
  <c r="AM38" i="77"/>
  <c r="AL38" i="77"/>
  <c r="AK38" i="77"/>
  <c r="AJ38" i="77"/>
  <c r="AI38" i="77"/>
  <c r="AH38" i="77"/>
  <c r="AG38" i="77"/>
  <c r="AF38" i="77"/>
  <c r="AE38" i="77"/>
  <c r="AD38" i="77"/>
  <c r="AC38" i="77"/>
  <c r="AB38" i="77"/>
  <c r="AA38" i="77"/>
  <c r="BA37" i="77"/>
  <c r="AZ37" i="77"/>
  <c r="AY37" i="77"/>
  <c r="AX37" i="77"/>
  <c r="AW37" i="77"/>
  <c r="AV37" i="77"/>
  <c r="AU37" i="77"/>
  <c r="AT37" i="77"/>
  <c r="AR37" i="77"/>
  <c r="AQ37" i="77"/>
  <c r="AP37" i="77"/>
  <c r="AO37" i="77"/>
  <c r="AN37" i="77"/>
  <c r="AM37" i="77"/>
  <c r="AL37" i="77"/>
  <c r="AK37" i="77"/>
  <c r="AJ37" i="77"/>
  <c r="AI37" i="77"/>
  <c r="AH37" i="77"/>
  <c r="AG37" i="77"/>
  <c r="AF37" i="77"/>
  <c r="AE37" i="77"/>
  <c r="AD37" i="77"/>
  <c r="AB37" i="77"/>
  <c r="AA37" i="77"/>
  <c r="BA36" i="77"/>
  <c r="AZ36" i="77"/>
  <c r="AY36" i="77"/>
  <c r="AX36" i="77"/>
  <c r="AW36" i="77"/>
  <c r="AV36" i="77"/>
  <c r="AU36" i="77"/>
  <c r="AT36" i="77"/>
  <c r="AS36" i="77"/>
  <c r="AR36" i="77"/>
  <c r="AQ36" i="77"/>
  <c r="AP36" i="77"/>
  <c r="AO36" i="77"/>
  <c r="AN36" i="77"/>
  <c r="AM36" i="77"/>
  <c r="AL36" i="77"/>
  <c r="AK36" i="77"/>
  <c r="AJ36" i="77"/>
  <c r="AI36" i="77"/>
  <c r="AH36" i="77"/>
  <c r="AF36" i="77"/>
  <c r="AE36" i="77"/>
  <c r="AD36" i="77"/>
  <c r="AC36" i="77"/>
  <c r="AB36" i="77"/>
  <c r="AA36" i="77"/>
  <c r="BA35" i="77"/>
  <c r="AW35" i="77"/>
  <c r="AU35" i="77"/>
  <c r="AS35" i="77"/>
  <c r="AQ35" i="77"/>
  <c r="AP35" i="77"/>
  <c r="AO35" i="77"/>
  <c r="AL35" i="77"/>
  <c r="AK35" i="77"/>
  <c r="AG35" i="77"/>
  <c r="AE35" i="77"/>
  <c r="AC35" i="77"/>
  <c r="AA35" i="77"/>
  <c r="BA34" i="77"/>
  <c r="AZ34" i="77"/>
  <c r="AY34" i="77"/>
  <c r="AX34" i="77"/>
  <c r="AW34" i="77"/>
  <c r="AV34" i="77"/>
  <c r="AU34" i="77"/>
  <c r="AR34" i="77"/>
  <c r="AQ34" i="77"/>
  <c r="AO34" i="77"/>
  <c r="AN34" i="77"/>
  <c r="AM34" i="77"/>
  <c r="AL34" i="77"/>
  <c r="AK34" i="77"/>
  <c r="AJ34" i="77"/>
  <c r="AI34" i="77"/>
  <c r="AH34" i="77"/>
  <c r="AG34" i="77"/>
  <c r="AF34" i="77"/>
  <c r="AE34" i="77"/>
  <c r="AC34" i="77"/>
  <c r="AB34" i="77"/>
  <c r="AA34" i="77"/>
  <c r="AZ33" i="77"/>
  <c r="AY33" i="77"/>
  <c r="AX33" i="77"/>
  <c r="AW33" i="77"/>
  <c r="AV33" i="77"/>
  <c r="AU33" i="77"/>
  <c r="AT33" i="77"/>
  <c r="AS33" i="77"/>
  <c r="AR33" i="77"/>
  <c r="AQ33" i="77"/>
  <c r="AP33" i="77"/>
  <c r="AN33" i="77"/>
  <c r="AM33" i="77"/>
  <c r="AL33" i="77"/>
  <c r="AJ33" i="77"/>
  <c r="AI33" i="77"/>
  <c r="AG33" i="77"/>
  <c r="AF33" i="77"/>
  <c r="AE33" i="77"/>
  <c r="AD33" i="77"/>
  <c r="AC33" i="77"/>
  <c r="AB33" i="77"/>
  <c r="AA33" i="77"/>
  <c r="BA32" i="77"/>
  <c r="AX32" i="77"/>
  <c r="AW32" i="77"/>
  <c r="AT32" i="77"/>
  <c r="AS32" i="77"/>
  <c r="AQ32" i="77"/>
  <c r="AP32" i="77"/>
  <c r="AO32" i="77"/>
  <c r="AM32" i="77"/>
  <c r="AL32" i="77"/>
  <c r="AK32" i="77"/>
  <c r="AH32" i="77"/>
  <c r="AG32" i="77"/>
  <c r="AD32" i="77"/>
  <c r="AC32" i="77"/>
  <c r="AA32" i="77"/>
  <c r="BA30" i="77"/>
  <c r="AZ30" i="77"/>
  <c r="AY30" i="77"/>
  <c r="AX30" i="77"/>
  <c r="AW30" i="77"/>
  <c r="AV30" i="77"/>
  <c r="AU30" i="77"/>
  <c r="AT30" i="77"/>
  <c r="AS30" i="77"/>
  <c r="AR30" i="77"/>
  <c r="AQ30" i="77"/>
  <c r="AP30" i="77"/>
  <c r="AO30" i="77"/>
  <c r="AN30" i="77"/>
  <c r="AM30" i="77"/>
  <c r="AL30" i="77"/>
  <c r="AK30" i="77"/>
  <c r="AJ30" i="77"/>
  <c r="AI30" i="77"/>
  <c r="AH30" i="77"/>
  <c r="AG30" i="77"/>
  <c r="AF30" i="77"/>
  <c r="AE30" i="77"/>
  <c r="AD30" i="77"/>
  <c r="AC30" i="77"/>
  <c r="AB30" i="77"/>
  <c r="AA30"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AB4" i="77"/>
  <c r="AC4" i="77" s="1"/>
  <c r="AD4" i="77" s="1"/>
  <c r="AE4" i="77" s="1"/>
  <c r="AF4" i="77" s="1"/>
  <c r="AG4" i="77" s="1"/>
  <c r="AH4" i="77" s="1"/>
  <c r="AI4" i="77" s="1"/>
  <c r="AJ4" i="77" s="1"/>
  <c r="AK4" i="77" s="1"/>
  <c r="AL4" i="77" s="1"/>
  <c r="AM4" i="77" s="1"/>
  <c r="AN4" i="77" s="1"/>
  <c r="AO4" i="77" s="1"/>
  <c r="AP4" i="77" s="1"/>
  <c r="AQ4" i="77" s="1"/>
  <c r="AR4" i="77" s="1"/>
  <c r="AS4" i="77" s="1"/>
  <c r="AT4" i="77" s="1"/>
  <c r="AU4" i="77" s="1"/>
  <c r="AV4" i="77" s="1"/>
  <c r="AW4" i="77" s="1"/>
  <c r="AX4" i="77" s="1"/>
  <c r="AY4" i="77" s="1"/>
  <c r="AZ4" i="77" s="1"/>
  <c r="BA4" i="77" s="1"/>
  <c r="BB4" i="77" s="1"/>
  <c r="BC4" i="77" s="1"/>
  <c r="BD4" i="77" s="1"/>
  <c r="BE4" i="77" s="1"/>
  <c r="AB44" i="76"/>
  <c r="AC44" i="76" s="1"/>
  <c r="AD44" i="76" s="1"/>
  <c r="AE44" i="76" s="1"/>
  <c r="AF44" i="76" s="1"/>
  <c r="AG44" i="76" s="1"/>
  <c r="AH44" i="76" s="1"/>
  <c r="AI44" i="76" s="1"/>
  <c r="AJ44" i="76" s="1"/>
  <c r="AK44" i="76" s="1"/>
  <c r="AL44" i="76" s="1"/>
  <c r="AM44" i="76" s="1"/>
  <c r="AN44" i="76" s="1"/>
  <c r="AO44" i="76" s="1"/>
  <c r="AP44" i="76" s="1"/>
  <c r="AQ44" i="76" s="1"/>
  <c r="AR44" i="76" s="1"/>
  <c r="AS44" i="76" s="1"/>
  <c r="AT44" i="76" s="1"/>
  <c r="AU44" i="76" s="1"/>
  <c r="AV44" i="76" s="1"/>
  <c r="AW44" i="76" s="1"/>
  <c r="AX44" i="76" s="1"/>
  <c r="AY44" i="76" s="1"/>
  <c r="AZ44" i="76" s="1"/>
  <c r="BA44" i="76" s="1"/>
  <c r="BB44" i="76" s="1"/>
  <c r="BC44" i="76" s="1"/>
  <c r="BD44" i="76" s="1"/>
  <c r="BE44" i="76" s="1"/>
  <c r="AB36" i="76"/>
  <c r="AC36" i="76" s="1"/>
  <c r="AD36" i="76" s="1"/>
  <c r="AE36" i="76" s="1"/>
  <c r="AF36" i="76" s="1"/>
  <c r="AG36" i="76" s="1"/>
  <c r="AH36" i="76" s="1"/>
  <c r="AI36" i="76" s="1"/>
  <c r="AJ36" i="76" s="1"/>
  <c r="AK36" i="76" s="1"/>
  <c r="AL36" i="76" s="1"/>
  <c r="AM36" i="76" s="1"/>
  <c r="AN36" i="76" s="1"/>
  <c r="AO36" i="76" s="1"/>
  <c r="AP36" i="76" s="1"/>
  <c r="AQ36" i="76" s="1"/>
  <c r="AR36" i="76" s="1"/>
  <c r="AS36" i="76" s="1"/>
  <c r="AT36" i="76" s="1"/>
  <c r="AU36" i="76" s="1"/>
  <c r="AV36" i="76" s="1"/>
  <c r="AW36" i="76" s="1"/>
  <c r="AX36" i="76" s="1"/>
  <c r="AY36" i="76" s="1"/>
  <c r="AZ36" i="76" s="1"/>
  <c r="BA36" i="76" s="1"/>
  <c r="BB36" i="76" s="1"/>
  <c r="BC36" i="76" s="1"/>
  <c r="BD36" i="76" s="1"/>
  <c r="BE36" i="76" s="1"/>
  <c r="AB28" i="76"/>
  <c r="AC28" i="76" s="1"/>
  <c r="AD28" i="76" s="1"/>
  <c r="AE28" i="76" s="1"/>
  <c r="AF28" i="76" s="1"/>
  <c r="AG28" i="76" s="1"/>
  <c r="AH28" i="76" s="1"/>
  <c r="AI28" i="76" s="1"/>
  <c r="AJ28" i="76" s="1"/>
  <c r="AK28" i="76" s="1"/>
  <c r="AL28" i="76" s="1"/>
  <c r="AM28" i="76" s="1"/>
  <c r="AN28" i="76" s="1"/>
  <c r="AO28" i="76" s="1"/>
  <c r="AP28" i="76" s="1"/>
  <c r="AQ28" i="76" s="1"/>
  <c r="AR28" i="76" s="1"/>
  <c r="AS28" i="76" s="1"/>
  <c r="AT28" i="76" s="1"/>
  <c r="AU28" i="76" s="1"/>
  <c r="AV28" i="76" s="1"/>
  <c r="AW28" i="76" s="1"/>
  <c r="AX28" i="76" s="1"/>
  <c r="AY28" i="76" s="1"/>
  <c r="AZ28" i="76" s="1"/>
  <c r="BA28" i="76" s="1"/>
  <c r="BB28" i="76" s="1"/>
  <c r="BC28" i="76" s="1"/>
  <c r="BD28" i="76" s="1"/>
  <c r="BE28" i="76" s="1"/>
  <c r="AB20" i="76"/>
  <c r="AC20" i="76" s="1"/>
  <c r="AD20" i="76" s="1"/>
  <c r="AE20" i="76" s="1"/>
  <c r="AF20" i="76" s="1"/>
  <c r="AG20" i="76" s="1"/>
  <c r="AH20" i="76" s="1"/>
  <c r="AI20" i="76" s="1"/>
  <c r="AJ20" i="76" s="1"/>
  <c r="AK20" i="76" s="1"/>
  <c r="AL20" i="76" s="1"/>
  <c r="AM20" i="76" s="1"/>
  <c r="AN20" i="76" s="1"/>
  <c r="AO20" i="76" s="1"/>
  <c r="AP20" i="76" s="1"/>
  <c r="AQ20" i="76" s="1"/>
  <c r="AR20" i="76" s="1"/>
  <c r="AS20" i="76" s="1"/>
  <c r="AT20" i="76" s="1"/>
  <c r="AU20" i="76" s="1"/>
  <c r="AV20" i="76" s="1"/>
  <c r="AW20" i="76" s="1"/>
  <c r="AX20" i="76" s="1"/>
  <c r="AY20" i="76" s="1"/>
  <c r="AZ20" i="76" s="1"/>
  <c r="BA20" i="76" s="1"/>
  <c r="BB20" i="76" s="1"/>
  <c r="BC20" i="76" s="1"/>
  <c r="BD20" i="76" s="1"/>
  <c r="BE20" i="76" s="1"/>
  <c r="AB12" i="76"/>
  <c r="AC12" i="76" s="1"/>
  <c r="AD12" i="76" s="1"/>
  <c r="AE12" i="76" s="1"/>
  <c r="AF12" i="76" s="1"/>
  <c r="AG12" i="76" s="1"/>
  <c r="AH12" i="76" s="1"/>
  <c r="AI12" i="76" s="1"/>
  <c r="AJ12" i="76" s="1"/>
  <c r="AK12" i="76" s="1"/>
  <c r="AL12" i="76" s="1"/>
  <c r="AM12" i="76" s="1"/>
  <c r="AN12" i="76" s="1"/>
  <c r="AO12" i="76" s="1"/>
  <c r="AP12" i="76" s="1"/>
  <c r="AQ12" i="76" s="1"/>
  <c r="AR12" i="76" s="1"/>
  <c r="AS12" i="76" s="1"/>
  <c r="AT12" i="76" s="1"/>
  <c r="AU12" i="76" s="1"/>
  <c r="AV12" i="76" s="1"/>
  <c r="AW12" i="76" s="1"/>
  <c r="AX12" i="76" s="1"/>
  <c r="AY12" i="76" s="1"/>
  <c r="AZ12" i="76" s="1"/>
  <c r="BA12" i="76" s="1"/>
  <c r="BB12" i="76" s="1"/>
  <c r="BC12" i="76" s="1"/>
  <c r="BD12" i="76" s="1"/>
  <c r="BE12" i="76" s="1"/>
  <c r="AB4" i="76"/>
  <c r="AC4" i="76" s="1"/>
  <c r="AD4" i="76" s="1"/>
  <c r="AE4" i="76" s="1"/>
  <c r="AF4" i="76" s="1"/>
  <c r="AG4" i="76" s="1"/>
  <c r="AH4" i="76" s="1"/>
  <c r="AI4" i="76" s="1"/>
  <c r="AJ4" i="76" s="1"/>
  <c r="AK4" i="76" s="1"/>
  <c r="AL4" i="76" s="1"/>
  <c r="AM4" i="76" s="1"/>
  <c r="AN4" i="76" s="1"/>
  <c r="AO4" i="76" s="1"/>
  <c r="AP4" i="76" s="1"/>
  <c r="AQ4" i="76" s="1"/>
  <c r="AR4" i="76" s="1"/>
  <c r="AS4" i="76" s="1"/>
  <c r="AT4" i="76" s="1"/>
  <c r="AU4" i="76" s="1"/>
  <c r="AV4" i="76" s="1"/>
  <c r="AW4" i="76" s="1"/>
  <c r="AX4" i="76" s="1"/>
  <c r="AY4" i="76" s="1"/>
  <c r="AZ4" i="76" s="1"/>
  <c r="BA4" i="76" s="1"/>
  <c r="BB4" i="76" s="1"/>
  <c r="BC4" i="76" s="1"/>
  <c r="BD4" i="76" s="1"/>
  <c r="BE4" i="76" s="1"/>
  <c r="AB95" i="75"/>
  <c r="AC95" i="75" s="1"/>
  <c r="AD95" i="75" s="1"/>
  <c r="AE95" i="75" s="1"/>
  <c r="AF95" i="75" s="1"/>
  <c r="AG95" i="75" s="1"/>
  <c r="AH95" i="75" s="1"/>
  <c r="AI95" i="75" s="1"/>
  <c r="AJ95" i="75" s="1"/>
  <c r="AK95" i="75" s="1"/>
  <c r="AL95" i="75" s="1"/>
  <c r="AM95" i="75" s="1"/>
  <c r="AN95" i="75" s="1"/>
  <c r="AO95" i="75" s="1"/>
  <c r="AP95" i="75" s="1"/>
  <c r="AQ95" i="75" s="1"/>
  <c r="AR95" i="75" s="1"/>
  <c r="AS95" i="75" s="1"/>
  <c r="AT95" i="75" s="1"/>
  <c r="AU95" i="75" s="1"/>
  <c r="AV95" i="75" s="1"/>
  <c r="AW95" i="75" s="1"/>
  <c r="AX95" i="75" s="1"/>
  <c r="AY95" i="75" s="1"/>
  <c r="AZ95" i="75" s="1"/>
  <c r="BA95" i="75" s="1"/>
  <c r="BB95" i="75" s="1"/>
  <c r="BC95" i="75" s="1"/>
  <c r="BD95" i="75" s="1"/>
  <c r="BE95" i="75" s="1"/>
  <c r="AB79" i="75"/>
  <c r="AC79" i="75" s="1"/>
  <c r="AD79" i="75" s="1"/>
  <c r="AE79" i="75" s="1"/>
  <c r="AF79" i="75" s="1"/>
  <c r="AG79" i="75" s="1"/>
  <c r="AH79" i="75" s="1"/>
  <c r="AI79" i="75" s="1"/>
  <c r="AJ79" i="75" s="1"/>
  <c r="AK79" i="75" s="1"/>
  <c r="AL79" i="75" s="1"/>
  <c r="AM79" i="75" s="1"/>
  <c r="AN79" i="75" s="1"/>
  <c r="AO79" i="75" s="1"/>
  <c r="AP79" i="75" s="1"/>
  <c r="AQ79" i="75" s="1"/>
  <c r="AR79" i="75" s="1"/>
  <c r="AS79" i="75" s="1"/>
  <c r="AT79" i="75" s="1"/>
  <c r="AU79" i="75" s="1"/>
  <c r="AV79" i="75" s="1"/>
  <c r="AW79" i="75" s="1"/>
  <c r="AX79" i="75" s="1"/>
  <c r="AY79" i="75" s="1"/>
  <c r="AZ79" i="75" s="1"/>
  <c r="BA79" i="75" s="1"/>
  <c r="BB79" i="75" s="1"/>
  <c r="BC79" i="75" s="1"/>
  <c r="BD79" i="75" s="1"/>
  <c r="BE79" i="75" s="1"/>
  <c r="AB63" i="75"/>
  <c r="AC63" i="75" s="1"/>
  <c r="AD63" i="75" s="1"/>
  <c r="AE63" i="75" s="1"/>
  <c r="AF63" i="75" s="1"/>
  <c r="AG63" i="75" s="1"/>
  <c r="AH63" i="75" s="1"/>
  <c r="AI63" i="75" s="1"/>
  <c r="AJ63" i="75" s="1"/>
  <c r="AK63" i="75" s="1"/>
  <c r="AL63" i="75" s="1"/>
  <c r="AM63" i="75" s="1"/>
  <c r="AN63" i="75" s="1"/>
  <c r="AO63" i="75" s="1"/>
  <c r="AP63" i="75" s="1"/>
  <c r="AQ63" i="75" s="1"/>
  <c r="AR63" i="75" s="1"/>
  <c r="AS63" i="75" s="1"/>
  <c r="AT63" i="75" s="1"/>
  <c r="AU63" i="75" s="1"/>
  <c r="AV63" i="75" s="1"/>
  <c r="AW63" i="75" s="1"/>
  <c r="AX63" i="75" s="1"/>
  <c r="AY63" i="75" s="1"/>
  <c r="AZ63" i="75" s="1"/>
  <c r="BA63" i="75" s="1"/>
  <c r="BB63" i="75" s="1"/>
  <c r="BC63" i="75" s="1"/>
  <c r="BD63" i="75" s="1"/>
  <c r="BE63" i="75" s="1"/>
  <c r="AB47" i="75"/>
  <c r="AC47" i="75" s="1"/>
  <c r="AD47" i="75" s="1"/>
  <c r="AE47" i="75" s="1"/>
  <c r="AF47" i="75" s="1"/>
  <c r="AG47" i="75" s="1"/>
  <c r="AH47" i="75" s="1"/>
  <c r="AI47" i="75" s="1"/>
  <c r="AJ47" i="75" s="1"/>
  <c r="AK47" i="75" s="1"/>
  <c r="AL47" i="75" s="1"/>
  <c r="AM47" i="75" s="1"/>
  <c r="AN47" i="75" s="1"/>
  <c r="AO47" i="75" s="1"/>
  <c r="AP47" i="75" s="1"/>
  <c r="AQ47" i="75" s="1"/>
  <c r="AR47" i="75" s="1"/>
  <c r="AS47" i="75" s="1"/>
  <c r="AT47" i="75" s="1"/>
  <c r="AU47" i="75" s="1"/>
  <c r="AV47" i="75" s="1"/>
  <c r="AW47" i="75" s="1"/>
  <c r="AX47" i="75" s="1"/>
  <c r="AY47" i="75" s="1"/>
  <c r="AZ47" i="75" s="1"/>
  <c r="BA47" i="75" s="1"/>
  <c r="BB47" i="75" s="1"/>
  <c r="AB31" i="75"/>
  <c r="AC31" i="75" s="1"/>
  <c r="AD31" i="75" s="1"/>
  <c r="AE31" i="75" s="1"/>
  <c r="AF31" i="75" s="1"/>
  <c r="AG31" i="75" s="1"/>
  <c r="AH31" i="75" s="1"/>
  <c r="AI31" i="75" s="1"/>
  <c r="AJ31" i="75" s="1"/>
  <c r="AK31" i="75" s="1"/>
  <c r="AL31" i="75" s="1"/>
  <c r="AM31" i="75" s="1"/>
  <c r="AN31" i="75" s="1"/>
  <c r="AO31" i="75" s="1"/>
  <c r="AP31" i="75" s="1"/>
  <c r="AQ31" i="75" s="1"/>
  <c r="AR31" i="75" s="1"/>
  <c r="AS31" i="75" s="1"/>
  <c r="AT31" i="75" s="1"/>
  <c r="AU31" i="75" s="1"/>
  <c r="AV31" i="75" s="1"/>
  <c r="AW31" i="75" s="1"/>
  <c r="AX31" i="75" s="1"/>
  <c r="AY31" i="75" s="1"/>
  <c r="AZ31" i="75" s="1"/>
  <c r="BA31" i="75" s="1"/>
  <c r="BB31" i="75" s="1"/>
  <c r="BC31" i="75" s="1"/>
  <c r="BD31" i="75" s="1"/>
  <c r="BE31" i="75" s="1"/>
  <c r="BA43" i="75"/>
  <c r="BB107" i="75" s="1"/>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BA42" i="75"/>
  <c r="BB106" i="75" s="1"/>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BA41" i="75"/>
  <c r="BB105" i="75" s="1"/>
  <c r="AZ41" i="75"/>
  <c r="AY41" i="75"/>
  <c r="AX41" i="75"/>
  <c r="AW41" i="75"/>
  <c r="AV41" i="75"/>
  <c r="AU41" i="75"/>
  <c r="AT41" i="75"/>
  <c r="AR41" i="75"/>
  <c r="AQ41" i="75"/>
  <c r="AP41" i="75"/>
  <c r="AO41" i="75"/>
  <c r="AN41" i="75"/>
  <c r="AM41" i="75"/>
  <c r="AL41" i="75"/>
  <c r="AK41" i="75"/>
  <c r="AJ41" i="75"/>
  <c r="AJ105" i="75" s="1"/>
  <c r="AI41" i="75"/>
  <c r="AH41" i="75"/>
  <c r="AF41" i="75"/>
  <c r="AE41" i="75"/>
  <c r="AD41" i="75"/>
  <c r="AC41" i="75"/>
  <c r="AB41" i="75"/>
  <c r="AA41" i="75"/>
  <c r="BA40" i="75"/>
  <c r="BB104" i="75" s="1"/>
  <c r="AZ40" i="75"/>
  <c r="AY40" i="75"/>
  <c r="AX40" i="75"/>
  <c r="AW40" i="75"/>
  <c r="AV40" i="75"/>
  <c r="AU40" i="75"/>
  <c r="AT40" i="75"/>
  <c r="AS40" i="75"/>
  <c r="AR40" i="75"/>
  <c r="AQ40" i="75"/>
  <c r="AP40" i="75"/>
  <c r="AO40" i="75"/>
  <c r="AM40" i="75"/>
  <c r="AL40" i="75"/>
  <c r="AK40" i="75"/>
  <c r="AJ40" i="75"/>
  <c r="AI40" i="75"/>
  <c r="AH40" i="75"/>
  <c r="AG40" i="75"/>
  <c r="AF40" i="75"/>
  <c r="AE40" i="75"/>
  <c r="AD40" i="75"/>
  <c r="AC40" i="75"/>
  <c r="AB40" i="75"/>
  <c r="AA40" i="75"/>
  <c r="BA39" i="75"/>
  <c r="BB103" i="75" s="1"/>
  <c r="AZ39" i="75"/>
  <c r="AW39" i="75"/>
  <c r="AV39" i="75"/>
  <c r="AS39" i="75"/>
  <c r="AR39" i="75"/>
  <c r="AP39" i="75"/>
  <c r="AO39" i="75"/>
  <c r="AN39" i="75"/>
  <c r="AL39" i="75"/>
  <c r="AK39" i="75"/>
  <c r="AJ39" i="75"/>
  <c r="AG39" i="75"/>
  <c r="AF39" i="75"/>
  <c r="AD39" i="75"/>
  <c r="AC39" i="75"/>
  <c r="AB39" i="75"/>
  <c r="BA37" i="75"/>
  <c r="BB101" i="75" s="1"/>
  <c r="AZ37" i="75"/>
  <c r="AY37" i="75"/>
  <c r="AX37" i="75"/>
  <c r="AW37" i="75"/>
  <c r="AV37" i="75"/>
  <c r="AU37" i="75"/>
  <c r="AT37" i="75"/>
  <c r="AS37" i="75"/>
  <c r="AR37" i="75"/>
  <c r="AQ37" i="75"/>
  <c r="AP37" i="75"/>
  <c r="AO37" i="75"/>
  <c r="AN37" i="75"/>
  <c r="AM37" i="75"/>
  <c r="AL37" i="75"/>
  <c r="AK37" i="75"/>
  <c r="AJ37" i="75"/>
  <c r="AI37" i="75"/>
  <c r="AH37" i="75"/>
  <c r="AG37" i="75"/>
  <c r="AF37" i="75"/>
  <c r="AD37" i="75"/>
  <c r="AC37" i="75"/>
  <c r="AB37" i="75"/>
  <c r="AA37" i="75"/>
  <c r="AZ36" i="75"/>
  <c r="AY36" i="75"/>
  <c r="AW36" i="75"/>
  <c r="AV36" i="75"/>
  <c r="AU36" i="75"/>
  <c r="AR36" i="75"/>
  <c r="AQ36" i="75"/>
  <c r="AN36" i="75"/>
  <c r="AM36" i="75"/>
  <c r="AK36" i="75"/>
  <c r="AJ36" i="75"/>
  <c r="AI36" i="75"/>
  <c r="AF36" i="75"/>
  <c r="AE36" i="75"/>
  <c r="AC36" i="75"/>
  <c r="AB36" i="75"/>
  <c r="AA36" i="75"/>
  <c r="BA33" i="75"/>
  <c r="BB97" i="75" s="1"/>
  <c r="AZ33" i="75"/>
  <c r="AY33" i="75"/>
  <c r="AX33" i="75"/>
  <c r="AW33" i="75"/>
  <c r="AV33" i="75"/>
  <c r="AU33" i="75"/>
  <c r="AT33" i="75"/>
  <c r="AS33" i="75"/>
  <c r="AR33" i="75"/>
  <c r="AQ33" i="75"/>
  <c r="AP33" i="75"/>
  <c r="AO33" i="75"/>
  <c r="AN33" i="75"/>
  <c r="AM33" i="75"/>
  <c r="AL33" i="75"/>
  <c r="AJ33" i="75"/>
  <c r="AI33" i="75"/>
  <c r="AH33" i="75"/>
  <c r="AG33" i="75"/>
  <c r="AF33" i="75"/>
  <c r="AE33" i="75"/>
  <c r="AD33" i="75"/>
  <c r="AC33" i="75"/>
  <c r="AB33" i="75"/>
  <c r="AA33" i="75"/>
  <c r="AB4" i="75"/>
  <c r="AC4" i="75" s="1"/>
  <c r="AD4" i="75" s="1"/>
  <c r="AE4" i="75" s="1"/>
  <c r="AF4" i="75" s="1"/>
  <c r="AG4" i="75" s="1"/>
  <c r="AH4" i="75" s="1"/>
  <c r="AI4" i="75" s="1"/>
  <c r="AJ4" i="75" s="1"/>
  <c r="AK4" i="75" s="1"/>
  <c r="AL4" i="75" s="1"/>
  <c r="AM4" i="75" s="1"/>
  <c r="AN4" i="75" s="1"/>
  <c r="AO4" i="75" s="1"/>
  <c r="AP4" i="75" s="1"/>
  <c r="AQ4" i="75" s="1"/>
  <c r="AR4" i="75" s="1"/>
  <c r="AS4" i="75" s="1"/>
  <c r="AT4" i="75" s="1"/>
  <c r="AU4" i="75" s="1"/>
  <c r="AV4" i="75" s="1"/>
  <c r="AW4" i="75" s="1"/>
  <c r="AX4" i="75" s="1"/>
  <c r="AY4" i="75" s="1"/>
  <c r="AZ4" i="75" s="1"/>
  <c r="BA4" i="75" s="1"/>
  <c r="BB4" i="75" s="1"/>
  <c r="BC4" i="75" s="1"/>
  <c r="BD4" i="75" s="1"/>
  <c r="BE4" i="75" s="1"/>
  <c r="AB49" i="74"/>
  <c r="AC49" i="74" s="1"/>
  <c r="AD49" i="74" s="1"/>
  <c r="AE49" i="74" s="1"/>
  <c r="AF49" i="74" s="1"/>
  <c r="AG49" i="74" s="1"/>
  <c r="AH49" i="74" s="1"/>
  <c r="AI49" i="74" s="1"/>
  <c r="AJ49" i="74" s="1"/>
  <c r="AK49" i="74" s="1"/>
  <c r="AL49" i="74" s="1"/>
  <c r="AM49" i="74" s="1"/>
  <c r="AN49" i="74" s="1"/>
  <c r="AO49" i="74" s="1"/>
  <c r="AP49" i="74" s="1"/>
  <c r="AQ49" i="74" s="1"/>
  <c r="AR49" i="74" s="1"/>
  <c r="AS49" i="74" s="1"/>
  <c r="AT49" i="74" s="1"/>
  <c r="AU49" i="74" s="1"/>
  <c r="AV49" i="74" s="1"/>
  <c r="AW49" i="74" s="1"/>
  <c r="AX49" i="74" s="1"/>
  <c r="AY49" i="74" s="1"/>
  <c r="AZ49" i="74" s="1"/>
  <c r="BA49" i="74" s="1"/>
  <c r="BB49" i="74" s="1"/>
  <c r="BC49" i="74" s="1"/>
  <c r="BD49" i="74" s="1"/>
  <c r="BE49" i="74" s="1"/>
  <c r="AB40" i="74"/>
  <c r="AC40" i="74" s="1"/>
  <c r="AD40" i="74" s="1"/>
  <c r="AE40" i="74" s="1"/>
  <c r="AF40" i="74" s="1"/>
  <c r="AG40" i="74" s="1"/>
  <c r="AH40" i="74" s="1"/>
  <c r="AI40" i="74" s="1"/>
  <c r="AJ40" i="74" s="1"/>
  <c r="AK40" i="74" s="1"/>
  <c r="AL40" i="74" s="1"/>
  <c r="AM40" i="74" s="1"/>
  <c r="AN40" i="74" s="1"/>
  <c r="AO40" i="74" s="1"/>
  <c r="AP40" i="74" s="1"/>
  <c r="AQ40" i="74" s="1"/>
  <c r="AR40" i="74" s="1"/>
  <c r="AS40" i="74" s="1"/>
  <c r="AT40" i="74" s="1"/>
  <c r="AU40" i="74" s="1"/>
  <c r="AV40" i="74" s="1"/>
  <c r="AW40" i="74" s="1"/>
  <c r="AX40" i="74" s="1"/>
  <c r="AY40" i="74" s="1"/>
  <c r="AZ40" i="74" s="1"/>
  <c r="BA40" i="74" s="1"/>
  <c r="BB40" i="74" s="1"/>
  <c r="BC40" i="74" s="1"/>
  <c r="BD40" i="74" s="1"/>
  <c r="BE40" i="74" s="1"/>
  <c r="AB31" i="74"/>
  <c r="AC31" i="74" s="1"/>
  <c r="AD31" i="74" s="1"/>
  <c r="AE31" i="74" s="1"/>
  <c r="AF31" i="74" s="1"/>
  <c r="AG31" i="74" s="1"/>
  <c r="AH31" i="74" s="1"/>
  <c r="AI31" i="74" s="1"/>
  <c r="AJ31" i="74" s="1"/>
  <c r="AK31" i="74" s="1"/>
  <c r="AL31" i="74" s="1"/>
  <c r="AM31" i="74" s="1"/>
  <c r="AN31" i="74" s="1"/>
  <c r="AO31" i="74" s="1"/>
  <c r="AP31" i="74" s="1"/>
  <c r="AQ31" i="74" s="1"/>
  <c r="AR31" i="74" s="1"/>
  <c r="AS31" i="74" s="1"/>
  <c r="AT31" i="74" s="1"/>
  <c r="AU31" i="74" s="1"/>
  <c r="AV31" i="74" s="1"/>
  <c r="AW31" i="74" s="1"/>
  <c r="AX31" i="74" s="1"/>
  <c r="AY31" i="74" s="1"/>
  <c r="AZ31" i="74" s="1"/>
  <c r="BA31" i="74" s="1"/>
  <c r="BB31" i="74" s="1"/>
  <c r="BC31" i="74" s="1"/>
  <c r="BD31" i="74" s="1"/>
  <c r="BE31" i="74" s="1"/>
  <c r="AB22" i="74"/>
  <c r="AC22" i="74" s="1"/>
  <c r="AD22" i="74" s="1"/>
  <c r="AE22" i="74" s="1"/>
  <c r="AF22" i="74" s="1"/>
  <c r="AG22" i="74" s="1"/>
  <c r="AH22" i="74" s="1"/>
  <c r="AI22" i="74" s="1"/>
  <c r="AJ22" i="74" s="1"/>
  <c r="AK22" i="74" s="1"/>
  <c r="AL22" i="74" s="1"/>
  <c r="AM22" i="74" s="1"/>
  <c r="AN22" i="74" s="1"/>
  <c r="AO22" i="74" s="1"/>
  <c r="AP22" i="74" s="1"/>
  <c r="AQ22" i="74" s="1"/>
  <c r="AR22" i="74" s="1"/>
  <c r="AS22" i="74" s="1"/>
  <c r="AT22" i="74" s="1"/>
  <c r="AU22" i="74" s="1"/>
  <c r="AV22" i="74" s="1"/>
  <c r="AW22" i="74" s="1"/>
  <c r="AX22" i="74" s="1"/>
  <c r="AY22" i="74" s="1"/>
  <c r="AZ22" i="74" s="1"/>
  <c r="BA22" i="74" s="1"/>
  <c r="BB22" i="74" s="1"/>
  <c r="BC22" i="74" s="1"/>
  <c r="BD22" i="74" s="1"/>
  <c r="BE22" i="74" s="1"/>
  <c r="AB13" i="74"/>
  <c r="AC13" i="74" s="1"/>
  <c r="AD13" i="74" s="1"/>
  <c r="AE13" i="74" s="1"/>
  <c r="AF13" i="74" s="1"/>
  <c r="AG13" i="74" s="1"/>
  <c r="AH13" i="74" s="1"/>
  <c r="AI13" i="74" s="1"/>
  <c r="AJ13" i="74" s="1"/>
  <c r="AK13" i="74" s="1"/>
  <c r="AL13" i="74" s="1"/>
  <c r="AM13" i="74" s="1"/>
  <c r="AN13" i="74" s="1"/>
  <c r="AO13" i="74" s="1"/>
  <c r="AP13" i="74" s="1"/>
  <c r="AQ13" i="74" s="1"/>
  <c r="AR13" i="74" s="1"/>
  <c r="AS13" i="74" s="1"/>
  <c r="AT13" i="74" s="1"/>
  <c r="AU13" i="74" s="1"/>
  <c r="AV13" i="74" s="1"/>
  <c r="AW13" i="74" s="1"/>
  <c r="AX13" i="74" s="1"/>
  <c r="AY13" i="74" s="1"/>
  <c r="AZ13" i="74" s="1"/>
  <c r="BA13" i="74" s="1"/>
  <c r="BB13" i="74" s="1"/>
  <c r="BC13" i="74" s="1"/>
  <c r="BD13" i="74" s="1"/>
  <c r="BE13" i="74" s="1"/>
  <c r="AB4" i="74"/>
  <c r="AC4" i="74" s="1"/>
  <c r="AD4" i="74" s="1"/>
  <c r="AE4" i="74" s="1"/>
  <c r="AF4" i="74" s="1"/>
  <c r="AG4" i="74" s="1"/>
  <c r="AH4" i="74" s="1"/>
  <c r="AI4" i="74" s="1"/>
  <c r="AJ4" i="74" s="1"/>
  <c r="AK4" i="74" s="1"/>
  <c r="AL4" i="74" s="1"/>
  <c r="AM4" i="74" s="1"/>
  <c r="AN4" i="74" s="1"/>
  <c r="AO4" i="74" s="1"/>
  <c r="AP4" i="74" s="1"/>
  <c r="AQ4" i="74" s="1"/>
  <c r="AR4" i="74" s="1"/>
  <c r="AS4" i="74" s="1"/>
  <c r="AT4" i="74" s="1"/>
  <c r="AU4" i="74" s="1"/>
  <c r="AV4" i="74" s="1"/>
  <c r="AW4" i="74" s="1"/>
  <c r="AX4" i="74" s="1"/>
  <c r="AY4" i="74" s="1"/>
  <c r="AZ4" i="74" s="1"/>
  <c r="BA4" i="74" s="1"/>
  <c r="BB4" i="74" s="1"/>
  <c r="BC4" i="74" s="1"/>
  <c r="BD4" i="74" s="1"/>
  <c r="BE4" i="74" s="1"/>
  <c r="AB14" i="70"/>
  <c r="AC14" i="70" s="1"/>
  <c r="AD14" i="70" s="1"/>
  <c r="AE14" i="70" s="1"/>
  <c r="AF14" i="70" s="1"/>
  <c r="AG14" i="70" s="1"/>
  <c r="AH14" i="70" s="1"/>
  <c r="AI14" i="70" s="1"/>
  <c r="AJ14" i="70" s="1"/>
  <c r="AK14" i="70" s="1"/>
  <c r="AL14" i="70" s="1"/>
  <c r="AM14" i="70" s="1"/>
  <c r="AN14" i="70" s="1"/>
  <c r="AO14" i="70" s="1"/>
  <c r="AP14" i="70" s="1"/>
  <c r="AQ14" i="70" s="1"/>
  <c r="AR14" i="70" s="1"/>
  <c r="AS14" i="70" s="1"/>
  <c r="AT14" i="70" s="1"/>
  <c r="AU14" i="70" s="1"/>
  <c r="AV14" i="70" s="1"/>
  <c r="AW14" i="70" s="1"/>
  <c r="AX14" i="70" s="1"/>
  <c r="AY14" i="70" s="1"/>
  <c r="AZ14" i="70" s="1"/>
  <c r="BA14" i="70" s="1"/>
  <c r="BB14" i="70" s="1"/>
  <c r="BC14" i="70" s="1"/>
  <c r="BD14" i="70" s="1"/>
  <c r="BE14" i="70" s="1"/>
  <c r="AB4" i="70"/>
  <c r="AC4" i="70" s="1"/>
  <c r="AD4" i="70" s="1"/>
  <c r="AE4" i="70" s="1"/>
  <c r="AF4" i="70" s="1"/>
  <c r="AG4" i="70" s="1"/>
  <c r="AH4" i="70" s="1"/>
  <c r="AI4" i="70" s="1"/>
  <c r="AJ4" i="70" s="1"/>
  <c r="AK4" i="70" s="1"/>
  <c r="AL4" i="70" s="1"/>
  <c r="AM4" i="70" s="1"/>
  <c r="AN4" i="70" s="1"/>
  <c r="AO4" i="70" s="1"/>
  <c r="AP4" i="70" s="1"/>
  <c r="AQ4" i="70" s="1"/>
  <c r="AR4" i="70" s="1"/>
  <c r="AS4" i="70" s="1"/>
  <c r="AT4" i="70" s="1"/>
  <c r="AU4" i="70" s="1"/>
  <c r="AV4" i="70" s="1"/>
  <c r="AW4" i="70" s="1"/>
  <c r="AX4" i="70" s="1"/>
  <c r="AY4" i="70" s="1"/>
  <c r="AZ4" i="70" s="1"/>
  <c r="BA4" i="70" s="1"/>
  <c r="BB4" i="70" s="1"/>
  <c r="BC4" i="70" s="1"/>
  <c r="BD4" i="70" s="1"/>
  <c r="BE4" i="70" s="1"/>
  <c r="AB39" i="69"/>
  <c r="AC39" i="69" s="1"/>
  <c r="AD39" i="69" s="1"/>
  <c r="AE39" i="69" s="1"/>
  <c r="AF39" i="69" s="1"/>
  <c r="AG39" i="69" s="1"/>
  <c r="AH39" i="69" s="1"/>
  <c r="AI39" i="69" s="1"/>
  <c r="AJ39" i="69" s="1"/>
  <c r="AK39" i="69" s="1"/>
  <c r="AL39" i="69" s="1"/>
  <c r="AM39" i="69" s="1"/>
  <c r="AN39" i="69" s="1"/>
  <c r="AO39" i="69" s="1"/>
  <c r="AP39" i="69" s="1"/>
  <c r="AQ39" i="69" s="1"/>
  <c r="AR39" i="69" s="1"/>
  <c r="AS39" i="69" s="1"/>
  <c r="AT39" i="69" s="1"/>
  <c r="AU39" i="69" s="1"/>
  <c r="AV39" i="69" s="1"/>
  <c r="AW39" i="69" s="1"/>
  <c r="AX39" i="69" s="1"/>
  <c r="AY39" i="69" s="1"/>
  <c r="AZ39" i="69" s="1"/>
  <c r="BA39" i="69" s="1"/>
  <c r="BB39" i="69" s="1"/>
  <c r="BC39" i="69" s="1"/>
  <c r="BD39" i="69" s="1"/>
  <c r="BE39" i="69" s="1"/>
  <c r="AB31" i="69"/>
  <c r="AC31" i="69" s="1"/>
  <c r="AD31" i="69" s="1"/>
  <c r="AE31" i="69" s="1"/>
  <c r="AF31" i="69" s="1"/>
  <c r="AG31" i="69" s="1"/>
  <c r="AH31" i="69" s="1"/>
  <c r="AI31" i="69" s="1"/>
  <c r="AJ31" i="69" s="1"/>
  <c r="AK31" i="69" s="1"/>
  <c r="AL31" i="69" s="1"/>
  <c r="AM31" i="69" s="1"/>
  <c r="AN31" i="69" s="1"/>
  <c r="AO31" i="69" s="1"/>
  <c r="AP31" i="69" s="1"/>
  <c r="AQ31" i="69" s="1"/>
  <c r="AR31" i="69" s="1"/>
  <c r="AS31" i="69" s="1"/>
  <c r="AT31" i="69" s="1"/>
  <c r="AU31" i="69" s="1"/>
  <c r="AV31" i="69" s="1"/>
  <c r="AW31" i="69" s="1"/>
  <c r="AX31" i="69" s="1"/>
  <c r="AY31" i="69" s="1"/>
  <c r="AZ31" i="69" s="1"/>
  <c r="BA31" i="69" s="1"/>
  <c r="BB31" i="69" s="1"/>
  <c r="BC31" i="69" s="1"/>
  <c r="BD31" i="69" s="1"/>
  <c r="BE31" i="69" s="1"/>
  <c r="AB23" i="69"/>
  <c r="AC23" i="69" s="1"/>
  <c r="AD23" i="69" s="1"/>
  <c r="AE23" i="69" s="1"/>
  <c r="AF23" i="69" s="1"/>
  <c r="AG23" i="69" s="1"/>
  <c r="AH23" i="69" s="1"/>
  <c r="AI23" i="69" s="1"/>
  <c r="AJ23" i="69" s="1"/>
  <c r="AK23" i="69" s="1"/>
  <c r="AL23" i="69" s="1"/>
  <c r="AM23" i="69" s="1"/>
  <c r="AN23" i="69" s="1"/>
  <c r="AO23" i="69" s="1"/>
  <c r="AP23" i="69" s="1"/>
  <c r="AQ23" i="69" s="1"/>
  <c r="AR23" i="69" s="1"/>
  <c r="AS23" i="69" s="1"/>
  <c r="AT23" i="69" s="1"/>
  <c r="AU23" i="69" s="1"/>
  <c r="AV23" i="69" s="1"/>
  <c r="AW23" i="69" s="1"/>
  <c r="AX23" i="69" s="1"/>
  <c r="AY23" i="69" s="1"/>
  <c r="AZ23" i="69" s="1"/>
  <c r="BA23" i="69" s="1"/>
  <c r="BB23" i="69" s="1"/>
  <c r="BC23" i="69" s="1"/>
  <c r="BD23" i="69" s="1"/>
  <c r="BE23" i="69" s="1"/>
  <c r="AB15" i="69"/>
  <c r="AC15" i="69" s="1"/>
  <c r="AD15" i="69" s="1"/>
  <c r="AE15" i="69" s="1"/>
  <c r="AF15" i="69" s="1"/>
  <c r="AG15" i="69" s="1"/>
  <c r="AH15" i="69" s="1"/>
  <c r="AI15" i="69" s="1"/>
  <c r="AJ15" i="69" s="1"/>
  <c r="AK15" i="69" s="1"/>
  <c r="AL15" i="69" s="1"/>
  <c r="AM15" i="69" s="1"/>
  <c r="AN15" i="69" s="1"/>
  <c r="AO15" i="69" s="1"/>
  <c r="AP15" i="69" s="1"/>
  <c r="AQ15" i="69" s="1"/>
  <c r="AR15" i="69" s="1"/>
  <c r="AS15" i="69" s="1"/>
  <c r="AT15" i="69" s="1"/>
  <c r="AU15" i="69" s="1"/>
  <c r="AV15" i="69" s="1"/>
  <c r="AW15" i="69" s="1"/>
  <c r="AX15" i="69" s="1"/>
  <c r="AY15" i="69" s="1"/>
  <c r="AZ15" i="69" s="1"/>
  <c r="BA15" i="69" s="1"/>
  <c r="BB15" i="69" s="1"/>
  <c r="BC15" i="69" s="1"/>
  <c r="BD15" i="69" s="1"/>
  <c r="BE15" i="69" s="1"/>
  <c r="BB44" i="69"/>
  <c r="BB36" i="69"/>
  <c r="BB28" i="69"/>
  <c r="BB20" i="69"/>
  <c r="AB4" i="69"/>
  <c r="AC4" i="69" s="1"/>
  <c r="AD4" i="69" s="1"/>
  <c r="AE4" i="69" s="1"/>
  <c r="AF4" i="69" s="1"/>
  <c r="AG4" i="69" s="1"/>
  <c r="AH4" i="69" s="1"/>
  <c r="AI4" i="69" s="1"/>
  <c r="AJ4" i="69" s="1"/>
  <c r="AK4" i="69" s="1"/>
  <c r="AL4" i="69" s="1"/>
  <c r="AM4" i="69" s="1"/>
  <c r="AN4" i="69" s="1"/>
  <c r="AO4" i="69" s="1"/>
  <c r="AP4" i="69" s="1"/>
  <c r="AQ4" i="69" s="1"/>
  <c r="AR4" i="69" s="1"/>
  <c r="AS4" i="69" s="1"/>
  <c r="AT4" i="69" s="1"/>
  <c r="AU4" i="69" s="1"/>
  <c r="AV4" i="69" s="1"/>
  <c r="AW4" i="69" s="1"/>
  <c r="AX4" i="69" s="1"/>
  <c r="AY4" i="69" s="1"/>
  <c r="AZ4" i="69" s="1"/>
  <c r="BA4" i="69" s="1"/>
  <c r="BB4" i="69" s="1"/>
  <c r="BC4" i="69" s="1"/>
  <c r="BD4" i="69" s="1"/>
  <c r="BE4" i="69" s="1"/>
  <c r="AB39" i="68"/>
  <c r="AC39" i="68" s="1"/>
  <c r="AD39" i="68" s="1"/>
  <c r="AE39" i="68" s="1"/>
  <c r="AF39" i="68" s="1"/>
  <c r="AG39" i="68" s="1"/>
  <c r="AH39" i="68" s="1"/>
  <c r="AI39" i="68" s="1"/>
  <c r="AJ39" i="68" s="1"/>
  <c r="AK39" i="68" s="1"/>
  <c r="AL39" i="68" s="1"/>
  <c r="AM39" i="68" s="1"/>
  <c r="AN39" i="68" s="1"/>
  <c r="AO39" i="68" s="1"/>
  <c r="AP39" i="68" s="1"/>
  <c r="AQ39" i="68" s="1"/>
  <c r="AR39" i="68" s="1"/>
  <c r="AS39" i="68" s="1"/>
  <c r="AT39" i="68" s="1"/>
  <c r="AU39" i="68" s="1"/>
  <c r="AV39" i="68" s="1"/>
  <c r="AW39" i="68" s="1"/>
  <c r="AX39" i="68" s="1"/>
  <c r="AY39" i="68" s="1"/>
  <c r="AZ39" i="68" s="1"/>
  <c r="BA39" i="68" s="1"/>
  <c r="BB39" i="68" s="1"/>
  <c r="BC39" i="68" s="1"/>
  <c r="BD39" i="68" s="1"/>
  <c r="BE39" i="68" s="1"/>
  <c r="AB31" i="68"/>
  <c r="AC31" i="68" s="1"/>
  <c r="AD31" i="68" s="1"/>
  <c r="AE31" i="68" s="1"/>
  <c r="AF31" i="68" s="1"/>
  <c r="AG31" i="68" s="1"/>
  <c r="AH31" i="68" s="1"/>
  <c r="AI31" i="68" s="1"/>
  <c r="AJ31" i="68" s="1"/>
  <c r="AK31" i="68" s="1"/>
  <c r="AL31" i="68" s="1"/>
  <c r="AM31" i="68" s="1"/>
  <c r="AN31" i="68" s="1"/>
  <c r="AO31" i="68" s="1"/>
  <c r="AP31" i="68" s="1"/>
  <c r="AQ31" i="68" s="1"/>
  <c r="AR31" i="68" s="1"/>
  <c r="AS31" i="68" s="1"/>
  <c r="AT31" i="68" s="1"/>
  <c r="AU31" i="68" s="1"/>
  <c r="AV31" i="68" s="1"/>
  <c r="AW31" i="68" s="1"/>
  <c r="AX31" i="68" s="1"/>
  <c r="AY31" i="68" s="1"/>
  <c r="AZ31" i="68" s="1"/>
  <c r="BA31" i="68" s="1"/>
  <c r="BB31" i="68" s="1"/>
  <c r="BC31" i="68" s="1"/>
  <c r="BD31" i="68" s="1"/>
  <c r="BE31" i="68" s="1"/>
  <c r="AB23" i="68"/>
  <c r="AC23" i="68" s="1"/>
  <c r="AD23" i="68" s="1"/>
  <c r="AE23" i="68" s="1"/>
  <c r="AF23" i="68" s="1"/>
  <c r="AG23" i="68" s="1"/>
  <c r="AH23" i="68" s="1"/>
  <c r="AI23" i="68" s="1"/>
  <c r="AJ23" i="68" s="1"/>
  <c r="AK23" i="68" s="1"/>
  <c r="AL23" i="68" s="1"/>
  <c r="AM23" i="68" s="1"/>
  <c r="AN23" i="68" s="1"/>
  <c r="AO23" i="68" s="1"/>
  <c r="AP23" i="68" s="1"/>
  <c r="AQ23" i="68" s="1"/>
  <c r="AR23" i="68" s="1"/>
  <c r="AS23" i="68" s="1"/>
  <c r="AT23" i="68" s="1"/>
  <c r="AU23" i="68" s="1"/>
  <c r="AV23" i="68" s="1"/>
  <c r="AW23" i="68" s="1"/>
  <c r="AX23" i="68" s="1"/>
  <c r="AY23" i="68" s="1"/>
  <c r="AZ23" i="68" s="1"/>
  <c r="BA23" i="68" s="1"/>
  <c r="BB23" i="68" s="1"/>
  <c r="BC23" i="68" s="1"/>
  <c r="BD23" i="68" s="1"/>
  <c r="BE23" i="68" s="1"/>
  <c r="AB15" i="68"/>
  <c r="AC15" i="68" s="1"/>
  <c r="AD15" i="68" s="1"/>
  <c r="AE15" i="68" s="1"/>
  <c r="AF15" i="68" s="1"/>
  <c r="AG15" i="68" s="1"/>
  <c r="AH15" i="68" s="1"/>
  <c r="AI15" i="68" s="1"/>
  <c r="AJ15" i="68" s="1"/>
  <c r="AK15" i="68" s="1"/>
  <c r="AL15" i="68" s="1"/>
  <c r="AM15" i="68" s="1"/>
  <c r="AN15" i="68" s="1"/>
  <c r="AO15" i="68" s="1"/>
  <c r="AP15" i="68" s="1"/>
  <c r="AQ15" i="68" s="1"/>
  <c r="AR15" i="68" s="1"/>
  <c r="AS15" i="68" s="1"/>
  <c r="AT15" i="68" s="1"/>
  <c r="AU15" i="68" s="1"/>
  <c r="AV15" i="68" s="1"/>
  <c r="AW15" i="68" s="1"/>
  <c r="AX15" i="68" s="1"/>
  <c r="AY15" i="68" s="1"/>
  <c r="AZ15" i="68" s="1"/>
  <c r="BA15" i="68" s="1"/>
  <c r="BB15" i="68" s="1"/>
  <c r="BC15" i="68" s="1"/>
  <c r="BD15" i="68" s="1"/>
  <c r="BE15" i="68" s="1"/>
  <c r="BB44" i="68"/>
  <c r="AB4" i="68"/>
  <c r="AC4" i="68" s="1"/>
  <c r="AD4" i="68" s="1"/>
  <c r="AE4" i="68" s="1"/>
  <c r="AF4" i="68" s="1"/>
  <c r="AG4" i="68" s="1"/>
  <c r="AH4" i="68" s="1"/>
  <c r="AI4" i="68" s="1"/>
  <c r="AJ4" i="68" s="1"/>
  <c r="AK4" i="68" s="1"/>
  <c r="AL4" i="68" s="1"/>
  <c r="AM4" i="68" s="1"/>
  <c r="AN4" i="68" s="1"/>
  <c r="AO4" i="68" s="1"/>
  <c r="AP4" i="68" s="1"/>
  <c r="AQ4" i="68" s="1"/>
  <c r="AR4" i="68" s="1"/>
  <c r="AS4" i="68" s="1"/>
  <c r="AT4" i="68" s="1"/>
  <c r="AU4" i="68" s="1"/>
  <c r="AV4" i="68" s="1"/>
  <c r="AW4" i="68" s="1"/>
  <c r="AX4" i="68" s="1"/>
  <c r="AY4" i="68" s="1"/>
  <c r="AZ4" i="68" s="1"/>
  <c r="BA4" i="68" s="1"/>
  <c r="BB4" i="68" s="1"/>
  <c r="BC4" i="68" s="1"/>
  <c r="BD4" i="68" s="1"/>
  <c r="BE4" i="68" s="1"/>
  <c r="AB4" i="67"/>
  <c r="AC4" i="67" s="1"/>
  <c r="AD4" i="67" s="1"/>
  <c r="AE4" i="67" s="1"/>
  <c r="AF4" i="67" s="1"/>
  <c r="AG4" i="67" s="1"/>
  <c r="AH4" i="67" s="1"/>
  <c r="AI4" i="67" s="1"/>
  <c r="AJ4" i="67" s="1"/>
  <c r="AK4" i="67" s="1"/>
  <c r="AL4" i="67" s="1"/>
  <c r="AM4" i="67" s="1"/>
  <c r="AN4" i="67" s="1"/>
  <c r="AO4" i="67" s="1"/>
  <c r="AP4" i="67" s="1"/>
  <c r="AQ4" i="67" s="1"/>
  <c r="AR4" i="67" s="1"/>
  <c r="AS4" i="67" s="1"/>
  <c r="AT4" i="67" s="1"/>
  <c r="AU4" i="67" s="1"/>
  <c r="AV4" i="67" s="1"/>
  <c r="AW4" i="67" s="1"/>
  <c r="AX4" i="67" s="1"/>
  <c r="AY4" i="67" s="1"/>
  <c r="AZ4" i="67" s="1"/>
  <c r="BA4" i="67" s="1"/>
  <c r="BB4" i="67" s="1"/>
  <c r="BC4" i="67" s="1"/>
  <c r="BD4" i="67" s="1"/>
  <c r="BE4" i="67" s="1"/>
  <c r="AB123" i="66"/>
  <c r="AC123" i="66" s="1"/>
  <c r="AD123" i="66" s="1"/>
  <c r="AE123" i="66" s="1"/>
  <c r="AF123" i="66" s="1"/>
  <c r="AG123" i="66" s="1"/>
  <c r="AH123" i="66" s="1"/>
  <c r="AI123" i="66" s="1"/>
  <c r="AJ123" i="66" s="1"/>
  <c r="AK123" i="66" s="1"/>
  <c r="AL123" i="66" s="1"/>
  <c r="AM123" i="66" s="1"/>
  <c r="AN123" i="66" s="1"/>
  <c r="AO123" i="66" s="1"/>
  <c r="AP123" i="66" s="1"/>
  <c r="AQ123" i="66" s="1"/>
  <c r="AR123" i="66" s="1"/>
  <c r="AS123" i="66" s="1"/>
  <c r="AT123" i="66" s="1"/>
  <c r="AU123" i="66" s="1"/>
  <c r="AV123" i="66" s="1"/>
  <c r="AW123" i="66" s="1"/>
  <c r="AX123" i="66" s="1"/>
  <c r="AY123" i="66" s="1"/>
  <c r="AZ123" i="66" s="1"/>
  <c r="BA123" i="66" s="1"/>
  <c r="BB123" i="66" s="1"/>
  <c r="BC123" i="66" s="1"/>
  <c r="BD123" i="66" s="1"/>
  <c r="BE123" i="66" s="1"/>
  <c r="AB110" i="66"/>
  <c r="AC110" i="66" s="1"/>
  <c r="AD110" i="66" s="1"/>
  <c r="AE110" i="66" s="1"/>
  <c r="AF110" i="66" s="1"/>
  <c r="AG110" i="66" s="1"/>
  <c r="AH110" i="66" s="1"/>
  <c r="AI110" i="66" s="1"/>
  <c r="AJ110" i="66" s="1"/>
  <c r="AK110" i="66" s="1"/>
  <c r="AL110" i="66" s="1"/>
  <c r="AM110" i="66" s="1"/>
  <c r="AN110" i="66" s="1"/>
  <c r="AO110" i="66" s="1"/>
  <c r="AP110" i="66" s="1"/>
  <c r="AQ110" i="66" s="1"/>
  <c r="AR110" i="66" s="1"/>
  <c r="AS110" i="66" s="1"/>
  <c r="AT110" i="66" s="1"/>
  <c r="AU110" i="66" s="1"/>
  <c r="AV110" i="66" s="1"/>
  <c r="AW110" i="66" s="1"/>
  <c r="AX110" i="66" s="1"/>
  <c r="AY110" i="66" s="1"/>
  <c r="AZ110" i="66" s="1"/>
  <c r="BA110" i="66" s="1"/>
  <c r="BB110" i="66" s="1"/>
  <c r="BC110" i="66" s="1"/>
  <c r="BD110" i="66" s="1"/>
  <c r="BE110" i="66" s="1"/>
  <c r="AB97" i="66"/>
  <c r="AC97" i="66" s="1"/>
  <c r="AD97" i="66" s="1"/>
  <c r="AE97" i="66" s="1"/>
  <c r="AF97" i="66" s="1"/>
  <c r="AG97" i="66" s="1"/>
  <c r="AH97" i="66" s="1"/>
  <c r="AI97" i="66" s="1"/>
  <c r="AJ97" i="66" s="1"/>
  <c r="AK97" i="66" s="1"/>
  <c r="AL97" i="66" s="1"/>
  <c r="AM97" i="66" s="1"/>
  <c r="AN97" i="66" s="1"/>
  <c r="AO97" i="66" s="1"/>
  <c r="AP97" i="66" s="1"/>
  <c r="AQ97" i="66" s="1"/>
  <c r="AR97" i="66" s="1"/>
  <c r="AS97" i="66" s="1"/>
  <c r="AT97" i="66" s="1"/>
  <c r="AU97" i="66" s="1"/>
  <c r="AV97" i="66" s="1"/>
  <c r="AW97" i="66" s="1"/>
  <c r="AX97" i="66" s="1"/>
  <c r="AY97" i="66" s="1"/>
  <c r="AZ97" i="66" s="1"/>
  <c r="BA97" i="66" s="1"/>
  <c r="BB97" i="66" s="1"/>
  <c r="BC97" i="66" s="1"/>
  <c r="BD97" i="66" s="1"/>
  <c r="BE97" i="66" s="1"/>
  <c r="AB84" i="66"/>
  <c r="AC84" i="66" s="1"/>
  <c r="AD84" i="66" s="1"/>
  <c r="AE84" i="66" s="1"/>
  <c r="AF84" i="66" s="1"/>
  <c r="AG84" i="66" s="1"/>
  <c r="AH84" i="66" s="1"/>
  <c r="AI84" i="66" s="1"/>
  <c r="AJ84" i="66" s="1"/>
  <c r="AK84" i="66" s="1"/>
  <c r="AL84" i="66" s="1"/>
  <c r="AM84" i="66" s="1"/>
  <c r="AN84" i="66" s="1"/>
  <c r="AO84" i="66" s="1"/>
  <c r="AP84" i="66" s="1"/>
  <c r="AQ84" i="66" s="1"/>
  <c r="AR84" i="66" s="1"/>
  <c r="AS84" i="66" s="1"/>
  <c r="AT84" i="66" s="1"/>
  <c r="AU84" i="66" s="1"/>
  <c r="AV84" i="66" s="1"/>
  <c r="AW84" i="66" s="1"/>
  <c r="AX84" i="66" s="1"/>
  <c r="AY84" i="66" s="1"/>
  <c r="AZ84" i="66" s="1"/>
  <c r="BA84" i="66" s="1"/>
  <c r="BB84" i="66" s="1"/>
  <c r="BC84" i="66" s="1"/>
  <c r="BD84" i="66" s="1"/>
  <c r="BE84" i="66" s="1"/>
  <c r="AB71" i="66"/>
  <c r="AC71" i="66" s="1"/>
  <c r="AD71" i="66" s="1"/>
  <c r="AE71" i="66" s="1"/>
  <c r="AF71" i="66" s="1"/>
  <c r="AG71" i="66" s="1"/>
  <c r="AH71" i="66" s="1"/>
  <c r="AI71" i="66" s="1"/>
  <c r="AJ71" i="66" s="1"/>
  <c r="AK71" i="66" s="1"/>
  <c r="AL71" i="66" s="1"/>
  <c r="AM71" i="66" s="1"/>
  <c r="AN71" i="66" s="1"/>
  <c r="AO71" i="66" s="1"/>
  <c r="AP71" i="66" s="1"/>
  <c r="AQ71" i="66" s="1"/>
  <c r="AR71" i="66" s="1"/>
  <c r="AS71" i="66" s="1"/>
  <c r="AT71" i="66" s="1"/>
  <c r="AU71" i="66" s="1"/>
  <c r="AV71" i="66" s="1"/>
  <c r="AW71" i="66" s="1"/>
  <c r="AX71" i="66" s="1"/>
  <c r="AY71" i="66" s="1"/>
  <c r="AZ71" i="66" s="1"/>
  <c r="BA71" i="66" s="1"/>
  <c r="BB71" i="66" s="1"/>
  <c r="BC71" i="66" s="1"/>
  <c r="BD71" i="66" s="1"/>
  <c r="BE71" i="66" s="1"/>
  <c r="BE77" i="66"/>
  <c r="BD77" i="66"/>
  <c r="BC77" i="66"/>
  <c r="BA77" i="66"/>
  <c r="BB129" i="66" s="1"/>
  <c r="AZ77" i="66"/>
  <c r="AY77" i="66"/>
  <c r="AX77" i="66"/>
  <c r="BB116" i="66" s="1"/>
  <c r="AW77" i="66"/>
  <c r="AV77" i="66"/>
  <c r="AU77" i="66"/>
  <c r="AT77" i="66"/>
  <c r="AS77" i="66"/>
  <c r="AR77" i="66"/>
  <c r="AQ77" i="66"/>
  <c r="AP77" i="66"/>
  <c r="BB103" i="66" s="1"/>
  <c r="AO77" i="66"/>
  <c r="AN77" i="66"/>
  <c r="AM77" i="66"/>
  <c r="AL77" i="66"/>
  <c r="AK77" i="66"/>
  <c r="AJ77" i="66"/>
  <c r="AI77" i="66"/>
  <c r="AH77" i="66"/>
  <c r="AG77" i="66"/>
  <c r="AF77" i="66"/>
  <c r="AE77" i="66"/>
  <c r="AD77" i="66"/>
  <c r="AC77" i="66"/>
  <c r="AB77" i="66"/>
  <c r="AA77" i="66"/>
  <c r="BB90" i="66" s="1"/>
  <c r="BA13" i="67"/>
  <c r="AZ13" i="67"/>
  <c r="AY13" i="67"/>
  <c r="AX13" i="67"/>
  <c r="AW13" i="67"/>
  <c r="AV13" i="67"/>
  <c r="AU13" i="67"/>
  <c r="AT13" i="67"/>
  <c r="AS13" i="67"/>
  <c r="AR13" i="67"/>
  <c r="AQ13" i="67"/>
  <c r="AP13" i="67"/>
  <c r="AO13" i="67"/>
  <c r="AN13" i="67"/>
  <c r="AM13" i="67"/>
  <c r="AL13" i="67"/>
  <c r="AK13" i="67"/>
  <c r="AJ13" i="67"/>
  <c r="AI13" i="67"/>
  <c r="AH13" i="67"/>
  <c r="AG13" i="67"/>
  <c r="AF13" i="67"/>
  <c r="AE13" i="67"/>
  <c r="AD13" i="67"/>
  <c r="AC13" i="67"/>
  <c r="AB13" i="67"/>
  <c r="AA13" i="67"/>
  <c r="BA12" i="67"/>
  <c r="AZ12" i="67"/>
  <c r="AY12" i="67"/>
  <c r="AX12" i="67"/>
  <c r="AW12" i="67"/>
  <c r="AV12" i="67"/>
  <c r="AU12" i="67"/>
  <c r="AT12" i="67"/>
  <c r="AS12" i="67"/>
  <c r="AR12" i="67"/>
  <c r="AQ12" i="67"/>
  <c r="AP12" i="67"/>
  <c r="AO12" i="67"/>
  <c r="AN12" i="67"/>
  <c r="AM12" i="67"/>
  <c r="AL12" i="67"/>
  <c r="AK12" i="67"/>
  <c r="AJ12" i="67"/>
  <c r="AI12" i="67"/>
  <c r="AH12" i="67"/>
  <c r="AG12" i="67"/>
  <c r="AF12" i="67"/>
  <c r="AE12" i="67"/>
  <c r="AD12" i="67"/>
  <c r="AC12" i="67"/>
  <c r="AB12" i="67"/>
  <c r="AA12" i="67"/>
  <c r="BA11" i="67"/>
  <c r="AZ11" i="67"/>
  <c r="AY11" i="67"/>
  <c r="AX11" i="67"/>
  <c r="AW11" i="67"/>
  <c r="AV11" i="67"/>
  <c r="AU11" i="67"/>
  <c r="AT11" i="67"/>
  <c r="AS11" i="67"/>
  <c r="AR11" i="67"/>
  <c r="AQ11" i="67"/>
  <c r="AP11" i="67"/>
  <c r="AO11" i="67"/>
  <c r="AN11" i="67"/>
  <c r="AM11" i="67"/>
  <c r="AL11" i="67"/>
  <c r="AK11" i="67"/>
  <c r="AJ11" i="67"/>
  <c r="AI11" i="67"/>
  <c r="AH11" i="67"/>
  <c r="AG11" i="67"/>
  <c r="AF11" i="67"/>
  <c r="AE11" i="67"/>
  <c r="AD11" i="67"/>
  <c r="AC11" i="67"/>
  <c r="AB11" i="67"/>
  <c r="AA11" i="67"/>
  <c r="BA10" i="67"/>
  <c r="AZ10" i="67"/>
  <c r="AY10" i="67"/>
  <c r="AX10" i="67"/>
  <c r="AW10" i="67"/>
  <c r="AV10" i="67"/>
  <c r="AU10" i="67"/>
  <c r="AT10" i="67"/>
  <c r="AS10" i="67"/>
  <c r="AR10" i="67"/>
  <c r="AQ10" i="67"/>
  <c r="AP10" i="67"/>
  <c r="AO10" i="67"/>
  <c r="AN10" i="67"/>
  <c r="AM10" i="67"/>
  <c r="AL10" i="67"/>
  <c r="AK10" i="67"/>
  <c r="AJ10" i="67"/>
  <c r="AI10" i="67"/>
  <c r="AH10" i="67"/>
  <c r="AG10" i="67"/>
  <c r="AF10" i="67"/>
  <c r="AE10" i="67"/>
  <c r="AD10" i="67"/>
  <c r="AC10" i="67"/>
  <c r="AB10" i="67"/>
  <c r="AA10" i="67"/>
  <c r="BA9" i="67"/>
  <c r="AZ9" i="67"/>
  <c r="AY9" i="67"/>
  <c r="AX9" i="67"/>
  <c r="AW9" i="67"/>
  <c r="AV9" i="67"/>
  <c r="AU9" i="67"/>
  <c r="AT9" i="67"/>
  <c r="AS9" i="67"/>
  <c r="AR9" i="67"/>
  <c r="AQ9" i="67"/>
  <c r="AP9" i="67"/>
  <c r="AO9" i="67"/>
  <c r="AN9" i="67"/>
  <c r="AM9" i="67"/>
  <c r="AL9" i="67"/>
  <c r="AK9" i="67"/>
  <c r="AJ9" i="67"/>
  <c r="AI9" i="67"/>
  <c r="AH9" i="67"/>
  <c r="AG9" i="67"/>
  <c r="AF9" i="67"/>
  <c r="AE9" i="67"/>
  <c r="AD9" i="67"/>
  <c r="AC9" i="67"/>
  <c r="AB9" i="67"/>
  <c r="AA9" i="67"/>
  <c r="BA8" i="67"/>
  <c r="AZ8" i="67"/>
  <c r="AY8" i="67"/>
  <c r="AX8" i="67"/>
  <c r="AW8" i="67"/>
  <c r="AV8" i="67"/>
  <c r="AU8" i="67"/>
  <c r="AT8" i="67"/>
  <c r="AS8" i="67"/>
  <c r="AR8" i="67"/>
  <c r="AQ8" i="67"/>
  <c r="AP8" i="67"/>
  <c r="AO8" i="67"/>
  <c r="AN8" i="67"/>
  <c r="AM8" i="67"/>
  <c r="AL8" i="67"/>
  <c r="AK8" i="67"/>
  <c r="AJ8" i="67"/>
  <c r="AI8" i="67"/>
  <c r="AH8" i="67"/>
  <c r="AG8" i="67"/>
  <c r="AF8" i="67"/>
  <c r="AE8" i="67"/>
  <c r="AD8" i="67"/>
  <c r="AC8" i="67"/>
  <c r="AB8" i="67"/>
  <c r="AA8" i="67"/>
  <c r="AB4" i="66"/>
  <c r="AC4" i="66" s="1"/>
  <c r="AD4" i="66" s="1"/>
  <c r="AE4" i="66" s="1"/>
  <c r="AF4" i="66" s="1"/>
  <c r="AG4" i="66" s="1"/>
  <c r="AH4" i="66" s="1"/>
  <c r="AI4" i="66" s="1"/>
  <c r="AJ4" i="66" s="1"/>
  <c r="AK4" i="66" s="1"/>
  <c r="AL4" i="66" s="1"/>
  <c r="AM4" i="66" s="1"/>
  <c r="AN4" i="66" s="1"/>
  <c r="AO4" i="66" s="1"/>
  <c r="AP4" i="66" s="1"/>
  <c r="AQ4" i="66" s="1"/>
  <c r="AR4" i="66" s="1"/>
  <c r="AS4" i="66" s="1"/>
  <c r="AT4" i="66" s="1"/>
  <c r="AU4" i="66" s="1"/>
  <c r="AV4" i="66" s="1"/>
  <c r="AW4" i="66" s="1"/>
  <c r="AX4" i="66" s="1"/>
  <c r="AY4" i="66" s="1"/>
  <c r="AZ4" i="66" s="1"/>
  <c r="BA4" i="66" s="1"/>
  <c r="BB4" i="66" s="1"/>
  <c r="BC4" i="66" s="1"/>
  <c r="BD4" i="66" s="1"/>
  <c r="BE4" i="66" s="1"/>
  <c r="AB119" i="65"/>
  <c r="AC119" i="65" s="1"/>
  <c r="AD119" i="65" s="1"/>
  <c r="AE119" i="65" s="1"/>
  <c r="AF119" i="65" s="1"/>
  <c r="AG119" i="65" s="1"/>
  <c r="AH119" i="65" s="1"/>
  <c r="AI119" i="65" s="1"/>
  <c r="AJ119" i="65" s="1"/>
  <c r="AK119" i="65" s="1"/>
  <c r="AL119" i="65" s="1"/>
  <c r="AM119" i="65" s="1"/>
  <c r="AN119" i="65" s="1"/>
  <c r="AO119" i="65" s="1"/>
  <c r="AP119" i="65" s="1"/>
  <c r="AQ119" i="65" s="1"/>
  <c r="AR119" i="65" s="1"/>
  <c r="AS119" i="65" s="1"/>
  <c r="AT119" i="65" s="1"/>
  <c r="AU119" i="65" s="1"/>
  <c r="AV119" i="65" s="1"/>
  <c r="AW119" i="65" s="1"/>
  <c r="AX119" i="65" s="1"/>
  <c r="AY119" i="65" s="1"/>
  <c r="AZ119" i="65" s="1"/>
  <c r="BA119" i="65" s="1"/>
  <c r="BB119" i="65" s="1"/>
  <c r="BC119" i="65" s="1"/>
  <c r="BD119" i="65" s="1"/>
  <c r="BE119" i="65" s="1"/>
  <c r="AB107" i="65"/>
  <c r="AC107" i="65" s="1"/>
  <c r="AD107" i="65" s="1"/>
  <c r="AE107" i="65" s="1"/>
  <c r="AF107" i="65" s="1"/>
  <c r="AG107" i="65" s="1"/>
  <c r="AH107" i="65" s="1"/>
  <c r="AI107" i="65" s="1"/>
  <c r="AJ107" i="65" s="1"/>
  <c r="AK107" i="65" s="1"/>
  <c r="AL107" i="65" s="1"/>
  <c r="AM107" i="65" s="1"/>
  <c r="AN107" i="65" s="1"/>
  <c r="AO107" i="65" s="1"/>
  <c r="AP107" i="65" s="1"/>
  <c r="AQ107" i="65" s="1"/>
  <c r="AR107" i="65" s="1"/>
  <c r="AS107" i="65" s="1"/>
  <c r="AT107" i="65" s="1"/>
  <c r="AU107" i="65" s="1"/>
  <c r="AV107" i="65" s="1"/>
  <c r="AW107" i="65" s="1"/>
  <c r="AX107" i="65" s="1"/>
  <c r="AY107" i="65" s="1"/>
  <c r="AZ107" i="65" s="1"/>
  <c r="BA107" i="65" s="1"/>
  <c r="BB107" i="65" s="1"/>
  <c r="BC107" i="65" s="1"/>
  <c r="BD107" i="65" s="1"/>
  <c r="BE107" i="65" s="1"/>
  <c r="AB95" i="65"/>
  <c r="AC95" i="65" s="1"/>
  <c r="AD95" i="65" s="1"/>
  <c r="AE95" i="65" s="1"/>
  <c r="AF95" i="65" s="1"/>
  <c r="AG95" i="65" s="1"/>
  <c r="AH95" i="65" s="1"/>
  <c r="AI95" i="65" s="1"/>
  <c r="AJ95" i="65" s="1"/>
  <c r="AK95" i="65" s="1"/>
  <c r="AL95" i="65" s="1"/>
  <c r="AM95" i="65" s="1"/>
  <c r="AN95" i="65" s="1"/>
  <c r="AO95" i="65" s="1"/>
  <c r="AP95" i="65" s="1"/>
  <c r="AQ95" i="65" s="1"/>
  <c r="AR95" i="65" s="1"/>
  <c r="AS95" i="65" s="1"/>
  <c r="AT95" i="65" s="1"/>
  <c r="AU95" i="65" s="1"/>
  <c r="AV95" i="65" s="1"/>
  <c r="AW95" i="65" s="1"/>
  <c r="AX95" i="65" s="1"/>
  <c r="AY95" i="65" s="1"/>
  <c r="AZ95" i="65" s="1"/>
  <c r="BA95" i="65" s="1"/>
  <c r="BB95" i="65" s="1"/>
  <c r="BC95" i="65" s="1"/>
  <c r="BD95" i="65" s="1"/>
  <c r="BE95" i="65" s="1"/>
  <c r="AB83" i="65"/>
  <c r="AC83" i="65" s="1"/>
  <c r="AD83" i="65" s="1"/>
  <c r="AE83" i="65" s="1"/>
  <c r="AF83" i="65" s="1"/>
  <c r="AG83" i="65" s="1"/>
  <c r="AH83" i="65" s="1"/>
  <c r="AI83" i="65" s="1"/>
  <c r="AJ83" i="65" s="1"/>
  <c r="AK83" i="65" s="1"/>
  <c r="AL83" i="65" s="1"/>
  <c r="AM83" i="65" s="1"/>
  <c r="AN83" i="65" s="1"/>
  <c r="AO83" i="65" s="1"/>
  <c r="AP83" i="65" s="1"/>
  <c r="AQ83" i="65" s="1"/>
  <c r="AR83" i="65" s="1"/>
  <c r="AS83" i="65" s="1"/>
  <c r="AT83" i="65" s="1"/>
  <c r="AU83" i="65" s="1"/>
  <c r="AV83" i="65" s="1"/>
  <c r="AW83" i="65" s="1"/>
  <c r="AX83" i="65" s="1"/>
  <c r="AY83" i="65" s="1"/>
  <c r="AZ83" i="65" s="1"/>
  <c r="BA83" i="65" s="1"/>
  <c r="BB83" i="65" s="1"/>
  <c r="BC83" i="65" s="1"/>
  <c r="BD83" i="65" s="1"/>
  <c r="BE83" i="65" s="1"/>
  <c r="AB71" i="65"/>
  <c r="AC71" i="65" s="1"/>
  <c r="AD71" i="65" s="1"/>
  <c r="AE71" i="65" s="1"/>
  <c r="AF71" i="65" s="1"/>
  <c r="AG71" i="65" s="1"/>
  <c r="AH71" i="65" s="1"/>
  <c r="AI71" i="65" s="1"/>
  <c r="AJ71" i="65" s="1"/>
  <c r="AK71" i="65" s="1"/>
  <c r="AL71" i="65" s="1"/>
  <c r="AM71" i="65" s="1"/>
  <c r="AN71" i="65" s="1"/>
  <c r="AO71" i="65" s="1"/>
  <c r="AP71" i="65" s="1"/>
  <c r="AQ71" i="65" s="1"/>
  <c r="AR71" i="65" s="1"/>
  <c r="AS71" i="65" s="1"/>
  <c r="AT71" i="65" s="1"/>
  <c r="AU71" i="65" s="1"/>
  <c r="AV71" i="65" s="1"/>
  <c r="AW71" i="65" s="1"/>
  <c r="AX71" i="65" s="1"/>
  <c r="AY71" i="65" s="1"/>
  <c r="AZ71" i="65" s="1"/>
  <c r="BA71" i="65" s="1"/>
  <c r="BB71" i="65" s="1"/>
  <c r="BC71" i="65" s="1"/>
  <c r="BD71" i="65" s="1"/>
  <c r="BE71" i="65" s="1"/>
  <c r="AY135" i="67"/>
  <c r="AI135" i="67"/>
  <c r="AX134" i="67"/>
  <c r="AH134" i="67"/>
  <c r="AW133" i="67"/>
  <c r="AG133" i="67"/>
  <c r="AV132" i="67"/>
  <c r="AF132" i="67"/>
  <c r="BA59" i="66"/>
  <c r="AS129" i="67"/>
  <c r="AC129" i="67"/>
  <c r="AR128" i="67"/>
  <c r="AB128" i="67"/>
  <c r="AQ127" i="67"/>
  <c r="AO125" i="67"/>
  <c r="AN124" i="67"/>
  <c r="AW46" i="66"/>
  <c r="BA76" i="65"/>
  <c r="AZ76" i="65"/>
  <c r="AY76" i="65"/>
  <c r="AX76" i="65"/>
  <c r="AW76" i="65"/>
  <c r="AV76" i="65"/>
  <c r="AU76" i="65"/>
  <c r="AT76" i="65"/>
  <c r="AS76" i="65"/>
  <c r="AR76" i="65"/>
  <c r="AQ76" i="65"/>
  <c r="AP76" i="65"/>
  <c r="AO76" i="65"/>
  <c r="AN76" i="65"/>
  <c r="AM76" i="65"/>
  <c r="AL76" i="65"/>
  <c r="AK76" i="65"/>
  <c r="AJ76" i="65"/>
  <c r="AI76" i="65"/>
  <c r="AI124" i="65" s="1"/>
  <c r="AH76" i="65"/>
  <c r="AG76" i="65"/>
  <c r="AF76" i="65"/>
  <c r="AE76" i="65"/>
  <c r="AD76" i="65"/>
  <c r="AC76" i="65"/>
  <c r="AB76" i="65"/>
  <c r="AA76" i="65"/>
  <c r="BA7" i="65"/>
  <c r="BA6" i="65" s="1"/>
  <c r="AB4" i="65"/>
  <c r="AC4" i="65" s="1"/>
  <c r="AD4" i="65" s="1"/>
  <c r="AE4" i="65" s="1"/>
  <c r="AF4" i="65" s="1"/>
  <c r="AG4" i="65" s="1"/>
  <c r="AH4" i="65" s="1"/>
  <c r="AI4" i="65" s="1"/>
  <c r="AJ4" i="65" s="1"/>
  <c r="AK4" i="65" s="1"/>
  <c r="AL4" i="65" s="1"/>
  <c r="AM4" i="65" s="1"/>
  <c r="AN4" i="65" s="1"/>
  <c r="AO4" i="65" s="1"/>
  <c r="AP4" i="65" s="1"/>
  <c r="AQ4" i="65" s="1"/>
  <c r="AR4" i="65" s="1"/>
  <c r="AS4" i="65" s="1"/>
  <c r="AT4" i="65" s="1"/>
  <c r="AU4" i="65" s="1"/>
  <c r="AV4" i="65" s="1"/>
  <c r="AW4" i="65" s="1"/>
  <c r="AX4" i="65" s="1"/>
  <c r="AY4" i="65" s="1"/>
  <c r="AZ4" i="65" s="1"/>
  <c r="BA4" i="65" s="1"/>
  <c r="AB76" i="64"/>
  <c r="AC76" i="64" s="1"/>
  <c r="AD76" i="64" s="1"/>
  <c r="AE76" i="64" s="1"/>
  <c r="AF76" i="64" s="1"/>
  <c r="AG76" i="64" s="1"/>
  <c r="AH76" i="64" s="1"/>
  <c r="AI76" i="64" s="1"/>
  <c r="AJ76" i="64" s="1"/>
  <c r="AK76" i="64" s="1"/>
  <c r="AL76" i="64" s="1"/>
  <c r="AM76" i="64" s="1"/>
  <c r="AN76" i="64" s="1"/>
  <c r="AO76" i="64" s="1"/>
  <c r="AP76" i="64" s="1"/>
  <c r="AQ76" i="64" s="1"/>
  <c r="AR76" i="64" s="1"/>
  <c r="AS76" i="64" s="1"/>
  <c r="AT76" i="64" s="1"/>
  <c r="AU76" i="64" s="1"/>
  <c r="AV76" i="64" s="1"/>
  <c r="AW76" i="64" s="1"/>
  <c r="AX76" i="64" s="1"/>
  <c r="AY76" i="64" s="1"/>
  <c r="AZ76" i="64" s="1"/>
  <c r="BA76" i="64" s="1"/>
  <c r="BB76" i="64" s="1"/>
  <c r="BC76" i="64" s="1"/>
  <c r="BD76" i="64" s="1"/>
  <c r="BE76" i="64" s="1"/>
  <c r="AB62" i="64"/>
  <c r="AC62" i="64" s="1"/>
  <c r="AD62" i="64" s="1"/>
  <c r="AE62" i="64" s="1"/>
  <c r="AF62" i="64" s="1"/>
  <c r="AG62" i="64" s="1"/>
  <c r="AH62" i="64" s="1"/>
  <c r="AI62" i="64" s="1"/>
  <c r="AJ62" i="64" s="1"/>
  <c r="AK62" i="64" s="1"/>
  <c r="AL62" i="64" s="1"/>
  <c r="AM62" i="64" s="1"/>
  <c r="AN62" i="64" s="1"/>
  <c r="AO62" i="64" s="1"/>
  <c r="AP62" i="64" s="1"/>
  <c r="AQ62" i="64" s="1"/>
  <c r="AR62" i="64" s="1"/>
  <c r="AS62" i="64" s="1"/>
  <c r="AT62" i="64" s="1"/>
  <c r="AU62" i="64" s="1"/>
  <c r="AV62" i="64" s="1"/>
  <c r="AW62" i="64" s="1"/>
  <c r="AX62" i="64" s="1"/>
  <c r="AY62" i="64" s="1"/>
  <c r="AZ62" i="64" s="1"/>
  <c r="BA62" i="64" s="1"/>
  <c r="BB62" i="64" s="1"/>
  <c r="BC62" i="64" s="1"/>
  <c r="BD62" i="64" s="1"/>
  <c r="BE62" i="64" s="1"/>
  <c r="AB48" i="64"/>
  <c r="AC48" i="64" s="1"/>
  <c r="AD48" i="64" s="1"/>
  <c r="AE48" i="64" s="1"/>
  <c r="AF48" i="64" s="1"/>
  <c r="AG48" i="64" s="1"/>
  <c r="AH48" i="64" s="1"/>
  <c r="AI48" i="64" s="1"/>
  <c r="AJ48" i="64" s="1"/>
  <c r="AK48" i="64" s="1"/>
  <c r="AL48" i="64" s="1"/>
  <c r="AM48" i="64" s="1"/>
  <c r="AN48" i="64" s="1"/>
  <c r="AO48" i="64" s="1"/>
  <c r="AP48" i="64" s="1"/>
  <c r="AQ48" i="64" s="1"/>
  <c r="AR48" i="64" s="1"/>
  <c r="AS48" i="64" s="1"/>
  <c r="AT48" i="64" s="1"/>
  <c r="AU48" i="64" s="1"/>
  <c r="AV48" i="64" s="1"/>
  <c r="AW48" i="64" s="1"/>
  <c r="AX48" i="64" s="1"/>
  <c r="AY48" i="64" s="1"/>
  <c r="AZ48" i="64" s="1"/>
  <c r="BA48" i="64" s="1"/>
  <c r="BB48" i="64" s="1"/>
  <c r="BC48" i="64" s="1"/>
  <c r="BD48" i="64" s="1"/>
  <c r="BE48" i="64" s="1"/>
  <c r="AB34" i="64"/>
  <c r="AC34" i="64" s="1"/>
  <c r="AD34" i="64" s="1"/>
  <c r="AE34" i="64" s="1"/>
  <c r="AF34" i="64" s="1"/>
  <c r="AG34" i="64" s="1"/>
  <c r="AH34" i="64" s="1"/>
  <c r="AI34" i="64" s="1"/>
  <c r="AJ34" i="64" s="1"/>
  <c r="AK34" i="64" s="1"/>
  <c r="AL34" i="64" s="1"/>
  <c r="AM34" i="64" s="1"/>
  <c r="AN34" i="64" s="1"/>
  <c r="AO34" i="64" s="1"/>
  <c r="AP34" i="64" s="1"/>
  <c r="AQ34" i="64" s="1"/>
  <c r="AR34" i="64" s="1"/>
  <c r="AS34" i="64" s="1"/>
  <c r="AT34" i="64" s="1"/>
  <c r="AU34" i="64" s="1"/>
  <c r="AV34" i="64" s="1"/>
  <c r="AW34" i="64" s="1"/>
  <c r="AX34" i="64" s="1"/>
  <c r="AY34" i="64" s="1"/>
  <c r="AZ34" i="64" s="1"/>
  <c r="BA34" i="64" s="1"/>
  <c r="BB34" i="64" s="1"/>
  <c r="BC34" i="64" s="1"/>
  <c r="BD34" i="64" s="1"/>
  <c r="BE34" i="64" s="1"/>
  <c r="AB20" i="64"/>
  <c r="AC20" i="64" s="1"/>
  <c r="AD20" i="64" s="1"/>
  <c r="AE20" i="64" s="1"/>
  <c r="AF20" i="64" s="1"/>
  <c r="AG20" i="64" s="1"/>
  <c r="AH20" i="64" s="1"/>
  <c r="AI20" i="64" s="1"/>
  <c r="AJ20" i="64" s="1"/>
  <c r="AK20" i="64" s="1"/>
  <c r="AL20" i="64" s="1"/>
  <c r="AM20" i="64" s="1"/>
  <c r="AN20" i="64" s="1"/>
  <c r="AO20" i="64" s="1"/>
  <c r="AP20" i="64" s="1"/>
  <c r="AQ20" i="64" s="1"/>
  <c r="AR20" i="64" s="1"/>
  <c r="AS20" i="64" s="1"/>
  <c r="AT20" i="64" s="1"/>
  <c r="AU20" i="64" s="1"/>
  <c r="AV20" i="64" s="1"/>
  <c r="AW20" i="64" s="1"/>
  <c r="AX20" i="64" s="1"/>
  <c r="AY20" i="64" s="1"/>
  <c r="AZ20" i="64" s="1"/>
  <c r="BA20" i="64" s="1"/>
  <c r="BB20" i="64" s="1"/>
  <c r="BC20" i="64" s="1"/>
  <c r="BD20" i="64" s="1"/>
  <c r="BE20" i="64" s="1"/>
  <c r="BB86" i="64"/>
  <c r="BB85" i="64"/>
  <c r="BB84" i="64"/>
  <c r="BB83" i="64"/>
  <c r="BB80" i="64"/>
  <c r="BB78" i="64"/>
  <c r="AL4" i="64"/>
  <c r="AM4" i="64" s="1"/>
  <c r="AN4" i="64" s="1"/>
  <c r="AO4" i="64" s="1"/>
  <c r="AP4" i="64" s="1"/>
  <c r="AQ4" i="64" s="1"/>
  <c r="AR4" i="64" s="1"/>
  <c r="AS4" i="64" s="1"/>
  <c r="AT4" i="64" s="1"/>
  <c r="AU4" i="64" s="1"/>
  <c r="AV4" i="64" s="1"/>
  <c r="AW4" i="64" s="1"/>
  <c r="AX4" i="64" s="1"/>
  <c r="AY4" i="64" s="1"/>
  <c r="AZ4" i="64" s="1"/>
  <c r="BA4" i="64" s="1"/>
  <c r="BB4" i="64" s="1"/>
  <c r="BC4" i="64" s="1"/>
  <c r="BD4" i="64" s="1"/>
  <c r="BE4" i="64" s="1"/>
  <c r="AO124" i="65" l="1"/>
  <c r="AW124" i="65"/>
  <c r="AW62" i="77"/>
  <c r="AD129" i="66"/>
  <c r="BA124" i="65"/>
  <c r="AO129" i="66"/>
  <c r="H23" i="112"/>
  <c r="Y23" i="112" s="1"/>
  <c r="BC129" i="66"/>
  <c r="BB4" i="65"/>
  <c r="BC4" i="65" s="1"/>
  <c r="BD4" i="65" s="1"/>
  <c r="BE4" i="65" s="1"/>
  <c r="BB60" i="77"/>
  <c r="BE60" i="77"/>
  <c r="BD60" i="77"/>
  <c r="BC60" i="77"/>
  <c r="BB75" i="77"/>
  <c r="BE75" i="77"/>
  <c r="BD75" i="77"/>
  <c r="BC75" i="77"/>
  <c r="BC47" i="77"/>
  <c r="BD47" i="77"/>
  <c r="BB47" i="77"/>
  <c r="BE47" i="77"/>
  <c r="BD48" i="77"/>
  <c r="BE48" i="77"/>
  <c r="BC48" i="77"/>
  <c r="BB48" i="77"/>
  <c r="BC63" i="77"/>
  <c r="BB63" i="77"/>
  <c r="BE63" i="77"/>
  <c r="BD63" i="77"/>
  <c r="BC78" i="77"/>
  <c r="BB78" i="77"/>
  <c r="BD78" i="77"/>
  <c r="BE78" i="77"/>
  <c r="BB83" i="77"/>
  <c r="BD83" i="77"/>
  <c r="BE83" i="77"/>
  <c r="BC83" i="77"/>
  <c r="BE59" i="77"/>
  <c r="BD59" i="77"/>
  <c r="BB59" i="77"/>
  <c r="BC59" i="77"/>
  <c r="BD74" i="77"/>
  <c r="BC74" i="77"/>
  <c r="BB74" i="77"/>
  <c r="BE74" i="77"/>
  <c r="BB45" i="77"/>
  <c r="BD45" i="77"/>
  <c r="BC45" i="77"/>
  <c r="BE45" i="77"/>
  <c r="BB62" i="77"/>
  <c r="BD62" i="77"/>
  <c r="BC62" i="77"/>
  <c r="BE62" i="77"/>
  <c r="BB65" i="77"/>
  <c r="BD65" i="77"/>
  <c r="BE65" i="77"/>
  <c r="BC65" i="77"/>
  <c r="BD66" i="77"/>
  <c r="BE66" i="77"/>
  <c r="BB66" i="77"/>
  <c r="BC66" i="77"/>
  <c r="BB81" i="77"/>
  <c r="BE81" i="77"/>
  <c r="BC81" i="77"/>
  <c r="BD81" i="77"/>
  <c r="BE52" i="77"/>
  <c r="BB52" i="77"/>
  <c r="BC52" i="77"/>
  <c r="BD52" i="77"/>
  <c r="BD68" i="77"/>
  <c r="BC68" i="77"/>
  <c r="BB68" i="77"/>
  <c r="BE68" i="77"/>
  <c r="BD84" i="102"/>
  <c r="BB84" i="102"/>
  <c r="BC84" i="102"/>
  <c r="BE84" i="102"/>
  <c r="BB49" i="77"/>
  <c r="BE49" i="77"/>
  <c r="BD49" i="77"/>
  <c r="BC49" i="77"/>
  <c r="BC51" i="77"/>
  <c r="BB51" i="77"/>
  <c r="BD51" i="77"/>
  <c r="BE51" i="77"/>
  <c r="BB67" i="77"/>
  <c r="BD67" i="77"/>
  <c r="BC67" i="77"/>
  <c r="BE67" i="77"/>
  <c r="BD44" i="77"/>
  <c r="BE44" i="77"/>
  <c r="BC44" i="77"/>
  <c r="BB44" i="77"/>
  <c r="BB77" i="77"/>
  <c r="BE77" i="77"/>
  <c r="BD77" i="77"/>
  <c r="BC77" i="77"/>
  <c r="BB79" i="77"/>
  <c r="BE79" i="77"/>
  <c r="BD79" i="77"/>
  <c r="BC79" i="77"/>
  <c r="BD50" i="77"/>
  <c r="BC50" i="77"/>
  <c r="BB50" i="77"/>
  <c r="BE50" i="77"/>
  <c r="BC82" i="77"/>
  <c r="BD82" i="77"/>
  <c r="BE82" i="77"/>
  <c r="BB82" i="77"/>
  <c r="BE53" i="77"/>
  <c r="BD53" i="77"/>
  <c r="BB53" i="77"/>
  <c r="BC53" i="77"/>
  <c r="AA127" i="67"/>
  <c r="AA57" i="66"/>
  <c r="AD47" i="77"/>
  <c r="AH47" i="77"/>
  <c r="AD51" i="77"/>
  <c r="AH51" i="77"/>
  <c r="P7" i="109"/>
  <c r="F10" i="109"/>
  <c r="P10" i="109" s="1"/>
  <c r="AC56" i="75"/>
  <c r="AG56" i="75"/>
  <c r="AK56" i="75"/>
  <c r="AC47" i="77"/>
  <c r="AG47" i="77"/>
  <c r="AC51" i="77"/>
  <c r="AT14" i="75"/>
  <c r="AT35" i="75" s="1"/>
  <c r="AH7" i="73"/>
  <c r="AS34" i="102"/>
  <c r="BD39" i="64"/>
  <c r="BE39" i="64"/>
  <c r="BC39" i="64"/>
  <c r="BB39" i="64"/>
  <c r="BD44" i="64"/>
  <c r="BE44" i="64"/>
  <c r="BB44" i="64"/>
  <c r="BC44" i="64"/>
  <c r="BE72" i="66"/>
  <c r="BD52" i="75"/>
  <c r="BB52" i="75"/>
  <c r="BE52" i="75"/>
  <c r="BC52" i="75"/>
  <c r="BE74" i="75"/>
  <c r="BB74" i="75"/>
  <c r="BD74" i="75"/>
  <c r="BC74" i="75"/>
  <c r="BB90" i="75"/>
  <c r="BE90" i="75"/>
  <c r="BD90" i="75"/>
  <c r="BC90" i="75"/>
  <c r="BC59" i="75"/>
  <c r="BD59" i="75"/>
  <c r="BB59" i="75"/>
  <c r="BE59" i="75"/>
  <c r="BD52" i="64"/>
  <c r="BB52" i="64"/>
  <c r="BE52" i="64"/>
  <c r="BC52" i="64"/>
  <c r="BD51" i="64"/>
  <c r="BE51" i="64"/>
  <c r="BB51" i="64"/>
  <c r="BC51" i="64"/>
  <c r="BD38" i="64"/>
  <c r="BE38" i="64"/>
  <c r="BC38" i="64"/>
  <c r="BB38" i="64"/>
  <c r="BD70" i="64"/>
  <c r="BB70" i="64"/>
  <c r="BE70" i="64"/>
  <c r="BC70" i="64"/>
  <c r="AM79" i="67"/>
  <c r="AM78" i="67" s="1"/>
  <c r="BC65" i="75"/>
  <c r="BD65" i="75"/>
  <c r="BE65" i="75"/>
  <c r="BB65" i="75"/>
  <c r="BC81" i="75"/>
  <c r="BD81" i="75"/>
  <c r="BE81" i="75"/>
  <c r="BB81" i="75"/>
  <c r="AK11" i="75"/>
  <c r="AK34" i="75" s="1"/>
  <c r="AB52" i="75"/>
  <c r="AF52" i="75"/>
  <c r="BC69" i="75"/>
  <c r="BE69" i="75"/>
  <c r="BD69" i="75"/>
  <c r="BB69" i="75"/>
  <c r="BC85" i="75"/>
  <c r="BE85" i="75"/>
  <c r="BD85" i="75"/>
  <c r="BB85" i="75"/>
  <c r="BD73" i="75"/>
  <c r="BC73" i="75"/>
  <c r="BB73" i="75"/>
  <c r="BE73" i="75"/>
  <c r="BC89" i="75"/>
  <c r="BB89" i="75"/>
  <c r="BE89" i="75"/>
  <c r="BD89" i="75"/>
  <c r="BB58" i="75"/>
  <c r="BE58" i="75"/>
  <c r="BD58" i="75"/>
  <c r="BC58" i="75"/>
  <c r="AB59" i="75"/>
  <c r="AF59" i="75"/>
  <c r="AJ59" i="75"/>
  <c r="AA7" i="73"/>
  <c r="AE7" i="73"/>
  <c r="AI7" i="73"/>
  <c r="AM7" i="73"/>
  <c r="AQ7" i="73"/>
  <c r="AU7" i="73"/>
  <c r="AY7" i="73"/>
  <c r="BD57" i="64"/>
  <c r="BB57" i="64"/>
  <c r="BE57" i="64"/>
  <c r="BC57" i="64"/>
  <c r="BD71" i="64"/>
  <c r="BE71" i="64"/>
  <c r="BB71" i="64"/>
  <c r="BC71" i="64"/>
  <c r="BD43" i="64"/>
  <c r="BC43" i="64"/>
  <c r="BB43" i="64"/>
  <c r="BE43" i="64"/>
  <c r="BD50" i="64"/>
  <c r="BB50" i="64"/>
  <c r="BC50" i="64"/>
  <c r="BE50" i="64"/>
  <c r="BD64" i="64"/>
  <c r="BC64" i="64"/>
  <c r="BE64" i="64"/>
  <c r="BB64" i="64"/>
  <c r="BD37" i="64"/>
  <c r="BC37" i="64"/>
  <c r="BE37" i="64"/>
  <c r="BB37" i="64"/>
  <c r="BD55" i="64"/>
  <c r="BE55" i="64"/>
  <c r="BB55" i="64"/>
  <c r="BC55" i="64"/>
  <c r="BD69" i="64"/>
  <c r="BB69" i="64"/>
  <c r="BE69" i="64"/>
  <c r="BC69" i="64"/>
  <c r="BD42" i="64"/>
  <c r="BE42" i="64"/>
  <c r="BC42" i="64"/>
  <c r="BB42" i="64"/>
  <c r="BC72" i="66"/>
  <c r="BC28" i="68"/>
  <c r="BE28" i="68"/>
  <c r="BD28" i="68"/>
  <c r="BB28" i="68"/>
  <c r="BC36" i="68"/>
  <c r="BB36" i="68"/>
  <c r="BE36" i="68"/>
  <c r="BD36" i="68"/>
  <c r="BE28" i="69"/>
  <c r="BC28" i="69"/>
  <c r="BD28" i="69"/>
  <c r="BE36" i="69"/>
  <c r="BC36" i="69"/>
  <c r="BD36" i="69"/>
  <c r="BC49" i="75"/>
  <c r="BB49" i="75"/>
  <c r="BD49" i="75"/>
  <c r="BE49" i="75"/>
  <c r="AC52" i="75"/>
  <c r="AK52" i="75"/>
  <c r="AD38" i="75"/>
  <c r="AH38" i="75"/>
  <c r="AL38" i="75"/>
  <c r="AP38" i="75"/>
  <c r="BB53" i="75"/>
  <c r="BC53" i="75"/>
  <c r="BE53" i="75"/>
  <c r="BD53" i="75"/>
  <c r="BD72" i="75"/>
  <c r="BB72" i="75"/>
  <c r="BC72" i="75"/>
  <c r="BE72" i="75"/>
  <c r="BC88" i="75"/>
  <c r="BE88" i="75"/>
  <c r="BD88" i="75"/>
  <c r="BB88" i="75"/>
  <c r="BB57" i="75"/>
  <c r="BE57" i="75"/>
  <c r="BD57" i="75"/>
  <c r="BC57" i="75"/>
  <c r="BD66" i="64"/>
  <c r="BB66" i="64"/>
  <c r="BC66" i="64"/>
  <c r="BE66" i="64"/>
  <c r="BD65" i="64"/>
  <c r="BB65" i="64"/>
  <c r="BC65" i="64"/>
  <c r="BE65" i="64"/>
  <c r="BD56" i="64"/>
  <c r="BB56" i="64"/>
  <c r="BE56" i="64"/>
  <c r="BC56" i="64"/>
  <c r="BD36" i="64"/>
  <c r="BE36" i="64"/>
  <c r="BB36" i="64"/>
  <c r="BC36" i="64"/>
  <c r="BD53" i="64"/>
  <c r="BE53" i="64"/>
  <c r="BB53" i="64"/>
  <c r="BC53" i="64"/>
  <c r="BD67" i="64"/>
  <c r="BB67" i="64"/>
  <c r="BC67" i="64"/>
  <c r="BE67" i="64"/>
  <c r="BD41" i="64"/>
  <c r="BC41" i="64"/>
  <c r="BE41" i="64"/>
  <c r="BB41" i="64"/>
  <c r="BD58" i="64"/>
  <c r="BE58" i="64"/>
  <c r="BB58" i="64"/>
  <c r="BC58" i="64"/>
  <c r="BD72" i="64"/>
  <c r="BB72" i="64"/>
  <c r="BE72" i="64"/>
  <c r="BC72" i="64"/>
  <c r="BD72" i="66"/>
  <c r="BC20" i="68"/>
  <c r="BE20" i="68"/>
  <c r="BB20" i="68"/>
  <c r="BD20" i="68"/>
  <c r="BE20" i="69"/>
  <c r="BC20" i="69"/>
  <c r="BD20" i="69"/>
  <c r="BD71" i="75"/>
  <c r="BE71" i="75"/>
  <c r="BB71" i="75"/>
  <c r="BC71" i="75"/>
  <c r="BC56" i="75"/>
  <c r="BB56" i="75"/>
  <c r="BD56" i="75"/>
  <c r="BE56" i="75"/>
  <c r="BB75" i="75"/>
  <c r="BD75" i="75"/>
  <c r="BE75" i="75"/>
  <c r="BC75" i="75"/>
  <c r="BE91" i="75"/>
  <c r="BB91" i="75"/>
  <c r="BC91" i="75"/>
  <c r="BD91" i="75"/>
  <c r="AC7" i="73"/>
  <c r="AG7" i="73"/>
  <c r="AK7" i="73"/>
  <c r="AO7" i="73"/>
  <c r="AS7" i="73"/>
  <c r="AW7" i="73"/>
  <c r="BA7" i="73"/>
  <c r="AJ52" i="75"/>
  <c r="AO56" i="75"/>
  <c r="AX16" i="100"/>
  <c r="AX51" i="102"/>
  <c r="AX75" i="102" s="1"/>
  <c r="AD51" i="102"/>
  <c r="AD75" i="102" s="1"/>
  <c r="AH51" i="102"/>
  <c r="AH75" i="102" s="1"/>
  <c r="AL51" i="102"/>
  <c r="AL75" i="102" s="1"/>
  <c r="AP51" i="102"/>
  <c r="AP75" i="102" s="1"/>
  <c r="AT51" i="102"/>
  <c r="AT75" i="102" s="1"/>
  <c r="AV23" i="102"/>
  <c r="AV71" i="102" s="1"/>
  <c r="AA40" i="102"/>
  <c r="AA74" i="102" s="1"/>
  <c r="AY40" i="102"/>
  <c r="AY74" i="102" s="1"/>
  <c r="AA51" i="102"/>
  <c r="AA75" i="102" s="1"/>
  <c r="AE51" i="102"/>
  <c r="AE75" i="102" s="1"/>
  <c r="AI51" i="102"/>
  <c r="AI75" i="102" s="1"/>
  <c r="AM51" i="102"/>
  <c r="AM75" i="102" s="1"/>
  <c r="AQ51" i="102"/>
  <c r="AQ75" i="102" s="1"/>
  <c r="AU51" i="102"/>
  <c r="AU75" i="102" s="1"/>
  <c r="AY51" i="102"/>
  <c r="AY75" i="102" s="1"/>
  <c r="AB7" i="73"/>
  <c r="AF7" i="73"/>
  <c r="AJ7" i="73"/>
  <c r="AN7" i="73"/>
  <c r="AR7" i="73"/>
  <c r="AV7" i="73"/>
  <c r="AZ7" i="73"/>
  <c r="AN52" i="75"/>
  <c r="AB79" i="67"/>
  <c r="AB78" i="67" s="1"/>
  <c r="AN79" i="67"/>
  <c r="AN78" i="67" s="1"/>
  <c r="AF79" i="67"/>
  <c r="AF78" i="67" s="1"/>
  <c r="AJ79" i="67"/>
  <c r="AJ78" i="67" s="1"/>
  <c r="AR79" i="67"/>
  <c r="AR78" i="67" s="1"/>
  <c r="AV79" i="67"/>
  <c r="AV78" i="67" s="1"/>
  <c r="AZ79" i="67"/>
  <c r="AZ78" i="67" s="1"/>
  <c r="AC34" i="102"/>
  <c r="AK34" i="102"/>
  <c r="AB40" i="102"/>
  <c r="AB74" i="102" s="1"/>
  <c r="AJ40" i="102"/>
  <c r="AJ74" i="102" s="1"/>
  <c r="AR40" i="102"/>
  <c r="AR74" i="102" s="1"/>
  <c r="AZ40" i="102"/>
  <c r="AZ74" i="102" s="1"/>
  <c r="AC50" i="77"/>
  <c r="AG50" i="77"/>
  <c r="AO34" i="102"/>
  <c r="BA34" i="102"/>
  <c r="AF40" i="102"/>
  <c r="AF74" i="102" s="1"/>
  <c r="AN40" i="102"/>
  <c r="AN74" i="102" s="1"/>
  <c r="AV40" i="102"/>
  <c r="AV74" i="102" s="1"/>
  <c r="AA35" i="66"/>
  <c r="AA75" i="66" s="1"/>
  <c r="BB88" i="66" s="1"/>
  <c r="AE35" i="66"/>
  <c r="AE75" i="66" s="1"/>
  <c r="AI35" i="66"/>
  <c r="AI75" i="66" s="1"/>
  <c r="AM35" i="66"/>
  <c r="AM75" i="66" s="1"/>
  <c r="AQ35" i="66"/>
  <c r="AQ75" i="66" s="1"/>
  <c r="AU35" i="66"/>
  <c r="AU75" i="66" s="1"/>
  <c r="AY35" i="66"/>
  <c r="AY75" i="66" s="1"/>
  <c r="BC75" i="66"/>
  <c r="H21" i="112" s="1"/>
  <c r="AB53" i="75"/>
  <c r="AB57" i="75"/>
  <c r="AE30" i="100"/>
  <c r="AI30" i="100"/>
  <c r="AM30" i="100"/>
  <c r="AQ30" i="100"/>
  <c r="AU30" i="100"/>
  <c r="AY30" i="100"/>
  <c r="AD34" i="102"/>
  <c r="AH34" i="102"/>
  <c r="AL34" i="102"/>
  <c r="AP34" i="102"/>
  <c r="AT34" i="102"/>
  <c r="AX34" i="102"/>
  <c r="AG65" i="67"/>
  <c r="AD49" i="75"/>
  <c r="AH49" i="75"/>
  <c r="AD53" i="75"/>
  <c r="AH53" i="75"/>
  <c r="AL53" i="75"/>
  <c r="AD57" i="75"/>
  <c r="AH57" i="75"/>
  <c r="AL57" i="75"/>
  <c r="AY5" i="77"/>
  <c r="AH33" i="77"/>
  <c r="AH48" i="77" s="1"/>
  <c r="AH15" i="77"/>
  <c r="AB45" i="77"/>
  <c r="AF45" i="77"/>
  <c r="AC45" i="77"/>
  <c r="AG45" i="77"/>
  <c r="AK45" i="77"/>
  <c r="AO45" i="77"/>
  <c r="AP12" i="77"/>
  <c r="AP31" i="77" s="1"/>
  <c r="AL15" i="77"/>
  <c r="AB49" i="77"/>
  <c r="AB53" i="77"/>
  <c r="AC49" i="77"/>
  <c r="AJ45" i="77"/>
  <c r="AD45" i="77"/>
  <c r="AL49" i="75"/>
  <c r="AN59" i="75"/>
  <c r="AC44" i="77"/>
  <c r="AG44" i="77"/>
  <c r="AK44" i="77"/>
  <c r="AO44" i="77"/>
  <c r="AS44" i="77"/>
  <c r="AS59" i="77"/>
  <c r="AW44" i="77"/>
  <c r="AW59" i="77"/>
  <c r="BA74" i="77"/>
  <c r="BA44" i="77"/>
  <c r="BA59" i="77"/>
  <c r="AN45" i="77"/>
  <c r="AR45" i="77"/>
  <c r="AR60" i="77"/>
  <c r="AV45" i="77"/>
  <c r="AV60" i="77"/>
  <c r="AZ45" i="77"/>
  <c r="AZ75" i="77"/>
  <c r="AZ60" i="77"/>
  <c r="AK47" i="77"/>
  <c r="AO47" i="77"/>
  <c r="AS62" i="77"/>
  <c r="AS47" i="77"/>
  <c r="AW47" i="77"/>
  <c r="BA62" i="77"/>
  <c r="BA77" i="77"/>
  <c r="BA47" i="77"/>
  <c r="AD48" i="77"/>
  <c r="AL48" i="77"/>
  <c r="AP48" i="77"/>
  <c r="AT48" i="77"/>
  <c r="AT63" i="77"/>
  <c r="AX48" i="77"/>
  <c r="AX63" i="77"/>
  <c r="AE49" i="77"/>
  <c r="AI49" i="77"/>
  <c r="AM49" i="77"/>
  <c r="AQ49" i="77"/>
  <c r="AU49" i="77"/>
  <c r="AY79" i="77"/>
  <c r="AY49" i="77"/>
  <c r="AK51" i="77"/>
  <c r="AO51" i="77"/>
  <c r="AS66" i="77"/>
  <c r="AS51" i="77"/>
  <c r="AW66" i="77"/>
  <c r="AW51" i="77"/>
  <c r="BA66" i="77"/>
  <c r="BA81" i="77"/>
  <c r="BA51" i="77"/>
  <c r="AD52" i="77"/>
  <c r="AH52" i="77"/>
  <c r="AL52" i="77"/>
  <c r="AP52" i="77"/>
  <c r="AT67" i="77"/>
  <c r="AT52" i="77"/>
  <c r="AX67" i="77"/>
  <c r="AX52" i="77"/>
  <c r="AE53" i="77"/>
  <c r="AI53" i="77"/>
  <c r="AM53" i="77"/>
  <c r="AU68" i="77"/>
  <c r="AU53" i="77"/>
  <c r="AY68" i="77"/>
  <c r="AY83" i="77"/>
  <c r="AY53" i="77"/>
  <c r="AD44" i="77"/>
  <c r="AH44" i="77"/>
  <c r="AL44" i="77"/>
  <c r="AP44" i="77"/>
  <c r="AT44" i="77"/>
  <c r="AT59" i="77"/>
  <c r="AX44" i="77"/>
  <c r="AX59" i="77"/>
  <c r="AS60" i="77"/>
  <c r="AS45" i="77"/>
  <c r="AW45" i="77"/>
  <c r="AW60" i="77"/>
  <c r="BA75" i="77"/>
  <c r="BA45" i="77"/>
  <c r="BA60" i="77"/>
  <c r="AL47" i="77"/>
  <c r="AP47" i="77"/>
  <c r="AT47" i="77"/>
  <c r="AT62" i="77"/>
  <c r="AX47" i="77"/>
  <c r="AX62" i="77"/>
  <c r="AE48" i="77"/>
  <c r="AI48" i="77"/>
  <c r="AM48" i="77"/>
  <c r="AQ63" i="77"/>
  <c r="AQ48" i="77"/>
  <c r="AU63" i="77"/>
  <c r="AU48" i="77"/>
  <c r="AY78" i="77"/>
  <c r="AY63" i="77"/>
  <c r="AY48" i="77"/>
  <c r="AF49" i="77"/>
  <c r="AJ49" i="77"/>
  <c r="AN49" i="77"/>
  <c r="AR49" i="77"/>
  <c r="AV49" i="77"/>
  <c r="AZ49" i="77"/>
  <c r="AZ79" i="77"/>
  <c r="AK50" i="77"/>
  <c r="AO50" i="77"/>
  <c r="AS65" i="77"/>
  <c r="AS50" i="77"/>
  <c r="AW65" i="77"/>
  <c r="AW50" i="77"/>
  <c r="BA65" i="77"/>
  <c r="BA50" i="77"/>
  <c r="AL51" i="77"/>
  <c r="AP51" i="77"/>
  <c r="AT51" i="77"/>
  <c r="AT66" i="77"/>
  <c r="AX66" i="77"/>
  <c r="AX51" i="77"/>
  <c r="AE52" i="77"/>
  <c r="AI52" i="77"/>
  <c r="AM52" i="77"/>
  <c r="AQ67" i="77"/>
  <c r="AQ52" i="77"/>
  <c r="AU67" i="77"/>
  <c r="AU52" i="77"/>
  <c r="AY82" i="77"/>
  <c r="AY67" i="77"/>
  <c r="AY52" i="77"/>
  <c r="AF53" i="77"/>
  <c r="AJ53" i="77"/>
  <c r="AN53" i="77"/>
  <c r="AR68" i="77"/>
  <c r="AR53" i="77"/>
  <c r="AV68" i="77"/>
  <c r="AV53" i="77"/>
  <c r="AZ83" i="77"/>
  <c r="AZ68" i="77"/>
  <c r="AZ53" i="77"/>
  <c r="AE44" i="77"/>
  <c r="AI44" i="77"/>
  <c r="AM44" i="77"/>
  <c r="AQ59" i="77"/>
  <c r="AQ44" i="77"/>
  <c r="AU59" i="77"/>
  <c r="AU44" i="77"/>
  <c r="AY74" i="77"/>
  <c r="AY59" i="77"/>
  <c r="AY44" i="77"/>
  <c r="AH45" i="77"/>
  <c r="AL45" i="77"/>
  <c r="AP45" i="77"/>
  <c r="AT45" i="77"/>
  <c r="AT60" i="77"/>
  <c r="AX45" i="77"/>
  <c r="AX60" i="77"/>
  <c r="AU12" i="77"/>
  <c r="AV12" i="77"/>
  <c r="AV31" i="77" s="1"/>
  <c r="AM47" i="77"/>
  <c r="AQ47" i="77"/>
  <c r="AQ62" i="77"/>
  <c r="AB48" i="77"/>
  <c r="AF48" i="77"/>
  <c r="AJ48" i="77"/>
  <c r="AN48" i="77"/>
  <c r="AR63" i="77"/>
  <c r="AR48" i="77"/>
  <c r="AV63" i="77"/>
  <c r="AV48" i="77"/>
  <c r="AZ78" i="77"/>
  <c r="AZ63" i="77"/>
  <c r="AZ48" i="77"/>
  <c r="AG49" i="77"/>
  <c r="AK49" i="77"/>
  <c r="AO49" i="77"/>
  <c r="AW49" i="77"/>
  <c r="BA79" i="77"/>
  <c r="BA49" i="77"/>
  <c r="AL50" i="77"/>
  <c r="AP50" i="77"/>
  <c r="AE51" i="77"/>
  <c r="AI51" i="77"/>
  <c r="AM51" i="77"/>
  <c r="AQ51" i="77"/>
  <c r="AQ66" i="77"/>
  <c r="AU66" i="77"/>
  <c r="AU51" i="77"/>
  <c r="AY66" i="77"/>
  <c r="AY81" i="77"/>
  <c r="AY51" i="77"/>
  <c r="AB52" i="77"/>
  <c r="AF52" i="77"/>
  <c r="AJ52" i="77"/>
  <c r="AN52" i="77"/>
  <c r="AR67" i="77"/>
  <c r="AR52" i="77"/>
  <c r="AV67" i="77"/>
  <c r="AV52" i="77"/>
  <c r="AZ82" i="77"/>
  <c r="AZ67" i="77"/>
  <c r="AZ52" i="77"/>
  <c r="AC53" i="77"/>
  <c r="AG53" i="77"/>
  <c r="AK53" i="77"/>
  <c r="AO53" i="77"/>
  <c r="AS68" i="77"/>
  <c r="AS53" i="77"/>
  <c r="AW68" i="77"/>
  <c r="AW53" i="77"/>
  <c r="BA83" i="77"/>
  <c r="BA68" i="77"/>
  <c r="BA53" i="77"/>
  <c r="AE40" i="102"/>
  <c r="AE74" i="102" s="1"/>
  <c r="AI40" i="102"/>
  <c r="AI74" i="102" s="1"/>
  <c r="AQ40" i="102"/>
  <c r="AQ74" i="102" s="1"/>
  <c r="AU40" i="102"/>
  <c r="AU74" i="102" s="1"/>
  <c r="AB44" i="77"/>
  <c r="AF44" i="77"/>
  <c r="AJ44" i="77"/>
  <c r="AN44" i="77"/>
  <c r="AR59" i="77"/>
  <c r="AR44" i="77"/>
  <c r="AV59" i="77"/>
  <c r="AV44" i="77"/>
  <c r="AZ74" i="77"/>
  <c r="AZ59" i="77"/>
  <c r="AZ44" i="77"/>
  <c r="AE45" i="77"/>
  <c r="AI45" i="77"/>
  <c r="AM45" i="77"/>
  <c r="AQ60" i="77"/>
  <c r="AQ45" i="77"/>
  <c r="AU60" i="77"/>
  <c r="AU45" i="77"/>
  <c r="AY60" i="77"/>
  <c r="AY75" i="77"/>
  <c r="AY45" i="77"/>
  <c r="AC48" i="77"/>
  <c r="AG48" i="77"/>
  <c r="AS48" i="77"/>
  <c r="AS63" i="77"/>
  <c r="AW48" i="77"/>
  <c r="AW63" i="77"/>
  <c r="AH49" i="77"/>
  <c r="AL49" i="77"/>
  <c r="AX49" i="77"/>
  <c r="AE50" i="77"/>
  <c r="AQ50" i="77"/>
  <c r="AQ65" i="77"/>
  <c r="AU65" i="77"/>
  <c r="AU50" i="77"/>
  <c r="AB51" i="77"/>
  <c r="AF51" i="77"/>
  <c r="AJ51" i="77"/>
  <c r="AN51" i="77"/>
  <c r="AR51" i="77"/>
  <c r="AR66" i="77"/>
  <c r="AV66" i="77"/>
  <c r="AV51" i="77"/>
  <c r="AZ66" i="77"/>
  <c r="AZ81" i="77"/>
  <c r="AZ51" i="77"/>
  <c r="AG52" i="77"/>
  <c r="AK52" i="77"/>
  <c r="AO52" i="77"/>
  <c r="AW67" i="77"/>
  <c r="AW52" i="77"/>
  <c r="BA82" i="77"/>
  <c r="BA67" i="77"/>
  <c r="BA52" i="77"/>
  <c r="AD53" i="77"/>
  <c r="AH53" i="77"/>
  <c r="AL53" i="77"/>
  <c r="AP53" i="77"/>
  <c r="AT68" i="77"/>
  <c r="AT53" i="77"/>
  <c r="AX68" i="77"/>
  <c r="AX53" i="77"/>
  <c r="AP49" i="75"/>
  <c r="AT65" i="75"/>
  <c r="AT49" i="75"/>
  <c r="AX65" i="75"/>
  <c r="AX49" i="75"/>
  <c r="AR52" i="75"/>
  <c r="AV52" i="75"/>
  <c r="AZ52" i="75"/>
  <c r="AP53" i="75"/>
  <c r="AT69" i="75"/>
  <c r="AT53" i="75"/>
  <c r="AX69" i="75"/>
  <c r="AX53" i="75"/>
  <c r="AR71" i="75"/>
  <c r="AV71" i="75"/>
  <c r="AZ71" i="75"/>
  <c r="AS56" i="75"/>
  <c r="AS72" i="75"/>
  <c r="AW56" i="75"/>
  <c r="AW72" i="75"/>
  <c r="BA88" i="75"/>
  <c r="BA56" i="75"/>
  <c r="BA72" i="75"/>
  <c r="AP57" i="75"/>
  <c r="AT73" i="75"/>
  <c r="AT57" i="75"/>
  <c r="AX73" i="75"/>
  <c r="AX57" i="75"/>
  <c r="AE58" i="75"/>
  <c r="AI58" i="75"/>
  <c r="AM58" i="75"/>
  <c r="AQ74" i="75"/>
  <c r="AQ58" i="75"/>
  <c r="AU74" i="75"/>
  <c r="AU58" i="75"/>
  <c r="AY90" i="75"/>
  <c r="AY74" i="75"/>
  <c r="AY58" i="75"/>
  <c r="AR75" i="75"/>
  <c r="AR59" i="75"/>
  <c r="AV75" i="75"/>
  <c r="AV59" i="75"/>
  <c r="AZ91" i="75"/>
  <c r="AZ75" i="75"/>
  <c r="AZ59" i="75"/>
  <c r="AE49" i="75"/>
  <c r="AI49" i="75"/>
  <c r="AM49" i="75"/>
  <c r="AQ65" i="75"/>
  <c r="AQ49" i="75"/>
  <c r="AU65" i="75"/>
  <c r="AU49" i="75"/>
  <c r="AY81" i="75"/>
  <c r="AY65" i="75"/>
  <c r="AY49" i="75"/>
  <c r="AW52" i="75"/>
  <c r="AI53" i="75"/>
  <c r="AM53" i="75"/>
  <c r="AQ69" i="75"/>
  <c r="AQ53" i="75"/>
  <c r="AU69" i="75"/>
  <c r="AU53" i="75"/>
  <c r="AY85" i="75"/>
  <c r="AY69" i="75"/>
  <c r="AY53" i="75"/>
  <c r="AS71" i="75"/>
  <c r="AW71" i="75"/>
  <c r="BA71" i="75"/>
  <c r="AD56" i="75"/>
  <c r="AH56" i="75"/>
  <c r="AL56" i="75"/>
  <c r="AP56" i="75"/>
  <c r="AT72" i="75"/>
  <c r="AT56" i="75"/>
  <c r="AX72" i="75"/>
  <c r="AX56" i="75"/>
  <c r="AE57" i="75"/>
  <c r="AI57" i="75"/>
  <c r="AM57" i="75"/>
  <c r="AQ73" i="75"/>
  <c r="AQ57" i="75"/>
  <c r="AU73" i="75"/>
  <c r="AU57" i="75"/>
  <c r="AY89" i="75"/>
  <c r="AY73" i="75"/>
  <c r="AY57" i="75"/>
  <c r="AB58" i="75"/>
  <c r="AF58" i="75"/>
  <c r="AJ58" i="75"/>
  <c r="AN58" i="75"/>
  <c r="AR58" i="75"/>
  <c r="AR74" i="75"/>
  <c r="AV74" i="75"/>
  <c r="AV58" i="75"/>
  <c r="AZ90" i="75"/>
  <c r="AZ74" i="75"/>
  <c r="AZ58" i="75"/>
  <c r="AC59" i="75"/>
  <c r="AG59" i="75"/>
  <c r="AK59" i="75"/>
  <c r="AO59" i="75"/>
  <c r="AS75" i="75"/>
  <c r="AS59" i="75"/>
  <c r="AW75" i="75"/>
  <c r="AW59" i="75"/>
  <c r="BA91" i="75"/>
  <c r="BA75" i="75"/>
  <c r="BA59" i="75"/>
  <c r="AF12" i="77"/>
  <c r="AJ12" i="77"/>
  <c r="AJ31" i="77" s="1"/>
  <c r="AN12" i="77"/>
  <c r="AN31" i="77" s="1"/>
  <c r="AZ12" i="77"/>
  <c r="AZ31" i="77" s="1"/>
  <c r="AD23" i="102"/>
  <c r="AD71" i="102" s="1"/>
  <c r="AL23" i="102"/>
  <c r="AL71" i="102" s="1"/>
  <c r="AP23" i="102"/>
  <c r="AP71" i="102" s="1"/>
  <c r="AT23" i="102"/>
  <c r="AT71" i="102" s="1"/>
  <c r="AX23" i="102"/>
  <c r="AX71" i="102" s="1"/>
  <c r="AR29" i="102"/>
  <c r="AZ74" i="67"/>
  <c r="AB49" i="75"/>
  <c r="AF49" i="75"/>
  <c r="AJ49" i="75"/>
  <c r="AN49" i="75"/>
  <c r="AR65" i="75"/>
  <c r="AR49" i="75"/>
  <c r="AV65" i="75"/>
  <c r="AV49" i="75"/>
  <c r="AZ81" i="75"/>
  <c r="AZ65" i="75"/>
  <c r="AZ49" i="75"/>
  <c r="AF53" i="75"/>
  <c r="AJ53" i="75"/>
  <c r="AN53" i="75"/>
  <c r="AR69" i="75"/>
  <c r="AR53" i="75"/>
  <c r="AV69" i="75"/>
  <c r="AV53" i="75"/>
  <c r="AZ85" i="75"/>
  <c r="AZ69" i="75"/>
  <c r="AZ53" i="75"/>
  <c r="AE56" i="75"/>
  <c r="AI56" i="75"/>
  <c r="AM56" i="75"/>
  <c r="AQ72" i="75"/>
  <c r="AQ56" i="75"/>
  <c r="AU72" i="75"/>
  <c r="AU56" i="75"/>
  <c r="AY88" i="75"/>
  <c r="AY72" i="75"/>
  <c r="AY56" i="75"/>
  <c r="AF57" i="75"/>
  <c r="AJ57" i="75"/>
  <c r="AN57" i="75"/>
  <c r="AR73" i="75"/>
  <c r="AR57" i="75"/>
  <c r="AV73" i="75"/>
  <c r="AV57" i="75"/>
  <c r="AZ89" i="75"/>
  <c r="AZ73" i="75"/>
  <c r="AZ57" i="75"/>
  <c r="AC58" i="75"/>
  <c r="AG58" i="75"/>
  <c r="AK58" i="75"/>
  <c r="AO58" i="75"/>
  <c r="AS58" i="75"/>
  <c r="AS74" i="75"/>
  <c r="AW58" i="75"/>
  <c r="AW74" i="75"/>
  <c r="BA90" i="75"/>
  <c r="BA74" i="75"/>
  <c r="BA58" i="75"/>
  <c r="AD59" i="75"/>
  <c r="AH59" i="75"/>
  <c r="AL59" i="75"/>
  <c r="AP59" i="75"/>
  <c r="AT75" i="75"/>
  <c r="AT59" i="75"/>
  <c r="AX75" i="75"/>
  <c r="AX59" i="75"/>
  <c r="AC49" i="75"/>
  <c r="AG49" i="75"/>
  <c r="AO49" i="75"/>
  <c r="AS65" i="75"/>
  <c r="AS49" i="75"/>
  <c r="AW65" i="75"/>
  <c r="AW49" i="75"/>
  <c r="BA81" i="75"/>
  <c r="BA65" i="75"/>
  <c r="BA49" i="75"/>
  <c r="AE52" i="75"/>
  <c r="AI52" i="75"/>
  <c r="AM52" i="75"/>
  <c r="AQ52" i="75"/>
  <c r="AU52" i="75"/>
  <c r="AY52" i="75"/>
  <c r="AC53" i="75"/>
  <c r="AG53" i="75"/>
  <c r="AK53" i="75"/>
  <c r="AO53" i="75"/>
  <c r="AS69" i="75"/>
  <c r="AS53" i="75"/>
  <c r="AW69" i="75"/>
  <c r="AW53" i="75"/>
  <c r="BA85" i="75"/>
  <c r="BA69" i="75"/>
  <c r="BA53" i="75"/>
  <c r="AB56" i="75"/>
  <c r="AF56" i="75"/>
  <c r="AJ56" i="75"/>
  <c r="AR56" i="75"/>
  <c r="AR72" i="75"/>
  <c r="AV56" i="75"/>
  <c r="AV72" i="75"/>
  <c r="AZ88" i="75"/>
  <c r="AZ56" i="75"/>
  <c r="AZ72" i="75"/>
  <c r="AC57" i="75"/>
  <c r="AK57" i="75"/>
  <c r="AO57" i="75"/>
  <c r="AW73" i="75"/>
  <c r="AW57" i="75"/>
  <c r="BA89" i="75"/>
  <c r="BA73" i="75"/>
  <c r="BA57" i="75"/>
  <c r="AD58" i="75"/>
  <c r="AH58" i="75"/>
  <c r="AL58" i="75"/>
  <c r="AP58" i="75"/>
  <c r="AT74" i="75"/>
  <c r="AT58" i="75"/>
  <c r="AX74" i="75"/>
  <c r="AX58" i="75"/>
  <c r="AE59" i="75"/>
  <c r="AI59" i="75"/>
  <c r="AM59" i="75"/>
  <c r="AQ75" i="75"/>
  <c r="AQ59" i="75"/>
  <c r="AU75" i="75"/>
  <c r="AU59" i="75"/>
  <c r="AY91" i="75"/>
  <c r="AY59" i="75"/>
  <c r="AY75" i="75"/>
  <c r="AO5" i="100"/>
  <c r="BA5" i="75"/>
  <c r="BB52" i="74" s="1"/>
  <c r="AS5" i="75"/>
  <c r="AB57" i="67"/>
  <c r="AF57" i="67"/>
  <c r="AC79" i="67"/>
  <c r="AC78" i="67" s="1"/>
  <c r="AK79" i="67"/>
  <c r="AK78" i="67" s="1"/>
  <c r="AS79" i="67"/>
  <c r="AS78" i="67" s="1"/>
  <c r="AG92" i="67"/>
  <c r="AG5" i="75"/>
  <c r="AB28" i="77"/>
  <c r="AN28" i="77"/>
  <c r="AR28" i="77"/>
  <c r="AG5" i="77"/>
  <c r="AO5" i="77"/>
  <c r="AD5" i="100"/>
  <c r="AH5" i="100"/>
  <c r="AL5" i="100"/>
  <c r="AP5" i="100"/>
  <c r="AT5" i="100"/>
  <c r="AX5" i="100"/>
  <c r="AC10" i="101"/>
  <c r="AC28" i="101" s="1"/>
  <c r="AK6" i="102"/>
  <c r="AA69" i="102"/>
  <c r="AE10" i="102"/>
  <c r="AE69" i="102" s="1"/>
  <c r="AI10" i="102"/>
  <c r="AI69" i="102" s="1"/>
  <c r="AM10" i="102"/>
  <c r="AM69" i="102" s="1"/>
  <c r="AQ10" i="102"/>
  <c r="AQ69" i="102" s="1"/>
  <c r="AU10" i="102"/>
  <c r="AU69" i="102" s="1"/>
  <c r="AY10" i="102"/>
  <c r="AY69" i="102" s="1"/>
  <c r="AA23" i="102"/>
  <c r="AA71" i="102" s="1"/>
  <c r="AE23" i="102"/>
  <c r="AE71" i="102" s="1"/>
  <c r="AI23" i="102"/>
  <c r="AI71" i="102" s="1"/>
  <c r="AM23" i="102"/>
  <c r="AM71" i="102" s="1"/>
  <c r="AQ23" i="102"/>
  <c r="AQ71" i="102" s="1"/>
  <c r="AU23" i="102"/>
  <c r="AU71" i="102" s="1"/>
  <c r="AY23" i="102"/>
  <c r="AY71" i="102" s="1"/>
  <c r="AC35" i="66"/>
  <c r="AC75" i="66" s="1"/>
  <c r="AW35" i="66"/>
  <c r="AW75" i="66" s="1"/>
  <c r="AD5" i="75"/>
  <c r="AH5" i="75"/>
  <c r="AL5" i="75"/>
  <c r="AP5" i="75"/>
  <c r="AT5" i="75"/>
  <c r="AX5" i="75"/>
  <c r="AA11" i="75"/>
  <c r="AA34" i="75" s="1"/>
  <c r="AE11" i="75"/>
  <c r="AE34" i="75" s="1"/>
  <c r="AM11" i="75"/>
  <c r="AQ11" i="75"/>
  <c r="AU11" i="75"/>
  <c r="AY11" i="75"/>
  <c r="AY34" i="75" s="1"/>
  <c r="AB14" i="75"/>
  <c r="AF14" i="75"/>
  <c r="AJ14" i="75"/>
  <c r="AN14" i="75"/>
  <c r="AR14" i="75"/>
  <c r="AV14" i="75"/>
  <c r="AZ14" i="75"/>
  <c r="AZ35" i="75" s="1"/>
  <c r="AA12" i="77"/>
  <c r="AA31" i="77" s="1"/>
  <c r="AE12" i="77"/>
  <c r="AE31" i="77" s="1"/>
  <c r="AI12" i="77"/>
  <c r="AM12" i="77"/>
  <c r="AQ12" i="77"/>
  <c r="AQ31" i="77" s="1"/>
  <c r="AY12" i="77"/>
  <c r="AY31" i="77" s="1"/>
  <c r="AW15" i="77"/>
  <c r="AA22" i="75"/>
  <c r="AX15" i="77"/>
  <c r="AA38" i="101"/>
  <c r="AE38" i="101"/>
  <c r="AI38" i="101"/>
  <c r="AM38" i="101"/>
  <c r="AQ38" i="101"/>
  <c r="AU38" i="101"/>
  <c r="AY38" i="101"/>
  <c r="AD6" i="102"/>
  <c r="AD68" i="102" s="1"/>
  <c r="AJ57" i="67"/>
  <c r="AN57" i="67"/>
  <c r="AR57" i="67"/>
  <c r="AV57" i="67"/>
  <c r="AZ57" i="67"/>
  <c r="AE61" i="67"/>
  <c r="AI61" i="67"/>
  <c r="AU61" i="67"/>
  <c r="AD12" i="77"/>
  <c r="AD31" i="77" s="1"/>
  <c r="AH12" i="77"/>
  <c r="AC15" i="77"/>
  <c r="AS5" i="77"/>
  <c r="AW5" i="77"/>
  <c r="AL6" i="102"/>
  <c r="AL68" i="102" s="1"/>
  <c r="AT6" i="102"/>
  <c r="AT68" i="102" s="1"/>
  <c r="AE20" i="69"/>
  <c r="AI20" i="69"/>
  <c r="AM20" i="69"/>
  <c r="AQ28" i="69"/>
  <c r="AQ20" i="69"/>
  <c r="AU28" i="69"/>
  <c r="AU20" i="69"/>
  <c r="AY36" i="69"/>
  <c r="AY28" i="69"/>
  <c r="AY20" i="69"/>
  <c r="AM17" i="75"/>
  <c r="AB20" i="69"/>
  <c r="AF20" i="69"/>
  <c r="AJ20" i="69"/>
  <c r="AN20" i="69"/>
  <c r="AR28" i="69"/>
  <c r="AR20" i="69"/>
  <c r="AV28" i="69"/>
  <c r="AV20" i="69"/>
  <c r="AZ36" i="69"/>
  <c r="AZ28" i="69"/>
  <c r="AZ20" i="69"/>
  <c r="AG42" i="64"/>
  <c r="AO42" i="64"/>
  <c r="AC20" i="69"/>
  <c r="AG20" i="69"/>
  <c r="AK20" i="69"/>
  <c r="AO20" i="69"/>
  <c r="AS20" i="69"/>
  <c r="AS28" i="69"/>
  <c r="AW28" i="69"/>
  <c r="AW20" i="69"/>
  <c r="BA36" i="69"/>
  <c r="BA28" i="69"/>
  <c r="BA20" i="69"/>
  <c r="AM15" i="77"/>
  <c r="AD20" i="69"/>
  <c r="AH20" i="69"/>
  <c r="AL20" i="69"/>
  <c r="AP20" i="69"/>
  <c r="AT20" i="69"/>
  <c r="AT28" i="69"/>
  <c r="AX28" i="69"/>
  <c r="AX20" i="69"/>
  <c r="AL12" i="77"/>
  <c r="AT12" i="77"/>
  <c r="AT31" i="77" s="1"/>
  <c r="AE11" i="70"/>
  <c r="AE19" i="70" s="1"/>
  <c r="AA11" i="70"/>
  <c r="AA16" i="70" s="1"/>
  <c r="AM11" i="70"/>
  <c r="AI11" i="70"/>
  <c r="AK5" i="64"/>
  <c r="AK5" i="69" s="1"/>
  <c r="AW42" i="64"/>
  <c r="AE5" i="100"/>
  <c r="AI5" i="100"/>
  <c r="AM5" i="100"/>
  <c r="AQ5" i="100"/>
  <c r="AU5" i="100"/>
  <c r="AY5" i="100"/>
  <c r="AB5" i="100"/>
  <c r="AB47" i="100" s="1"/>
  <c r="AR5" i="100"/>
  <c r="AV5" i="100"/>
  <c r="AZ5" i="100"/>
  <c r="AW5" i="100"/>
  <c r="BA5" i="100"/>
  <c r="AB23" i="102"/>
  <c r="AB71" i="102" s="1"/>
  <c r="AB83" i="102" s="1"/>
  <c r="AF23" i="102"/>
  <c r="AF71" i="102" s="1"/>
  <c r="AJ23" i="102"/>
  <c r="AJ71" i="102" s="1"/>
  <c r="AN23" i="102"/>
  <c r="AN71" i="102" s="1"/>
  <c r="AR23" i="102"/>
  <c r="AR71" i="102" s="1"/>
  <c r="AZ23" i="102"/>
  <c r="AZ71" i="102" s="1"/>
  <c r="AB51" i="102"/>
  <c r="AB75" i="102" s="1"/>
  <c r="AF51" i="102"/>
  <c r="AF75" i="102" s="1"/>
  <c r="AJ51" i="102"/>
  <c r="AJ75" i="102" s="1"/>
  <c r="AN51" i="102"/>
  <c r="AN75" i="102" s="1"/>
  <c r="AR51" i="102"/>
  <c r="AR75" i="102" s="1"/>
  <c r="AV51" i="102"/>
  <c r="AV75" i="102" s="1"/>
  <c r="AE5" i="77"/>
  <c r="AI5" i="77"/>
  <c r="AM5" i="77"/>
  <c r="AU5" i="77"/>
  <c r="AX12" i="77"/>
  <c r="AN23" i="100"/>
  <c r="AR23" i="100"/>
  <c r="AM40" i="102"/>
  <c r="AM74" i="102" s="1"/>
  <c r="AC51" i="102"/>
  <c r="AC75" i="102" s="1"/>
  <c r="AG51" i="102"/>
  <c r="AG75" i="102" s="1"/>
  <c r="AK51" i="102"/>
  <c r="AK75" i="102" s="1"/>
  <c r="AO51" i="102"/>
  <c r="AO75" i="102" s="1"/>
  <c r="AS51" i="102"/>
  <c r="AS75" i="102" s="1"/>
  <c r="AW51" i="102"/>
  <c r="AW75" i="102" s="1"/>
  <c r="AD19" i="66"/>
  <c r="AH19" i="66"/>
  <c r="AL19" i="66"/>
  <c r="AP19" i="66"/>
  <c r="AP14" i="66" s="1"/>
  <c r="AP74" i="66" s="1"/>
  <c r="AT19" i="66"/>
  <c r="AX19" i="66"/>
  <c r="AE5" i="75"/>
  <c r="AD14" i="75"/>
  <c r="AD35" i="75" s="1"/>
  <c r="AL14" i="75"/>
  <c r="AL35" i="75" s="1"/>
  <c r="AC5" i="77"/>
  <c r="AK10" i="97"/>
  <c r="AK52" i="97" s="1"/>
  <c r="AG34" i="102"/>
  <c r="AW34" i="102"/>
  <c r="AN5" i="77"/>
  <c r="AV16" i="100"/>
  <c r="AB10" i="101"/>
  <c r="AB51" i="101" s="1"/>
  <c r="AF10" i="101"/>
  <c r="AF29" i="101" s="1"/>
  <c r="AJ10" i="101"/>
  <c r="AJ52" i="101" s="1"/>
  <c r="AN10" i="101"/>
  <c r="AN31" i="101" s="1"/>
  <c r="AR10" i="101"/>
  <c r="AR27" i="101" s="1"/>
  <c r="AV10" i="101"/>
  <c r="AV30" i="101" s="1"/>
  <c r="AZ10" i="101"/>
  <c r="AS10" i="101"/>
  <c r="AS32" i="101" s="1"/>
  <c r="AL38" i="101"/>
  <c r="AC10" i="102"/>
  <c r="AC69" i="102" s="1"/>
  <c r="AK10" i="102"/>
  <c r="AK69" i="102" s="1"/>
  <c r="AS10" i="102"/>
  <c r="BA10" i="102"/>
  <c r="BA69" i="102" s="1"/>
  <c r="BB93" i="102" s="1"/>
  <c r="AH10" i="102"/>
  <c r="AH69" i="102" s="1"/>
  <c r="AP10" i="102"/>
  <c r="AP69" i="102" s="1"/>
  <c r="AX10" i="102"/>
  <c r="AF29" i="102"/>
  <c r="AB20" i="68"/>
  <c r="AF20" i="68"/>
  <c r="AJ20" i="68"/>
  <c r="AC20" i="68"/>
  <c r="AG20" i="68"/>
  <c r="AN20" i="68"/>
  <c r="AD20" i="68"/>
  <c r="AK20" i="68"/>
  <c r="AO20" i="68"/>
  <c r="AH20" i="68"/>
  <c r="AL20" i="68"/>
  <c r="AN22" i="67"/>
  <c r="AD27" i="67"/>
  <c r="AH27" i="67"/>
  <c r="AL27" i="67"/>
  <c r="AP27" i="67"/>
  <c r="AT27" i="67"/>
  <c r="AX27" i="67"/>
  <c r="BA101" i="67"/>
  <c r="AS20" i="68"/>
  <c r="AS28" i="68"/>
  <c r="AW28" i="68"/>
  <c r="AW20" i="68"/>
  <c r="BA28" i="68"/>
  <c r="BA20" i="68"/>
  <c r="BA36" i="68"/>
  <c r="AT48" i="67"/>
  <c r="AP20" i="68"/>
  <c r="AT20" i="68"/>
  <c r="AT28" i="68"/>
  <c r="AX28" i="68"/>
  <c r="AX20" i="68"/>
  <c r="AA32" i="75"/>
  <c r="AE32" i="75"/>
  <c r="AI32" i="75"/>
  <c r="AQ32" i="75"/>
  <c r="AY32" i="75"/>
  <c r="AC11" i="75"/>
  <c r="AG11" i="75"/>
  <c r="AO11" i="75"/>
  <c r="AS11" i="75"/>
  <c r="AW11" i="75"/>
  <c r="AW34" i="75" s="1"/>
  <c r="BA11" i="75"/>
  <c r="AF22" i="75"/>
  <c r="AC12" i="77"/>
  <c r="AG12" i="77"/>
  <c r="AK12" i="77"/>
  <c r="AO12" i="77"/>
  <c r="AS12" i="77"/>
  <c r="AS31" i="77" s="1"/>
  <c r="AW12" i="77"/>
  <c r="AW31" i="77" s="1"/>
  <c r="BA12" i="77"/>
  <c r="BB48" i="76" s="1"/>
  <c r="AS34" i="77"/>
  <c r="AS15" i="77"/>
  <c r="AB5" i="64"/>
  <c r="AB5" i="68" s="1"/>
  <c r="AF5" i="64"/>
  <c r="AJ5" i="64"/>
  <c r="AJ5" i="69" s="1"/>
  <c r="AR5" i="64"/>
  <c r="AR5" i="68" s="1"/>
  <c r="AZ5" i="64"/>
  <c r="AZ5" i="68" s="1"/>
  <c r="AD39" i="64"/>
  <c r="AH39" i="64"/>
  <c r="AL39" i="64"/>
  <c r="AP39" i="64"/>
  <c r="AX39" i="64"/>
  <c r="AC27" i="67"/>
  <c r="AG27" i="67"/>
  <c r="AX38" i="67"/>
  <c r="AE44" i="68"/>
  <c r="AE20" i="68"/>
  <c r="AI44" i="68"/>
  <c r="AI20" i="68"/>
  <c r="AM44" i="68"/>
  <c r="AM20" i="68"/>
  <c r="AQ44" i="68"/>
  <c r="AQ20" i="68"/>
  <c r="AQ28" i="68"/>
  <c r="AU44" i="68"/>
  <c r="AU28" i="68"/>
  <c r="AU20" i="68"/>
  <c r="AY44" i="68"/>
  <c r="AY36" i="68"/>
  <c r="AY20" i="68"/>
  <c r="AY28" i="68"/>
  <c r="AD44" i="69"/>
  <c r="AH44" i="69"/>
  <c r="AL44" i="69"/>
  <c r="AP44" i="69"/>
  <c r="AT44" i="69"/>
  <c r="AX44" i="69"/>
  <c r="AI11" i="75"/>
  <c r="AC38" i="75"/>
  <c r="AG38" i="75"/>
  <c r="AK38" i="75"/>
  <c r="AO38" i="75"/>
  <c r="AS38" i="75"/>
  <c r="AW38" i="75"/>
  <c r="BA38" i="75"/>
  <c r="BB102" i="75" s="1"/>
  <c r="AU17" i="75"/>
  <c r="AR22" i="75"/>
  <c r="AG15" i="77"/>
  <c r="AQ15" i="77"/>
  <c r="AZ23" i="100"/>
  <c r="AS5" i="64"/>
  <c r="AS5" i="69" s="1"/>
  <c r="AP32" i="67"/>
  <c r="AR28" i="68"/>
  <c r="AR20" i="68"/>
  <c r="AV28" i="68"/>
  <c r="AV20" i="68"/>
  <c r="AZ28" i="68"/>
  <c r="AZ36" i="68"/>
  <c r="AZ20" i="68"/>
  <c r="AE22" i="75"/>
  <c r="AI22" i="75"/>
  <c r="AM22" i="75"/>
  <c r="AQ22" i="75"/>
  <c r="AU22" i="75"/>
  <c r="AY22" i="75"/>
  <c r="AB12" i="77"/>
  <c r="AR12" i="77"/>
  <c r="AG36" i="77"/>
  <c r="AG51" i="77" s="1"/>
  <c r="AG19" i="77"/>
  <c r="AQ38" i="77"/>
  <c r="AR98" i="77" s="1"/>
  <c r="AQ19" i="77"/>
  <c r="AF16" i="100"/>
  <c r="AK16" i="100"/>
  <c r="AW16" i="100"/>
  <c r="AB30" i="100"/>
  <c r="AF30" i="100"/>
  <c r="AJ30" i="100"/>
  <c r="AN30" i="100"/>
  <c r="AR30" i="100"/>
  <c r="AV30" i="100"/>
  <c r="AZ30" i="100"/>
  <c r="AC30" i="100"/>
  <c r="AG30" i="100"/>
  <c r="AK30" i="100"/>
  <c r="AO30" i="100"/>
  <c r="AS30" i="100"/>
  <c r="AW30" i="100"/>
  <c r="BA30" i="100"/>
  <c r="AD30" i="100"/>
  <c r="AH30" i="100"/>
  <c r="AL30" i="100"/>
  <c r="AP30" i="100"/>
  <c r="AT30" i="100"/>
  <c r="AX30" i="100"/>
  <c r="AA6" i="102"/>
  <c r="AA68" i="102" s="1"/>
  <c r="AE6" i="102"/>
  <c r="AE68" i="102" s="1"/>
  <c r="AI6" i="102"/>
  <c r="AI68" i="102" s="1"/>
  <c r="AM6" i="102"/>
  <c r="AM68" i="102" s="1"/>
  <c r="AQ6" i="102"/>
  <c r="AQ68" i="102" s="1"/>
  <c r="AU6" i="102"/>
  <c r="AU68" i="102" s="1"/>
  <c r="AY6" i="102"/>
  <c r="AY68" i="102" s="1"/>
  <c r="AG6" i="102"/>
  <c r="AG68" i="102" s="1"/>
  <c r="AO6" i="102"/>
  <c r="BA6" i="102"/>
  <c r="BA68" i="102" s="1"/>
  <c r="BB92" i="102" s="1"/>
  <c r="AB34" i="102"/>
  <c r="AF34" i="102"/>
  <c r="AJ34" i="102"/>
  <c r="AN34" i="102"/>
  <c r="AR34" i="102"/>
  <c r="AV34" i="102"/>
  <c r="AZ34" i="102"/>
  <c r="AD40" i="102"/>
  <c r="AD74" i="102" s="1"/>
  <c r="AH40" i="102"/>
  <c r="AH74" i="102" s="1"/>
  <c r="AL40" i="102"/>
  <c r="AL74" i="102" s="1"/>
  <c r="AP40" i="102"/>
  <c r="AP74" i="102" s="1"/>
  <c r="AT40" i="102"/>
  <c r="AT74" i="102" s="1"/>
  <c r="AX40" i="102"/>
  <c r="AX74" i="102" s="1"/>
  <c r="AA43" i="102"/>
  <c r="AE43" i="102"/>
  <c r="AI43" i="102"/>
  <c r="AM43" i="102"/>
  <c r="AQ43" i="102"/>
  <c r="AU43" i="102"/>
  <c r="AY43" i="102"/>
  <c r="AB43" i="102"/>
  <c r="AF43" i="102"/>
  <c r="AJ43" i="102"/>
  <c r="AN43" i="102"/>
  <c r="AR43" i="102"/>
  <c r="AV43" i="102"/>
  <c r="AZ43" i="102"/>
  <c r="AD43" i="102"/>
  <c r="AH43" i="102"/>
  <c r="AL43" i="102"/>
  <c r="AP43" i="102"/>
  <c r="AT43" i="102"/>
  <c r="AX43" i="102"/>
  <c r="BA51" i="102"/>
  <c r="BA75" i="102" s="1"/>
  <c r="BB99" i="102" s="1"/>
  <c r="AN5" i="100"/>
  <c r="AS5" i="100"/>
  <c r="AC23" i="100"/>
  <c r="AG23" i="100"/>
  <c r="AK23" i="100"/>
  <c r="AO23" i="100"/>
  <c r="AS23" i="100"/>
  <c r="AW23" i="100"/>
  <c r="BA23" i="100"/>
  <c r="AD23" i="100"/>
  <c r="AH23" i="100"/>
  <c r="AL23" i="100"/>
  <c r="AP23" i="100"/>
  <c r="AT23" i="100"/>
  <c r="AX23" i="100"/>
  <c r="AE23" i="100"/>
  <c r="AI23" i="100"/>
  <c r="AM23" i="100"/>
  <c r="AQ23" i="100"/>
  <c r="AU23" i="100"/>
  <c r="AY23" i="100"/>
  <c r="AB23" i="100"/>
  <c r="AC10" i="97"/>
  <c r="AC33" i="97" s="1"/>
  <c r="AG10" i="97"/>
  <c r="AG29" i="97" s="1"/>
  <c r="AO10" i="97"/>
  <c r="AO34" i="97" s="1"/>
  <c r="AS10" i="97"/>
  <c r="AS30" i="97" s="1"/>
  <c r="AW10" i="97"/>
  <c r="AW28" i="97" s="1"/>
  <c r="BA10" i="97"/>
  <c r="BA74" i="113" s="1"/>
  <c r="AU10" i="97"/>
  <c r="AU28" i="97" s="1"/>
  <c r="AY10" i="97"/>
  <c r="AY28" i="97" s="1"/>
  <c r="AH38" i="97"/>
  <c r="BA10" i="101"/>
  <c r="BA29" i="101" s="1"/>
  <c r="AC23" i="102"/>
  <c r="AC71" i="102" s="1"/>
  <c r="AG23" i="102"/>
  <c r="AG71" i="102" s="1"/>
  <c r="AK23" i="102"/>
  <c r="AK71" i="102" s="1"/>
  <c r="AO23" i="102"/>
  <c r="AO71" i="102" s="1"/>
  <c r="AS23" i="102"/>
  <c r="AS71" i="102" s="1"/>
  <c r="AW23" i="102"/>
  <c r="AW71" i="102" s="1"/>
  <c r="BA23" i="102"/>
  <c r="AH23" i="102"/>
  <c r="AP6" i="102"/>
  <c r="AP68" i="102" s="1"/>
  <c r="AB18" i="102"/>
  <c r="AB70" i="102" s="1"/>
  <c r="AF18" i="102"/>
  <c r="AF70" i="102" s="1"/>
  <c r="AJ18" i="102"/>
  <c r="AJ70" i="102" s="1"/>
  <c r="AN18" i="102"/>
  <c r="AN70" i="102" s="1"/>
  <c r="AR18" i="102"/>
  <c r="AR70" i="102" s="1"/>
  <c r="AV18" i="102"/>
  <c r="AV70" i="102" s="1"/>
  <c r="AZ18" i="102"/>
  <c r="AZ70" i="102" s="1"/>
  <c r="AC18" i="102"/>
  <c r="AC70" i="102" s="1"/>
  <c r="AG18" i="102"/>
  <c r="AG70" i="102" s="1"/>
  <c r="AK18" i="102"/>
  <c r="AK70" i="102" s="1"/>
  <c r="AO18" i="102"/>
  <c r="AO70" i="102" s="1"/>
  <c r="AS18" i="102"/>
  <c r="AS70" i="102" s="1"/>
  <c r="AW18" i="102"/>
  <c r="AW70" i="102" s="1"/>
  <c r="BA18" i="102"/>
  <c r="BA70" i="102" s="1"/>
  <c r="AD18" i="102"/>
  <c r="AD70" i="102" s="1"/>
  <c r="AT18" i="102"/>
  <c r="AT70" i="102" s="1"/>
  <c r="AC29" i="102"/>
  <c r="AG29" i="102"/>
  <c r="AK29" i="102"/>
  <c r="AO29" i="102"/>
  <c r="AS29" i="102"/>
  <c r="AW29" i="102"/>
  <c r="BA29" i="102"/>
  <c r="AD29" i="102"/>
  <c r="AH29" i="102"/>
  <c r="AL29" i="102"/>
  <c r="AP29" i="102"/>
  <c r="AT29" i="102"/>
  <c r="AX29" i="102"/>
  <c r="AB29" i="102"/>
  <c r="AJ29" i="102"/>
  <c r="AN29" i="102"/>
  <c r="AV29" i="102"/>
  <c r="AZ29" i="102"/>
  <c r="AA34" i="102"/>
  <c r="AE34" i="102"/>
  <c r="AI34" i="102"/>
  <c r="AM34" i="102"/>
  <c r="AQ34" i="102"/>
  <c r="AU34" i="102"/>
  <c r="AY34" i="102"/>
  <c r="AC40" i="102"/>
  <c r="AC74" i="102" s="1"/>
  <c r="AG40" i="102"/>
  <c r="AG74" i="102" s="1"/>
  <c r="AK40" i="102"/>
  <c r="AK74" i="102" s="1"/>
  <c r="AO40" i="102"/>
  <c r="AO74" i="102" s="1"/>
  <c r="AS40" i="102"/>
  <c r="AS74" i="102" s="1"/>
  <c r="AW40" i="102"/>
  <c r="AW74" i="102" s="1"/>
  <c r="BA40" i="102"/>
  <c r="BA74" i="102" s="1"/>
  <c r="AN40" i="75"/>
  <c r="AN22" i="75"/>
  <c r="AG41" i="75"/>
  <c r="AH105" i="75" s="1"/>
  <c r="AG22" i="75"/>
  <c r="AS41" i="75"/>
  <c r="AS22" i="75"/>
  <c r="AI35" i="77"/>
  <c r="AI50" i="77" s="1"/>
  <c r="AI19" i="77"/>
  <c r="AM35" i="77"/>
  <c r="AM19" i="77"/>
  <c r="AY35" i="77"/>
  <c r="AY19" i="77"/>
  <c r="AC37" i="77"/>
  <c r="AC52" i="77" s="1"/>
  <c r="AC19" i="77"/>
  <c r="AS37" i="77"/>
  <c r="AS97" i="77" s="1"/>
  <c r="AS19" i="77"/>
  <c r="AB76" i="66"/>
  <c r="AH32" i="67"/>
  <c r="AD38" i="67"/>
  <c r="AH38" i="67"/>
  <c r="AL38" i="67"/>
  <c r="AP38" i="67"/>
  <c r="AT38" i="67"/>
  <c r="AD48" i="67"/>
  <c r="AH48" i="67"/>
  <c r="AG57" i="67"/>
  <c r="AD74" i="67"/>
  <c r="AH74" i="67"/>
  <c r="AA79" i="67"/>
  <c r="AA78" i="67" s="1"/>
  <c r="AE79" i="67"/>
  <c r="AE78" i="67" s="1"/>
  <c r="AI79" i="67"/>
  <c r="AI78" i="67" s="1"/>
  <c r="AQ79" i="67"/>
  <c r="AQ78" i="67" s="1"/>
  <c r="AU79" i="67"/>
  <c r="AU78" i="67" s="1"/>
  <c r="AY79" i="67"/>
  <c r="AY78" i="67" s="1"/>
  <c r="AG36" i="75"/>
  <c r="AG17" i="75"/>
  <c r="AO36" i="75"/>
  <c r="AO52" i="75" s="1"/>
  <c r="AO17" i="75"/>
  <c r="AS36" i="75"/>
  <c r="AS17" i="75"/>
  <c r="BA36" i="75"/>
  <c r="BB100" i="75" s="1"/>
  <c r="BA17" i="75"/>
  <c r="BB50" i="74" s="1"/>
  <c r="AE37" i="75"/>
  <c r="AE17" i="75"/>
  <c r="AK22" i="75"/>
  <c r="AV22" i="75"/>
  <c r="AR5" i="77"/>
  <c r="AE32" i="77"/>
  <c r="AE47" i="77" s="1"/>
  <c r="AE15" i="77"/>
  <c r="AI32" i="77"/>
  <c r="AI47" i="77" s="1"/>
  <c r="AI15" i="77"/>
  <c r="AU32" i="77"/>
  <c r="AU92" i="77" s="1"/>
  <c r="AU15" i="77"/>
  <c r="AY32" i="77"/>
  <c r="AY92" i="77" s="1"/>
  <c r="AY15" i="77"/>
  <c r="AK19" i="77"/>
  <c r="AU19" i="77"/>
  <c r="AE10" i="97"/>
  <c r="AE29" i="97" s="1"/>
  <c r="AG5" i="64"/>
  <c r="AO5" i="64"/>
  <c r="BA5" i="64"/>
  <c r="BB77" i="64" s="1"/>
  <c r="AT10" i="64"/>
  <c r="AK27" i="67"/>
  <c r="AO27" i="67"/>
  <c r="AS27" i="67"/>
  <c r="AW27" i="67"/>
  <c r="BA27" i="67"/>
  <c r="AS92" i="67"/>
  <c r="AD101" i="67"/>
  <c r="AH101" i="67"/>
  <c r="AL101" i="67"/>
  <c r="AP101" i="67"/>
  <c r="AT101" i="67"/>
  <c r="AX101" i="67"/>
  <c r="AC101" i="67"/>
  <c r="AG101" i="67"/>
  <c r="AK101" i="67"/>
  <c r="AO101" i="67"/>
  <c r="AS101" i="67"/>
  <c r="AW101" i="67"/>
  <c r="AM32" i="75"/>
  <c r="AM5" i="75"/>
  <c r="AU32" i="75"/>
  <c r="AU5" i="75"/>
  <c r="AK33" i="75"/>
  <c r="AK49" i="75" s="1"/>
  <c r="AK5" i="75"/>
  <c r="AC17" i="75"/>
  <c r="AW17" i="75"/>
  <c r="AL22" i="75"/>
  <c r="AW22" i="75"/>
  <c r="AF28" i="77"/>
  <c r="AF5" i="77"/>
  <c r="AJ28" i="77"/>
  <c r="AJ5" i="77"/>
  <c r="AV28" i="77"/>
  <c r="AV5" i="77"/>
  <c r="AZ28" i="77"/>
  <c r="AZ5" i="77"/>
  <c r="AB32" i="77"/>
  <c r="AB47" i="77" s="1"/>
  <c r="AB15" i="77"/>
  <c r="AF32" i="77"/>
  <c r="AF15" i="77"/>
  <c r="AJ32" i="77"/>
  <c r="AJ47" i="77" s="1"/>
  <c r="AJ15" i="77"/>
  <c r="AN32" i="77"/>
  <c r="AN15" i="77"/>
  <c r="AR32" i="77"/>
  <c r="AR92" i="77" s="1"/>
  <c r="AR15" i="77"/>
  <c r="AV32" i="77"/>
  <c r="AW92" i="77" s="1"/>
  <c r="AV15" i="77"/>
  <c r="AZ32" i="77"/>
  <c r="AZ15" i="77"/>
  <c r="AK33" i="77"/>
  <c r="AL93" i="77" s="1"/>
  <c r="AK15" i="77"/>
  <c r="AO33" i="77"/>
  <c r="AO48" i="77" s="1"/>
  <c r="AO15" i="77"/>
  <c r="BA33" i="77"/>
  <c r="BA15" i="77"/>
  <c r="BB45" i="76" s="1"/>
  <c r="AD34" i="77"/>
  <c r="AD49" i="77" s="1"/>
  <c r="AD15" i="77"/>
  <c r="AP34" i="77"/>
  <c r="AP15" i="77"/>
  <c r="AT34" i="77"/>
  <c r="AU94" i="77" s="1"/>
  <c r="AT15" i="77"/>
  <c r="AA19" i="77"/>
  <c r="AL19" i="77"/>
  <c r="AW19" i="77"/>
  <c r="AO5" i="75"/>
  <c r="AC5" i="75"/>
  <c r="AW5" i="75"/>
  <c r="AK17" i="75"/>
  <c r="AC22" i="75"/>
  <c r="AP22" i="75"/>
  <c r="BA22" i="75"/>
  <c r="BB51" i="74" s="1"/>
  <c r="AH39" i="75"/>
  <c r="AH103" i="75" s="1"/>
  <c r="AH22" i="75"/>
  <c r="AT39" i="75"/>
  <c r="AT103" i="75" s="1"/>
  <c r="AT22" i="75"/>
  <c r="AX39" i="75"/>
  <c r="AX103" i="75" s="1"/>
  <c r="AX22" i="75"/>
  <c r="AB5" i="77"/>
  <c r="AA15" i="77"/>
  <c r="AE19" i="77"/>
  <c r="AP19" i="77"/>
  <c r="BA19" i="77"/>
  <c r="BB47" i="76" s="1"/>
  <c r="AD35" i="77"/>
  <c r="AD19" i="77"/>
  <c r="AH35" i="77"/>
  <c r="AH50" i="77" s="1"/>
  <c r="AH19" i="77"/>
  <c r="AT35" i="77"/>
  <c r="AT95" i="77" s="1"/>
  <c r="AT19" i="77"/>
  <c r="AX35" i="77"/>
  <c r="AX19" i="77"/>
  <c r="BA16" i="100"/>
  <c r="AB32" i="75"/>
  <c r="AF32" i="75"/>
  <c r="AJ32" i="75"/>
  <c r="AN32" i="75"/>
  <c r="AR32" i="75"/>
  <c r="AV32" i="75"/>
  <c r="AZ32" i="75"/>
  <c r="AD11" i="75"/>
  <c r="AH11" i="75"/>
  <c r="AL11" i="75"/>
  <c r="AP11" i="75"/>
  <c r="AT11" i="75"/>
  <c r="AX11" i="75"/>
  <c r="AH14" i="75"/>
  <c r="AH35" i="75" s="1"/>
  <c r="AP14" i="75"/>
  <c r="AP35" i="75" s="1"/>
  <c r="AX14" i="75"/>
  <c r="AD17" i="75"/>
  <c r="AH17" i="75"/>
  <c r="AL17" i="75"/>
  <c r="AP17" i="75"/>
  <c r="AT17" i="75"/>
  <c r="AX17" i="75"/>
  <c r="AA38" i="75"/>
  <c r="AE38" i="75"/>
  <c r="AI38" i="75"/>
  <c r="AM38" i="75"/>
  <c r="AQ38" i="75"/>
  <c r="AU38" i="75"/>
  <c r="AY38" i="75"/>
  <c r="AC28" i="77"/>
  <c r="AG28" i="77"/>
  <c r="AK28" i="77"/>
  <c r="AO28" i="77"/>
  <c r="AS28" i="77"/>
  <c r="AW28" i="77"/>
  <c r="BA28" i="77"/>
  <c r="AB35" i="77"/>
  <c r="AB19" i="77"/>
  <c r="AF35" i="77"/>
  <c r="AF50" i="77" s="1"/>
  <c r="AF19" i="77"/>
  <c r="AJ35" i="77"/>
  <c r="AJ50" i="77" s="1"/>
  <c r="AJ19" i="77"/>
  <c r="AN35" i="77"/>
  <c r="AN50" i="77" s="1"/>
  <c r="AN19" i="77"/>
  <c r="AR35" i="77"/>
  <c r="AS95" i="77" s="1"/>
  <c r="AR19" i="77"/>
  <c r="AV35" i="77"/>
  <c r="AW95" i="77" s="1"/>
  <c r="AV19" i="77"/>
  <c r="AZ35" i="77"/>
  <c r="BA95" i="77" s="1"/>
  <c r="AZ19" i="77"/>
  <c r="AF5" i="100"/>
  <c r="AJ5" i="100"/>
  <c r="AP16" i="100"/>
  <c r="AF23" i="100"/>
  <c r="AJ23" i="100"/>
  <c r="AV23" i="100"/>
  <c r="AD10" i="97"/>
  <c r="AD32" i="97" s="1"/>
  <c r="AH10" i="97"/>
  <c r="AH26" i="97" s="1"/>
  <c r="AL10" i="97"/>
  <c r="AL57" i="97" s="1"/>
  <c r="AP10" i="97"/>
  <c r="AP29" i="97" s="1"/>
  <c r="AT10" i="97"/>
  <c r="AT28" i="97" s="1"/>
  <c r="AX10" i="97"/>
  <c r="AX27" i="97" s="1"/>
  <c r="AX38" i="97"/>
  <c r="AG10" i="101"/>
  <c r="AG26" i="101" s="1"/>
  <c r="AK10" i="101"/>
  <c r="AK33" i="101" s="1"/>
  <c r="AO10" i="101"/>
  <c r="AO28" i="101" s="1"/>
  <c r="AW10" i="101"/>
  <c r="AW28" i="101" s="1"/>
  <c r="AB38" i="101"/>
  <c r="AF38" i="101"/>
  <c r="AJ38" i="101"/>
  <c r="AN38" i="101"/>
  <c r="AR38" i="101"/>
  <c r="AV38" i="101"/>
  <c r="AZ38" i="101"/>
  <c r="AC38" i="101"/>
  <c r="AG38" i="101"/>
  <c r="AK38" i="101"/>
  <c r="AO38" i="101"/>
  <c r="AS38" i="101"/>
  <c r="AW38" i="101"/>
  <c r="BA38" i="101"/>
  <c r="AD38" i="101"/>
  <c r="AT38" i="101"/>
  <c r="AC32" i="75"/>
  <c r="AG32" i="75"/>
  <c r="AK32" i="75"/>
  <c r="AA14" i="75"/>
  <c r="AE14" i="75"/>
  <c r="AE35" i="75" s="1"/>
  <c r="AI14" i="75"/>
  <c r="AM14" i="75"/>
  <c r="AQ14" i="75"/>
  <c r="AU14" i="75"/>
  <c r="AY14" i="75"/>
  <c r="AB38" i="75"/>
  <c r="AF38" i="75"/>
  <c r="AJ38" i="75"/>
  <c r="AN38" i="75"/>
  <c r="AR38" i="75"/>
  <c r="AV38" i="75"/>
  <c r="AZ38" i="75"/>
  <c r="AB22" i="75"/>
  <c r="AO22" i="75"/>
  <c r="AZ22" i="75"/>
  <c r="AA5" i="77"/>
  <c r="AK5" i="77"/>
  <c r="AQ5" i="77"/>
  <c r="BA5" i="77"/>
  <c r="AD28" i="77"/>
  <c r="AD5" i="77"/>
  <c r="AH28" i="77"/>
  <c r="AH5" i="77"/>
  <c r="AL28" i="77"/>
  <c r="AL5" i="77"/>
  <c r="AP28" i="77"/>
  <c r="AP5" i="77"/>
  <c r="AT28" i="77"/>
  <c r="AT88" i="77" s="1"/>
  <c r="AT5" i="77"/>
  <c r="AX28" i="77"/>
  <c r="AX5" i="77"/>
  <c r="AO19" i="77"/>
  <c r="AI10" i="97"/>
  <c r="AI32" i="97" s="1"/>
  <c r="AM10" i="97"/>
  <c r="AM29" i="97" s="1"/>
  <c r="AQ10" i="97"/>
  <c r="AQ27" i="97" s="1"/>
  <c r="AD10" i="101"/>
  <c r="AD54" i="101" s="1"/>
  <c r="AH10" i="101"/>
  <c r="AH31" i="101" s="1"/>
  <c r="AL10" i="101"/>
  <c r="AL29" i="101" s="1"/>
  <c r="AP10" i="101"/>
  <c r="AP30" i="101" s="1"/>
  <c r="AT10" i="101"/>
  <c r="AT28" i="101" s="1"/>
  <c r="AX10" i="101"/>
  <c r="AX31" i="101" s="1"/>
  <c r="AZ51" i="102"/>
  <c r="AZ75" i="102" s="1"/>
  <c r="AA28" i="77"/>
  <c r="AE28" i="77"/>
  <c r="AI28" i="77"/>
  <c r="AM28" i="77"/>
  <c r="AQ28" i="77"/>
  <c r="AU28" i="77"/>
  <c r="AY28" i="77"/>
  <c r="AD16" i="100"/>
  <c r="AH16" i="100"/>
  <c r="AL16" i="100"/>
  <c r="AT16" i="100"/>
  <c r="AB16" i="100"/>
  <c r="AL18" i="102"/>
  <c r="AL70" i="102" s="1"/>
  <c r="AB6" i="102"/>
  <c r="AB68" i="102" s="1"/>
  <c r="AF6" i="102"/>
  <c r="AF68" i="102" s="1"/>
  <c r="AH18" i="102"/>
  <c r="AH70" i="102" s="1"/>
  <c r="AP18" i="102"/>
  <c r="AP70" i="102" s="1"/>
  <c r="AX18" i="102"/>
  <c r="AX70" i="102" s="1"/>
  <c r="AJ16" i="100"/>
  <c r="AN16" i="100"/>
  <c r="AR16" i="100"/>
  <c r="AZ16" i="100"/>
  <c r="AC16" i="100"/>
  <c r="AG16" i="100"/>
  <c r="AO16" i="100"/>
  <c r="AS16" i="100"/>
  <c r="AD38" i="97"/>
  <c r="AT38" i="97"/>
  <c r="AH38" i="101"/>
  <c r="AP38" i="101"/>
  <c r="AX38" i="101"/>
  <c r="AW6" i="102"/>
  <c r="AG10" i="102"/>
  <c r="AG69" i="102" s="1"/>
  <c r="AO10" i="102"/>
  <c r="AO69" i="102" s="1"/>
  <c r="AW10" i="102"/>
  <c r="AW69" i="102" s="1"/>
  <c r="AD10" i="102"/>
  <c r="AL10" i="102"/>
  <c r="AL69" i="102" s="1"/>
  <c r="AT10" i="102"/>
  <c r="AT69" i="102" s="1"/>
  <c r="AA29" i="102"/>
  <c r="AE29" i="102"/>
  <c r="AI29" i="102"/>
  <c r="AM29" i="102"/>
  <c r="AQ29" i="102"/>
  <c r="AU29" i="102"/>
  <c r="AY29" i="102"/>
  <c r="AC43" i="102"/>
  <c r="AG43" i="102"/>
  <c r="AK43" i="102"/>
  <c r="AO43" i="102"/>
  <c r="AS43" i="102"/>
  <c r="AW43" i="102"/>
  <c r="BA43" i="102"/>
  <c r="AJ6" i="102"/>
  <c r="AJ68" i="102" s="1"/>
  <c r="AN6" i="102"/>
  <c r="AN68" i="102" s="1"/>
  <c r="AR6" i="102"/>
  <c r="AR68" i="102" s="1"/>
  <c r="AV6" i="102"/>
  <c r="AV68" i="102" s="1"/>
  <c r="AZ6" i="102"/>
  <c r="AZ68" i="102" s="1"/>
  <c r="AC6" i="102"/>
  <c r="AS6" i="102"/>
  <c r="AS68" i="102" s="1"/>
  <c r="AB69" i="102"/>
  <c r="AF10" i="102"/>
  <c r="AF69" i="102" s="1"/>
  <c r="AJ10" i="102"/>
  <c r="AJ69" i="102" s="1"/>
  <c r="AN10" i="102"/>
  <c r="AN69" i="102" s="1"/>
  <c r="AR10" i="102"/>
  <c r="AR69" i="102" s="1"/>
  <c r="AV10" i="102"/>
  <c r="AV69" i="102" s="1"/>
  <c r="AZ10" i="102"/>
  <c r="AZ69" i="102" s="1"/>
  <c r="AA18" i="102"/>
  <c r="AA70" i="102" s="1"/>
  <c r="AE18" i="102"/>
  <c r="AE70" i="102" s="1"/>
  <c r="AI18" i="102"/>
  <c r="AI70" i="102" s="1"/>
  <c r="AM18" i="102"/>
  <c r="AM70" i="102" s="1"/>
  <c r="AQ18" i="102"/>
  <c r="AQ70" i="102" s="1"/>
  <c r="AU18" i="102"/>
  <c r="AU70" i="102" s="1"/>
  <c r="AY18" i="102"/>
  <c r="AY70" i="102" s="1"/>
  <c r="AH6" i="102"/>
  <c r="AH68" i="102" s="1"/>
  <c r="AX6" i="102"/>
  <c r="AX68" i="102" s="1"/>
  <c r="AF22" i="67"/>
  <c r="AA32" i="67"/>
  <c r="AE32" i="67"/>
  <c r="AI32" i="67"/>
  <c r="AM32" i="67"/>
  <c r="AQ32" i="67"/>
  <c r="AU32" i="67"/>
  <c r="AY32" i="67"/>
  <c r="AD65" i="67"/>
  <c r="AH65" i="67"/>
  <c r="AL65" i="67"/>
  <c r="AP65" i="67"/>
  <c r="AT65" i="67"/>
  <c r="AX65" i="67"/>
  <c r="AC69" i="67"/>
  <c r="AG69" i="67"/>
  <c r="AK69" i="67"/>
  <c r="AO69" i="67"/>
  <c r="AS69" i="67"/>
  <c r="AW69" i="67"/>
  <c r="BA69" i="67"/>
  <c r="AU69" i="67"/>
  <c r="AY69" i="67"/>
  <c r="AK65" i="67"/>
  <c r="AW65" i="67"/>
  <c r="BA65" i="67"/>
  <c r="AC92" i="67"/>
  <c r="AK92" i="67"/>
  <c r="AO92" i="67"/>
  <c r="AW92" i="67"/>
  <c r="BA92" i="67"/>
  <c r="AF92" i="67"/>
  <c r="AN92" i="67"/>
  <c r="AV92" i="67"/>
  <c r="AX16" i="67"/>
  <c r="AD32" i="67"/>
  <c r="AL32" i="67"/>
  <c r="AT32" i="67"/>
  <c r="AX32" i="67"/>
  <c r="AS57" i="67"/>
  <c r="AC57" i="67"/>
  <c r="AW57" i="67"/>
  <c r="AC61" i="67"/>
  <c r="AG61" i="67"/>
  <c r="AK61" i="67"/>
  <c r="AO61" i="67"/>
  <c r="AS61" i="67"/>
  <c r="AW61" i="67"/>
  <c r="BA61" i="67"/>
  <c r="AY61" i="67"/>
  <c r="AE69" i="67"/>
  <c r="AI69" i="67"/>
  <c r="AD92" i="67"/>
  <c r="AH92" i="67"/>
  <c r="AL92" i="67"/>
  <c r="AP92" i="67"/>
  <c r="AT92" i="67"/>
  <c r="AX92" i="67"/>
  <c r="AA92" i="67"/>
  <c r="AE92" i="67"/>
  <c r="AI92" i="67"/>
  <c r="AM92" i="67"/>
  <c r="AQ92" i="67"/>
  <c r="AU92" i="67"/>
  <c r="AY92" i="67"/>
  <c r="AB92" i="67"/>
  <c r="AJ92" i="67"/>
  <c r="AR92" i="67"/>
  <c r="AZ92" i="67"/>
  <c r="AD16" i="67"/>
  <c r="AP16" i="67"/>
  <c r="AC65" i="67"/>
  <c r="AO65" i="67"/>
  <c r="AS65" i="67"/>
  <c r="AL74" i="67"/>
  <c r="AP74" i="67"/>
  <c r="AT74" i="67"/>
  <c r="AX74" i="67"/>
  <c r="AB32" i="67"/>
  <c r="AF32" i="67"/>
  <c r="AJ32" i="67"/>
  <c r="AN32" i="67"/>
  <c r="AR32" i="67"/>
  <c r="AV32" i="67"/>
  <c r="AZ32" i="67"/>
  <c r="AC48" i="67"/>
  <c r="AG48" i="67"/>
  <c r="AO48" i="67"/>
  <c r="AW48" i="67"/>
  <c r="BA48" i="67"/>
  <c r="AX48" i="67"/>
  <c r="AA65" i="67"/>
  <c r="AE65" i="67"/>
  <c r="AI65" i="67"/>
  <c r="AM65" i="67"/>
  <c r="AQ65" i="67"/>
  <c r="AU65" i="67"/>
  <c r="AY65" i="67"/>
  <c r="AB74" i="67"/>
  <c r="AF74" i="67"/>
  <c r="AJ74" i="67"/>
  <c r="AN74" i="67"/>
  <c r="AR74" i="67"/>
  <c r="AV74" i="67"/>
  <c r="BA79" i="67"/>
  <c r="BA78" i="67" s="1"/>
  <c r="AA16" i="67"/>
  <c r="AQ16" i="67"/>
  <c r="AL48" i="67"/>
  <c r="AP48" i="67"/>
  <c r="AK57" i="67"/>
  <c r="AO57" i="67"/>
  <c r="BA57" i="67"/>
  <c r="AA69" i="67"/>
  <c r="AM69" i="67"/>
  <c r="AQ69" i="67"/>
  <c r="AG79" i="67"/>
  <c r="AG78" i="67" s="1"/>
  <c r="AO79" i="67"/>
  <c r="AO78" i="67" s="1"/>
  <c r="AW79" i="67"/>
  <c r="AW78" i="67" s="1"/>
  <c r="AA101" i="67"/>
  <c r="AE101" i="67"/>
  <c r="AI101" i="67"/>
  <c r="AM101" i="67"/>
  <c r="AQ101" i="67"/>
  <c r="AU101" i="67"/>
  <c r="AY101" i="67"/>
  <c r="AB101" i="67"/>
  <c r="AF101" i="67"/>
  <c r="AJ101" i="67"/>
  <c r="AN101" i="67"/>
  <c r="AR101" i="67"/>
  <c r="AV101" i="67"/>
  <c r="AZ101" i="67"/>
  <c r="AE16" i="67"/>
  <c r="AM16" i="67"/>
  <c r="AY16" i="67"/>
  <c r="AK48" i="67"/>
  <c r="AS48" i="67"/>
  <c r="AI16" i="67"/>
  <c r="AU16" i="67"/>
  <c r="AB22" i="67"/>
  <c r="AJ22" i="67"/>
  <c r="AR22" i="67"/>
  <c r="AV22" i="67"/>
  <c r="AZ22" i="67"/>
  <c r="AA38" i="67"/>
  <c r="AE38" i="67"/>
  <c r="AI38" i="67"/>
  <c r="AM38" i="67"/>
  <c r="AQ38" i="67"/>
  <c r="AU38" i="67"/>
  <c r="AY38" i="67"/>
  <c r="AB38" i="67"/>
  <c r="AF38" i="67"/>
  <c r="AJ38" i="67"/>
  <c r="AN38" i="67"/>
  <c r="AR38" i="67"/>
  <c r="AV38" i="67"/>
  <c r="AZ38" i="67"/>
  <c r="AM61" i="67"/>
  <c r="AQ61" i="67"/>
  <c r="AB27" i="67"/>
  <c r="AF27" i="67"/>
  <c r="AJ27" i="67"/>
  <c r="AN27" i="67"/>
  <c r="AR27" i="67"/>
  <c r="AV27" i="67"/>
  <c r="AZ27" i="67"/>
  <c r="AC32" i="67"/>
  <c r="AG32" i="67"/>
  <c r="AK32" i="67"/>
  <c r="AO32" i="67"/>
  <c r="AS32" i="67"/>
  <c r="AW32" i="67"/>
  <c r="BA32" i="67"/>
  <c r="AA48" i="67"/>
  <c r="AE48" i="67"/>
  <c r="AI48" i="67"/>
  <c r="AM48" i="67"/>
  <c r="AQ48" i="67"/>
  <c r="AU48" i="67"/>
  <c r="AY48" i="67"/>
  <c r="AB48" i="67"/>
  <c r="AF48" i="67"/>
  <c r="AJ48" i="67"/>
  <c r="AN48" i="67"/>
  <c r="AR48" i="67"/>
  <c r="AV48" i="67"/>
  <c r="AZ48" i="67"/>
  <c r="AD57" i="67"/>
  <c r="AH57" i="67"/>
  <c r="AL57" i="67"/>
  <c r="AP57" i="67"/>
  <c r="AT57" i="67"/>
  <c r="AX57" i="67"/>
  <c r="AA57" i="67"/>
  <c r="AE57" i="67"/>
  <c r="AI57" i="67"/>
  <c r="AM57" i="67"/>
  <c r="AQ57" i="67"/>
  <c r="AU57" i="67"/>
  <c r="AY57" i="67"/>
  <c r="AA61" i="67"/>
  <c r="AD79" i="67"/>
  <c r="AD78" i="67" s="1"/>
  <c r="AH79" i="67"/>
  <c r="AH78" i="67" s="1"/>
  <c r="AL79" i="67"/>
  <c r="AL78" i="67" s="1"/>
  <c r="AP79" i="67"/>
  <c r="AP78" i="67" s="1"/>
  <c r="AT79" i="67"/>
  <c r="AT78" i="67" s="1"/>
  <c r="AX79" i="67"/>
  <c r="AX78" i="67" s="1"/>
  <c r="AC16" i="67"/>
  <c r="AG16" i="67"/>
  <c r="AK16" i="67"/>
  <c r="AO16" i="67"/>
  <c r="AS16" i="67"/>
  <c r="AW16" i="67"/>
  <c r="BA16" i="67"/>
  <c r="AH16" i="67"/>
  <c r="AT16" i="67"/>
  <c r="AD22" i="67"/>
  <c r="AH22" i="67"/>
  <c r="AL22" i="67"/>
  <c r="AP22" i="67"/>
  <c r="AT22" i="67"/>
  <c r="AX22" i="67"/>
  <c r="AC38" i="67"/>
  <c r="AG38" i="67"/>
  <c r="AK38" i="67"/>
  <c r="AO38" i="67"/>
  <c r="AS38" i="67"/>
  <c r="AW38" i="67"/>
  <c r="BA38" i="67"/>
  <c r="AB65" i="67"/>
  <c r="AF65" i="67"/>
  <c r="AJ65" i="67"/>
  <c r="AN65" i="67"/>
  <c r="AR65" i="67"/>
  <c r="AV65" i="67"/>
  <c r="AZ65" i="67"/>
  <c r="AK38" i="64"/>
  <c r="AS38" i="64"/>
  <c r="BA38" i="64"/>
  <c r="AC38" i="64"/>
  <c r="AW38" i="64"/>
  <c r="AN5" i="64"/>
  <c r="AC5" i="64"/>
  <c r="AC5" i="68" s="1"/>
  <c r="AW5" i="64"/>
  <c r="AW5" i="69" s="1"/>
  <c r="AB41" i="64"/>
  <c r="AF41" i="64"/>
  <c r="AD78" i="64"/>
  <c r="AL78" i="64"/>
  <c r="AE79" i="64"/>
  <c r="AM79" i="64"/>
  <c r="AQ79" i="64"/>
  <c r="AB80" i="64"/>
  <c r="AF80" i="64"/>
  <c r="AN80" i="64"/>
  <c r="AR38" i="64"/>
  <c r="AZ38" i="64"/>
  <c r="AG81" i="64"/>
  <c r="AK81" i="64"/>
  <c r="AW39" i="64"/>
  <c r="AR76" i="66"/>
  <c r="AB16" i="67"/>
  <c r="AF16" i="67"/>
  <c r="AJ16" i="67"/>
  <c r="AN16" i="67"/>
  <c r="AR16" i="67"/>
  <c r="AV16" i="67"/>
  <c r="AZ16" i="67"/>
  <c r="AL16" i="67"/>
  <c r="AC22" i="67"/>
  <c r="AG22" i="67"/>
  <c r="AK22" i="67"/>
  <c r="AO22" i="67"/>
  <c r="AS22" i="67"/>
  <c r="AW22" i="67"/>
  <c r="BA22" i="67"/>
  <c r="AD61" i="67"/>
  <c r="AH61" i="67"/>
  <c r="AL61" i="67"/>
  <c r="AP61" i="67"/>
  <c r="AT61" i="67"/>
  <c r="AX61" i="67"/>
  <c r="AB69" i="67"/>
  <c r="AF69" i="67"/>
  <c r="AJ69" i="67"/>
  <c r="AN69" i="67"/>
  <c r="AR69" i="67"/>
  <c r="AV69" i="67"/>
  <c r="AZ69" i="67"/>
  <c r="AA74" i="67"/>
  <c r="AE74" i="67"/>
  <c r="AI74" i="67"/>
  <c r="AM74" i="67"/>
  <c r="AQ74" i="67"/>
  <c r="AU74" i="67"/>
  <c r="AY74" i="67"/>
  <c r="AQ11" i="70"/>
  <c r="AU11" i="70"/>
  <c r="AY11" i="70"/>
  <c r="AJ41" i="64"/>
  <c r="AN41" i="64"/>
  <c r="AR41" i="64"/>
  <c r="AV41" i="64"/>
  <c r="AD10" i="64"/>
  <c r="AU58" i="64"/>
  <c r="AP35" i="66"/>
  <c r="AP75" i="66" s="1"/>
  <c r="AA22" i="67"/>
  <c r="AE22" i="67"/>
  <c r="AI22" i="67"/>
  <c r="AM22" i="67"/>
  <c r="AQ22" i="67"/>
  <c r="AU22" i="67"/>
  <c r="AY22" i="67"/>
  <c r="AA27" i="67"/>
  <c r="AE27" i="67"/>
  <c r="AI27" i="67"/>
  <c r="AM27" i="67"/>
  <c r="AQ27" i="67"/>
  <c r="AU27" i="67"/>
  <c r="AY27" i="67"/>
  <c r="AB61" i="67"/>
  <c r="AF61" i="67"/>
  <c r="AJ61" i="67"/>
  <c r="AN61" i="67"/>
  <c r="AR61" i="67"/>
  <c r="AV61" i="67"/>
  <c r="AZ61" i="67"/>
  <c r="AD69" i="67"/>
  <c r="AH69" i="67"/>
  <c r="AL69" i="67"/>
  <c r="AP69" i="67"/>
  <c r="AT69" i="67"/>
  <c r="AX69" i="67"/>
  <c r="AC74" i="67"/>
  <c r="AG74" i="67"/>
  <c r="AK74" i="67"/>
  <c r="AO74" i="67"/>
  <c r="AS74" i="67"/>
  <c r="AW74" i="67"/>
  <c r="BA74" i="67"/>
  <c r="AD44" i="68"/>
  <c r="AH44" i="68"/>
  <c r="AL44" i="68"/>
  <c r="AC44" i="69"/>
  <c r="AG44" i="69"/>
  <c r="AK44" i="69"/>
  <c r="AO44" i="69"/>
  <c r="AA5" i="75"/>
  <c r="AI5" i="75"/>
  <c r="AQ5" i="75"/>
  <c r="AY5" i="75"/>
  <c r="AO32" i="75"/>
  <c r="AS32" i="75"/>
  <c r="AW32" i="75"/>
  <c r="BA32" i="75"/>
  <c r="BB96" i="75" s="1"/>
  <c r="AB11" i="75"/>
  <c r="AF11" i="75"/>
  <c r="AJ11" i="75"/>
  <c r="AN11" i="75"/>
  <c r="AR11" i="75"/>
  <c r="AV11" i="75"/>
  <c r="AZ11" i="75"/>
  <c r="AZ34" i="75" s="1"/>
  <c r="AC14" i="75"/>
  <c r="AG14" i="75"/>
  <c r="AK14" i="75"/>
  <c r="AK35" i="75" s="1"/>
  <c r="AO14" i="75"/>
  <c r="AS14" i="75"/>
  <c r="AW14" i="75"/>
  <c r="BA14" i="75"/>
  <c r="BB54" i="74" s="1"/>
  <c r="AA17" i="75"/>
  <c r="AI17" i="75"/>
  <c r="AQ17" i="75"/>
  <c r="AY17" i="75"/>
  <c r="AT38" i="75"/>
  <c r="AX38" i="75"/>
  <c r="AD22" i="75"/>
  <c r="AJ22" i="75"/>
  <c r="AF10" i="97"/>
  <c r="AF58" i="97" s="1"/>
  <c r="AJ10" i="97"/>
  <c r="AJ29" i="97" s="1"/>
  <c r="AN10" i="97"/>
  <c r="AN31" i="97" s="1"/>
  <c r="AR10" i="97"/>
  <c r="AR27" i="97" s="1"/>
  <c r="AV10" i="97"/>
  <c r="AV53" i="97" s="1"/>
  <c r="AZ10" i="97"/>
  <c r="AZ29" i="97" s="1"/>
  <c r="AP31" i="97"/>
  <c r="AL38" i="97"/>
  <c r="AP38" i="97"/>
  <c r="AA10" i="101"/>
  <c r="AA25" i="101" s="1"/>
  <c r="AE10" i="101"/>
  <c r="AE25" i="101" s="1"/>
  <c r="AI10" i="101"/>
  <c r="AI25" i="101" s="1"/>
  <c r="AM10" i="101"/>
  <c r="AM25" i="101" s="1"/>
  <c r="AQ10" i="101"/>
  <c r="AQ25" i="101" s="1"/>
  <c r="AU10" i="101"/>
  <c r="AU25" i="101" s="1"/>
  <c r="AY10" i="101"/>
  <c r="AY29" i="101" s="1"/>
  <c r="F15" i="109"/>
  <c r="P15" i="109" s="1"/>
  <c r="AE7" i="66"/>
  <c r="AE73" i="66" s="1"/>
  <c r="AA7" i="67"/>
  <c r="AA6" i="67" s="1"/>
  <c r="AA76" i="66"/>
  <c r="AE76" i="66"/>
  <c r="AI76" i="66"/>
  <c r="AM76" i="66"/>
  <c r="AQ76" i="66"/>
  <c r="AU76" i="66"/>
  <c r="AY76" i="66"/>
  <c r="BC76" i="66"/>
  <c r="H22" i="112" s="1"/>
  <c r="AF76" i="66"/>
  <c r="AV76" i="66"/>
  <c r="AG35" i="66"/>
  <c r="AG75" i="66" s="1"/>
  <c r="AK35" i="66"/>
  <c r="AK75" i="66" s="1"/>
  <c r="AO35" i="66"/>
  <c r="AO75" i="66" s="1"/>
  <c r="AS35" i="66"/>
  <c r="AS75" i="66" s="1"/>
  <c r="BA35" i="66"/>
  <c r="BA75" i="66" s="1"/>
  <c r="BB127" i="66" s="1"/>
  <c r="BE75" i="66"/>
  <c r="AB35" i="66"/>
  <c r="AB75" i="66" s="1"/>
  <c r="AF35" i="66"/>
  <c r="AF75" i="66" s="1"/>
  <c r="AR35" i="66"/>
  <c r="AR75" i="66" s="1"/>
  <c r="AR127" i="66" s="1"/>
  <c r="AV75" i="66"/>
  <c r="AJ76" i="66"/>
  <c r="AN76" i="66"/>
  <c r="AZ76" i="66"/>
  <c r="BD76" i="66"/>
  <c r="AM7" i="66"/>
  <c r="AM6" i="66" s="1"/>
  <c r="AA19" i="66"/>
  <c r="AE19" i="66"/>
  <c r="AI19" i="66"/>
  <c r="AM19" i="66"/>
  <c r="AQ19" i="66"/>
  <c r="AU19" i="66"/>
  <c r="AY19" i="66"/>
  <c r="AU7" i="66"/>
  <c r="AU73" i="66" s="1"/>
  <c r="AB19" i="66"/>
  <c r="AF19" i="66"/>
  <c r="AJ19" i="66"/>
  <c r="AN19" i="66"/>
  <c r="AR19" i="66"/>
  <c r="AV19" i="66"/>
  <c r="AZ19" i="66"/>
  <c r="AC76" i="66"/>
  <c r="AG76" i="66"/>
  <c r="AK76" i="66"/>
  <c r="AO76" i="66"/>
  <c r="AS76" i="66"/>
  <c r="AW76" i="66"/>
  <c r="BA76" i="66"/>
  <c r="BE76" i="66"/>
  <c r="AD35" i="66"/>
  <c r="AD75" i="66" s="1"/>
  <c r="AH35" i="66"/>
  <c r="AH75" i="66" s="1"/>
  <c r="AL35" i="66"/>
  <c r="AL75" i="66" s="1"/>
  <c r="AT35" i="66"/>
  <c r="AT75" i="66" s="1"/>
  <c r="AX35" i="66"/>
  <c r="AX75" i="66" s="1"/>
  <c r="BB114" i="66" s="1"/>
  <c r="AZ7" i="66"/>
  <c r="AC19" i="66"/>
  <c r="AG19" i="66"/>
  <c r="AK19" i="66"/>
  <c r="AO19" i="66"/>
  <c r="AS19" i="66"/>
  <c r="AW19" i="66"/>
  <c r="BA19" i="66"/>
  <c r="AD76" i="66"/>
  <c r="AH76" i="66"/>
  <c r="AL76" i="66"/>
  <c r="AP76" i="66"/>
  <c r="AT76" i="66"/>
  <c r="AX76" i="66"/>
  <c r="AJ35" i="66"/>
  <c r="AJ75" i="66" s="1"/>
  <c r="AN35" i="66"/>
  <c r="AN75" i="66" s="1"/>
  <c r="AZ35" i="66"/>
  <c r="AZ75" i="66" s="1"/>
  <c r="AC97" i="75"/>
  <c r="AG97" i="75"/>
  <c r="AO97" i="75"/>
  <c r="AS97" i="75"/>
  <c r="AW97" i="75"/>
  <c r="BA97" i="75"/>
  <c r="AC101" i="75"/>
  <c r="AG101" i="75"/>
  <c r="AK101" i="75"/>
  <c r="AO101" i="75"/>
  <c r="AS101" i="75"/>
  <c r="AW101" i="75"/>
  <c r="BA101" i="75"/>
  <c r="AB104" i="75"/>
  <c r="AF104" i="75"/>
  <c r="AJ104" i="75"/>
  <c r="AR104" i="75"/>
  <c r="AV104" i="75"/>
  <c r="AZ104" i="75"/>
  <c r="AC105" i="75"/>
  <c r="AK105" i="75"/>
  <c r="AO105" i="75"/>
  <c r="AW105" i="75"/>
  <c r="BA105" i="75"/>
  <c r="AD106" i="75"/>
  <c r="AH106" i="75"/>
  <c r="AL106" i="75"/>
  <c r="AP106" i="75"/>
  <c r="AT106" i="75"/>
  <c r="AX106" i="75"/>
  <c r="AE107" i="75"/>
  <c r="AI107" i="75"/>
  <c r="AM107" i="75"/>
  <c r="AQ107" i="75"/>
  <c r="AU107" i="75"/>
  <c r="AY107" i="75"/>
  <c r="AB97" i="75"/>
  <c r="AJ97" i="75"/>
  <c r="AR97" i="75"/>
  <c r="AZ97" i="75"/>
  <c r="AN101" i="75"/>
  <c r="AZ101" i="75"/>
  <c r="AD103" i="75"/>
  <c r="AL103" i="75"/>
  <c r="AE104" i="75"/>
  <c r="AI104" i="75"/>
  <c r="AM104" i="75"/>
  <c r="AQ104" i="75"/>
  <c r="AY104" i="75"/>
  <c r="AB105" i="75"/>
  <c r="AR105" i="75"/>
  <c r="AV105" i="75"/>
  <c r="AC106" i="75"/>
  <c r="AK106" i="75"/>
  <c r="AS106" i="75"/>
  <c r="BA106" i="75"/>
  <c r="AH107" i="75"/>
  <c r="AP107" i="75"/>
  <c r="AX107" i="75"/>
  <c r="AT53" i="64"/>
  <c r="AH10" i="64"/>
  <c r="AP10" i="64"/>
  <c r="AH7" i="66"/>
  <c r="AV7" i="66"/>
  <c r="AV73" i="66" s="1"/>
  <c r="AB6" i="67"/>
  <c r="AJ6" i="67"/>
  <c r="AR6" i="67"/>
  <c r="AZ6" i="67"/>
  <c r="AA7" i="66"/>
  <c r="AA73" i="66" s="1"/>
  <c r="BB86" i="66" s="1"/>
  <c r="AI7" i="66"/>
  <c r="AI73" i="66" s="1"/>
  <c r="AQ7" i="66"/>
  <c r="AQ6" i="66" s="1"/>
  <c r="AX7" i="66"/>
  <c r="BC73" i="66"/>
  <c r="AD97" i="75"/>
  <c r="AH97" i="75"/>
  <c r="AP97" i="75"/>
  <c r="AT97" i="75"/>
  <c r="AX97" i="75"/>
  <c r="AB100" i="75"/>
  <c r="AF100" i="75"/>
  <c r="AJ100" i="75"/>
  <c r="AN100" i="75"/>
  <c r="AR100" i="75"/>
  <c r="AV100" i="75"/>
  <c r="AZ100" i="75"/>
  <c r="AD101" i="75"/>
  <c r="AH101" i="75"/>
  <c r="AL101" i="75"/>
  <c r="AP101" i="75"/>
  <c r="AT101" i="75"/>
  <c r="AX101" i="75"/>
  <c r="AC104" i="75"/>
  <c r="AG104" i="75"/>
  <c r="AK104" i="75"/>
  <c r="AS104" i="75"/>
  <c r="AW104" i="75"/>
  <c r="BA104" i="75"/>
  <c r="AD105" i="75"/>
  <c r="AL105" i="75"/>
  <c r="AP105" i="75"/>
  <c r="AX105" i="75"/>
  <c r="AE106" i="75"/>
  <c r="AI106" i="75"/>
  <c r="AM106" i="75"/>
  <c r="AQ106" i="75"/>
  <c r="AU106" i="75"/>
  <c r="AY106" i="75"/>
  <c r="AB107" i="75"/>
  <c r="AF107" i="75"/>
  <c r="AJ107" i="75"/>
  <c r="AN107" i="75"/>
  <c r="AR107" i="75"/>
  <c r="AV107" i="75"/>
  <c r="AZ107" i="75"/>
  <c r="AF97" i="75"/>
  <c r="AN97" i="75"/>
  <c r="AV97" i="75"/>
  <c r="AB101" i="75"/>
  <c r="AJ101" i="75"/>
  <c r="AR101" i="75"/>
  <c r="AV101" i="75"/>
  <c r="AP103" i="75"/>
  <c r="AU104" i="75"/>
  <c r="AF105" i="75"/>
  <c r="AN105" i="75"/>
  <c r="AZ105" i="75"/>
  <c r="AG106" i="75"/>
  <c r="AO106" i="75"/>
  <c r="AW106" i="75"/>
  <c r="AD107" i="75"/>
  <c r="AL107" i="75"/>
  <c r="AT107" i="75"/>
  <c r="AF37" i="64"/>
  <c r="AN37" i="64"/>
  <c r="AV37" i="64"/>
  <c r="AO80" i="64"/>
  <c r="AL10" i="64"/>
  <c r="AX10" i="64"/>
  <c r="AP7" i="66"/>
  <c r="AF6" i="67"/>
  <c r="AN6" i="67"/>
  <c r="AV6" i="67"/>
  <c r="AV5" i="64"/>
  <c r="AV5" i="68" s="1"/>
  <c r="AE83" i="64"/>
  <c r="AI83" i="64"/>
  <c r="AM83" i="64"/>
  <c r="AQ83" i="64"/>
  <c r="AY55" i="64"/>
  <c r="AB84" i="64"/>
  <c r="AF84" i="64"/>
  <c r="AJ84" i="64"/>
  <c r="AN84" i="64"/>
  <c r="AV42" i="64"/>
  <c r="AC85" i="64"/>
  <c r="AG85" i="64"/>
  <c r="AK85" i="64"/>
  <c r="AO85" i="64"/>
  <c r="AH86" i="64"/>
  <c r="AL86" i="64"/>
  <c r="AD7" i="66"/>
  <c r="AL7" i="66"/>
  <c r="AT7" i="66"/>
  <c r="AY73" i="66"/>
  <c r="BD73" i="66"/>
  <c r="AE97" i="75"/>
  <c r="AI97" i="75"/>
  <c r="AM97" i="75"/>
  <c r="AQ97" i="75"/>
  <c r="AU97" i="75"/>
  <c r="AY97" i="75"/>
  <c r="AC100" i="75"/>
  <c r="AK100" i="75"/>
  <c r="AW100" i="75"/>
  <c r="AI101" i="75"/>
  <c r="AM101" i="75"/>
  <c r="AQ101" i="75"/>
  <c r="AU101" i="75"/>
  <c r="AY101" i="75"/>
  <c r="AC103" i="75"/>
  <c r="AG103" i="75"/>
  <c r="AK103" i="75"/>
  <c r="AO103" i="75"/>
  <c r="AS103" i="75"/>
  <c r="AW103" i="75"/>
  <c r="BA103" i="75"/>
  <c r="AD104" i="75"/>
  <c r="AH104" i="75"/>
  <c r="AL104" i="75"/>
  <c r="AP104" i="75"/>
  <c r="AT104" i="75"/>
  <c r="AX104" i="75"/>
  <c r="AE105" i="75"/>
  <c r="AI105" i="75"/>
  <c r="AM105" i="75"/>
  <c r="AQ105" i="75"/>
  <c r="AU105" i="75"/>
  <c r="AY105" i="75"/>
  <c r="AB106" i="75"/>
  <c r="AF106" i="75"/>
  <c r="AJ106" i="75"/>
  <c r="AN106" i="75"/>
  <c r="AR106" i="75"/>
  <c r="AV106" i="75"/>
  <c r="AZ106" i="75"/>
  <c r="AC107" i="75"/>
  <c r="AG107" i="75"/>
  <c r="AK107" i="75"/>
  <c r="AO107" i="75"/>
  <c r="AS107" i="75"/>
  <c r="AW107" i="75"/>
  <c r="BA107" i="75"/>
  <c r="AB44" i="68"/>
  <c r="AF44" i="68"/>
  <c r="AJ44" i="68"/>
  <c r="AN44" i="68"/>
  <c r="AR44" i="68"/>
  <c r="AV44" i="68"/>
  <c r="AZ44" i="68"/>
  <c r="AE44" i="69"/>
  <c r="AI44" i="69"/>
  <c r="AM44" i="69"/>
  <c r="AQ44" i="69"/>
  <c r="AU44" i="69"/>
  <c r="AY44" i="69"/>
  <c r="AB11" i="70"/>
  <c r="AF11" i="70"/>
  <c r="AJ11" i="70"/>
  <c r="AN11" i="70"/>
  <c r="AR11" i="70"/>
  <c r="AV11" i="70"/>
  <c r="AZ11" i="70"/>
  <c r="AB5" i="75"/>
  <c r="AF5" i="75"/>
  <c r="AJ5" i="75"/>
  <c r="AN5" i="75"/>
  <c r="AR5" i="75"/>
  <c r="AV5" i="75"/>
  <c r="AZ5" i="75"/>
  <c r="AB17" i="75"/>
  <c r="AF17" i="75"/>
  <c r="AJ17" i="75"/>
  <c r="AN17" i="75"/>
  <c r="AR17" i="75"/>
  <c r="AV17" i="75"/>
  <c r="AZ17" i="75"/>
  <c r="AD32" i="75"/>
  <c r="AH32" i="75"/>
  <c r="AL32" i="75"/>
  <c r="AP32" i="75"/>
  <c r="AT32" i="75"/>
  <c r="AX32" i="75"/>
  <c r="AD36" i="75"/>
  <c r="AD52" i="75" s="1"/>
  <c r="AH36" i="75"/>
  <c r="AH52" i="75" s="1"/>
  <c r="AL36" i="75"/>
  <c r="AL52" i="75" s="1"/>
  <c r="AP36" i="75"/>
  <c r="AT36" i="75"/>
  <c r="AX36" i="75"/>
  <c r="AA39" i="75"/>
  <c r="AE39" i="75"/>
  <c r="AI39" i="75"/>
  <c r="AM39" i="75"/>
  <c r="AQ39" i="75"/>
  <c r="AU39" i="75"/>
  <c r="AY39" i="75"/>
  <c r="AB89" i="77"/>
  <c r="AF89" i="77"/>
  <c r="AJ89" i="77"/>
  <c r="AN89" i="77"/>
  <c r="AR89" i="77"/>
  <c r="AV89" i="77"/>
  <c r="AZ89" i="77"/>
  <c r="AE90" i="77"/>
  <c r="AI90" i="77"/>
  <c r="AM90" i="77"/>
  <c r="AQ90" i="77"/>
  <c r="AU90" i="77"/>
  <c r="AY90" i="77"/>
  <c r="AC93" i="77"/>
  <c r="AG93" i="77"/>
  <c r="AS93" i="77"/>
  <c r="AW93" i="77"/>
  <c r="AH94" i="77"/>
  <c r="AL94" i="77"/>
  <c r="AX94" i="77"/>
  <c r="AC96" i="77"/>
  <c r="AK96" i="77"/>
  <c r="AO96" i="77"/>
  <c r="AS96" i="77"/>
  <c r="AW96" i="77"/>
  <c r="BB96" i="77"/>
  <c r="BA96" i="77"/>
  <c r="AH97" i="77"/>
  <c r="AL97" i="77"/>
  <c r="AP97" i="77"/>
  <c r="AX97" i="77"/>
  <c r="AE98" i="77"/>
  <c r="AC44" i="68"/>
  <c r="AG44" i="68"/>
  <c r="AK44" i="68"/>
  <c r="AO44" i="68"/>
  <c r="AS44" i="68"/>
  <c r="AW44" i="68"/>
  <c r="BA44" i="68"/>
  <c r="AB44" i="69"/>
  <c r="AF44" i="69"/>
  <c r="AJ44" i="69"/>
  <c r="AN44" i="69"/>
  <c r="AR44" i="69"/>
  <c r="AV44" i="69"/>
  <c r="AZ44" i="69"/>
  <c r="AC11" i="70"/>
  <c r="AG11" i="70"/>
  <c r="AK11" i="70"/>
  <c r="AO11" i="70"/>
  <c r="AS11" i="70"/>
  <c r="AW11" i="70"/>
  <c r="BA11" i="70"/>
  <c r="AC89" i="77"/>
  <c r="AG89" i="77"/>
  <c r="AK89" i="77"/>
  <c r="AO89" i="77"/>
  <c r="AS89" i="77"/>
  <c r="AW89" i="77"/>
  <c r="BA89" i="77"/>
  <c r="BB89" i="77"/>
  <c r="AB90" i="77"/>
  <c r="AF90" i="77"/>
  <c r="AJ90" i="77"/>
  <c r="AN90" i="77"/>
  <c r="AR90" i="77"/>
  <c r="AV90" i="77"/>
  <c r="AZ90" i="77"/>
  <c r="BB92" i="77"/>
  <c r="AD93" i="77"/>
  <c r="AT93" i="77"/>
  <c r="AX93" i="77"/>
  <c r="AI94" i="77"/>
  <c r="AM94" i="77"/>
  <c r="AY94" i="77"/>
  <c r="BB95" i="77"/>
  <c r="AD96" i="77"/>
  <c r="AL96" i="77"/>
  <c r="AP96" i="77"/>
  <c r="AT96" i="77"/>
  <c r="AX96" i="77"/>
  <c r="AE97" i="77"/>
  <c r="AI97" i="77"/>
  <c r="AM97" i="77"/>
  <c r="AQ97" i="77"/>
  <c r="AU97" i="77"/>
  <c r="AY97" i="77"/>
  <c r="AB98" i="77"/>
  <c r="AF98" i="77"/>
  <c r="AJ98" i="77"/>
  <c r="AN98" i="77"/>
  <c r="AV98" i="77"/>
  <c r="AZ98" i="77"/>
  <c r="AP44" i="68"/>
  <c r="AT44" i="68"/>
  <c r="AX44" i="68"/>
  <c r="AS44" i="69"/>
  <c r="AW44" i="69"/>
  <c r="BA44" i="69"/>
  <c r="AD11" i="70"/>
  <c r="AH11" i="70"/>
  <c r="AL11" i="70"/>
  <c r="AP11" i="70"/>
  <c r="AT11" i="70"/>
  <c r="AX11" i="70"/>
  <c r="AD89" i="77"/>
  <c r="AH89" i="77"/>
  <c r="AL89" i="77"/>
  <c r="AP89" i="77"/>
  <c r="AT89" i="77"/>
  <c r="AX89" i="77"/>
  <c r="AC90" i="77"/>
  <c r="AG90" i="77"/>
  <c r="AK90" i="77"/>
  <c r="AO90" i="77"/>
  <c r="AS90" i="77"/>
  <c r="AW90" i="77"/>
  <c r="BB90" i="77"/>
  <c r="BA90" i="77"/>
  <c r="AD92" i="77"/>
  <c r="AH92" i="77"/>
  <c r="AL92" i="77"/>
  <c r="AP92" i="77"/>
  <c r="AT92" i="77"/>
  <c r="AX92" i="77"/>
  <c r="AE93" i="77"/>
  <c r="AM93" i="77"/>
  <c r="AQ93" i="77"/>
  <c r="AU93" i="77"/>
  <c r="AY93" i="77"/>
  <c r="AB94" i="77"/>
  <c r="AF94" i="77"/>
  <c r="AJ94" i="77"/>
  <c r="AN94" i="77"/>
  <c r="AR94" i="77"/>
  <c r="AV94" i="77"/>
  <c r="AZ94" i="77"/>
  <c r="AL95" i="77"/>
  <c r="AP95" i="77"/>
  <c r="AE96" i="77"/>
  <c r="AI96" i="77"/>
  <c r="AM96" i="77"/>
  <c r="AQ96" i="77"/>
  <c r="AU96" i="77"/>
  <c r="AY96" i="77"/>
  <c r="AB97" i="77"/>
  <c r="AF97" i="77"/>
  <c r="AJ97" i="77"/>
  <c r="AN97" i="77"/>
  <c r="AR97" i="77"/>
  <c r="AV97" i="77"/>
  <c r="AZ97" i="77"/>
  <c r="AC98" i="77"/>
  <c r="AG98" i="77"/>
  <c r="AK98" i="77"/>
  <c r="AO98" i="77"/>
  <c r="AS98" i="77"/>
  <c r="AE89" i="77"/>
  <c r="AI89" i="77"/>
  <c r="AM89" i="77"/>
  <c r="AQ89" i="77"/>
  <c r="AU89" i="77"/>
  <c r="AY89" i="77"/>
  <c r="AD90" i="77"/>
  <c r="AH90" i="77"/>
  <c r="AL90" i="77"/>
  <c r="AP90" i="77"/>
  <c r="AT90" i="77"/>
  <c r="AX90" i="77"/>
  <c r="AM92" i="77"/>
  <c r="AQ92" i="77"/>
  <c r="AB93" i="77"/>
  <c r="AF93" i="77"/>
  <c r="AJ93" i="77"/>
  <c r="AN93" i="77"/>
  <c r="AR93" i="77"/>
  <c r="AV93" i="77"/>
  <c r="AZ93" i="77"/>
  <c r="AC94" i="77"/>
  <c r="AG94" i="77"/>
  <c r="AK94" i="77"/>
  <c r="AO94" i="77"/>
  <c r="AW94" i="77"/>
  <c r="BB94" i="77"/>
  <c r="BA94" i="77"/>
  <c r="AQ95" i="77"/>
  <c r="AB96" i="77"/>
  <c r="AF96" i="77"/>
  <c r="AJ96" i="77"/>
  <c r="AN96" i="77"/>
  <c r="AR96" i="77"/>
  <c r="AV96" i="77"/>
  <c r="AZ96" i="77"/>
  <c r="AG97" i="77"/>
  <c r="AK97" i="77"/>
  <c r="AO97" i="77"/>
  <c r="AW97" i="77"/>
  <c r="BA97" i="77"/>
  <c r="BB97" i="77"/>
  <c r="AD98" i="77"/>
  <c r="AH98" i="77"/>
  <c r="AL98" i="77"/>
  <c r="AP98" i="77"/>
  <c r="AT98" i="77"/>
  <c r="AX98" i="77"/>
  <c r="AI98" i="77"/>
  <c r="AM98" i="77"/>
  <c r="AU98" i="77"/>
  <c r="AY98" i="77"/>
  <c r="AW98" i="77"/>
  <c r="BB98" i="77"/>
  <c r="BA98" i="77"/>
  <c r="AC5" i="100"/>
  <c r="AG5" i="100"/>
  <c r="AK5" i="100"/>
  <c r="BE56" i="113"/>
  <c r="BD59" i="113"/>
  <c r="BB56" i="113"/>
  <c r="BE59" i="113"/>
  <c r="BB59" i="113"/>
  <c r="BD56" i="113"/>
  <c r="AA16" i="100"/>
  <c r="AE16" i="100"/>
  <c r="AI16" i="100"/>
  <c r="AM16" i="100"/>
  <c r="AQ16" i="100"/>
  <c r="AU16" i="100"/>
  <c r="AY16" i="100"/>
  <c r="BC59" i="113"/>
  <c r="BB62" i="113"/>
  <c r="AC38" i="97"/>
  <c r="AG38" i="97"/>
  <c r="AK38" i="97"/>
  <c r="AO38" i="97"/>
  <c r="AS38" i="97"/>
  <c r="AW38" i="97"/>
  <c r="BA38" i="97"/>
  <c r="AE38" i="97"/>
  <c r="AI38" i="97"/>
  <c r="AM38" i="97"/>
  <c r="AQ38" i="97"/>
  <c r="AU38" i="97"/>
  <c r="AY38" i="97"/>
  <c r="AF38" i="97"/>
  <c r="AJ38" i="97"/>
  <c r="AN38" i="97"/>
  <c r="AR38" i="97"/>
  <c r="AV38" i="97"/>
  <c r="AZ38" i="97"/>
  <c r="AD33" i="101"/>
  <c r="AR57" i="101"/>
  <c r="AD96" i="102"/>
  <c r="AD84" i="102"/>
  <c r="AH96" i="102"/>
  <c r="AH84" i="102"/>
  <c r="AL96" i="102"/>
  <c r="AL84" i="102"/>
  <c r="AP96" i="102"/>
  <c r="AP84" i="102"/>
  <c r="AT96" i="102"/>
  <c r="AT84" i="102"/>
  <c r="AX96" i="102"/>
  <c r="AX84" i="102"/>
  <c r="AE96" i="102"/>
  <c r="AE84" i="102"/>
  <c r="AI96" i="102"/>
  <c r="AI84" i="102"/>
  <c r="AM96" i="102"/>
  <c r="AM84" i="102"/>
  <c r="AQ96" i="102"/>
  <c r="AQ84" i="102"/>
  <c r="AU96" i="102"/>
  <c r="AU84" i="102"/>
  <c r="AY96" i="102"/>
  <c r="AY84" i="102"/>
  <c r="AB96" i="102"/>
  <c r="AB84" i="102"/>
  <c r="AF96" i="102"/>
  <c r="AF84" i="102"/>
  <c r="AJ96" i="102"/>
  <c r="AJ84" i="102"/>
  <c r="AN96" i="102"/>
  <c r="AN84" i="102"/>
  <c r="AR96" i="102"/>
  <c r="AR84" i="102"/>
  <c r="AV96" i="102"/>
  <c r="AV84" i="102"/>
  <c r="AZ96" i="102"/>
  <c r="AZ84" i="102"/>
  <c r="AC96" i="102"/>
  <c r="AC84" i="102"/>
  <c r="AG96" i="102"/>
  <c r="AG84" i="102"/>
  <c r="AK96" i="102"/>
  <c r="AK84" i="102"/>
  <c r="AO96" i="102"/>
  <c r="AO84" i="102"/>
  <c r="AS96" i="102"/>
  <c r="AS84" i="102"/>
  <c r="AW96" i="102"/>
  <c r="AW84" i="102"/>
  <c r="BA96" i="102"/>
  <c r="BA84" i="102"/>
  <c r="AE129" i="66"/>
  <c r="AE90" i="66"/>
  <c r="AI129" i="66"/>
  <c r="AI90" i="66"/>
  <c r="AM129" i="66"/>
  <c r="AM90" i="66"/>
  <c r="AQ129" i="66"/>
  <c r="AQ103" i="66"/>
  <c r="AQ90" i="66"/>
  <c r="AU129" i="66"/>
  <c r="AU103" i="66"/>
  <c r="AU90" i="66"/>
  <c r="AB129" i="66"/>
  <c r="AB90" i="66"/>
  <c r="AF129" i="66"/>
  <c r="AF90" i="66"/>
  <c r="AJ129" i="66"/>
  <c r="AJ90" i="66"/>
  <c r="AN129" i="66"/>
  <c r="AN90" i="66"/>
  <c r="AR129" i="66"/>
  <c r="AR90" i="66"/>
  <c r="AR103" i="66"/>
  <c r="AV129" i="66"/>
  <c r="AV90" i="66"/>
  <c r="AV103" i="66"/>
  <c r="AZ129" i="66"/>
  <c r="AZ116" i="66"/>
  <c r="AZ90" i="66"/>
  <c r="AZ103" i="66"/>
  <c r="BD129" i="66"/>
  <c r="BD116" i="66"/>
  <c r="BD90" i="66"/>
  <c r="BD103" i="66"/>
  <c r="AC129" i="66"/>
  <c r="AC90" i="66"/>
  <c r="AG129" i="66"/>
  <c r="AG90" i="66"/>
  <c r="AK129" i="66"/>
  <c r="AK90" i="66"/>
  <c r="AO90" i="66"/>
  <c r="AS103" i="66"/>
  <c r="AS129" i="66"/>
  <c r="AS90" i="66"/>
  <c r="AW129" i="66"/>
  <c r="AW103" i="66"/>
  <c r="AW90" i="66"/>
  <c r="BA103" i="66"/>
  <c r="BA129" i="66"/>
  <c r="BA90" i="66"/>
  <c r="BA116" i="66"/>
  <c r="BE129" i="66"/>
  <c r="BE103" i="66"/>
  <c r="BE90" i="66"/>
  <c r="BE116" i="66"/>
  <c r="AD90" i="66"/>
  <c r="AH129" i="66"/>
  <c r="AH90" i="66"/>
  <c r="AL129" i="66"/>
  <c r="AL90" i="66"/>
  <c r="D23" i="112"/>
  <c r="U23" i="112" s="1"/>
  <c r="AP90" i="66"/>
  <c r="AP129" i="66"/>
  <c r="AT103" i="66"/>
  <c r="AT129" i="66"/>
  <c r="AT90" i="66"/>
  <c r="AX103" i="66"/>
  <c r="AX129" i="66"/>
  <c r="AX90" i="66"/>
  <c r="F23" i="112"/>
  <c r="W23" i="112" s="1"/>
  <c r="AC7" i="67"/>
  <c r="AC6" i="67" s="1"/>
  <c r="AG6" i="67"/>
  <c r="AK6" i="67"/>
  <c r="AO6" i="67"/>
  <c r="AS6" i="67"/>
  <c r="AW6" i="67"/>
  <c r="BA6" i="67"/>
  <c r="AD7" i="67"/>
  <c r="AH7" i="67"/>
  <c r="AL7" i="67"/>
  <c r="AP7" i="67"/>
  <c r="AT7" i="67"/>
  <c r="AX7" i="67"/>
  <c r="AC72" i="66"/>
  <c r="AG72" i="66"/>
  <c r="AK72" i="66"/>
  <c r="AO72" i="66"/>
  <c r="AS72" i="66"/>
  <c r="AW72" i="66"/>
  <c r="BA72" i="66"/>
  <c r="AB7" i="66"/>
  <c r="AF7" i="66"/>
  <c r="AJ7" i="66"/>
  <c r="AN7" i="66"/>
  <c r="AR7" i="66"/>
  <c r="AY129" i="66"/>
  <c r="AY116" i="66"/>
  <c r="AY90" i="66"/>
  <c r="AY103" i="66"/>
  <c r="BC116" i="66"/>
  <c r="BC103" i="66"/>
  <c r="BC90" i="66"/>
  <c r="AD72" i="66"/>
  <c r="AH72" i="66"/>
  <c r="AL72" i="66"/>
  <c r="AP72" i="66"/>
  <c r="AT72" i="66"/>
  <c r="AX72" i="66"/>
  <c r="AC7" i="66"/>
  <c r="AG7" i="66"/>
  <c r="AK7" i="66"/>
  <c r="AO7" i="66"/>
  <c r="AS7" i="66"/>
  <c r="AW7" i="66"/>
  <c r="BA7" i="66"/>
  <c r="BA6" i="66" s="1"/>
  <c r="BE73" i="66"/>
  <c r="AD6" i="67"/>
  <c r="AH6" i="67"/>
  <c r="AL6" i="67"/>
  <c r="AP6" i="67"/>
  <c r="AT6" i="67"/>
  <c r="AX6" i="67"/>
  <c r="AA72" i="66"/>
  <c r="AE72" i="66"/>
  <c r="AI72" i="66"/>
  <c r="AM72" i="66"/>
  <c r="AQ72" i="66"/>
  <c r="AU72" i="66"/>
  <c r="AY72" i="66"/>
  <c r="AE6" i="67"/>
  <c r="AE7" i="67"/>
  <c r="AI6" i="67"/>
  <c r="AI7" i="67"/>
  <c r="AM6" i="67"/>
  <c r="AM7" i="67"/>
  <c r="AQ6" i="67"/>
  <c r="AQ7" i="67"/>
  <c r="AU6" i="67"/>
  <c r="AU7" i="67"/>
  <c r="AY6" i="67"/>
  <c r="AY7" i="67"/>
  <c r="AB72" i="66"/>
  <c r="AF72" i="66"/>
  <c r="AJ72" i="66"/>
  <c r="AN72" i="66"/>
  <c r="AR72" i="66"/>
  <c r="AV72" i="66"/>
  <c r="AZ72" i="66"/>
  <c r="AB7" i="67"/>
  <c r="AF7" i="67"/>
  <c r="AJ7" i="67"/>
  <c r="AN7" i="67"/>
  <c r="AR7" i="67"/>
  <c r="AV7" i="67"/>
  <c r="AZ7" i="67"/>
  <c r="AG7" i="67"/>
  <c r="AK7" i="67"/>
  <c r="AO7" i="67"/>
  <c r="AS7" i="67"/>
  <c r="AW7" i="67"/>
  <c r="BA7" i="67"/>
  <c r="BE74" i="65"/>
  <c r="AC79" i="65"/>
  <c r="AG79" i="65"/>
  <c r="AK79" i="65"/>
  <c r="AO79" i="65"/>
  <c r="AS79" i="65"/>
  <c r="AW79" i="65"/>
  <c r="BA61" i="65"/>
  <c r="BA79" i="65" s="1"/>
  <c r="AH79" i="65"/>
  <c r="AP79" i="65"/>
  <c r="AT79" i="65"/>
  <c r="AX79" i="65"/>
  <c r="AB35" i="65"/>
  <c r="AB74" i="65" s="1"/>
  <c r="AF35" i="65"/>
  <c r="AF74" i="65" s="1"/>
  <c r="AJ35" i="65"/>
  <c r="AJ74" i="65" s="1"/>
  <c r="AN35" i="65"/>
  <c r="AN74" i="65" s="1"/>
  <c r="AR35" i="65"/>
  <c r="AR74" i="65" s="1"/>
  <c r="AV35" i="65"/>
  <c r="AV74" i="65" s="1"/>
  <c r="AZ35" i="65"/>
  <c r="AZ74" i="65" s="1"/>
  <c r="BD74" i="65"/>
  <c r="AU7" i="65"/>
  <c r="AD52" i="65"/>
  <c r="AD122" i="67" s="1"/>
  <c r="AH52" i="65"/>
  <c r="AH52" i="66" s="1"/>
  <c r="AL52" i="65"/>
  <c r="AL52" i="66" s="1"/>
  <c r="AP52" i="65"/>
  <c r="AP52" i="66" s="1"/>
  <c r="AT52" i="65"/>
  <c r="AT122" i="67" s="1"/>
  <c r="AX52" i="65"/>
  <c r="AX52" i="66" s="1"/>
  <c r="AC78" i="65"/>
  <c r="AD79" i="65"/>
  <c r="AL79" i="65"/>
  <c r="AG52" i="65"/>
  <c r="AG122" i="67" s="1"/>
  <c r="AW52" i="65"/>
  <c r="AW122" i="67" s="1"/>
  <c r="AE75" i="65"/>
  <c r="AA35" i="65"/>
  <c r="AA74" i="65" s="1"/>
  <c r="AE35" i="65"/>
  <c r="AE74" i="65" s="1"/>
  <c r="AI35" i="65"/>
  <c r="AI74" i="65" s="1"/>
  <c r="AM35" i="65"/>
  <c r="AM74" i="65" s="1"/>
  <c r="AQ35" i="65"/>
  <c r="AQ74" i="65" s="1"/>
  <c r="AU35" i="65"/>
  <c r="AU74" i="65" s="1"/>
  <c r="AY35" i="65"/>
  <c r="AY74" i="65" s="1"/>
  <c r="BC74" i="65"/>
  <c r="H8" i="112" s="1"/>
  <c r="AS78" i="65"/>
  <c r="AL19" i="65"/>
  <c r="BE79" i="65"/>
  <c r="AX45" i="65"/>
  <c r="AX115" i="67" s="1"/>
  <c r="AE7" i="65"/>
  <c r="AD35" i="65"/>
  <c r="AD74" i="65" s="1"/>
  <c r="AH35" i="65"/>
  <c r="AH74" i="65" s="1"/>
  <c r="AL35" i="65"/>
  <c r="AL74" i="65" s="1"/>
  <c r="AP35" i="65"/>
  <c r="AP74" i="65" s="1"/>
  <c r="AT35" i="65"/>
  <c r="AT74" i="65" s="1"/>
  <c r="AX35" i="65"/>
  <c r="AX74" i="65" s="1"/>
  <c r="AC35" i="65"/>
  <c r="AC74" i="65" s="1"/>
  <c r="AG35" i="65"/>
  <c r="AG74" i="65" s="1"/>
  <c r="AK35" i="65"/>
  <c r="AK74" i="65" s="1"/>
  <c r="AK122" i="65" s="1"/>
  <c r="AO35" i="65"/>
  <c r="AO74" i="65" s="1"/>
  <c r="AS35" i="65"/>
  <c r="AS74" i="65" s="1"/>
  <c r="AW35" i="65"/>
  <c r="AW74" i="65" s="1"/>
  <c r="AW122" i="65" s="1"/>
  <c r="BA35" i="65"/>
  <c r="BA74" i="65" s="1"/>
  <c r="AC52" i="65"/>
  <c r="AC122" i="67" s="1"/>
  <c r="AK52" i="65"/>
  <c r="AK52" i="66" s="1"/>
  <c r="AO52" i="65"/>
  <c r="AO52" i="66" s="1"/>
  <c r="AS52" i="65"/>
  <c r="AS122" i="67" s="1"/>
  <c r="BA52" i="65"/>
  <c r="BA122" i="67" s="1"/>
  <c r="AU75" i="65"/>
  <c r="AH45" i="65"/>
  <c r="AH77" i="65" s="1"/>
  <c r="AP45" i="65"/>
  <c r="AP115" i="67" s="1"/>
  <c r="AG78" i="65"/>
  <c r="AK78" i="65"/>
  <c r="AO78" i="65"/>
  <c r="AW78" i="65"/>
  <c r="BA78" i="65"/>
  <c r="AD19" i="65"/>
  <c r="AH19" i="65"/>
  <c r="AP19" i="65"/>
  <c r="AT19" i="65"/>
  <c r="AX19" i="65"/>
  <c r="AI7" i="65"/>
  <c r="AY72" i="65"/>
  <c r="AA19" i="65"/>
  <c r="AE19" i="65"/>
  <c r="AI19" i="65"/>
  <c r="AM19" i="65"/>
  <c r="AQ19" i="65"/>
  <c r="AU19" i="65"/>
  <c r="AY19" i="65"/>
  <c r="AB19" i="65"/>
  <c r="AF19" i="65"/>
  <c r="AJ19" i="65"/>
  <c r="AN19" i="65"/>
  <c r="AR19" i="65"/>
  <c r="AV19" i="65"/>
  <c r="AZ19" i="65"/>
  <c r="AC19" i="65"/>
  <c r="AG19" i="65"/>
  <c r="AK19" i="65"/>
  <c r="AO19" i="65"/>
  <c r="AS19" i="65"/>
  <c r="AW19" i="65"/>
  <c r="BA19" i="65"/>
  <c r="AL45" i="65"/>
  <c r="AL77" i="65" s="1"/>
  <c r="AV62" i="66"/>
  <c r="AR58" i="66"/>
  <c r="AM7" i="65"/>
  <c r="BC72" i="65"/>
  <c r="H6" i="112" s="1"/>
  <c r="AD7" i="65"/>
  <c r="AH7" i="65"/>
  <c r="AL7" i="65"/>
  <c r="AP7" i="65"/>
  <c r="AT7" i="65"/>
  <c r="AX7" i="65"/>
  <c r="AX64" i="66"/>
  <c r="AA72" i="65"/>
  <c r="AQ7" i="65"/>
  <c r="AB75" i="65"/>
  <c r="AF75" i="65"/>
  <c r="AJ75" i="65"/>
  <c r="AN75" i="65"/>
  <c r="AR75" i="65"/>
  <c r="AV75" i="65"/>
  <c r="AZ75" i="65"/>
  <c r="BD75" i="65"/>
  <c r="AC75" i="65"/>
  <c r="AC123" i="65" s="1"/>
  <c r="AG75" i="65"/>
  <c r="AK75" i="65"/>
  <c r="AO75" i="65"/>
  <c r="AS75" i="65"/>
  <c r="AW75" i="65"/>
  <c r="AW123" i="65" s="1"/>
  <c r="BA75" i="65"/>
  <c r="BA123" i="65" s="1"/>
  <c r="BE75" i="65"/>
  <c r="BE123" i="65" s="1"/>
  <c r="AD75" i="65"/>
  <c r="AH75" i="65"/>
  <c r="AH123" i="65" s="1"/>
  <c r="AL75" i="65"/>
  <c r="AP75" i="65"/>
  <c r="AP123" i="65" s="1"/>
  <c r="AT75" i="65"/>
  <c r="AT123" i="65" s="1"/>
  <c r="AX75" i="65"/>
  <c r="AX99" i="65" s="1"/>
  <c r="AA75" i="65"/>
  <c r="AI75" i="65"/>
  <c r="AM75" i="65"/>
  <c r="AQ75" i="65"/>
  <c r="AY75" i="65"/>
  <c r="BC75" i="65"/>
  <c r="H9" i="112" s="1"/>
  <c r="AN54" i="66"/>
  <c r="AB7" i="65"/>
  <c r="AF7" i="65"/>
  <c r="AJ7" i="65"/>
  <c r="AN7" i="65"/>
  <c r="AR7" i="65"/>
  <c r="AV7" i="65"/>
  <c r="AZ72" i="65"/>
  <c r="BD72" i="65"/>
  <c r="AB124" i="65"/>
  <c r="AB88" i="65"/>
  <c r="AF88" i="65"/>
  <c r="AF124" i="65"/>
  <c r="AJ88" i="65"/>
  <c r="AJ124" i="65"/>
  <c r="AN88" i="65"/>
  <c r="AN124" i="65"/>
  <c r="AR100" i="65"/>
  <c r="AR124" i="65"/>
  <c r="AR88" i="65"/>
  <c r="AV100" i="65"/>
  <c r="AV88" i="65"/>
  <c r="AV124" i="65"/>
  <c r="AZ100" i="65"/>
  <c r="AZ112" i="65"/>
  <c r="AZ88" i="65"/>
  <c r="AZ124" i="65"/>
  <c r="BD100" i="65"/>
  <c r="BD88" i="65"/>
  <c r="BD124" i="65"/>
  <c r="BD112" i="65"/>
  <c r="AC7" i="65"/>
  <c r="AG7" i="65"/>
  <c r="AK7" i="65"/>
  <c r="AO7" i="65"/>
  <c r="AS7" i="65"/>
  <c r="AW7" i="65"/>
  <c r="BA72" i="65"/>
  <c r="BE72" i="65"/>
  <c r="AC124" i="65"/>
  <c r="AC88" i="65"/>
  <c r="AG124" i="65"/>
  <c r="AG88" i="65"/>
  <c r="AK124" i="65"/>
  <c r="AK88" i="65"/>
  <c r="AO88" i="65"/>
  <c r="AS100" i="65"/>
  <c r="AS124" i="65"/>
  <c r="AS88" i="65"/>
  <c r="AW100" i="65"/>
  <c r="AW88" i="65"/>
  <c r="Y10" i="112"/>
  <c r="BA100" i="65"/>
  <c r="BA112" i="65"/>
  <c r="BA88" i="65"/>
  <c r="BE100" i="65"/>
  <c r="BE124" i="65"/>
  <c r="BE112" i="65"/>
  <c r="BE88" i="65"/>
  <c r="AA116" i="67"/>
  <c r="AA45" i="65"/>
  <c r="AA46" i="66"/>
  <c r="AE116" i="67"/>
  <c r="AE46" i="66"/>
  <c r="AE45" i="65"/>
  <c r="AI116" i="67"/>
  <c r="AI46" i="66"/>
  <c r="AI45" i="65"/>
  <c r="AM116" i="67"/>
  <c r="AM46" i="66"/>
  <c r="AM45" i="65"/>
  <c r="AQ116" i="67"/>
  <c r="AQ45" i="65"/>
  <c r="AQ46" i="66"/>
  <c r="AU116" i="67"/>
  <c r="AU46" i="66"/>
  <c r="AU45" i="65"/>
  <c r="AY116" i="67"/>
  <c r="AY46" i="66"/>
  <c r="AY45" i="65"/>
  <c r="AB117" i="67"/>
  <c r="AB47" i="66"/>
  <c r="AF117" i="67"/>
  <c r="AF47" i="66"/>
  <c r="AJ117" i="67"/>
  <c r="AJ47" i="66"/>
  <c r="AN117" i="67"/>
  <c r="AN47" i="66"/>
  <c r="AR117" i="67"/>
  <c r="AR47" i="66"/>
  <c r="AV117" i="67"/>
  <c r="AV47" i="66"/>
  <c r="AZ117" i="67"/>
  <c r="AZ47" i="66"/>
  <c r="AC118" i="67"/>
  <c r="AC45" i="65"/>
  <c r="AC48" i="66"/>
  <c r="AG118" i="67"/>
  <c r="AG45" i="65"/>
  <c r="AG48" i="66"/>
  <c r="AK118" i="67"/>
  <c r="AK45" i="65"/>
  <c r="AK48" i="66"/>
  <c r="AO118" i="67"/>
  <c r="AO48" i="66"/>
  <c r="AO45" i="65"/>
  <c r="AS118" i="67"/>
  <c r="AS45" i="65"/>
  <c r="AS48" i="66"/>
  <c r="AW118" i="67"/>
  <c r="AW45" i="65"/>
  <c r="AW48" i="66"/>
  <c r="BA118" i="67"/>
  <c r="BA45" i="65"/>
  <c r="BA48" i="66"/>
  <c r="BE77" i="65"/>
  <c r="AD119" i="67"/>
  <c r="AD49" i="66"/>
  <c r="AH119" i="67"/>
  <c r="AH49" i="66"/>
  <c r="AL119" i="67"/>
  <c r="AL49" i="66"/>
  <c r="AP119" i="67"/>
  <c r="AP49" i="66"/>
  <c r="AT119" i="67"/>
  <c r="AT49" i="66"/>
  <c r="AX119" i="67"/>
  <c r="AX49" i="66"/>
  <c r="AA120" i="67"/>
  <c r="AA50" i="66"/>
  <c r="AA52" i="65"/>
  <c r="AE120" i="67"/>
  <c r="AE52" i="65"/>
  <c r="AE50" i="66"/>
  <c r="AI120" i="67"/>
  <c r="AI52" i="65"/>
  <c r="AI50" i="66"/>
  <c r="AM120" i="67"/>
  <c r="AM50" i="66"/>
  <c r="AM52" i="65"/>
  <c r="AQ120" i="67"/>
  <c r="AQ50" i="66"/>
  <c r="AQ52" i="65"/>
  <c r="AU120" i="67"/>
  <c r="AU52" i="65"/>
  <c r="AU50" i="66"/>
  <c r="AY120" i="67"/>
  <c r="AY52" i="65"/>
  <c r="AY50" i="66"/>
  <c r="AB121" i="67"/>
  <c r="AB51" i="66"/>
  <c r="AF121" i="67"/>
  <c r="AF51" i="66"/>
  <c r="AJ121" i="67"/>
  <c r="AJ51" i="66"/>
  <c r="AN121" i="67"/>
  <c r="AN51" i="66"/>
  <c r="AR121" i="67"/>
  <c r="AR51" i="66"/>
  <c r="AV121" i="67"/>
  <c r="AV51" i="66"/>
  <c r="AZ121" i="67"/>
  <c r="AZ51" i="66"/>
  <c r="AD45" i="65"/>
  <c r="AT45" i="65"/>
  <c r="AD123" i="67"/>
  <c r="AD53" i="66"/>
  <c r="AH123" i="67"/>
  <c r="AH53" i="66"/>
  <c r="AL123" i="67"/>
  <c r="AL53" i="66"/>
  <c r="AP123" i="67"/>
  <c r="AP53" i="66"/>
  <c r="AT123" i="67"/>
  <c r="AT53" i="66"/>
  <c r="AX123" i="67"/>
  <c r="AX53" i="66"/>
  <c r="AA124" i="67"/>
  <c r="AA54" i="66"/>
  <c r="AE124" i="67"/>
  <c r="AE54" i="66"/>
  <c r="AI124" i="67"/>
  <c r="AI54" i="66"/>
  <c r="AM124" i="67"/>
  <c r="AM54" i="66"/>
  <c r="AQ124" i="67"/>
  <c r="AQ54" i="66"/>
  <c r="AU124" i="67"/>
  <c r="AU54" i="66"/>
  <c r="AY124" i="67"/>
  <c r="AY54" i="66"/>
  <c r="AB125" i="67"/>
  <c r="AB55" i="66"/>
  <c r="AF125" i="67"/>
  <c r="AF55" i="66"/>
  <c r="AJ125" i="67"/>
  <c r="AJ55" i="66"/>
  <c r="AN125" i="67"/>
  <c r="AN55" i="66"/>
  <c r="AR125" i="67"/>
  <c r="AR55" i="66"/>
  <c r="AV125" i="67"/>
  <c r="AV55" i="66"/>
  <c r="AZ125" i="67"/>
  <c r="AZ55" i="66"/>
  <c r="AE124" i="65"/>
  <c r="AE88" i="65"/>
  <c r="AI88" i="65"/>
  <c r="AM124" i="65"/>
  <c r="AM88" i="65"/>
  <c r="AQ124" i="65"/>
  <c r="AQ88" i="65"/>
  <c r="AQ100" i="65"/>
  <c r="AU124" i="65"/>
  <c r="AU88" i="65"/>
  <c r="AU100" i="65"/>
  <c r="AY124" i="65"/>
  <c r="AY112" i="65"/>
  <c r="AY88" i="65"/>
  <c r="AY100" i="65"/>
  <c r="BC124" i="65"/>
  <c r="BC112" i="65"/>
  <c r="BC88" i="65"/>
  <c r="BC100" i="65"/>
  <c r="AD127" i="67"/>
  <c r="AD57" i="66"/>
  <c r="AD78" i="65"/>
  <c r="AH127" i="67"/>
  <c r="AH57" i="66"/>
  <c r="AH78" i="65"/>
  <c r="AL127" i="67"/>
  <c r="AL57" i="66"/>
  <c r="AL78" i="65"/>
  <c r="AP127" i="67"/>
  <c r="AP57" i="66"/>
  <c r="AP78" i="65"/>
  <c r="AT127" i="67"/>
  <c r="AT57" i="66"/>
  <c r="AT78" i="65"/>
  <c r="AX127" i="67"/>
  <c r="AX57" i="66"/>
  <c r="AX78" i="65"/>
  <c r="AA128" i="67"/>
  <c r="AA58" i="66"/>
  <c r="AA78" i="65"/>
  <c r="AE128" i="67"/>
  <c r="AE58" i="66"/>
  <c r="AE78" i="65"/>
  <c r="AI128" i="67"/>
  <c r="AI58" i="66"/>
  <c r="AI78" i="65"/>
  <c r="AM128" i="67"/>
  <c r="AM58" i="66"/>
  <c r="AM78" i="65"/>
  <c r="AQ128" i="67"/>
  <c r="AQ58" i="66"/>
  <c r="AQ78" i="65"/>
  <c r="AU128" i="67"/>
  <c r="AU58" i="66"/>
  <c r="AU78" i="65"/>
  <c r="AY128" i="67"/>
  <c r="AY58" i="66"/>
  <c r="AB129" i="67"/>
  <c r="AB59" i="66"/>
  <c r="AF129" i="67"/>
  <c r="AF59" i="66"/>
  <c r="AJ129" i="67"/>
  <c r="AJ59" i="66"/>
  <c r="AN129" i="67"/>
  <c r="AN59" i="66"/>
  <c r="AR129" i="67"/>
  <c r="AR59" i="66"/>
  <c r="AV129" i="67"/>
  <c r="AV59" i="66"/>
  <c r="AZ129" i="67"/>
  <c r="AZ59" i="66"/>
  <c r="AA132" i="67"/>
  <c r="AA62" i="66"/>
  <c r="AE132" i="67"/>
  <c r="AE62" i="66"/>
  <c r="AI132" i="67"/>
  <c r="AI62" i="66"/>
  <c r="AM132" i="67"/>
  <c r="AM62" i="66"/>
  <c r="AQ132" i="67"/>
  <c r="AQ62" i="66"/>
  <c r="AU132" i="67"/>
  <c r="AU62" i="66"/>
  <c r="AY132" i="67"/>
  <c r="AY62" i="66"/>
  <c r="AB133" i="67"/>
  <c r="AB63" i="66"/>
  <c r="AF133" i="67"/>
  <c r="AF131" i="67" s="1"/>
  <c r="AF63" i="66"/>
  <c r="AJ133" i="67"/>
  <c r="AJ63" i="66"/>
  <c r="AN133" i="67"/>
  <c r="AN63" i="66"/>
  <c r="AR133" i="67"/>
  <c r="AR63" i="66"/>
  <c r="AV133" i="67"/>
  <c r="AV131" i="67" s="1"/>
  <c r="AV63" i="66"/>
  <c r="AZ133" i="67"/>
  <c r="AZ63" i="66"/>
  <c r="AC134" i="67"/>
  <c r="AC64" i="66"/>
  <c r="AG64" i="66"/>
  <c r="AG134" i="67"/>
  <c r="AK134" i="67"/>
  <c r="AK64" i="66"/>
  <c r="AO134" i="67"/>
  <c r="AO64" i="66"/>
  <c r="AS134" i="67"/>
  <c r="AS64" i="66"/>
  <c r="AW134" i="67"/>
  <c r="AW64" i="66"/>
  <c r="BA134" i="67"/>
  <c r="BA64" i="66"/>
  <c r="AD135" i="67"/>
  <c r="AD65" i="66"/>
  <c r="AH135" i="67"/>
  <c r="AH65" i="66"/>
  <c r="AL135" i="67"/>
  <c r="AL65" i="66"/>
  <c r="AP135" i="67"/>
  <c r="AP65" i="66"/>
  <c r="AT135" i="67"/>
  <c r="AT65" i="66"/>
  <c r="AX135" i="67"/>
  <c r="AX65" i="66"/>
  <c r="AD124" i="65"/>
  <c r="AD88" i="65"/>
  <c r="AH124" i="65"/>
  <c r="AH88" i="65"/>
  <c r="AL124" i="65"/>
  <c r="AL88" i="65"/>
  <c r="D10" i="112"/>
  <c r="U10" i="112" s="1"/>
  <c r="AP124" i="65"/>
  <c r="AP88" i="65"/>
  <c r="AT124" i="65"/>
  <c r="AT88" i="65"/>
  <c r="F10" i="112"/>
  <c r="W10" i="112" s="1"/>
  <c r="AX124" i="65"/>
  <c r="AX88" i="65"/>
  <c r="BB124" i="65"/>
  <c r="BB112" i="65"/>
  <c r="BB88" i="65"/>
  <c r="AT100" i="65"/>
  <c r="AB116" i="67"/>
  <c r="AB46" i="66"/>
  <c r="AF116" i="67"/>
  <c r="AF46" i="66"/>
  <c r="AJ116" i="67"/>
  <c r="AJ46" i="66"/>
  <c r="AN116" i="67"/>
  <c r="AN46" i="66"/>
  <c r="AR116" i="67"/>
  <c r="AR46" i="66"/>
  <c r="AV116" i="67"/>
  <c r="AV46" i="66"/>
  <c r="AZ116" i="67"/>
  <c r="AZ46" i="66"/>
  <c r="BD78" i="66"/>
  <c r="AC117" i="67"/>
  <c r="AC47" i="66"/>
  <c r="AG117" i="67"/>
  <c r="AG47" i="66"/>
  <c r="AK117" i="67"/>
  <c r="AK47" i="66"/>
  <c r="AO117" i="67"/>
  <c r="AO47" i="66"/>
  <c r="AS117" i="67"/>
  <c r="AS47" i="66"/>
  <c r="AW117" i="67"/>
  <c r="AW47" i="66"/>
  <c r="BA117" i="67"/>
  <c r="BA47" i="66"/>
  <c r="AD118" i="67"/>
  <c r="AD48" i="66"/>
  <c r="AH118" i="67"/>
  <c r="AH48" i="66"/>
  <c r="AL118" i="67"/>
  <c r="AL48" i="66"/>
  <c r="AP118" i="67"/>
  <c r="AP48" i="66"/>
  <c r="AT118" i="67"/>
  <c r="AT48" i="66"/>
  <c r="AX118" i="67"/>
  <c r="AX48" i="66"/>
  <c r="AA119" i="67"/>
  <c r="AA49" i="66"/>
  <c r="AE119" i="67"/>
  <c r="AE49" i="66"/>
  <c r="AI119" i="67"/>
  <c r="AI49" i="66"/>
  <c r="AM119" i="67"/>
  <c r="AM49" i="66"/>
  <c r="AQ119" i="67"/>
  <c r="AQ49" i="66"/>
  <c r="AU119" i="67"/>
  <c r="AU49" i="66"/>
  <c r="AY119" i="67"/>
  <c r="AY49" i="66"/>
  <c r="AB120" i="67"/>
  <c r="AB50" i="66"/>
  <c r="AF120" i="67"/>
  <c r="AF50" i="66"/>
  <c r="AJ120" i="67"/>
  <c r="AJ50" i="66"/>
  <c r="AN120" i="67"/>
  <c r="AN50" i="66"/>
  <c r="AR120" i="67"/>
  <c r="AR50" i="66"/>
  <c r="AV120" i="67"/>
  <c r="AV50" i="66"/>
  <c r="AZ120" i="67"/>
  <c r="AZ50" i="66"/>
  <c r="AC121" i="67"/>
  <c r="AC51" i="66"/>
  <c r="AG121" i="67"/>
  <c r="AG51" i="66"/>
  <c r="AK121" i="67"/>
  <c r="AK51" i="66"/>
  <c r="AO121" i="67"/>
  <c r="AO51" i="66"/>
  <c r="AS121" i="67"/>
  <c r="AS51" i="66"/>
  <c r="AW121" i="67"/>
  <c r="AW51" i="66"/>
  <c r="BA121" i="67"/>
  <c r="BA51" i="66"/>
  <c r="AA123" i="67"/>
  <c r="AA53" i="66"/>
  <c r="AE123" i="67"/>
  <c r="AE53" i="66"/>
  <c r="AI123" i="67"/>
  <c r="AI53" i="66"/>
  <c r="AM123" i="67"/>
  <c r="AM53" i="66"/>
  <c r="AQ123" i="67"/>
  <c r="AQ53" i="66"/>
  <c r="AU123" i="67"/>
  <c r="AU53" i="66"/>
  <c r="AY123" i="67"/>
  <c r="AY53" i="66"/>
  <c r="AB124" i="67"/>
  <c r="AB54" i="66"/>
  <c r="AF124" i="67"/>
  <c r="AF54" i="66"/>
  <c r="AJ124" i="67"/>
  <c r="AJ54" i="66"/>
  <c r="AR124" i="67"/>
  <c r="AR54" i="66"/>
  <c r="AV124" i="67"/>
  <c r="AV54" i="66"/>
  <c r="AZ124" i="67"/>
  <c r="AZ54" i="66"/>
  <c r="AC125" i="67"/>
  <c r="AC55" i="66"/>
  <c r="AG125" i="67"/>
  <c r="AG55" i="66"/>
  <c r="AK125" i="67"/>
  <c r="AK55" i="66"/>
  <c r="AS125" i="67"/>
  <c r="AS55" i="66"/>
  <c r="AW125" i="67"/>
  <c r="AW55" i="66"/>
  <c r="BA125" i="67"/>
  <c r="BA55" i="66"/>
  <c r="AE127" i="67"/>
  <c r="AE57" i="66"/>
  <c r="AI127" i="67"/>
  <c r="AI57" i="66"/>
  <c r="AM127" i="67"/>
  <c r="AM57" i="66"/>
  <c r="AU127" i="67"/>
  <c r="AU57" i="66"/>
  <c r="AY127" i="67"/>
  <c r="AY57" i="66"/>
  <c r="AF128" i="67"/>
  <c r="AF58" i="66"/>
  <c r="AJ128" i="67"/>
  <c r="AJ58" i="66"/>
  <c r="AN128" i="67"/>
  <c r="AN58" i="66"/>
  <c r="AV128" i="67"/>
  <c r="AV58" i="66"/>
  <c r="AZ128" i="67"/>
  <c r="AZ58" i="66"/>
  <c r="AG129" i="67"/>
  <c r="AG59" i="66"/>
  <c r="AK129" i="67"/>
  <c r="AK59" i="66"/>
  <c r="AO129" i="67"/>
  <c r="AO59" i="66"/>
  <c r="AW129" i="67"/>
  <c r="AW59" i="66"/>
  <c r="BA129" i="67"/>
  <c r="AA79" i="65"/>
  <c r="AE79" i="65"/>
  <c r="AI79" i="65"/>
  <c r="AM79" i="65"/>
  <c r="AQ79" i="65"/>
  <c r="AU79" i="65"/>
  <c r="AY79" i="65"/>
  <c r="BC79" i="65"/>
  <c r="H13" i="112" s="1"/>
  <c r="AB132" i="67"/>
  <c r="AB62" i="66"/>
  <c r="AJ132" i="67"/>
  <c r="AJ62" i="66"/>
  <c r="AN132" i="67"/>
  <c r="AN62" i="66"/>
  <c r="AR132" i="67"/>
  <c r="AR62" i="66"/>
  <c r="AZ132" i="67"/>
  <c r="AZ62" i="66"/>
  <c r="AC133" i="67"/>
  <c r="AC63" i="66"/>
  <c r="AK133" i="67"/>
  <c r="AK63" i="66"/>
  <c r="AO133" i="67"/>
  <c r="AO63" i="66"/>
  <c r="AS133" i="67"/>
  <c r="AS63" i="66"/>
  <c r="BA133" i="67"/>
  <c r="BA63" i="66"/>
  <c r="AD134" i="67"/>
  <c r="AD64" i="66"/>
  <c r="AL134" i="67"/>
  <c r="AL64" i="66"/>
  <c r="AP134" i="67"/>
  <c r="AP64" i="66"/>
  <c r="AT134" i="67"/>
  <c r="AT64" i="66"/>
  <c r="AA135" i="67"/>
  <c r="AA65" i="66"/>
  <c r="AE135" i="67"/>
  <c r="AE65" i="66"/>
  <c r="AM135" i="67"/>
  <c r="AM65" i="66"/>
  <c r="AQ135" i="67"/>
  <c r="AQ65" i="66"/>
  <c r="AU135" i="67"/>
  <c r="AU65" i="66"/>
  <c r="AX100" i="65"/>
  <c r="AC59" i="66"/>
  <c r="AG63" i="66"/>
  <c r="AI65" i="66"/>
  <c r="AB45" i="65"/>
  <c r="AF45" i="65"/>
  <c r="AJ45" i="65"/>
  <c r="AN45" i="65"/>
  <c r="AR45" i="65"/>
  <c r="AV45" i="65"/>
  <c r="AZ45" i="65"/>
  <c r="BD77" i="65"/>
  <c r="AC116" i="67"/>
  <c r="AC46" i="66"/>
  <c r="AG116" i="67"/>
  <c r="AG46" i="66"/>
  <c r="AK116" i="67"/>
  <c r="AK46" i="66"/>
  <c r="AO116" i="67"/>
  <c r="AO46" i="66"/>
  <c r="AS116" i="67"/>
  <c r="AS46" i="66"/>
  <c r="AW116" i="67"/>
  <c r="BA116" i="67"/>
  <c r="BA46" i="66"/>
  <c r="AD117" i="67"/>
  <c r="AD47" i="66"/>
  <c r="AH117" i="67"/>
  <c r="AH47" i="66"/>
  <c r="AL117" i="67"/>
  <c r="AL47" i="66"/>
  <c r="AP117" i="67"/>
  <c r="AP47" i="66"/>
  <c r="AT117" i="67"/>
  <c r="AT47" i="66"/>
  <c r="AX117" i="67"/>
  <c r="AX47" i="66"/>
  <c r="AA118" i="67"/>
  <c r="AA48" i="66"/>
  <c r="AE118" i="67"/>
  <c r="AE48" i="66"/>
  <c r="AI118" i="67"/>
  <c r="AI48" i="66"/>
  <c r="AM118" i="67"/>
  <c r="AM48" i="66"/>
  <c r="AQ118" i="67"/>
  <c r="AQ48" i="66"/>
  <c r="AU118" i="67"/>
  <c r="AU48" i="66"/>
  <c r="AY118" i="67"/>
  <c r="AY48" i="66"/>
  <c r="AB119" i="67"/>
  <c r="AB49" i="66"/>
  <c r="AF119" i="67"/>
  <c r="AF49" i="66"/>
  <c r="AJ119" i="67"/>
  <c r="AJ49" i="66"/>
  <c r="AN119" i="67"/>
  <c r="AN49" i="66"/>
  <c r="AR119" i="67"/>
  <c r="AR49" i="66"/>
  <c r="AV119" i="67"/>
  <c r="AV49" i="66"/>
  <c r="AZ119" i="67"/>
  <c r="AZ49" i="66"/>
  <c r="AC120" i="67"/>
  <c r="AC50" i="66"/>
  <c r="AG120" i="67"/>
  <c r="AG50" i="66"/>
  <c r="AK120" i="67"/>
  <c r="AK50" i="66"/>
  <c r="AO120" i="67"/>
  <c r="AO50" i="66"/>
  <c r="AS120" i="67"/>
  <c r="AS50" i="66"/>
  <c r="AW120" i="67"/>
  <c r="AW50" i="66"/>
  <c r="BA120" i="67"/>
  <c r="BA50" i="66"/>
  <c r="AD121" i="67"/>
  <c r="AD51" i="66"/>
  <c r="AH121" i="67"/>
  <c r="AH51" i="66"/>
  <c r="AL121" i="67"/>
  <c r="AL51" i="66"/>
  <c r="AP121" i="67"/>
  <c r="AP51" i="66"/>
  <c r="AT121" i="67"/>
  <c r="AT51" i="66"/>
  <c r="AX121" i="67"/>
  <c r="AX51" i="66"/>
  <c r="AB123" i="67"/>
  <c r="AB53" i="66"/>
  <c r="AF123" i="67"/>
  <c r="AF53" i="66"/>
  <c r="AJ123" i="67"/>
  <c r="AJ53" i="66"/>
  <c r="AN123" i="67"/>
  <c r="AN53" i="66"/>
  <c r="AR123" i="67"/>
  <c r="AR53" i="66"/>
  <c r="AV123" i="67"/>
  <c r="AV53" i="66"/>
  <c r="AZ123" i="67"/>
  <c r="AZ53" i="66"/>
  <c r="AC124" i="67"/>
  <c r="AC54" i="66"/>
  <c r="AG124" i="67"/>
  <c r="AG54" i="66"/>
  <c r="AK124" i="67"/>
  <c r="AK54" i="66"/>
  <c r="AO124" i="67"/>
  <c r="AO54" i="66"/>
  <c r="AS124" i="67"/>
  <c r="AS54" i="66"/>
  <c r="AW124" i="67"/>
  <c r="AW54" i="66"/>
  <c r="BA124" i="67"/>
  <c r="BA54" i="66"/>
  <c r="AD125" i="67"/>
  <c r="AD55" i="66"/>
  <c r="AH125" i="67"/>
  <c r="AH55" i="66"/>
  <c r="AL125" i="67"/>
  <c r="AL55" i="66"/>
  <c r="AP125" i="67"/>
  <c r="AP55" i="66"/>
  <c r="AT125" i="67"/>
  <c r="AT55" i="66"/>
  <c r="AX125" i="67"/>
  <c r="AX55" i="66"/>
  <c r="AY78" i="65"/>
  <c r="AB127" i="67"/>
  <c r="AB57" i="66"/>
  <c r="AF127" i="67"/>
  <c r="AF57" i="66"/>
  <c r="AJ127" i="67"/>
  <c r="AJ57" i="66"/>
  <c r="AN127" i="67"/>
  <c r="AN57" i="66"/>
  <c r="AR127" i="67"/>
  <c r="AR57" i="66"/>
  <c r="AV127" i="67"/>
  <c r="AV57" i="66"/>
  <c r="AZ127" i="67"/>
  <c r="AZ57" i="66"/>
  <c r="AC128" i="67"/>
  <c r="AC58" i="66"/>
  <c r="AG128" i="67"/>
  <c r="AG58" i="66"/>
  <c r="AK128" i="67"/>
  <c r="AK58" i="66"/>
  <c r="AO128" i="67"/>
  <c r="AO58" i="66"/>
  <c r="AS128" i="67"/>
  <c r="AS58" i="66"/>
  <c r="AW128" i="67"/>
  <c r="AW58" i="66"/>
  <c r="BA128" i="67"/>
  <c r="BA58" i="66"/>
  <c r="AD129" i="67"/>
  <c r="AD59" i="66"/>
  <c r="AH129" i="67"/>
  <c r="AH59" i="66"/>
  <c r="AL129" i="67"/>
  <c r="AL59" i="66"/>
  <c r="AP129" i="67"/>
  <c r="AP59" i="66"/>
  <c r="AT129" i="67"/>
  <c r="AT59" i="66"/>
  <c r="AX129" i="67"/>
  <c r="AX59" i="66"/>
  <c r="AB79" i="65"/>
  <c r="AF79" i="65"/>
  <c r="AJ79" i="65"/>
  <c r="AN79" i="65"/>
  <c r="AR79" i="65"/>
  <c r="AR127" i="65" s="1"/>
  <c r="AV79" i="65"/>
  <c r="AZ79" i="65"/>
  <c r="BD79" i="65"/>
  <c r="AC132" i="67"/>
  <c r="AC62" i="66"/>
  <c r="AG132" i="67"/>
  <c r="AG131" i="67" s="1"/>
  <c r="AG62" i="66"/>
  <c r="AK132" i="67"/>
  <c r="AK62" i="66"/>
  <c r="AO132" i="67"/>
  <c r="AO62" i="66"/>
  <c r="AS132" i="67"/>
  <c r="AS62" i="66"/>
  <c r="AW132" i="67"/>
  <c r="AW131" i="67" s="1"/>
  <c r="AW62" i="66"/>
  <c r="BA132" i="67"/>
  <c r="BA62" i="66"/>
  <c r="AD133" i="67"/>
  <c r="AD63" i="66"/>
  <c r="AH133" i="67"/>
  <c r="AH63" i="66"/>
  <c r="AL133" i="67"/>
  <c r="AL63" i="66"/>
  <c r="AP133" i="67"/>
  <c r="AP63" i="66"/>
  <c r="AT133" i="67"/>
  <c r="AT63" i="66"/>
  <c r="AX133" i="67"/>
  <c r="AX63" i="66"/>
  <c r="AA134" i="67"/>
  <c r="AA64" i="66"/>
  <c r="AE134" i="67"/>
  <c r="AE64" i="66"/>
  <c r="AI134" i="67"/>
  <c r="AI64" i="66"/>
  <c r="AM134" i="67"/>
  <c r="AM64" i="66"/>
  <c r="AQ134" i="67"/>
  <c r="AQ64" i="66"/>
  <c r="AU134" i="67"/>
  <c r="AU64" i="66"/>
  <c r="AY134" i="67"/>
  <c r="AY64" i="66"/>
  <c r="AB135" i="67"/>
  <c r="AB65" i="66"/>
  <c r="AF135" i="67"/>
  <c r="AF65" i="66"/>
  <c r="AJ135" i="67"/>
  <c r="AJ65" i="66"/>
  <c r="AN135" i="67"/>
  <c r="AN65" i="66"/>
  <c r="AR135" i="67"/>
  <c r="AR65" i="66"/>
  <c r="AV135" i="67"/>
  <c r="AV65" i="66"/>
  <c r="AZ135" i="67"/>
  <c r="AZ65" i="66"/>
  <c r="BB100" i="65"/>
  <c r="AO55" i="66"/>
  <c r="AQ57" i="66"/>
  <c r="AS59" i="66"/>
  <c r="AW63" i="66"/>
  <c r="AY65" i="66"/>
  <c r="AD116" i="67"/>
  <c r="AD46" i="66"/>
  <c r="AH116" i="67"/>
  <c r="AH46" i="66"/>
  <c r="AL116" i="67"/>
  <c r="AL46" i="66"/>
  <c r="AP116" i="67"/>
  <c r="AP46" i="66"/>
  <c r="AT116" i="67"/>
  <c r="AT46" i="66"/>
  <c r="AX116" i="67"/>
  <c r="AX46" i="66"/>
  <c r="AA117" i="67"/>
  <c r="AA47" i="66"/>
  <c r="AE117" i="67"/>
  <c r="AE47" i="66"/>
  <c r="AI47" i="66"/>
  <c r="AI117" i="67"/>
  <c r="AM117" i="67"/>
  <c r="AM47" i="66"/>
  <c r="AQ117" i="67"/>
  <c r="AQ47" i="66"/>
  <c r="AU117" i="67"/>
  <c r="AU47" i="66"/>
  <c r="AY117" i="67"/>
  <c r="AY47" i="66"/>
  <c r="AB118" i="67"/>
  <c r="AB48" i="66"/>
  <c r="AF118" i="67"/>
  <c r="AF48" i="66"/>
  <c r="AJ48" i="66"/>
  <c r="AJ118" i="67"/>
  <c r="AN118" i="67"/>
  <c r="AN48" i="66"/>
  <c r="AR118" i="67"/>
  <c r="AR48" i="66"/>
  <c r="AV118" i="67"/>
  <c r="AV48" i="66"/>
  <c r="AZ118" i="67"/>
  <c r="AZ48" i="66"/>
  <c r="AC119" i="67"/>
  <c r="AC49" i="66"/>
  <c r="AG119" i="67"/>
  <c r="AG49" i="66"/>
  <c r="AK49" i="66"/>
  <c r="AK119" i="67"/>
  <c r="AO119" i="67"/>
  <c r="AO49" i="66"/>
  <c r="AS119" i="67"/>
  <c r="AS49" i="66"/>
  <c r="AW119" i="67"/>
  <c r="AW49" i="66"/>
  <c r="BA119" i="67"/>
  <c r="BA49" i="66"/>
  <c r="AD120" i="67"/>
  <c r="AD50" i="66"/>
  <c r="AH120" i="67"/>
  <c r="AH50" i="66"/>
  <c r="AL120" i="67"/>
  <c r="AL50" i="66"/>
  <c r="AP120" i="67"/>
  <c r="AP50" i="66"/>
  <c r="AT120" i="67"/>
  <c r="AT50" i="66"/>
  <c r="AX120" i="67"/>
  <c r="AX50" i="66"/>
  <c r="AA121" i="67"/>
  <c r="AA51" i="66"/>
  <c r="AE121" i="67"/>
  <c r="AE51" i="66"/>
  <c r="AI121" i="67"/>
  <c r="AI51" i="66"/>
  <c r="AM51" i="66"/>
  <c r="AM121" i="67"/>
  <c r="AQ121" i="67"/>
  <c r="AQ51" i="66"/>
  <c r="AU121" i="67"/>
  <c r="AU51" i="66"/>
  <c r="AY121" i="67"/>
  <c r="AY51" i="66"/>
  <c r="AB52" i="65"/>
  <c r="AF52" i="65"/>
  <c r="AJ52" i="65"/>
  <c r="AN52" i="65"/>
  <c r="AR52" i="65"/>
  <c r="AV52" i="65"/>
  <c r="AZ52" i="65"/>
  <c r="AC123" i="67"/>
  <c r="AC53" i="66"/>
  <c r="AG123" i="67"/>
  <c r="AG53" i="66"/>
  <c r="AK123" i="67"/>
  <c r="AK53" i="66"/>
  <c r="AO53" i="66"/>
  <c r="AO123" i="67"/>
  <c r="AS123" i="67"/>
  <c r="AS53" i="66"/>
  <c r="AW123" i="67"/>
  <c r="AW53" i="66"/>
  <c r="BA123" i="67"/>
  <c r="BA53" i="66"/>
  <c r="AD124" i="67"/>
  <c r="AD54" i="66"/>
  <c r="AH124" i="67"/>
  <c r="AH54" i="66"/>
  <c r="AL124" i="67"/>
  <c r="AL54" i="66"/>
  <c r="AP54" i="66"/>
  <c r="AP124" i="67"/>
  <c r="AT124" i="67"/>
  <c r="AT54" i="66"/>
  <c r="AX54" i="66"/>
  <c r="AX124" i="67"/>
  <c r="AA125" i="67"/>
  <c r="AA55" i="66"/>
  <c r="AE125" i="67"/>
  <c r="AE55" i="66"/>
  <c r="AI125" i="67"/>
  <c r="AI55" i="66"/>
  <c r="AM125" i="67"/>
  <c r="AM55" i="66"/>
  <c r="AQ55" i="66"/>
  <c r="AQ125" i="67"/>
  <c r="AU125" i="67"/>
  <c r="AU55" i="66"/>
  <c r="AY55" i="66"/>
  <c r="AY125" i="67"/>
  <c r="AB78" i="65"/>
  <c r="AF78" i="65"/>
  <c r="AJ78" i="65"/>
  <c r="AN78" i="65"/>
  <c r="AR78" i="65"/>
  <c r="AV78" i="65"/>
  <c r="AZ78" i="65"/>
  <c r="AC127" i="67"/>
  <c r="AC57" i="66"/>
  <c r="AG127" i="67"/>
  <c r="AG57" i="66"/>
  <c r="AK127" i="67"/>
  <c r="AK57" i="66"/>
  <c r="AO127" i="67"/>
  <c r="AO57" i="66"/>
  <c r="AS127" i="67"/>
  <c r="AS57" i="66"/>
  <c r="AW127" i="67"/>
  <c r="AW57" i="66"/>
  <c r="BA127" i="67"/>
  <c r="BA57" i="66"/>
  <c r="AD128" i="67"/>
  <c r="AD58" i="66"/>
  <c r="AH128" i="67"/>
  <c r="AH58" i="66"/>
  <c r="AL128" i="67"/>
  <c r="AL58" i="66"/>
  <c r="AP58" i="66"/>
  <c r="AP128" i="67"/>
  <c r="AT128" i="67"/>
  <c r="AT58" i="66"/>
  <c r="AX128" i="67"/>
  <c r="AX58" i="66"/>
  <c r="AA129" i="67"/>
  <c r="AA59" i="66"/>
  <c r="AE129" i="67"/>
  <c r="AE59" i="66"/>
  <c r="AI129" i="67"/>
  <c r="AI59" i="66"/>
  <c r="AM129" i="67"/>
  <c r="AM59" i="66"/>
  <c r="AQ129" i="67"/>
  <c r="AQ59" i="66"/>
  <c r="AU129" i="67"/>
  <c r="AU59" i="66"/>
  <c r="AY129" i="67"/>
  <c r="AY59" i="66"/>
  <c r="AD62" i="66"/>
  <c r="AD132" i="67"/>
  <c r="AH132" i="67"/>
  <c r="AH62" i="66"/>
  <c r="AL132" i="67"/>
  <c r="AL62" i="66"/>
  <c r="AP132" i="67"/>
  <c r="AP62" i="66"/>
  <c r="AT62" i="66"/>
  <c r="AT132" i="67"/>
  <c r="AX132" i="67"/>
  <c r="AX62" i="66"/>
  <c r="AA133" i="67"/>
  <c r="AA63" i="66"/>
  <c r="AE133" i="67"/>
  <c r="AE63" i="66"/>
  <c r="AI133" i="67"/>
  <c r="AI63" i="66"/>
  <c r="AM133" i="67"/>
  <c r="AM63" i="66"/>
  <c r="AQ133" i="67"/>
  <c r="AQ63" i="66"/>
  <c r="AU133" i="67"/>
  <c r="AU63" i="66"/>
  <c r="AY133" i="67"/>
  <c r="AY63" i="66"/>
  <c r="AB134" i="67"/>
  <c r="AB64" i="66"/>
  <c r="AF134" i="67"/>
  <c r="AF64" i="66"/>
  <c r="AJ134" i="67"/>
  <c r="AJ64" i="66"/>
  <c r="AN134" i="67"/>
  <c r="AN64" i="66"/>
  <c r="AR134" i="67"/>
  <c r="AR64" i="66"/>
  <c r="AV134" i="67"/>
  <c r="AV64" i="66"/>
  <c r="AZ134" i="67"/>
  <c r="AZ64" i="66"/>
  <c r="AC135" i="67"/>
  <c r="AC65" i="66"/>
  <c r="AG135" i="67"/>
  <c r="AG65" i="66"/>
  <c r="AK135" i="67"/>
  <c r="AK65" i="66"/>
  <c r="AO135" i="67"/>
  <c r="AO65" i="66"/>
  <c r="AS135" i="67"/>
  <c r="AS65" i="66"/>
  <c r="AW135" i="67"/>
  <c r="AW65" i="66"/>
  <c r="BA135" i="67"/>
  <c r="BA65" i="66"/>
  <c r="AB58" i="66"/>
  <c r="AF62" i="66"/>
  <c r="AH64" i="66"/>
  <c r="AY36" i="64"/>
  <c r="AT55" i="64"/>
  <c r="AQ36" i="64"/>
  <c r="AC78" i="64"/>
  <c r="AT51" i="64"/>
  <c r="AA10" i="64"/>
  <c r="AS43" i="64"/>
  <c r="BA43" i="64"/>
  <c r="AX44" i="64"/>
  <c r="AI36" i="64"/>
  <c r="AI37" i="64"/>
  <c r="AU37" i="64"/>
  <c r="AY51" i="64"/>
  <c r="AZ41" i="64"/>
  <c r="AC10" i="64"/>
  <c r="AK10" i="64"/>
  <c r="AS10" i="64"/>
  <c r="BA70" i="64"/>
  <c r="AD43" i="64"/>
  <c r="AH43" i="64"/>
  <c r="AL43" i="64"/>
  <c r="AP43" i="64"/>
  <c r="AT57" i="64"/>
  <c r="AX43" i="64"/>
  <c r="AE44" i="64"/>
  <c r="AI44" i="64"/>
  <c r="AM44" i="64"/>
  <c r="AQ44" i="64"/>
  <c r="AY44" i="64"/>
  <c r="AT78" i="64"/>
  <c r="AT50" i="64"/>
  <c r="AA5" i="64"/>
  <c r="AE5" i="64"/>
  <c r="AI5" i="64"/>
  <c r="AM5" i="64"/>
  <c r="AQ5" i="64"/>
  <c r="AU5" i="64"/>
  <c r="AY5" i="64"/>
  <c r="AB78" i="64"/>
  <c r="AB36" i="64"/>
  <c r="AF36" i="64"/>
  <c r="AJ78" i="64"/>
  <c r="AJ36" i="64"/>
  <c r="AN36" i="64"/>
  <c r="AR78" i="64"/>
  <c r="AR50" i="64"/>
  <c r="AR36" i="64"/>
  <c r="AV78" i="64"/>
  <c r="AV50" i="64"/>
  <c r="AV36" i="64"/>
  <c r="AZ78" i="64"/>
  <c r="AZ50" i="64"/>
  <c r="AZ64" i="64"/>
  <c r="AZ36" i="64"/>
  <c r="AC79" i="64"/>
  <c r="AC37" i="64"/>
  <c r="AG79" i="64"/>
  <c r="AG37" i="64"/>
  <c r="AK79" i="64"/>
  <c r="AK37" i="64"/>
  <c r="AO79" i="64"/>
  <c r="AO37" i="64"/>
  <c r="AS79" i="64"/>
  <c r="AS51" i="64"/>
  <c r="AS37" i="64"/>
  <c r="AW79" i="64"/>
  <c r="AW51" i="64"/>
  <c r="AW37" i="64"/>
  <c r="BA79" i="64"/>
  <c r="BA51" i="64"/>
  <c r="BA65" i="64"/>
  <c r="BA37" i="64"/>
  <c r="AD80" i="64"/>
  <c r="AD38" i="64"/>
  <c r="AH80" i="64"/>
  <c r="AH38" i="64"/>
  <c r="AL80" i="64"/>
  <c r="AL38" i="64"/>
  <c r="AP38" i="64"/>
  <c r="AT80" i="64"/>
  <c r="AT52" i="64"/>
  <c r="AT38" i="64"/>
  <c r="AX80" i="64"/>
  <c r="AX38" i="64"/>
  <c r="AE81" i="64"/>
  <c r="AE39" i="64"/>
  <c r="AI81" i="64"/>
  <c r="AI39" i="64"/>
  <c r="AM81" i="64"/>
  <c r="AM39" i="64"/>
  <c r="AQ39" i="64"/>
  <c r="AU53" i="64"/>
  <c r="AU39" i="64"/>
  <c r="AY67" i="64"/>
  <c r="AY81" i="64"/>
  <c r="AY39" i="64"/>
  <c r="AB10" i="64"/>
  <c r="AF10" i="64"/>
  <c r="AJ10" i="64"/>
  <c r="AN10" i="64"/>
  <c r="AR10" i="64"/>
  <c r="AV10" i="64"/>
  <c r="AZ10" i="64"/>
  <c r="AC83" i="64"/>
  <c r="AC41" i="64"/>
  <c r="AG83" i="64"/>
  <c r="AG41" i="64"/>
  <c r="AK83" i="64"/>
  <c r="AK41" i="64"/>
  <c r="AO83" i="64"/>
  <c r="AO41" i="64"/>
  <c r="AS83" i="64"/>
  <c r="AS55" i="64"/>
  <c r="AS41" i="64"/>
  <c r="AW83" i="64"/>
  <c r="AW55" i="64"/>
  <c r="AW41" i="64"/>
  <c r="BA83" i="64"/>
  <c r="BA55" i="64"/>
  <c r="BA69" i="64"/>
  <c r="BA41" i="64"/>
  <c r="AD84" i="64"/>
  <c r="AD42" i="64"/>
  <c r="AH84" i="64"/>
  <c r="AH42" i="64"/>
  <c r="AL84" i="64"/>
  <c r="AL42" i="64"/>
  <c r="AP84" i="64"/>
  <c r="AP42" i="64"/>
  <c r="AT84" i="64"/>
  <c r="AT56" i="64"/>
  <c r="AT42" i="64"/>
  <c r="AX84" i="64"/>
  <c r="AX42" i="64"/>
  <c r="AE85" i="64"/>
  <c r="AE43" i="64"/>
  <c r="AI85" i="64"/>
  <c r="AI43" i="64"/>
  <c r="AM85" i="64"/>
  <c r="AM43" i="64"/>
  <c r="AQ85" i="64"/>
  <c r="AQ43" i="64"/>
  <c r="AU57" i="64"/>
  <c r="AU43" i="64"/>
  <c r="AY85" i="64"/>
  <c r="AY71" i="64"/>
  <c r="AY43" i="64"/>
  <c r="AB86" i="64"/>
  <c r="AB44" i="64"/>
  <c r="AF86" i="64"/>
  <c r="AF44" i="64"/>
  <c r="AJ86" i="64"/>
  <c r="AJ44" i="64"/>
  <c r="AN86" i="64"/>
  <c r="AN44" i="64"/>
  <c r="AR86" i="64"/>
  <c r="AR58" i="64"/>
  <c r="AR44" i="64"/>
  <c r="AV86" i="64"/>
  <c r="AV58" i="64"/>
  <c r="AV44" i="64"/>
  <c r="AZ86" i="64"/>
  <c r="AZ58" i="64"/>
  <c r="AZ72" i="64"/>
  <c r="AZ44" i="64"/>
  <c r="BE5" i="113"/>
  <c r="AE36" i="64"/>
  <c r="AM36" i="64"/>
  <c r="AU36" i="64"/>
  <c r="AB37" i="64"/>
  <c r="AJ37" i="64"/>
  <c r="AR37" i="64"/>
  <c r="AZ37" i="64"/>
  <c r="AG38" i="64"/>
  <c r="AO38" i="64"/>
  <c r="AT39" i="64"/>
  <c r="AC42" i="64"/>
  <c r="AK42" i="64"/>
  <c r="AS42" i="64"/>
  <c r="BA42" i="64"/>
  <c r="AU44" i="64"/>
  <c r="AX52" i="64"/>
  <c r="AX56" i="64"/>
  <c r="AZ65" i="64"/>
  <c r="AZ69" i="64"/>
  <c r="AC36" i="64"/>
  <c r="AG36" i="64"/>
  <c r="AK78" i="64"/>
  <c r="AK36" i="64"/>
  <c r="AO36" i="64"/>
  <c r="AS50" i="64"/>
  <c r="AS36" i="64"/>
  <c r="AS78" i="64"/>
  <c r="AW50" i="64"/>
  <c r="AW78" i="64"/>
  <c r="AW36" i="64"/>
  <c r="BA50" i="64"/>
  <c r="BA78" i="64"/>
  <c r="BA36" i="64"/>
  <c r="AD79" i="64"/>
  <c r="AD37" i="64"/>
  <c r="AH79" i="64"/>
  <c r="AH37" i="64"/>
  <c r="AL79" i="64"/>
  <c r="AL37" i="64"/>
  <c r="AP37" i="64"/>
  <c r="AT79" i="64"/>
  <c r="AT37" i="64"/>
  <c r="AX79" i="64"/>
  <c r="AX51" i="64"/>
  <c r="AX37" i="64"/>
  <c r="AE80" i="64"/>
  <c r="AE38" i="64"/>
  <c r="AI80" i="64"/>
  <c r="AI38" i="64"/>
  <c r="AM80" i="64"/>
  <c r="AM38" i="64"/>
  <c r="AQ80" i="64"/>
  <c r="AQ38" i="64"/>
  <c r="AQ52" i="64"/>
  <c r="AU80" i="64"/>
  <c r="AU38" i="64"/>
  <c r="AY80" i="64"/>
  <c r="AY66" i="64"/>
  <c r="AY38" i="64"/>
  <c r="AY52" i="64"/>
  <c r="AB39" i="64"/>
  <c r="AF81" i="64"/>
  <c r="AF39" i="64"/>
  <c r="AJ81" i="64"/>
  <c r="AJ39" i="64"/>
  <c r="AN39" i="64"/>
  <c r="AR81" i="64"/>
  <c r="AR53" i="64"/>
  <c r="AR39" i="64"/>
  <c r="AV81" i="64"/>
  <c r="AV53" i="64"/>
  <c r="AV39" i="64"/>
  <c r="AZ81" i="64"/>
  <c r="AZ53" i="64"/>
  <c r="AZ39" i="64"/>
  <c r="AG10" i="64"/>
  <c r="AO10" i="64"/>
  <c r="AW10" i="64"/>
  <c r="BA10" i="64"/>
  <c r="AD83" i="64"/>
  <c r="AD41" i="64"/>
  <c r="AH83" i="64"/>
  <c r="AH41" i="64"/>
  <c r="AL83" i="64"/>
  <c r="AL41" i="64"/>
  <c r="AP83" i="64"/>
  <c r="AP41" i="64"/>
  <c r="AT83" i="64"/>
  <c r="AT41" i="64"/>
  <c r="AX83" i="64"/>
  <c r="AX55" i="64"/>
  <c r="AX41" i="64"/>
  <c r="AE84" i="64"/>
  <c r="AE42" i="64"/>
  <c r="AI84" i="64"/>
  <c r="AI42" i="64"/>
  <c r="AM84" i="64"/>
  <c r="AM42" i="64"/>
  <c r="AQ84" i="64"/>
  <c r="AQ42" i="64"/>
  <c r="AQ56" i="64"/>
  <c r="AU84" i="64"/>
  <c r="AU42" i="64"/>
  <c r="AY84" i="64"/>
  <c r="AY70" i="64"/>
  <c r="AY42" i="64"/>
  <c r="AY56" i="64"/>
  <c r="AB85" i="64"/>
  <c r="AB43" i="64"/>
  <c r="AF85" i="64"/>
  <c r="AF43" i="64"/>
  <c r="AJ85" i="64"/>
  <c r="AJ43" i="64"/>
  <c r="AN85" i="64"/>
  <c r="AN43" i="64"/>
  <c r="AR85" i="64"/>
  <c r="AR57" i="64"/>
  <c r="AR43" i="64"/>
  <c r="AV85" i="64"/>
  <c r="AV57" i="64"/>
  <c r="AV43" i="64"/>
  <c r="AZ85" i="64"/>
  <c r="AZ57" i="64"/>
  <c r="AZ43" i="64"/>
  <c r="AC86" i="64"/>
  <c r="AC44" i="64"/>
  <c r="AG86" i="64"/>
  <c r="AG44" i="64"/>
  <c r="AK86" i="64"/>
  <c r="AK44" i="64"/>
  <c r="AO86" i="64"/>
  <c r="AO44" i="64"/>
  <c r="AS86" i="64"/>
  <c r="AS58" i="64"/>
  <c r="AS44" i="64"/>
  <c r="AW86" i="64"/>
  <c r="AW58" i="64"/>
  <c r="AW44" i="64"/>
  <c r="BA86" i="64"/>
  <c r="BA58" i="64"/>
  <c r="BA44" i="64"/>
  <c r="BB8" i="113"/>
  <c r="BB5" i="113"/>
  <c r="AH36" i="64"/>
  <c r="AP36" i="64"/>
  <c r="AX36" i="64"/>
  <c r="AE37" i="64"/>
  <c r="AM37" i="64"/>
  <c r="AB38" i="64"/>
  <c r="AJ38" i="64"/>
  <c r="AG39" i="64"/>
  <c r="AO39" i="64"/>
  <c r="AI41" i="64"/>
  <c r="AQ41" i="64"/>
  <c r="AY41" i="64"/>
  <c r="AF42" i="64"/>
  <c r="AN42" i="64"/>
  <c r="AC43" i="64"/>
  <c r="AK43" i="64"/>
  <c r="AH44" i="64"/>
  <c r="AP44" i="64"/>
  <c r="AU50" i="64"/>
  <c r="AQ53" i="64"/>
  <c r="AQ57" i="64"/>
  <c r="BA66" i="64"/>
  <c r="AU81" i="64"/>
  <c r="AU79" i="64"/>
  <c r="AU51" i="64"/>
  <c r="AY65" i="64"/>
  <c r="AY79" i="64"/>
  <c r="AR52" i="64"/>
  <c r="AV80" i="64"/>
  <c r="AV52" i="64"/>
  <c r="AZ80" i="64"/>
  <c r="AZ52" i="64"/>
  <c r="AZ66" i="64"/>
  <c r="AS81" i="64"/>
  <c r="AS53" i="64"/>
  <c r="AW81" i="64"/>
  <c r="AW53" i="64"/>
  <c r="BA81" i="64"/>
  <c r="BA53" i="64"/>
  <c r="BA67" i="64"/>
  <c r="AU83" i="64"/>
  <c r="AU55" i="64"/>
  <c r="AY83" i="64"/>
  <c r="AY69" i="64"/>
  <c r="AR84" i="64"/>
  <c r="AR56" i="64"/>
  <c r="AV84" i="64"/>
  <c r="AV56" i="64"/>
  <c r="AZ84" i="64"/>
  <c r="AZ56" i="64"/>
  <c r="AZ70" i="64"/>
  <c r="AS85" i="64"/>
  <c r="AS57" i="64"/>
  <c r="AW57" i="64"/>
  <c r="BA85" i="64"/>
  <c r="BA57" i="64"/>
  <c r="BA71" i="64"/>
  <c r="AT86" i="64"/>
  <c r="AT58" i="64"/>
  <c r="AX86" i="64"/>
  <c r="BC8" i="113"/>
  <c r="BC5" i="113"/>
  <c r="AT43" i="64"/>
  <c r="AX50" i="64"/>
  <c r="AX58" i="64"/>
  <c r="AZ67" i="64"/>
  <c r="AZ71" i="64"/>
  <c r="AI79" i="64"/>
  <c r="AD5" i="64"/>
  <c r="AH5" i="64"/>
  <c r="AL5" i="64"/>
  <c r="AP5" i="64"/>
  <c r="AT5" i="64"/>
  <c r="AX5" i="64"/>
  <c r="AE78" i="64"/>
  <c r="AI78" i="64"/>
  <c r="AM78" i="64"/>
  <c r="AQ78" i="64"/>
  <c r="AQ50" i="64"/>
  <c r="AU78" i="64"/>
  <c r="AY78" i="64"/>
  <c r="AY64" i="64"/>
  <c r="AY50" i="64"/>
  <c r="AB79" i="64"/>
  <c r="AF79" i="64"/>
  <c r="AR79" i="64"/>
  <c r="AR51" i="64"/>
  <c r="AV79" i="64"/>
  <c r="AV51" i="64"/>
  <c r="AZ79" i="64"/>
  <c r="AZ51" i="64"/>
  <c r="AC80" i="64"/>
  <c r="AG80" i="64"/>
  <c r="AS52" i="64"/>
  <c r="AW52" i="64"/>
  <c r="AW80" i="64"/>
  <c r="BA80" i="64"/>
  <c r="BA52" i="64"/>
  <c r="AD81" i="64"/>
  <c r="AH81" i="64"/>
  <c r="AL81" i="64"/>
  <c r="AP81" i="64"/>
  <c r="AT81" i="64"/>
  <c r="AX53" i="64"/>
  <c r="AE10" i="64"/>
  <c r="AI10" i="64"/>
  <c r="AM10" i="64"/>
  <c r="AQ10" i="64"/>
  <c r="AU10" i="64"/>
  <c r="AY10" i="64"/>
  <c r="AB83" i="64"/>
  <c r="AF83" i="64"/>
  <c r="AJ83" i="64"/>
  <c r="AN83" i="64"/>
  <c r="AR83" i="64"/>
  <c r="AR55" i="64"/>
  <c r="AV83" i="64"/>
  <c r="AV55" i="64"/>
  <c r="AZ83" i="64"/>
  <c r="AZ55" i="64"/>
  <c r="AC84" i="64"/>
  <c r="AG84" i="64"/>
  <c r="AK84" i="64"/>
  <c r="AO84" i="64"/>
  <c r="AS84" i="64"/>
  <c r="AS56" i="64"/>
  <c r="AW84" i="64"/>
  <c r="AW56" i="64"/>
  <c r="BA84" i="64"/>
  <c r="BA56" i="64"/>
  <c r="AD85" i="64"/>
  <c r="AH85" i="64"/>
  <c r="AL85" i="64"/>
  <c r="AP85" i="64"/>
  <c r="AT85" i="64"/>
  <c r="AX85" i="64"/>
  <c r="AX57" i="64"/>
  <c r="AE86" i="64"/>
  <c r="AI86" i="64"/>
  <c r="AM86" i="64"/>
  <c r="AQ86" i="64"/>
  <c r="AQ58" i="64"/>
  <c r="AU86" i="64"/>
  <c r="AY86" i="64"/>
  <c r="AY72" i="64"/>
  <c r="AY58" i="64"/>
  <c r="BD5" i="113"/>
  <c r="AD36" i="64"/>
  <c r="AL36" i="64"/>
  <c r="AT36" i="64"/>
  <c r="AQ37" i="64"/>
  <c r="AY37" i="64"/>
  <c r="AF38" i="64"/>
  <c r="AN38" i="64"/>
  <c r="AV38" i="64"/>
  <c r="AC39" i="64"/>
  <c r="AK39" i="64"/>
  <c r="AS39" i="64"/>
  <c r="BA39" i="64"/>
  <c r="AE41" i="64"/>
  <c r="AM41" i="64"/>
  <c r="AU41" i="64"/>
  <c r="AB42" i="64"/>
  <c r="AJ42" i="64"/>
  <c r="AR42" i="64"/>
  <c r="AZ42" i="64"/>
  <c r="AG43" i="64"/>
  <c r="AO43" i="64"/>
  <c r="AW43" i="64"/>
  <c r="AD44" i="64"/>
  <c r="AL44" i="64"/>
  <c r="AT44" i="64"/>
  <c r="AQ51" i="64"/>
  <c r="AU52" i="64"/>
  <c r="AY53" i="64"/>
  <c r="AQ55" i="64"/>
  <c r="AU56" i="64"/>
  <c r="AY57" i="64"/>
  <c r="BA64" i="64"/>
  <c r="BA72" i="64"/>
  <c r="AP77" i="64" l="1"/>
  <c r="AB81" i="102"/>
  <c r="AH77" i="64"/>
  <c r="AZ122" i="65"/>
  <c r="AY99" i="65"/>
  <c r="AZ35" i="64"/>
  <c r="AI123" i="65"/>
  <c r="AH127" i="66"/>
  <c r="AE81" i="102"/>
  <c r="AI126" i="65"/>
  <c r="AJ126" i="65"/>
  <c r="AL128" i="66"/>
  <c r="AK127" i="66"/>
  <c r="AX77" i="64"/>
  <c r="AM126" i="65"/>
  <c r="AI122" i="65"/>
  <c r="AX127" i="65"/>
  <c r="BB100" i="66"/>
  <c r="AD123" i="65"/>
  <c r="AD87" i="65"/>
  <c r="AS102" i="65"/>
  <c r="AU127" i="66"/>
  <c r="AH127" i="65"/>
  <c r="AN5" i="69"/>
  <c r="AN77" i="64"/>
  <c r="AV99" i="65"/>
  <c r="BA126" i="65"/>
  <c r="BA114" i="65"/>
  <c r="AH122" i="65"/>
  <c r="AO5" i="69"/>
  <c r="AO7" i="69" s="1"/>
  <c r="AO77" i="64"/>
  <c r="AU122" i="65"/>
  <c r="AW127" i="65"/>
  <c r="AG5" i="69"/>
  <c r="AG77" i="64"/>
  <c r="AF5" i="69"/>
  <c r="AF77" i="64"/>
  <c r="AW127" i="66"/>
  <c r="AI127" i="66"/>
  <c r="AS82" i="64"/>
  <c r="AB126" i="65"/>
  <c r="AB90" i="65"/>
  <c r="AN123" i="65"/>
  <c r="AZ102" i="66"/>
  <c r="BA122" i="65"/>
  <c r="BB122" i="65"/>
  <c r="AJ127" i="65"/>
  <c r="AZ127" i="66"/>
  <c r="AQ53" i="100"/>
  <c r="AQ56" i="100"/>
  <c r="AQ55" i="100"/>
  <c r="AQ54" i="100"/>
  <c r="AQ51" i="100"/>
  <c r="AQ52" i="100"/>
  <c r="AS53" i="100"/>
  <c r="AS52" i="100"/>
  <c r="AS54" i="100"/>
  <c r="AS51" i="100"/>
  <c r="AS55" i="100"/>
  <c r="AS56" i="100"/>
  <c r="AH56" i="100"/>
  <c r="AH52" i="100"/>
  <c r="AH53" i="100"/>
  <c r="AH51" i="100"/>
  <c r="AH54" i="100"/>
  <c r="AU63" i="100"/>
  <c r="AU60" i="100"/>
  <c r="AU62" i="100"/>
  <c r="AU61" i="100"/>
  <c r="AU58" i="100"/>
  <c r="AU59" i="100"/>
  <c r="AL58" i="100"/>
  <c r="AL62" i="100"/>
  <c r="AL59" i="100"/>
  <c r="AL61" i="100"/>
  <c r="AL60" i="100"/>
  <c r="AL63" i="100"/>
  <c r="AG60" i="100"/>
  <c r="AG61" i="100"/>
  <c r="AG59" i="100"/>
  <c r="AG62" i="100"/>
  <c r="AG63" i="100"/>
  <c r="AG58" i="100"/>
  <c r="AP65" i="113"/>
  <c r="AP67" i="100"/>
  <c r="AP66" i="100"/>
  <c r="AP65" i="100"/>
  <c r="AK65" i="100"/>
  <c r="AK66" i="100"/>
  <c r="AK67" i="100"/>
  <c r="AF67" i="100"/>
  <c r="AF66" i="100"/>
  <c r="AF65" i="100"/>
  <c r="AV51" i="100"/>
  <c r="AV54" i="100"/>
  <c r="AV53" i="100"/>
  <c r="AV52" i="100"/>
  <c r="AV55" i="100"/>
  <c r="AV56" i="100"/>
  <c r="AU45" i="100"/>
  <c r="AU47" i="100"/>
  <c r="AU40" i="100"/>
  <c r="AU44" i="100"/>
  <c r="AU43" i="100"/>
  <c r="AU48" i="100"/>
  <c r="AU42" i="100"/>
  <c r="AU41" i="100"/>
  <c r="AU46" i="100"/>
  <c r="AO47" i="100"/>
  <c r="AO42" i="100"/>
  <c r="AO46" i="100"/>
  <c r="AO45" i="100"/>
  <c r="AO44" i="100"/>
  <c r="AO43" i="100"/>
  <c r="AO40" i="100"/>
  <c r="AO41" i="100"/>
  <c r="AO48" i="100"/>
  <c r="AI67" i="100"/>
  <c r="AI66" i="100"/>
  <c r="AI65" i="100"/>
  <c r="AX54" i="100"/>
  <c r="AX56" i="100"/>
  <c r="AX52" i="100"/>
  <c r="AX55" i="100"/>
  <c r="AX53" i="100"/>
  <c r="AX51" i="100"/>
  <c r="AM55" i="100"/>
  <c r="AM56" i="100"/>
  <c r="AM54" i="100"/>
  <c r="AM53" i="100"/>
  <c r="AM52" i="100"/>
  <c r="AM51" i="100"/>
  <c r="AO56" i="100"/>
  <c r="AO51" i="100"/>
  <c r="AO55" i="100"/>
  <c r="AO52" i="100"/>
  <c r="AO54" i="100"/>
  <c r="AO53" i="100"/>
  <c r="AD56" i="100"/>
  <c r="AD54" i="100"/>
  <c r="AD53" i="100"/>
  <c r="AD52" i="100"/>
  <c r="AD51" i="100"/>
  <c r="AQ59" i="100"/>
  <c r="AQ58" i="100"/>
  <c r="AQ62" i="100"/>
  <c r="AQ63" i="100"/>
  <c r="AQ60" i="100"/>
  <c r="AQ61" i="100"/>
  <c r="AH63" i="100"/>
  <c r="AH58" i="100"/>
  <c r="AH61" i="100"/>
  <c r="AH62" i="100"/>
  <c r="AH60" i="100"/>
  <c r="AH59" i="100"/>
  <c r="AC63" i="100"/>
  <c r="AC62" i="100"/>
  <c r="AC61" i="100"/>
  <c r="AC58" i="100"/>
  <c r="AC60" i="100"/>
  <c r="AC59" i="100"/>
  <c r="AL66" i="100"/>
  <c r="AL67" i="100"/>
  <c r="AL65" i="100"/>
  <c r="AG66" i="100"/>
  <c r="AG65" i="100"/>
  <c r="AG67" i="100"/>
  <c r="AB67" i="100"/>
  <c r="AB66" i="100"/>
  <c r="AB65" i="100"/>
  <c r="BA47" i="100"/>
  <c r="BA48" i="100"/>
  <c r="BA44" i="100"/>
  <c r="BA45" i="100"/>
  <c r="BA43" i="100"/>
  <c r="BA42" i="100"/>
  <c r="BA41" i="100"/>
  <c r="BA49" i="100"/>
  <c r="BA40" i="100"/>
  <c r="BA46" i="100"/>
  <c r="AQ48" i="100"/>
  <c r="AQ44" i="100"/>
  <c r="AQ47" i="100"/>
  <c r="AQ45" i="100"/>
  <c r="AQ46" i="100"/>
  <c r="AQ43" i="100"/>
  <c r="AQ42" i="100"/>
  <c r="AQ41" i="100"/>
  <c r="AQ40" i="100"/>
  <c r="AE67" i="100"/>
  <c r="AE66" i="100"/>
  <c r="AE65" i="100"/>
  <c r="AI56" i="100"/>
  <c r="AI54" i="100"/>
  <c r="AI52" i="100"/>
  <c r="AI53" i="100"/>
  <c r="AI51" i="100"/>
  <c r="AG56" i="100"/>
  <c r="AG51" i="100"/>
  <c r="AG52" i="100"/>
  <c r="AG54" i="100"/>
  <c r="AG53" i="100"/>
  <c r="AV59" i="100"/>
  <c r="AV60" i="100"/>
  <c r="AV58" i="100"/>
  <c r="AV61" i="100"/>
  <c r="AV63" i="100"/>
  <c r="AV62" i="100"/>
  <c r="BA53" i="100"/>
  <c r="BA52" i="100"/>
  <c r="BA51" i="100"/>
  <c r="BA54" i="100"/>
  <c r="BA55" i="100"/>
  <c r="AM62" i="100"/>
  <c r="AM61" i="100"/>
  <c r="AM58" i="100"/>
  <c r="AM59" i="100"/>
  <c r="AM63" i="100"/>
  <c r="AM60" i="100"/>
  <c r="AD58" i="100"/>
  <c r="AD63" i="100"/>
  <c r="AD62" i="100"/>
  <c r="AD59" i="100"/>
  <c r="AD61" i="100"/>
  <c r="AD60" i="100"/>
  <c r="AS47" i="100"/>
  <c r="AS48" i="100"/>
  <c r="AS45" i="100"/>
  <c r="AS43" i="100"/>
  <c r="AS42" i="100"/>
  <c r="AS41" i="100"/>
  <c r="AS40" i="100"/>
  <c r="AS46" i="100"/>
  <c r="AS44" i="100"/>
  <c r="AH67" i="100"/>
  <c r="AH66" i="100"/>
  <c r="AH65" i="100"/>
  <c r="AC65" i="100"/>
  <c r="AC66" i="100"/>
  <c r="AC67" i="100"/>
  <c r="AW56" i="100"/>
  <c r="AW51" i="100"/>
  <c r="AW52" i="100"/>
  <c r="AW54" i="100"/>
  <c r="AW53" i="100"/>
  <c r="AZ61" i="100"/>
  <c r="AZ60" i="100"/>
  <c r="AZ59" i="100"/>
  <c r="AZ58" i="100"/>
  <c r="AZ63" i="100"/>
  <c r="AZ62" i="100"/>
  <c r="AW41" i="100"/>
  <c r="AW47" i="100"/>
  <c r="AW42" i="100"/>
  <c r="AW46" i="100"/>
  <c r="AW45" i="100"/>
  <c r="AW49" i="100"/>
  <c r="AW44" i="100"/>
  <c r="AW43" i="100"/>
  <c r="AW48" i="100"/>
  <c r="AW40" i="100"/>
  <c r="AM47" i="100"/>
  <c r="AM40" i="100"/>
  <c r="AM44" i="100"/>
  <c r="AM43" i="100"/>
  <c r="AM48" i="100"/>
  <c r="AM42" i="100"/>
  <c r="AM41" i="100"/>
  <c r="AM46" i="100"/>
  <c r="AX44" i="100"/>
  <c r="AX41" i="100"/>
  <c r="AX40" i="100"/>
  <c r="AX48" i="100"/>
  <c r="AX43" i="100"/>
  <c r="AX42" i="100"/>
  <c r="AX47" i="100"/>
  <c r="AX46" i="100"/>
  <c r="AX45" i="100"/>
  <c r="AX49" i="100"/>
  <c r="AE56" i="100"/>
  <c r="AE54" i="100"/>
  <c r="AE53" i="100"/>
  <c r="AE52" i="100"/>
  <c r="AE51" i="100"/>
  <c r="AK48" i="100"/>
  <c r="AK44" i="100"/>
  <c r="AK43" i="100"/>
  <c r="AK42" i="100"/>
  <c r="AK41" i="100"/>
  <c r="AK40" i="100"/>
  <c r="AK46" i="100"/>
  <c r="AK47" i="100"/>
  <c r="AC54" i="100"/>
  <c r="AC53" i="100"/>
  <c r="AC52" i="100"/>
  <c r="AC51" i="100"/>
  <c r="AC56" i="100"/>
  <c r="AJ60" i="100"/>
  <c r="AJ59" i="100"/>
  <c r="AJ58" i="100"/>
  <c r="AJ63" i="100"/>
  <c r="AJ61" i="100"/>
  <c r="AJ62" i="100"/>
  <c r="AI58" i="100"/>
  <c r="AI62" i="100"/>
  <c r="AI63" i="100"/>
  <c r="AI59" i="100"/>
  <c r="AI61" i="100"/>
  <c r="AI60" i="100"/>
  <c r="BA61" i="100"/>
  <c r="BA58" i="100"/>
  <c r="BA60" i="100"/>
  <c r="BA59" i="100"/>
  <c r="BA62" i="100"/>
  <c r="BA63" i="100"/>
  <c r="AN44" i="100"/>
  <c r="AN48" i="100"/>
  <c r="AN43" i="100"/>
  <c r="AN42" i="100"/>
  <c r="AN47" i="100"/>
  <c r="AN46" i="100"/>
  <c r="AN41" i="100"/>
  <c r="AN45" i="100"/>
  <c r="AN40" i="100"/>
  <c r="AD65" i="100"/>
  <c r="AD66" i="100"/>
  <c r="AD67" i="100"/>
  <c r="AZ65" i="100"/>
  <c r="AZ67" i="100"/>
  <c r="AZ66" i="100"/>
  <c r="AK54" i="100"/>
  <c r="AK52" i="100"/>
  <c r="AK51" i="100"/>
  <c r="AK56" i="100"/>
  <c r="AK53" i="100"/>
  <c r="AZ42" i="100"/>
  <c r="AZ41" i="100"/>
  <c r="AZ49" i="100"/>
  <c r="AZ40" i="100"/>
  <c r="AZ45" i="100"/>
  <c r="AZ44" i="100"/>
  <c r="AZ48" i="100"/>
  <c r="AZ46" i="100"/>
  <c r="AZ43" i="100"/>
  <c r="AZ47" i="100"/>
  <c r="AI47" i="100"/>
  <c r="AI43" i="100"/>
  <c r="AI46" i="100"/>
  <c r="AI41" i="100"/>
  <c r="AI40" i="100"/>
  <c r="AI48" i="100"/>
  <c r="AI44" i="100"/>
  <c r="AI42" i="100"/>
  <c r="AT44" i="100"/>
  <c r="AT43" i="100"/>
  <c r="AT42" i="100"/>
  <c r="AT41" i="100"/>
  <c r="AT40" i="100"/>
  <c r="AT47" i="100"/>
  <c r="AT46" i="100"/>
  <c r="AT48" i="100"/>
  <c r="AT45" i="100"/>
  <c r="AA52" i="100"/>
  <c r="AA51" i="100"/>
  <c r="AA53" i="100"/>
  <c r="AA56" i="100"/>
  <c r="AA54" i="100"/>
  <c r="AA34" i="100"/>
  <c r="AG42" i="100"/>
  <c r="AG46" i="100"/>
  <c r="AG44" i="100"/>
  <c r="AG43" i="100"/>
  <c r="AG40" i="100"/>
  <c r="AG41" i="100"/>
  <c r="AG48" i="100"/>
  <c r="AG47" i="100"/>
  <c r="AZ51" i="100"/>
  <c r="AZ55" i="100"/>
  <c r="AZ54" i="100"/>
  <c r="AZ53" i="100"/>
  <c r="AZ52" i="100"/>
  <c r="AF60" i="100"/>
  <c r="AF61" i="100"/>
  <c r="AF63" i="100"/>
  <c r="AF62" i="100"/>
  <c r="AF59" i="100"/>
  <c r="AF58" i="100"/>
  <c r="AE58" i="100"/>
  <c r="AE59" i="100"/>
  <c r="AE63" i="100"/>
  <c r="AE60" i="100"/>
  <c r="AE62" i="100"/>
  <c r="AE61" i="100"/>
  <c r="AW63" i="100"/>
  <c r="AW58" i="100"/>
  <c r="AW60" i="100"/>
  <c r="AW61" i="100"/>
  <c r="AW59" i="100"/>
  <c r="AW62" i="100"/>
  <c r="BA65" i="100"/>
  <c r="BA66" i="100"/>
  <c r="BA67" i="100"/>
  <c r="AV67" i="100"/>
  <c r="AV65" i="100"/>
  <c r="AV66" i="100"/>
  <c r="AF52" i="100"/>
  <c r="AF56" i="100"/>
  <c r="AF51" i="100"/>
  <c r="AF54" i="100"/>
  <c r="AF53" i="100"/>
  <c r="AV45" i="100"/>
  <c r="AV44" i="100"/>
  <c r="AV40" i="100"/>
  <c r="AV48" i="100"/>
  <c r="AV43" i="100"/>
  <c r="AV42" i="100"/>
  <c r="AV47" i="100"/>
  <c r="AV46" i="100"/>
  <c r="AV41" i="100"/>
  <c r="AV49" i="100"/>
  <c r="AE40" i="100"/>
  <c r="AE44" i="100"/>
  <c r="AE43" i="100"/>
  <c r="AE42" i="100"/>
  <c r="AE41" i="100"/>
  <c r="AE47" i="100"/>
  <c r="AE46" i="100"/>
  <c r="AP40" i="100"/>
  <c r="AP48" i="100"/>
  <c r="AP42" i="100"/>
  <c r="AP43" i="100"/>
  <c r="AP47" i="100"/>
  <c r="AP46" i="100"/>
  <c r="AP45" i="100"/>
  <c r="AP44" i="100"/>
  <c r="AP41" i="100"/>
  <c r="AY67" i="100"/>
  <c r="AY66" i="100"/>
  <c r="AY65" i="100"/>
  <c r="AC43" i="100"/>
  <c r="AC42" i="100"/>
  <c r="AC41" i="100"/>
  <c r="AC40" i="100"/>
  <c r="AC46" i="100"/>
  <c r="AC47" i="100"/>
  <c r="AC44" i="100"/>
  <c r="AR51" i="100"/>
  <c r="AR55" i="100"/>
  <c r="AR54" i="100"/>
  <c r="AR53" i="100"/>
  <c r="AR56" i="100"/>
  <c r="AR52" i="100"/>
  <c r="AB53" i="100"/>
  <c r="AB54" i="100"/>
  <c r="AB56" i="100"/>
  <c r="AB52" i="100"/>
  <c r="AB51" i="100"/>
  <c r="AP56" i="100"/>
  <c r="AP52" i="100"/>
  <c r="AP55" i="100"/>
  <c r="AP53" i="100"/>
  <c r="AP51" i="100"/>
  <c r="AP54" i="100"/>
  <c r="AX62" i="100"/>
  <c r="AX63" i="100"/>
  <c r="AX60" i="100"/>
  <c r="AX59" i="100"/>
  <c r="AX58" i="100"/>
  <c r="AX61" i="100"/>
  <c r="AS61" i="100"/>
  <c r="AS58" i="100"/>
  <c r="AS60" i="100"/>
  <c r="AS59" i="100"/>
  <c r="AS62" i="100"/>
  <c r="AS63" i="100"/>
  <c r="AW65" i="100"/>
  <c r="AW66" i="100"/>
  <c r="AW67" i="100"/>
  <c r="AR67" i="100"/>
  <c r="AR66" i="100"/>
  <c r="AR65" i="100"/>
  <c r="AR42" i="100"/>
  <c r="AR41" i="100"/>
  <c r="AR40" i="100"/>
  <c r="AR45" i="100"/>
  <c r="AR44" i="100"/>
  <c r="AR48" i="100"/>
  <c r="AR46" i="100"/>
  <c r="AR47" i="100"/>
  <c r="AR43" i="100"/>
  <c r="AL43" i="100"/>
  <c r="AL42" i="100"/>
  <c r="AL46" i="100"/>
  <c r="AL41" i="100"/>
  <c r="AL40" i="100"/>
  <c r="AL47" i="100"/>
  <c r="AL48" i="100"/>
  <c r="AL44" i="100"/>
  <c r="AU67" i="100"/>
  <c r="AU66" i="100"/>
  <c r="AU65" i="100"/>
  <c r="AY53" i="100"/>
  <c r="AY56" i="100"/>
  <c r="AY55" i="100"/>
  <c r="AY54" i="100"/>
  <c r="AY51" i="100"/>
  <c r="AY52" i="100"/>
  <c r="AN54" i="100"/>
  <c r="AN53" i="100"/>
  <c r="AN52" i="100"/>
  <c r="AN56" i="100"/>
  <c r="AN55" i="100"/>
  <c r="AN51" i="100"/>
  <c r="AT53" i="100"/>
  <c r="AT52" i="100"/>
  <c r="AT51" i="100"/>
  <c r="AT56" i="100"/>
  <c r="AT55" i="100"/>
  <c r="AT54" i="100"/>
  <c r="AJ41" i="100"/>
  <c r="AJ40" i="100"/>
  <c r="AJ44" i="100"/>
  <c r="AJ48" i="100"/>
  <c r="AJ46" i="100"/>
  <c r="AJ43" i="100"/>
  <c r="AJ47" i="100"/>
  <c r="AJ42" i="100"/>
  <c r="AB61" i="100"/>
  <c r="AB60" i="100"/>
  <c r="AB59" i="100"/>
  <c r="AB58" i="100"/>
  <c r="AB62" i="100"/>
  <c r="AB63" i="100"/>
  <c r="AT58" i="100"/>
  <c r="AT63" i="100"/>
  <c r="AT62" i="100"/>
  <c r="AT59" i="100"/>
  <c r="AT61" i="100"/>
  <c r="AT60" i="100"/>
  <c r="AO60" i="100"/>
  <c r="AO61" i="100"/>
  <c r="AO59" i="100"/>
  <c r="AO62" i="100"/>
  <c r="AO63" i="100"/>
  <c r="AO58" i="100"/>
  <c r="AX65" i="113"/>
  <c r="AX67" i="100"/>
  <c r="AX66" i="100"/>
  <c r="AX65" i="100"/>
  <c r="AS65" i="100"/>
  <c r="AS66" i="100"/>
  <c r="AS67" i="100"/>
  <c r="AN65" i="100"/>
  <c r="AN66" i="100"/>
  <c r="AN67" i="100"/>
  <c r="AR61" i="100"/>
  <c r="AR60" i="100"/>
  <c r="AR59" i="100"/>
  <c r="AR58" i="100"/>
  <c r="AR63" i="100"/>
  <c r="AR62" i="100"/>
  <c r="AH40" i="100"/>
  <c r="AH48" i="100"/>
  <c r="AH42" i="100"/>
  <c r="AH43" i="100"/>
  <c r="AH47" i="100"/>
  <c r="AH46" i="100"/>
  <c r="AH44" i="100"/>
  <c r="AH41" i="100"/>
  <c r="AQ67" i="100"/>
  <c r="AQ66" i="100"/>
  <c r="AQ65" i="100"/>
  <c r="AU54" i="100"/>
  <c r="AU56" i="100"/>
  <c r="AU53" i="100"/>
  <c r="AU52" i="100"/>
  <c r="AU51" i="100"/>
  <c r="AU55" i="100"/>
  <c r="AJ53" i="100"/>
  <c r="AJ54" i="100"/>
  <c r="AJ56" i="100"/>
  <c r="AJ51" i="100"/>
  <c r="AJ52" i="100"/>
  <c r="AL52" i="100"/>
  <c r="AL51" i="100"/>
  <c r="AL56" i="100"/>
  <c r="AL53" i="100"/>
  <c r="AL54" i="100"/>
  <c r="AF43" i="100"/>
  <c r="AF42" i="100"/>
  <c r="AF46" i="100"/>
  <c r="AF41" i="100"/>
  <c r="AF40" i="100"/>
  <c r="AF44" i="100"/>
  <c r="AF47" i="100"/>
  <c r="AY59" i="100"/>
  <c r="AY61" i="100"/>
  <c r="AY58" i="100"/>
  <c r="AY62" i="100"/>
  <c r="AY63" i="100"/>
  <c r="AY60" i="100"/>
  <c r="AP60" i="100"/>
  <c r="AP63" i="100"/>
  <c r="AP59" i="100"/>
  <c r="AP58" i="100"/>
  <c r="AP61" i="100"/>
  <c r="AP62" i="100"/>
  <c r="AK60" i="100"/>
  <c r="AK59" i="100"/>
  <c r="AK61" i="100"/>
  <c r="AK58" i="100"/>
  <c r="AK62" i="100"/>
  <c r="AK63" i="100"/>
  <c r="AT66" i="100"/>
  <c r="AT67" i="100"/>
  <c r="AT65" i="100"/>
  <c r="AO67" i="100"/>
  <c r="AO66" i="100"/>
  <c r="AO65" i="100"/>
  <c r="AJ67" i="100"/>
  <c r="AJ66" i="100"/>
  <c r="AJ65" i="100"/>
  <c r="AN59" i="100"/>
  <c r="AN58" i="100"/>
  <c r="AN60" i="100"/>
  <c r="AN61" i="100"/>
  <c r="AN63" i="100"/>
  <c r="AN62" i="100"/>
  <c r="AY48" i="100"/>
  <c r="AY44" i="100"/>
  <c r="AY47" i="100"/>
  <c r="AY45" i="100"/>
  <c r="AY46" i="100"/>
  <c r="AY42" i="100"/>
  <c r="AY43" i="100"/>
  <c r="AY49" i="100"/>
  <c r="AY41" i="100"/>
  <c r="AY40" i="100"/>
  <c r="AD41" i="100"/>
  <c r="AD40" i="100"/>
  <c r="AD47" i="100"/>
  <c r="AD44" i="100"/>
  <c r="AD46" i="100"/>
  <c r="AD43" i="100"/>
  <c r="AD42" i="100"/>
  <c r="AM67" i="100"/>
  <c r="AM66" i="100"/>
  <c r="AM65" i="100"/>
  <c r="BB123" i="65"/>
  <c r="AS123" i="65"/>
  <c r="AR33" i="101"/>
  <c r="AR54" i="101"/>
  <c r="AR51" i="101"/>
  <c r="AK123" i="65"/>
  <c r="AL86" i="102"/>
  <c r="AU86" i="102"/>
  <c r="AZ93" i="102"/>
  <c r="AT81" i="102"/>
  <c r="AG123" i="65"/>
  <c r="AC5" i="69"/>
  <c r="AQ80" i="102"/>
  <c r="AF89" i="66"/>
  <c r="AH99" i="102"/>
  <c r="AI57" i="97"/>
  <c r="AB57" i="101"/>
  <c r="BA88" i="66"/>
  <c r="AO123" i="65"/>
  <c r="AB56" i="101"/>
  <c r="AL58" i="97"/>
  <c r="AB28" i="101"/>
  <c r="AB33" i="101"/>
  <c r="AD30" i="101"/>
  <c r="AB29" i="101"/>
  <c r="AD26" i="101"/>
  <c r="AB54" i="101"/>
  <c r="AB55" i="101"/>
  <c r="AD25" i="101"/>
  <c r="AR88" i="66"/>
  <c r="AG88" i="66"/>
  <c r="AQ88" i="66"/>
  <c r="H19" i="112"/>
  <c r="AB39" i="100"/>
  <c r="Y8" i="112"/>
  <c r="BC77" i="65"/>
  <c r="H11" i="112" s="1"/>
  <c r="AQ81" i="102"/>
  <c r="AG57" i="101"/>
  <c r="AQ95" i="102"/>
  <c r="AC15" i="64"/>
  <c r="AO87" i="102"/>
  <c r="AG58" i="101"/>
  <c r="AO56" i="97"/>
  <c r="AO57" i="97"/>
  <c r="AJ93" i="102"/>
  <c r="AQ89" i="66"/>
  <c r="AQ87" i="102"/>
  <c r="AG54" i="101"/>
  <c r="AZ73" i="66"/>
  <c r="AZ6" i="66"/>
  <c r="BA65" i="113"/>
  <c r="BA66" i="113"/>
  <c r="AZ66" i="113"/>
  <c r="AZ65" i="113"/>
  <c r="AE28" i="101"/>
  <c r="AT54" i="64"/>
  <c r="AR58" i="101"/>
  <c r="AB34" i="101"/>
  <c r="AB32" i="101"/>
  <c r="AR53" i="101"/>
  <c r="AB58" i="101"/>
  <c r="AR28" i="101"/>
  <c r="AR31" i="101"/>
  <c r="AQ60" i="113"/>
  <c r="AT60" i="113"/>
  <c r="AV63" i="113"/>
  <c r="AW57" i="113"/>
  <c r="AX63" i="113"/>
  <c r="AR66" i="113"/>
  <c r="AP57" i="113"/>
  <c r="AS57" i="113"/>
  <c r="AX66" i="113"/>
  <c r="AS66" i="113"/>
  <c r="AV60" i="113"/>
  <c r="AU60" i="113"/>
  <c r="AP60" i="113"/>
  <c r="AP63" i="113"/>
  <c r="AX57" i="113"/>
  <c r="AU66" i="113"/>
  <c r="AD94" i="102"/>
  <c r="AX114" i="67"/>
  <c r="AP114" i="67"/>
  <c r="AO94" i="102"/>
  <c r="AS94" i="102"/>
  <c r="AO93" i="102"/>
  <c r="AO83" i="102"/>
  <c r="AF98" i="102"/>
  <c r="BA99" i="102"/>
  <c r="AR60" i="113"/>
  <c r="AR171" i="100"/>
  <c r="AR57" i="113"/>
  <c r="BE79" i="66"/>
  <c r="BC79" i="66"/>
  <c r="H25" i="112" s="1"/>
  <c r="AY60" i="113"/>
  <c r="BB182" i="100"/>
  <c r="BA60" i="113"/>
  <c r="AQ63" i="113"/>
  <c r="AW63" i="113"/>
  <c r="AP66" i="113"/>
  <c r="BB196" i="100"/>
  <c r="AV66" i="113"/>
  <c r="AR63" i="113"/>
  <c r="AT57" i="113"/>
  <c r="AQ66" i="113"/>
  <c r="AX60" i="113"/>
  <c r="BD78" i="65"/>
  <c r="BD102" i="65" s="1"/>
  <c r="AU63" i="113"/>
  <c r="BB171" i="100"/>
  <c r="BA57" i="113"/>
  <c r="AQ57" i="113"/>
  <c r="BD79" i="66"/>
  <c r="BC78" i="65"/>
  <c r="AS63" i="113"/>
  <c r="AW66" i="113"/>
  <c r="AZ171" i="100"/>
  <c r="AZ57" i="113"/>
  <c r="AY57" i="113"/>
  <c r="BE78" i="65"/>
  <c r="BE102" i="65" s="1"/>
  <c r="BB189" i="100"/>
  <c r="BA63" i="113"/>
  <c r="AT66" i="113"/>
  <c r="AS60" i="113"/>
  <c r="AZ60" i="113"/>
  <c r="AY63" i="113"/>
  <c r="AT63" i="113"/>
  <c r="AW60" i="113"/>
  <c r="AZ63" i="113"/>
  <c r="AV171" i="100"/>
  <c r="AV57" i="113"/>
  <c r="AU57" i="113"/>
  <c r="AY66" i="113"/>
  <c r="AO52" i="101"/>
  <c r="AO58" i="101"/>
  <c r="AO34" i="101"/>
  <c r="AO31" i="101"/>
  <c r="AW57" i="97"/>
  <c r="AC27" i="97"/>
  <c r="AI53" i="101"/>
  <c r="AY58" i="101"/>
  <c r="AI51" i="101"/>
  <c r="AR128" i="66"/>
  <c r="AN196" i="100"/>
  <c r="AI58" i="101"/>
  <c r="AY26" i="101"/>
  <c r="AY52" i="101"/>
  <c r="AI26" i="101"/>
  <c r="AI31" i="101"/>
  <c r="AI52" i="101"/>
  <c r="AY53" i="101"/>
  <c r="AY51" i="101"/>
  <c r="AH82" i="64"/>
  <c r="D8" i="112"/>
  <c r="U8" i="112" s="1"/>
  <c r="AO86" i="102"/>
  <c r="AV28" i="102"/>
  <c r="AV73" i="102" s="1"/>
  <c r="AV76" i="102" s="1"/>
  <c r="AG94" i="102"/>
  <c r="AX86" i="102"/>
  <c r="AB77" i="64"/>
  <c r="AO89" i="66"/>
  <c r="AN89" i="66"/>
  <c r="AR93" i="102"/>
  <c r="AB93" i="102"/>
  <c r="AA24" i="77"/>
  <c r="AU171" i="100"/>
  <c r="AJ98" i="102"/>
  <c r="AG72" i="65"/>
  <c r="AG6" i="65"/>
  <c r="AR72" i="65"/>
  <c r="AR84" i="65" s="1"/>
  <c r="AR6" i="65"/>
  <c r="AX72" i="65"/>
  <c r="AX6" i="65"/>
  <c r="AC72" i="65"/>
  <c r="AC84" i="65" s="1"/>
  <c r="AC6" i="65"/>
  <c r="AD72" i="65"/>
  <c r="AD6" i="65"/>
  <c r="AP53" i="101"/>
  <c r="AU31" i="101"/>
  <c r="AH27" i="97"/>
  <c r="AW72" i="65"/>
  <c r="AW6" i="65"/>
  <c r="AB72" i="65"/>
  <c r="AB84" i="65" s="1"/>
  <c r="AB6" i="65"/>
  <c r="AQ72" i="65"/>
  <c r="AQ84" i="65" s="1"/>
  <c r="AQ6" i="65"/>
  <c r="AH72" i="65"/>
  <c r="AH6" i="65"/>
  <c r="AS72" i="65"/>
  <c r="AS6" i="65"/>
  <c r="AN72" i="65"/>
  <c r="AN6" i="65"/>
  <c r="AT72" i="65"/>
  <c r="AT6" i="65"/>
  <c r="AO72" i="65"/>
  <c r="AO6" i="65"/>
  <c r="AJ72" i="65"/>
  <c r="AJ84" i="65" s="1"/>
  <c r="AJ6" i="65"/>
  <c r="AP72" i="65"/>
  <c r="D6" i="112" s="1"/>
  <c r="U6" i="112" s="1"/>
  <c r="AP6" i="65"/>
  <c r="AE72" i="65"/>
  <c r="AE84" i="65" s="1"/>
  <c r="AE6" i="65"/>
  <c r="AK72" i="65"/>
  <c r="AK6" i="65"/>
  <c r="AV72" i="65"/>
  <c r="AV84" i="65" s="1"/>
  <c r="AV6" i="65"/>
  <c r="AF72" i="65"/>
  <c r="AF84" i="65" s="1"/>
  <c r="AF6" i="65"/>
  <c r="AL72" i="65"/>
  <c r="AL84" i="65" s="1"/>
  <c r="AL6" i="65"/>
  <c r="AM72" i="65"/>
  <c r="AM84" i="65" s="1"/>
  <c r="AM6" i="65"/>
  <c r="AI72" i="65"/>
  <c r="AI84" i="65" s="1"/>
  <c r="AI6" i="65"/>
  <c r="AU72" i="65"/>
  <c r="AU96" i="65" s="1"/>
  <c r="AU6" i="65"/>
  <c r="AE30" i="101"/>
  <c r="AV45" i="76"/>
  <c r="AF45" i="76"/>
  <c r="AG28" i="102"/>
  <c r="AG73" i="102" s="1"/>
  <c r="AG76" i="102" s="1"/>
  <c r="AF28" i="102"/>
  <c r="AF73" i="102" s="1"/>
  <c r="AF76" i="102" s="1"/>
  <c r="AU95" i="102"/>
  <c r="AC77" i="64"/>
  <c r="AZ15" i="64"/>
  <c r="AZ28" i="64" s="1"/>
  <c r="AT131" i="67"/>
  <c r="AT130" i="67" s="1"/>
  <c r="AD131" i="67"/>
  <c r="AD130" i="67" s="1"/>
  <c r="BA81" i="102"/>
  <c r="AC94" i="102"/>
  <c r="AB95" i="102"/>
  <c r="F22" i="112"/>
  <c r="W22" i="112" s="1"/>
  <c r="BB115" i="66"/>
  <c r="BB101" i="66"/>
  <c r="AL122" i="67"/>
  <c r="AS98" i="65"/>
  <c r="AZ114" i="66"/>
  <c r="BB89" i="66"/>
  <c r="BD43" i="77"/>
  <c r="BE43" i="77"/>
  <c r="BC43" i="77"/>
  <c r="BB43" i="77"/>
  <c r="AX95" i="77"/>
  <c r="BB80" i="77"/>
  <c r="BC80" i="77"/>
  <c r="BD80" i="77"/>
  <c r="BE80" i="77"/>
  <c r="BD31" i="76"/>
  <c r="BB31" i="76"/>
  <c r="BE31" i="76"/>
  <c r="BC31" i="76"/>
  <c r="AZ28" i="102"/>
  <c r="AZ73" i="102" s="1"/>
  <c r="AZ76" i="102" s="1"/>
  <c r="BA94" i="102"/>
  <c r="BB94" i="102"/>
  <c r="BE90" i="100"/>
  <c r="BD90" i="100"/>
  <c r="BC90" i="100"/>
  <c r="BB90" i="100"/>
  <c r="AG80" i="102"/>
  <c r="BE130" i="100"/>
  <c r="BD130" i="100"/>
  <c r="BB130" i="100"/>
  <c r="BC130" i="100"/>
  <c r="AB72" i="100"/>
  <c r="BD81" i="102"/>
  <c r="BC81" i="102"/>
  <c r="BB81" i="102"/>
  <c r="BE81" i="102"/>
  <c r="BE97" i="100"/>
  <c r="BD97" i="100"/>
  <c r="BC97" i="100"/>
  <c r="BB97" i="100"/>
  <c r="AY99" i="102"/>
  <c r="BD86" i="102"/>
  <c r="BC86" i="102"/>
  <c r="BE86" i="102"/>
  <c r="BB86" i="102"/>
  <c r="BB149" i="100"/>
  <c r="BD149" i="100"/>
  <c r="BC149" i="100"/>
  <c r="BE149" i="100"/>
  <c r="BB39" i="76"/>
  <c r="BE39" i="76"/>
  <c r="BD39" i="76"/>
  <c r="BC39" i="76"/>
  <c r="AL80" i="102"/>
  <c r="BD80" i="102"/>
  <c r="BE80" i="102"/>
  <c r="BC80" i="102"/>
  <c r="BB80" i="102"/>
  <c r="AT101" i="66"/>
  <c r="BE83" i="100"/>
  <c r="BC83" i="100"/>
  <c r="BB83" i="100"/>
  <c r="BD83" i="100"/>
  <c r="BA56" i="113"/>
  <c r="BB102" i="66"/>
  <c r="BD82" i="102"/>
  <c r="BC82" i="102"/>
  <c r="BE82" i="102"/>
  <c r="BB82" i="102"/>
  <c r="BE116" i="100"/>
  <c r="BB116" i="100"/>
  <c r="BD116" i="100"/>
  <c r="BC116" i="100"/>
  <c r="BE29" i="76"/>
  <c r="BD29" i="76"/>
  <c r="BB29" i="76"/>
  <c r="BC29" i="76"/>
  <c r="BB156" i="100"/>
  <c r="BE156" i="100"/>
  <c r="BC156" i="100"/>
  <c r="BD156" i="100"/>
  <c r="BB37" i="76"/>
  <c r="BE37" i="76"/>
  <c r="BC37" i="76"/>
  <c r="BD37" i="76"/>
  <c r="BD46" i="77"/>
  <c r="BE46" i="77"/>
  <c r="BC46" i="77"/>
  <c r="BB46" i="77"/>
  <c r="BB83" i="102"/>
  <c r="BD83" i="102"/>
  <c r="BC83" i="102"/>
  <c r="BE83" i="102"/>
  <c r="BC105" i="100"/>
  <c r="BD105" i="100"/>
  <c r="BE105" i="100"/>
  <c r="BB105" i="100"/>
  <c r="BE61" i="77"/>
  <c r="BC61" i="77"/>
  <c r="BB61" i="77"/>
  <c r="BD61" i="77"/>
  <c r="BE123" i="100"/>
  <c r="BD123" i="100"/>
  <c r="BB123" i="100"/>
  <c r="BC123" i="100"/>
  <c r="BC72" i="100"/>
  <c r="BE72" i="100"/>
  <c r="BD72" i="100"/>
  <c r="BB72" i="100"/>
  <c r="BE138" i="100"/>
  <c r="BD138" i="100"/>
  <c r="BB138" i="100"/>
  <c r="BC138" i="100"/>
  <c r="BB73" i="77"/>
  <c r="BC73" i="77"/>
  <c r="BD73" i="77"/>
  <c r="BE73" i="77"/>
  <c r="BB58" i="77"/>
  <c r="BC58" i="77"/>
  <c r="BD58" i="77"/>
  <c r="BE58" i="77"/>
  <c r="BD21" i="76"/>
  <c r="BC21" i="76"/>
  <c r="BE21" i="76"/>
  <c r="BB21" i="76"/>
  <c r="BD23" i="76"/>
  <c r="BC23" i="76"/>
  <c r="BB23" i="76"/>
  <c r="BE23" i="76"/>
  <c r="BC64" i="77"/>
  <c r="BB64" i="77"/>
  <c r="BD64" i="77"/>
  <c r="BE64" i="77"/>
  <c r="BA86" i="102"/>
  <c r="BB98" i="102"/>
  <c r="AP80" i="102"/>
  <c r="AS171" i="100"/>
  <c r="BE163" i="100"/>
  <c r="BB163" i="100"/>
  <c r="BC163" i="100"/>
  <c r="BD163" i="100"/>
  <c r="AM95" i="102"/>
  <c r="BD87" i="102"/>
  <c r="BE87" i="102"/>
  <c r="BC87" i="102"/>
  <c r="BB87" i="102"/>
  <c r="AT89" i="66"/>
  <c r="AM88" i="66"/>
  <c r="AK82" i="102"/>
  <c r="BA98" i="102"/>
  <c r="AH96" i="77"/>
  <c r="AK77" i="64"/>
  <c r="AK94" i="102"/>
  <c r="BA130" i="100"/>
  <c r="AS128" i="66"/>
  <c r="AK5" i="68"/>
  <c r="AK7" i="68" s="1"/>
  <c r="AJ5" i="68"/>
  <c r="AJ7" i="68" s="1"/>
  <c r="AJ15" i="64"/>
  <c r="AJ24" i="64" s="1"/>
  <c r="AG5" i="68"/>
  <c r="AG7" i="68" s="1"/>
  <c r="AC122" i="65"/>
  <c r="AY130" i="100"/>
  <c r="AB127" i="66"/>
  <c r="AH87" i="102"/>
  <c r="AS56" i="101"/>
  <c r="AC57" i="101"/>
  <c r="AZ95" i="102"/>
  <c r="AG35" i="64"/>
  <c r="AN5" i="68"/>
  <c r="AN7" i="68" s="1"/>
  <c r="AA6" i="66"/>
  <c r="AC34" i="101"/>
  <c r="AQ92" i="102"/>
  <c r="AC56" i="101"/>
  <c r="AU57" i="97"/>
  <c r="AR56" i="97"/>
  <c r="AE18" i="70"/>
  <c r="AC30" i="101"/>
  <c r="AI93" i="102"/>
  <c r="AK87" i="102"/>
  <c r="AM86" i="102"/>
  <c r="AV87" i="102"/>
  <c r="AF87" i="102"/>
  <c r="AO81" i="102"/>
  <c r="AP83" i="102"/>
  <c r="AJ86" i="102"/>
  <c r="AX87" i="102"/>
  <c r="AR77" i="64"/>
  <c r="AC54" i="101"/>
  <c r="AQ86" i="102"/>
  <c r="AN15" i="64"/>
  <c r="AJ77" i="64"/>
  <c r="D21" i="112"/>
  <c r="U21" i="112" s="1"/>
  <c r="AC51" i="101"/>
  <c r="AC32" i="101"/>
  <c r="AU58" i="97"/>
  <c r="AU55" i="97"/>
  <c r="AG96" i="77"/>
  <c r="AF34" i="75"/>
  <c r="AF98" i="75" s="1"/>
  <c r="AJ88" i="66"/>
  <c r="AL88" i="66"/>
  <c r="AK88" i="66"/>
  <c r="AM33" i="101"/>
  <c r="BA33" i="101"/>
  <c r="AE57" i="97"/>
  <c r="AE56" i="97"/>
  <c r="AE30" i="97"/>
  <c r="AM82" i="102"/>
  <c r="AN81" i="102"/>
  <c r="AZ92" i="77"/>
  <c r="AQ128" i="66"/>
  <c r="AF52" i="101"/>
  <c r="AI55" i="97"/>
  <c r="AF30" i="101"/>
  <c r="AG51" i="97"/>
  <c r="AY81" i="102"/>
  <c r="AI81" i="102"/>
  <c r="AK54" i="101"/>
  <c r="AE32" i="97"/>
  <c r="AV81" i="102"/>
  <c r="AF81" i="102"/>
  <c r="AO24" i="74"/>
  <c r="AF83" i="102"/>
  <c r="BE103" i="65"/>
  <c r="D13" i="112"/>
  <c r="U13" i="112" s="1"/>
  <c r="AB128" i="66"/>
  <c r="AE88" i="66"/>
  <c r="AF86" i="102"/>
  <c r="AB86" i="102"/>
  <c r="AU87" i="102"/>
  <c r="AE87" i="102"/>
  <c r="AV102" i="66"/>
  <c r="AR86" i="102"/>
  <c r="AF5" i="68"/>
  <c r="AF7" i="68" s="1"/>
  <c r="AE56" i="101"/>
  <c r="AU52" i="101"/>
  <c r="AL56" i="101"/>
  <c r="AV34" i="101"/>
  <c r="AL57" i="101"/>
  <c r="AU54" i="101"/>
  <c r="AL25" i="101"/>
  <c r="AV32" i="101"/>
  <c r="AJ56" i="97"/>
  <c r="AP62" i="113"/>
  <c r="AE72" i="100"/>
  <c r="AC97" i="77"/>
  <c r="AG55" i="97"/>
  <c r="AV27" i="101"/>
  <c r="BA53" i="97"/>
  <c r="BA27" i="97"/>
  <c r="AC45" i="76"/>
  <c r="AG24" i="74"/>
  <c r="AY10" i="74"/>
  <c r="AS98" i="102"/>
  <c r="AL28" i="102"/>
  <c r="AL73" i="102" s="1"/>
  <c r="AL76" i="102" s="1"/>
  <c r="AW28" i="102"/>
  <c r="AW73" i="102" s="1"/>
  <c r="AT54" i="74"/>
  <c r="AV57" i="101"/>
  <c r="AO54" i="101"/>
  <c r="AV53" i="101"/>
  <c r="AV54" i="101"/>
  <c r="AF51" i="101"/>
  <c r="AL58" i="101"/>
  <c r="AF32" i="101"/>
  <c r="AZ74" i="113"/>
  <c r="AM58" i="97"/>
  <c r="AU29" i="101"/>
  <c r="AF27" i="101"/>
  <c r="AG30" i="97"/>
  <c r="AN35" i="75"/>
  <c r="AE196" i="100"/>
  <c r="AD99" i="102"/>
  <c r="AN99" i="102"/>
  <c r="AV15" i="64"/>
  <c r="AV21" i="64" s="1"/>
  <c r="AL51" i="101"/>
  <c r="AF33" i="101"/>
  <c r="AF58" i="101"/>
  <c r="AE53" i="101"/>
  <c r="AL53" i="101"/>
  <c r="BA57" i="101"/>
  <c r="AE55" i="101"/>
  <c r="AE51" i="101"/>
  <c r="AL26" i="101"/>
  <c r="AL31" i="101"/>
  <c r="AL28" i="101"/>
  <c r="AG57" i="97"/>
  <c r="AT14" i="66"/>
  <c r="AT74" i="66" s="1"/>
  <c r="AT100" i="66" s="1"/>
  <c r="AG32" i="97"/>
  <c r="BA25" i="97"/>
  <c r="AG25" i="97"/>
  <c r="AK24" i="74"/>
  <c r="AY171" i="100"/>
  <c r="AL82" i="102"/>
  <c r="AD83" i="102"/>
  <c r="AC88" i="66"/>
  <c r="AR99" i="102"/>
  <c r="AB99" i="102"/>
  <c r="AI86" i="102"/>
  <c r="AW99" i="102"/>
  <c r="AG99" i="102"/>
  <c r="AK182" i="100"/>
  <c r="AU101" i="66"/>
  <c r="AL99" i="102"/>
  <c r="AF99" i="102"/>
  <c r="AB98" i="102"/>
  <c r="AS80" i="102"/>
  <c r="AE58" i="97"/>
  <c r="AX58" i="97"/>
  <c r="AH55" i="97"/>
  <c r="AE54" i="97"/>
  <c r="AE34" i="97"/>
  <c r="AY26" i="97"/>
  <c r="AE52" i="97"/>
  <c r="AE25" i="97"/>
  <c r="AP196" i="100"/>
  <c r="AW77" i="64"/>
  <c r="AW5" i="68"/>
  <c r="AW7" i="68" s="1"/>
  <c r="AR5" i="69"/>
  <c r="AR7" i="69" s="1"/>
  <c r="AS54" i="64"/>
  <c r="AV127" i="66"/>
  <c r="AD80" i="102"/>
  <c r="AM80" i="102"/>
  <c r="AX57" i="97"/>
  <c r="AE55" i="97"/>
  <c r="AX59" i="113"/>
  <c r="AJ23" i="74"/>
  <c r="AL97" i="75"/>
  <c r="AH34" i="75"/>
  <c r="AH50" i="75" s="1"/>
  <c r="AN128" i="66"/>
  <c r="AO29" i="101"/>
  <c r="AH53" i="97"/>
  <c r="AX33" i="97"/>
  <c r="AM26" i="97"/>
  <c r="AE27" i="97"/>
  <c r="AE33" i="97"/>
  <c r="AC31" i="77"/>
  <c r="AC46" i="77" s="1"/>
  <c r="AE50" i="74"/>
  <c r="AJ96" i="75"/>
  <c r="AM98" i="102"/>
  <c r="AR35" i="64"/>
  <c r="AW15" i="64"/>
  <c r="AW23" i="64" s="1"/>
  <c r="AV77" i="64"/>
  <c r="AU88" i="66"/>
  <c r="AV99" i="102"/>
  <c r="AQ5" i="102"/>
  <c r="AP26" i="101"/>
  <c r="AQ58" i="97"/>
  <c r="AH57" i="97"/>
  <c r="AK196" i="100"/>
  <c r="AC92" i="77"/>
  <c r="AK97" i="75"/>
  <c r="AX56" i="97"/>
  <c r="AD53" i="97"/>
  <c r="AE26" i="97"/>
  <c r="AX26" i="97"/>
  <c r="AY32" i="97"/>
  <c r="AE28" i="97"/>
  <c r="AU28" i="102"/>
  <c r="AU73" i="102" s="1"/>
  <c r="AE28" i="102"/>
  <c r="AE73" i="102" s="1"/>
  <c r="AE76" i="102" s="1"/>
  <c r="BA87" i="102"/>
  <c r="AP86" i="102"/>
  <c r="AF127" i="66"/>
  <c r="AY98" i="102"/>
  <c r="AH95" i="77"/>
  <c r="AU54" i="97"/>
  <c r="AL34" i="97"/>
  <c r="AZ94" i="102"/>
  <c r="AJ94" i="102"/>
  <c r="AT50" i="74"/>
  <c r="AE189" i="100"/>
  <c r="AL196" i="100"/>
  <c r="AP93" i="102"/>
  <c r="AZ98" i="102"/>
  <c r="AN77" i="67"/>
  <c r="AR95" i="77"/>
  <c r="AL34" i="75"/>
  <c r="AL98" i="75" s="1"/>
  <c r="BA25" i="101"/>
  <c r="BA58" i="97"/>
  <c r="AX29" i="97"/>
  <c r="AH34" i="97"/>
  <c r="AJ53" i="97"/>
  <c r="BA31" i="97"/>
  <c r="AE17" i="70"/>
  <c r="AP15" i="67"/>
  <c r="AE102" i="75"/>
  <c r="AR35" i="75"/>
  <c r="AR67" i="75" s="1"/>
  <c r="AC98" i="102"/>
  <c r="AE92" i="102"/>
  <c r="AH93" i="102"/>
  <c r="AC93" i="102"/>
  <c r="AS95" i="102"/>
  <c r="AM45" i="76"/>
  <c r="AW88" i="66"/>
  <c r="AT103" i="65"/>
  <c r="BA128" i="66"/>
  <c r="AZ57" i="97"/>
  <c r="AL29" i="97"/>
  <c r="AN35" i="64"/>
  <c r="AK31" i="77"/>
  <c r="AK46" i="77" s="1"/>
  <c r="AS28" i="102"/>
  <c r="AS73" i="102" s="1"/>
  <c r="AN94" i="102"/>
  <c r="AL98" i="102"/>
  <c r="AP128" i="66"/>
  <c r="AV58" i="97"/>
  <c r="AX52" i="97"/>
  <c r="AM128" i="66"/>
  <c r="BD128" i="66"/>
  <c r="AX54" i="97"/>
  <c r="AH56" i="97"/>
  <c r="AX30" i="97"/>
  <c r="AX51" i="97"/>
  <c r="AX28" i="97"/>
  <c r="AS92" i="102"/>
  <c r="AY45" i="76"/>
  <c r="AE9" i="76"/>
  <c r="AV5" i="69"/>
  <c r="AV7" i="69" s="1"/>
  <c r="AR15" i="64"/>
  <c r="AR23" i="64" s="1"/>
  <c r="BA89" i="66"/>
  <c r="AM73" i="66"/>
  <c r="AM86" i="66" s="1"/>
  <c r="AO88" i="66"/>
  <c r="AS88" i="66"/>
  <c r="D22" i="112"/>
  <c r="U22" i="112" s="1"/>
  <c r="AW87" i="102"/>
  <c r="AG87" i="102"/>
  <c r="AR87" i="102"/>
  <c r="AB87" i="102"/>
  <c r="AV95" i="102"/>
  <c r="AZ86" i="102"/>
  <c r="AU83" i="102"/>
  <c r="AL87" i="102"/>
  <c r="AY86" i="102"/>
  <c r="AC81" i="102"/>
  <c r="AF57" i="101"/>
  <c r="AV33" i="101"/>
  <c r="AV58" i="101"/>
  <c r="AF54" i="101"/>
  <c r="AF34" i="101"/>
  <c r="AR5" i="102"/>
  <c r="AT57" i="101"/>
  <c r="AV55" i="101"/>
  <c r="AT53" i="101"/>
  <c r="AC52" i="101"/>
  <c r="AX33" i="101"/>
  <c r="AV31" i="101"/>
  <c r="AV56" i="101"/>
  <c r="AC53" i="101"/>
  <c r="AM51" i="101"/>
  <c r="AW33" i="101"/>
  <c r="AR58" i="97"/>
  <c r="AI58" i="97"/>
  <c r="AH58" i="97"/>
  <c r="AF56" i="97"/>
  <c r="AM30" i="101"/>
  <c r="BA196" i="100"/>
  <c r="AX189" i="100"/>
  <c r="AD189" i="100"/>
  <c r="AZ130" i="100"/>
  <c r="BA182" i="100"/>
  <c r="AZ149" i="100"/>
  <c r="AQ98" i="77"/>
  <c r="AH48" i="75"/>
  <c r="AU19" i="70"/>
  <c r="AE54" i="74"/>
  <c r="AX88" i="66"/>
  <c r="AE127" i="66"/>
  <c r="AC128" i="66"/>
  <c r="AF88" i="66"/>
  <c r="AF28" i="101"/>
  <c r="AH54" i="97"/>
  <c r="AC26" i="101"/>
  <c r="AV26" i="101"/>
  <c r="AH29" i="97"/>
  <c r="AI26" i="97"/>
  <c r="AX34" i="97"/>
  <c r="AH30" i="97"/>
  <c r="AH51" i="97"/>
  <c r="AH52" i="97"/>
  <c r="AH32" i="97"/>
  <c r="AH28" i="97"/>
  <c r="AM15" i="67"/>
  <c r="AW77" i="67"/>
  <c r="AV93" i="102"/>
  <c r="AZ87" i="102"/>
  <c r="AB51" i="74"/>
  <c r="AJ48" i="75"/>
  <c r="AM34" i="75"/>
  <c r="AM50" i="75" s="1"/>
  <c r="AK53" i="74"/>
  <c r="AH45" i="76"/>
  <c r="AM99" i="102"/>
  <c r="AD87" i="102"/>
  <c r="AK95" i="77"/>
  <c r="AH33" i="97"/>
  <c r="AX32" i="97"/>
  <c r="AO35" i="64"/>
  <c r="BA102" i="66"/>
  <c r="AU102" i="66"/>
  <c r="AQ73" i="66"/>
  <c r="AQ86" i="66" s="1"/>
  <c r="AH86" i="102"/>
  <c r="AC95" i="102"/>
  <c r="AK86" i="102"/>
  <c r="AC58" i="101"/>
  <c r="AF53" i="101"/>
  <c r="AC55" i="101"/>
  <c r="AT52" i="101"/>
  <c r="AF55" i="101"/>
  <c r="AV51" i="101"/>
  <c r="AH33" i="101"/>
  <c r="AW57" i="101"/>
  <c r="AF56" i="101"/>
  <c r="AV52" i="101"/>
  <c r="AC33" i="101"/>
  <c r="AR55" i="97"/>
  <c r="AD58" i="97"/>
  <c r="AC57" i="97"/>
  <c r="AX62" i="113"/>
  <c r="AE15" i="70"/>
  <c r="AO100" i="75"/>
  <c r="AZ35" i="74"/>
  <c r="AU18" i="70"/>
  <c r="AL82" i="64"/>
  <c r="AT88" i="66"/>
  <c r="AD14" i="66"/>
  <c r="AD74" i="66" s="1"/>
  <c r="AV25" i="101"/>
  <c r="AX55" i="97"/>
  <c r="AF26" i="101"/>
  <c r="AC55" i="97"/>
  <c r="AF31" i="101"/>
  <c r="AX53" i="97"/>
  <c r="AE16" i="70"/>
  <c r="AO82" i="102"/>
  <c r="AY28" i="102"/>
  <c r="AY73" i="102" s="1"/>
  <c r="AI28" i="102"/>
  <c r="AI73" i="102" s="1"/>
  <c r="AI76" i="102" s="1"/>
  <c r="AU93" i="102"/>
  <c r="AG92" i="102"/>
  <c r="BA24" i="76"/>
  <c r="AZ102" i="75"/>
  <c r="AJ102" i="75"/>
  <c r="AC96" i="75"/>
  <c r="AH50" i="74"/>
  <c r="AL45" i="76"/>
  <c r="AC47" i="76"/>
  <c r="AW86" i="102"/>
  <c r="AG98" i="102"/>
  <c r="AP28" i="102"/>
  <c r="AP73" i="102" s="1"/>
  <c r="AP76" i="102" s="1"/>
  <c r="BA28" i="102"/>
  <c r="BA73" i="102" s="1"/>
  <c r="AK28" i="102"/>
  <c r="AK73" i="102" s="1"/>
  <c r="AT82" i="102"/>
  <c r="AD86" i="102"/>
  <c r="AD102" i="75"/>
  <c r="AS87" i="102"/>
  <c r="AJ95" i="102"/>
  <c r="AO97" i="100"/>
  <c r="AY88" i="66"/>
  <c r="AJ127" i="66"/>
  <c r="AO98" i="102"/>
  <c r="AI99" i="102"/>
  <c r="AP87" i="102"/>
  <c r="AX99" i="102"/>
  <c r="AS77" i="64"/>
  <c r="AF15" i="64"/>
  <c r="AF21" i="64" s="1"/>
  <c r="AW101" i="66"/>
  <c r="AY101" i="66"/>
  <c r="AI88" i="66"/>
  <c r="BA101" i="66"/>
  <c r="AP127" i="66"/>
  <c r="AX98" i="102"/>
  <c r="AH98" i="102"/>
  <c r="AG86" i="102"/>
  <c r="AY87" i="102"/>
  <c r="AQ99" i="102"/>
  <c r="BA93" i="102"/>
  <c r="AN57" i="101"/>
  <c r="AT55" i="101"/>
  <c r="AM52" i="101"/>
  <c r="AD51" i="101"/>
  <c r="AD56" i="101"/>
  <c r="AD52" i="101"/>
  <c r="AT32" i="101"/>
  <c r="AY94" i="102"/>
  <c r="AZ5" i="102"/>
  <c r="AO56" i="101"/>
  <c r="BA32" i="101"/>
  <c r="AT26" i="101"/>
  <c r="AG56" i="97"/>
  <c r="AT58" i="97"/>
  <c r="BA57" i="97"/>
  <c r="AC196" i="100"/>
  <c r="AR105" i="100"/>
  <c r="AR130" i="100"/>
  <c r="AJ97" i="100"/>
  <c r="BA123" i="100"/>
  <c r="AW189" i="100"/>
  <c r="AP182" i="100"/>
  <c r="AU189" i="100"/>
  <c r="BA35" i="75"/>
  <c r="BB99" i="75" s="1"/>
  <c r="AS101" i="66"/>
  <c r="AO25" i="101"/>
  <c r="BA30" i="101"/>
  <c r="BA26" i="101"/>
  <c r="AG58" i="97"/>
  <c r="BA27" i="101"/>
  <c r="AT56" i="97"/>
  <c r="BA52" i="97"/>
  <c r="BA28" i="97"/>
  <c r="AG53" i="97"/>
  <c r="BA34" i="97"/>
  <c r="BA26" i="97"/>
  <c r="AQ50" i="74"/>
  <c r="AU94" i="102"/>
  <c r="AM88" i="77"/>
  <c r="AW88" i="77"/>
  <c r="AG88" i="77"/>
  <c r="BA31" i="77"/>
  <c r="BB91" i="77" s="1"/>
  <c r="AT51" i="74"/>
  <c r="AW51" i="74"/>
  <c r="AL95" i="102"/>
  <c r="AC97" i="100"/>
  <c r="AP99" i="102"/>
  <c r="AJ99" i="102"/>
  <c r="AS5" i="68"/>
  <c r="AS7" i="68" s="1"/>
  <c r="BA5" i="68"/>
  <c r="BB40" i="68" s="1"/>
  <c r="AR101" i="66"/>
  <c r="AQ101" i="66"/>
  <c r="BA114" i="66"/>
  <c r="AP88" i="66"/>
  <c r="BD102" i="66"/>
  <c r="BE101" i="66"/>
  <c r="AI6" i="66"/>
  <c r="AI87" i="102"/>
  <c r="AD55" i="101"/>
  <c r="BA34" i="101"/>
  <c r="AM57" i="101"/>
  <c r="BA55" i="101"/>
  <c r="BA51" i="101"/>
  <c r="BA31" i="101"/>
  <c r="AD57" i="101"/>
  <c r="AT33" i="101"/>
  <c r="AO32" i="101"/>
  <c r="AT58" i="101"/>
  <c r="AS57" i="101"/>
  <c r="AN56" i="101"/>
  <c r="AT54" i="101"/>
  <c r="AD31" i="101"/>
  <c r="AM29" i="101"/>
  <c r="AT29" i="101"/>
  <c r="AR196" i="100"/>
  <c r="BA189" i="100"/>
  <c r="AK189" i="100"/>
  <c r="AM196" i="100"/>
  <c r="AV189" i="100"/>
  <c r="BA59" i="113"/>
  <c r="AU95" i="77"/>
  <c r="AV34" i="75"/>
  <c r="AV50" i="75" s="1"/>
  <c r="AO30" i="101"/>
  <c r="BA54" i="97"/>
  <c r="BA28" i="101"/>
  <c r="AG52" i="97"/>
  <c r="AG28" i="97"/>
  <c r="BA33" i="97"/>
  <c r="AD30" i="97"/>
  <c r="AD25" i="97"/>
  <c r="AG34" i="75"/>
  <c r="AT26" i="67"/>
  <c r="AQ94" i="102"/>
  <c r="BA92" i="102"/>
  <c r="AC88" i="77"/>
  <c r="AE45" i="76"/>
  <c r="AW94" i="102"/>
  <c r="BA5" i="69"/>
  <c r="BB40" i="69" s="1"/>
  <c r="D9" i="112"/>
  <c r="U9" i="112" s="1"/>
  <c r="AQ127" i="66"/>
  <c r="Y21" i="112"/>
  <c r="AD127" i="66"/>
  <c r="BA58" i="101"/>
  <c r="BA54" i="101"/>
  <c r="AT51" i="101"/>
  <c r="AS34" i="101"/>
  <c r="AN58" i="101"/>
  <c r="AT56" i="101"/>
  <c r="AO55" i="101"/>
  <c r="AO51" i="101"/>
  <c r="AS31" i="101"/>
  <c r="BA56" i="101"/>
  <c r="AM54" i="101"/>
  <c r="BA52" i="101"/>
  <c r="BA53" i="101"/>
  <c r="AT34" i="101"/>
  <c r="BA56" i="97"/>
  <c r="AD29" i="101"/>
  <c r="BA62" i="113"/>
  <c r="BA149" i="100"/>
  <c r="AS182" i="100"/>
  <c r="AV101" i="66"/>
  <c r="AG54" i="97"/>
  <c r="BA55" i="97"/>
  <c r="BA32" i="97"/>
  <c r="AG33" i="97"/>
  <c r="AD26" i="97"/>
  <c r="BA30" i="97"/>
  <c r="AD50" i="74"/>
  <c r="AN28" i="97"/>
  <c r="AE55" i="75"/>
  <c r="AW171" i="100"/>
  <c r="AD46" i="77"/>
  <c r="AT92" i="102"/>
  <c r="AI189" i="100"/>
  <c r="AJ128" i="66"/>
  <c r="AT130" i="100"/>
  <c r="AJ31" i="97"/>
  <c r="AW89" i="66"/>
  <c r="AG128" i="66"/>
  <c r="AV57" i="97"/>
  <c r="AJ28" i="97"/>
  <c r="AH89" i="66"/>
  <c r="AV15" i="67"/>
  <c r="AF15" i="67"/>
  <c r="AV77" i="67"/>
  <c r="AI89" i="66"/>
  <c r="AF33" i="97"/>
  <c r="AI15" i="67"/>
  <c r="AV102" i="75"/>
  <c r="AY115" i="66"/>
  <c r="AH82" i="102"/>
  <c r="AS82" i="102"/>
  <c r="AB94" i="102"/>
  <c r="AO102" i="75"/>
  <c r="AO171" i="100"/>
  <c r="AP47" i="76"/>
  <c r="AL51" i="74"/>
  <c r="AL182" i="100"/>
  <c r="AY25" i="101"/>
  <c r="AS28" i="75"/>
  <c r="AE88" i="77"/>
  <c r="AQ91" i="77"/>
  <c r="BC101" i="66"/>
  <c r="AM127" i="66"/>
  <c r="AJ77" i="67"/>
  <c r="AT99" i="102"/>
  <c r="AL102" i="75"/>
  <c r="AX40" i="64"/>
  <c r="AB171" i="100"/>
  <c r="AJ46" i="77"/>
  <c r="AE46" i="77"/>
  <c r="AE39" i="77"/>
  <c r="AH92" i="102"/>
  <c r="AI92" i="102"/>
  <c r="AV68" i="75"/>
  <c r="BD68" i="75"/>
  <c r="BE68" i="75"/>
  <c r="BC68" i="75"/>
  <c r="BB68" i="75"/>
  <c r="BB25" i="74"/>
  <c r="BD25" i="74"/>
  <c r="BE25" i="74"/>
  <c r="BC25" i="74"/>
  <c r="BE54" i="75"/>
  <c r="BD54" i="75"/>
  <c r="BB54" i="75"/>
  <c r="BC54" i="75"/>
  <c r="BE35" i="74"/>
  <c r="BD35" i="74"/>
  <c r="BB35" i="74"/>
  <c r="BC35" i="74"/>
  <c r="BA43" i="74"/>
  <c r="BB43" i="74"/>
  <c r="BE43" i="74"/>
  <c r="BD43" i="74"/>
  <c r="BC43" i="74"/>
  <c r="AP171" i="100"/>
  <c r="BA63" i="64"/>
  <c r="BD63" i="64"/>
  <c r="BB63" i="64"/>
  <c r="BE63" i="64"/>
  <c r="BC63" i="64"/>
  <c r="AZ5" i="69"/>
  <c r="AZ7" i="69" s="1"/>
  <c r="AB5" i="69"/>
  <c r="AB7" i="69" s="1"/>
  <c r="AS35" i="64"/>
  <c r="BC35" i="64"/>
  <c r="BD35" i="64"/>
  <c r="BB35" i="64"/>
  <c r="BE35" i="64"/>
  <c r="AO87" i="65"/>
  <c r="AG89" i="66"/>
  <c r="AJ83" i="102"/>
  <c r="AM5" i="102"/>
  <c r="AE99" i="102"/>
  <c r="AQ98" i="102"/>
  <c r="AI98" i="102"/>
  <c r="AT80" i="102"/>
  <c r="AN53" i="101"/>
  <c r="AU32" i="101"/>
  <c r="AB82" i="102"/>
  <c r="AE57" i="101"/>
  <c r="AK55" i="101"/>
  <c r="AS51" i="101"/>
  <c r="AU33" i="101"/>
  <c r="AP32" i="101"/>
  <c r="AE82" i="102"/>
  <c r="AJ5" i="102"/>
  <c r="AU58" i="101"/>
  <c r="AN55" i="101"/>
  <c r="AK52" i="101"/>
  <c r="AU26" i="101"/>
  <c r="AK32" i="101"/>
  <c r="AS53" i="101"/>
  <c r="AU51" i="101"/>
  <c r="AS33" i="101"/>
  <c r="AN32" i="101"/>
  <c r="AU27" i="101"/>
  <c r="AQ57" i="97"/>
  <c r="AP27" i="101"/>
  <c r="AP57" i="97"/>
  <c r="AW56" i="97"/>
  <c r="AC56" i="97"/>
  <c r="AJ55" i="97"/>
  <c r="AZ56" i="97"/>
  <c r="AS130" i="100"/>
  <c r="AO196" i="100"/>
  <c r="AZ105" i="100"/>
  <c r="AG90" i="100"/>
  <c r="AU105" i="100"/>
  <c r="AZ90" i="100"/>
  <c r="AZ62" i="113"/>
  <c r="AJ189" i="100"/>
  <c r="AP56" i="113"/>
  <c r="BA105" i="100"/>
  <c r="AI93" i="77"/>
  <c r="AH93" i="77"/>
  <c r="AN55" i="75"/>
  <c r="BD55" i="75"/>
  <c r="BE55" i="75"/>
  <c r="BB55" i="75"/>
  <c r="BC55" i="75"/>
  <c r="AP102" i="75"/>
  <c r="AK25" i="101"/>
  <c r="AP55" i="97"/>
  <c r="AZ54" i="97"/>
  <c r="AZ51" i="97"/>
  <c r="AZ27" i="97"/>
  <c r="AW53" i="97"/>
  <c r="AQ52" i="97"/>
  <c r="AQ28" i="97"/>
  <c r="AJ26" i="97"/>
  <c r="BB86" i="75"/>
  <c r="BD86" i="75"/>
  <c r="BE86" i="75"/>
  <c r="BC86" i="75"/>
  <c r="AE15" i="67"/>
  <c r="AP26" i="67"/>
  <c r="BC41" i="74"/>
  <c r="BB41" i="74"/>
  <c r="BD41" i="74"/>
  <c r="BE41" i="74"/>
  <c r="AK48" i="76"/>
  <c r="BD48" i="75"/>
  <c r="BB48" i="75"/>
  <c r="BE48" i="75"/>
  <c r="BC48" i="75"/>
  <c r="AZ52" i="101"/>
  <c r="AZ83" i="113"/>
  <c r="AT40" i="64"/>
  <c r="BE40" i="64"/>
  <c r="BB40" i="64"/>
  <c r="BC40" i="64"/>
  <c r="BD40" i="64"/>
  <c r="BD80" i="75"/>
  <c r="BC80" i="75"/>
  <c r="BE80" i="75"/>
  <c r="BB80" i="75"/>
  <c r="BD68" i="64"/>
  <c r="BE68" i="64"/>
  <c r="BB68" i="64"/>
  <c r="BC68" i="64"/>
  <c r="BD75" i="66"/>
  <c r="BD88" i="66" s="1"/>
  <c r="AT67" i="75"/>
  <c r="BE67" i="75"/>
  <c r="BB67" i="75"/>
  <c r="BC67" i="75"/>
  <c r="BD67" i="75"/>
  <c r="AZ87" i="75"/>
  <c r="BD87" i="75"/>
  <c r="BE87" i="75"/>
  <c r="BB87" i="75"/>
  <c r="BC87" i="75"/>
  <c r="BA77" i="64"/>
  <c r="BA15" i="64"/>
  <c r="BB87" i="64" s="1"/>
  <c r="BB82" i="64"/>
  <c r="AO5" i="68"/>
  <c r="AO7" i="68" s="1"/>
  <c r="AB15" i="64"/>
  <c r="AB30" i="64" s="1"/>
  <c r="AD52" i="66"/>
  <c r="AV123" i="65"/>
  <c r="BC88" i="66"/>
  <c r="AV88" i="66"/>
  <c r="AE6" i="66"/>
  <c r="BE88" i="66"/>
  <c r="AY102" i="66"/>
  <c r="AX101" i="66"/>
  <c r="AP98" i="102"/>
  <c r="AK95" i="102"/>
  <c r="AN87" i="102"/>
  <c r="AA5" i="102"/>
  <c r="AX82" i="102"/>
  <c r="AT87" i="102"/>
  <c r="AS58" i="101"/>
  <c r="AP55" i="101"/>
  <c r="AS54" i="101"/>
  <c r="AG34" i="101"/>
  <c r="AN33" i="101"/>
  <c r="AE32" i="101"/>
  <c r="AG55" i="101"/>
  <c r="AN54" i="101"/>
  <c r="AU53" i="101"/>
  <c r="AL52" i="101"/>
  <c r="AN34" i="101"/>
  <c r="AL32" i="101"/>
  <c r="AG56" i="101"/>
  <c r="AE54" i="101"/>
  <c r="AG52" i="101"/>
  <c r="AN51" i="101"/>
  <c r="AU34" i="101"/>
  <c r="AP33" i="101"/>
  <c r="AG32" i="101"/>
  <c r="AJ82" i="102"/>
  <c r="AP54" i="101"/>
  <c r="AK53" i="101"/>
  <c r="AN52" i="101"/>
  <c r="AL34" i="101"/>
  <c r="AG33" i="101"/>
  <c r="AE31" i="101"/>
  <c r="AE27" i="101"/>
  <c r="AJ58" i="97"/>
  <c r="AM57" i="97"/>
  <c r="AL27" i="101"/>
  <c r="AZ55" i="97"/>
  <c r="AE29" i="101"/>
  <c r="AK57" i="97"/>
  <c r="AV56" i="97"/>
  <c r="AU30" i="101"/>
  <c r="AP29" i="101"/>
  <c r="AS34" i="100"/>
  <c r="AS196" i="100"/>
  <c r="AL189" i="100"/>
  <c r="AV105" i="100"/>
  <c r="AJ171" i="100"/>
  <c r="AZ196" i="100"/>
  <c r="AJ196" i="100"/>
  <c r="BA156" i="100"/>
  <c r="AS189" i="100"/>
  <c r="AG189" i="100"/>
  <c r="AX182" i="100"/>
  <c r="AQ97" i="100"/>
  <c r="AZ156" i="100"/>
  <c r="AF189" i="100"/>
  <c r="AY156" i="100"/>
  <c r="AD88" i="77"/>
  <c r="AM55" i="75"/>
  <c r="AZ84" i="75"/>
  <c r="BD84" i="75"/>
  <c r="BE84" i="75"/>
  <c r="BB84" i="75"/>
  <c r="BC84" i="75"/>
  <c r="BD64" i="75"/>
  <c r="BC64" i="75"/>
  <c r="BB64" i="75"/>
  <c r="BE64" i="75"/>
  <c r="AX50" i="74"/>
  <c r="BE54" i="64"/>
  <c r="BD54" i="64"/>
  <c r="BB54" i="64"/>
  <c r="BC54" i="64"/>
  <c r="AN127" i="66"/>
  <c r="AG25" i="101"/>
  <c r="AJ57" i="97"/>
  <c r="AS55" i="97"/>
  <c r="AN54" i="97"/>
  <c r="AJ51" i="97"/>
  <c r="AP33" i="97"/>
  <c r="AZ31" i="97"/>
  <c r="AZ28" i="97"/>
  <c r="AZ53" i="97"/>
  <c r="AQ53" i="97"/>
  <c r="AN34" i="97"/>
  <c r="AP25" i="97"/>
  <c r="BB23" i="74"/>
  <c r="BD23" i="74"/>
  <c r="BE23" i="74"/>
  <c r="BC23" i="74"/>
  <c r="AA15" i="67"/>
  <c r="BA77" i="67"/>
  <c r="AI102" i="75"/>
  <c r="BC33" i="74"/>
  <c r="BB33" i="74"/>
  <c r="BE33" i="74"/>
  <c r="BD33" i="74"/>
  <c r="AT45" i="76"/>
  <c r="AZ45" i="76"/>
  <c r="AJ45" i="76"/>
  <c r="AM48" i="75"/>
  <c r="BB24" i="74"/>
  <c r="BE24" i="74"/>
  <c r="BD24" i="74"/>
  <c r="BC24" i="74"/>
  <c r="AX171" i="100"/>
  <c r="AP40" i="64"/>
  <c r="AW35" i="64"/>
  <c r="AW49" i="64"/>
  <c r="BD49" i="64"/>
  <c r="BB49" i="64"/>
  <c r="BE49" i="64"/>
  <c r="BC49" i="64"/>
  <c r="AX54" i="64"/>
  <c r="AJ35" i="64"/>
  <c r="AD40" i="64"/>
  <c r="AS99" i="102"/>
  <c r="AU99" i="102"/>
  <c r="AU56" i="101"/>
  <c r="AL55" i="101"/>
  <c r="AE52" i="101"/>
  <c r="AW82" i="102"/>
  <c r="AF93" i="102"/>
  <c r="AU57" i="101"/>
  <c r="AP56" i="101"/>
  <c r="AS55" i="101"/>
  <c r="AG51" i="101"/>
  <c r="AE33" i="101"/>
  <c r="AU82" i="102"/>
  <c r="AV82" i="102"/>
  <c r="AE58" i="101"/>
  <c r="AS52" i="101"/>
  <c r="AE26" i="101"/>
  <c r="AE34" i="101"/>
  <c r="AL33" i="101"/>
  <c r="AU55" i="101"/>
  <c r="AL54" i="101"/>
  <c r="AG53" i="101"/>
  <c r="AL30" i="101"/>
  <c r="AZ58" i="97"/>
  <c r="AZ70" i="113"/>
  <c r="AU28" i="101"/>
  <c r="AK56" i="97"/>
  <c r="AV55" i="97"/>
  <c r="AP28" i="101"/>
  <c r="AP58" i="97"/>
  <c r="AM55" i="97"/>
  <c r="BA163" i="100"/>
  <c r="AT189" i="100"/>
  <c r="AH189" i="100"/>
  <c r="AF171" i="100"/>
  <c r="AW90" i="100"/>
  <c r="AH182" i="100"/>
  <c r="AY105" i="100"/>
  <c r="AZ189" i="100"/>
  <c r="AB90" i="100"/>
  <c r="AY189" i="100"/>
  <c r="AI55" i="75"/>
  <c r="AL48" i="75"/>
  <c r="BA100" i="75"/>
  <c r="BE34" i="74"/>
  <c r="BD34" i="74"/>
  <c r="BB34" i="74"/>
  <c r="BC34" i="74"/>
  <c r="AY35" i="75"/>
  <c r="AY44" i="75" s="1"/>
  <c r="AL127" i="66"/>
  <c r="AC29" i="101"/>
  <c r="AQ54" i="97"/>
  <c r="AV31" i="97"/>
  <c r="AJ27" i="97"/>
  <c r="AZ33" i="97"/>
  <c r="AQ29" i="97"/>
  <c r="AD26" i="67"/>
  <c r="AP94" i="102"/>
  <c r="AQ39" i="77"/>
  <c r="AG47" i="76"/>
  <c r="BB32" i="74"/>
  <c r="BD32" i="74"/>
  <c r="BE32" i="74"/>
  <c r="BC32" i="74"/>
  <c r="BD42" i="74"/>
  <c r="BC42" i="74"/>
  <c r="BB42" i="74"/>
  <c r="BE42" i="74"/>
  <c r="AW98" i="102"/>
  <c r="AT94" i="102"/>
  <c r="BA79" i="113"/>
  <c r="BA83" i="113"/>
  <c r="AN171" i="100"/>
  <c r="BA80" i="102"/>
  <c r="AY80" i="102"/>
  <c r="AB35" i="75"/>
  <c r="BA171" i="100"/>
  <c r="AQ171" i="100"/>
  <c r="BE50" i="75"/>
  <c r="BB50" i="75"/>
  <c r="BC50" i="75"/>
  <c r="BD50" i="75"/>
  <c r="AT171" i="100"/>
  <c r="BE70" i="75"/>
  <c r="BD70" i="75"/>
  <c r="BB70" i="75"/>
  <c r="BC70" i="75"/>
  <c r="AX27" i="101"/>
  <c r="AH27" i="101"/>
  <c r="AM32" i="101"/>
  <c r="AQ53" i="101"/>
  <c r="AA53" i="101"/>
  <c r="AD32" i="101"/>
  <c r="AQ58" i="101"/>
  <c r="AA58" i="101"/>
  <c r="AD53" i="101"/>
  <c r="AT25" i="101"/>
  <c r="AM34" i="101"/>
  <c r="AD58" i="101"/>
  <c r="AO57" i="101"/>
  <c r="AM55" i="101"/>
  <c r="AO53" i="101"/>
  <c r="AD34" i="101"/>
  <c r="AO33" i="101"/>
  <c r="AM31" i="101"/>
  <c r="AA31" i="101"/>
  <c r="AT27" i="101"/>
  <c r="AD27" i="101"/>
  <c r="AD28" i="101"/>
  <c r="AV28" i="101"/>
  <c r="AV29" i="101"/>
  <c r="AO26" i="101"/>
  <c r="AF25" i="101"/>
  <c r="AC31" i="101"/>
  <c r="AO27" i="101"/>
  <c r="AZ57" i="101"/>
  <c r="AJ57" i="101"/>
  <c r="AM56" i="101"/>
  <c r="AX56" i="101"/>
  <c r="AH56" i="101"/>
  <c r="AM53" i="101"/>
  <c r="AW51" i="101"/>
  <c r="AM58" i="101"/>
  <c r="AW56" i="101"/>
  <c r="AM26" i="101"/>
  <c r="AQ51" i="101"/>
  <c r="AA51" i="101"/>
  <c r="AT30" i="101"/>
  <c r="AM27" i="101"/>
  <c r="AT31" i="101"/>
  <c r="AM28" i="101"/>
  <c r="AX29" i="101"/>
  <c r="AH29" i="101"/>
  <c r="AW29" i="101"/>
  <c r="AW25" i="101"/>
  <c r="AC25" i="101"/>
  <c r="AC27" i="101"/>
  <c r="AK58" i="101"/>
  <c r="AQ56" i="101"/>
  <c r="AA56" i="101"/>
  <c r="AW54" i="101"/>
  <c r="AP51" i="101"/>
  <c r="AK34" i="101"/>
  <c r="AY32" i="101"/>
  <c r="AI32" i="101"/>
  <c r="AY57" i="101"/>
  <c r="AI57" i="101"/>
  <c r="AX52" i="101"/>
  <c r="AH52" i="101"/>
  <c r="AQ33" i="101"/>
  <c r="AA33" i="101"/>
  <c r="AW31" i="101"/>
  <c r="AX57" i="101"/>
  <c r="AH57" i="101"/>
  <c r="AQ54" i="101"/>
  <c r="AA54" i="101"/>
  <c r="AW52" i="101"/>
  <c r="AP25" i="101"/>
  <c r="AY34" i="101"/>
  <c r="AI34" i="101"/>
  <c r="AX58" i="101"/>
  <c r="AH58" i="101"/>
  <c r="AQ55" i="101"/>
  <c r="AA55" i="101"/>
  <c r="AW53" i="101"/>
  <c r="AR52" i="101"/>
  <c r="AB52" i="101"/>
  <c r="AX34" i="101"/>
  <c r="AH34" i="101"/>
  <c r="AQ31" i="101"/>
  <c r="AX30" i="101"/>
  <c r="AH30" i="101"/>
  <c r="AQ27" i="101"/>
  <c r="AA27" i="101"/>
  <c r="AP31" i="101"/>
  <c r="AY28" i="101"/>
  <c r="AI28" i="101"/>
  <c r="AQ29" i="101"/>
  <c r="AA29" i="101"/>
  <c r="AY30" i="101"/>
  <c r="AI30" i="101"/>
  <c r="AW30" i="101"/>
  <c r="AR29" i="101"/>
  <c r="AB25" i="101"/>
  <c r="AB30" i="101"/>
  <c r="AB26" i="101"/>
  <c r="AB31" i="101"/>
  <c r="AB27" i="101"/>
  <c r="AW58" i="101"/>
  <c r="AX55" i="101"/>
  <c r="AH55" i="101"/>
  <c r="AQ52" i="101"/>
  <c r="AA52" i="101"/>
  <c r="AW34" i="101"/>
  <c r="AZ58" i="101"/>
  <c r="AJ58" i="101"/>
  <c r="AX32" i="101"/>
  <c r="AH32" i="101"/>
  <c r="AX53" i="101"/>
  <c r="AH53" i="101"/>
  <c r="AQ26" i="101"/>
  <c r="AA26" i="101"/>
  <c r="AX54" i="101"/>
  <c r="AH54" i="101"/>
  <c r="AX26" i="101"/>
  <c r="AH26" i="101"/>
  <c r="AA32" i="101"/>
  <c r="AX28" i="101"/>
  <c r="AH28" i="101"/>
  <c r="AJ29" i="101"/>
  <c r="AW26" i="101"/>
  <c r="AY56" i="101"/>
  <c r="AI56" i="101"/>
  <c r="AB53" i="101"/>
  <c r="AX51" i="101"/>
  <c r="AH51" i="101"/>
  <c r="AQ32" i="101"/>
  <c r="AQ57" i="101"/>
  <c r="AA57" i="101"/>
  <c r="AW55" i="101"/>
  <c r="AP52" i="101"/>
  <c r="AK51" i="101"/>
  <c r="AR34" i="101"/>
  <c r="AY33" i="101"/>
  <c r="AI33" i="101"/>
  <c r="AP57" i="101"/>
  <c r="AK56" i="101"/>
  <c r="AR55" i="101"/>
  <c r="AY54" i="101"/>
  <c r="AI54" i="101"/>
  <c r="AX25" i="101"/>
  <c r="AH25" i="101"/>
  <c r="AQ34" i="101"/>
  <c r="AA34" i="101"/>
  <c r="AW32" i="101"/>
  <c r="AP58" i="101"/>
  <c r="AK57" i="101"/>
  <c r="AR56" i="101"/>
  <c r="AY55" i="101"/>
  <c r="AI55" i="101"/>
  <c r="AP34" i="101"/>
  <c r="AR32" i="101"/>
  <c r="AY31" i="101"/>
  <c r="AY27" i="101"/>
  <c r="AI27" i="101"/>
  <c r="AQ28" i="101"/>
  <c r="AA28" i="101"/>
  <c r="AI29" i="101"/>
  <c r="AQ30" i="101"/>
  <c r="AA30" i="101"/>
  <c r="AR25" i="101"/>
  <c r="AR30" i="101"/>
  <c r="AW27" i="101"/>
  <c r="AR26" i="101"/>
  <c r="AB26" i="67"/>
  <c r="AC77" i="67"/>
  <c r="AI80" i="102"/>
  <c r="AM94" i="102"/>
  <c r="AV94" i="102"/>
  <c r="AF94" i="102"/>
  <c r="AT98" i="102"/>
  <c r="AH81" i="102"/>
  <c r="AY95" i="102"/>
  <c r="AE95" i="102"/>
  <c r="AV98" i="102"/>
  <c r="AR98" i="102"/>
  <c r="AV83" i="102"/>
  <c r="AW93" i="102"/>
  <c r="AI94" i="102"/>
  <c r="AR94" i="102"/>
  <c r="AU92" i="102"/>
  <c r="AT83" i="102"/>
  <c r="AN98" i="102"/>
  <c r="AK98" i="102"/>
  <c r="AZ99" i="102"/>
  <c r="AT86" i="102"/>
  <c r="AX94" i="102"/>
  <c r="AE86" i="102"/>
  <c r="AP95" i="102"/>
  <c r="AH94" i="102"/>
  <c r="AL94" i="102"/>
  <c r="AU81" i="102"/>
  <c r="AD95" i="102"/>
  <c r="AM83" i="102"/>
  <c r="AC99" i="102"/>
  <c r="AD98" i="102"/>
  <c r="AW95" i="102"/>
  <c r="AO95" i="102"/>
  <c r="AC83" i="102"/>
  <c r="AS86" i="102"/>
  <c r="AC86" i="102"/>
  <c r="AR95" i="102"/>
  <c r="AY5" i="102"/>
  <c r="AI5" i="102"/>
  <c r="AM87" i="102"/>
  <c r="AV86" i="102"/>
  <c r="AN86" i="102"/>
  <c r="AY83" i="102"/>
  <c r="AQ83" i="102"/>
  <c r="AE83" i="102"/>
  <c r="AE98" i="102"/>
  <c r="AX95" i="102"/>
  <c r="AL83" i="102"/>
  <c r="AN82" i="102"/>
  <c r="AC82" i="102"/>
  <c r="AW81" i="102"/>
  <c r="AG81" i="102"/>
  <c r="AR82" i="102"/>
  <c r="AG82" i="102"/>
  <c r="AZ81" i="102"/>
  <c r="AR81" i="102"/>
  <c r="AH80" i="102"/>
  <c r="AY82" i="102"/>
  <c r="AQ82" i="102"/>
  <c r="AI82" i="102"/>
  <c r="BA82" i="102"/>
  <c r="AP82" i="102"/>
  <c r="AF82" i="102"/>
  <c r="AV5" i="102"/>
  <c r="AN5" i="102"/>
  <c r="AZ82" i="102"/>
  <c r="AD82" i="102"/>
  <c r="AL81" i="102"/>
  <c r="AU80" i="102"/>
  <c r="AE80" i="102"/>
  <c r="AC28" i="102"/>
  <c r="AC73" i="102" s="1"/>
  <c r="AC87" i="102"/>
  <c r="AW83" i="102"/>
  <c r="AG83" i="102"/>
  <c r="AR83" i="102"/>
  <c r="AI83" i="102"/>
  <c r="AX83" i="102"/>
  <c r="AJ81" i="102"/>
  <c r="AM92" i="102"/>
  <c r="AE94" i="102"/>
  <c r="AP81" i="102"/>
  <c r="AS83" i="102"/>
  <c r="AK83" i="102"/>
  <c r="AN83" i="102"/>
  <c r="AU5" i="102"/>
  <c r="AE5" i="102"/>
  <c r="AG93" i="102"/>
  <c r="AB5" i="102"/>
  <c r="AG5" i="102"/>
  <c r="AQ28" i="102"/>
  <c r="AQ73" i="102" s="1"/>
  <c r="AA28" i="102"/>
  <c r="AA73" i="102" s="1"/>
  <c r="AO28" i="102"/>
  <c r="AO73" i="102" s="1"/>
  <c r="AS56" i="97"/>
  <c r="AN55" i="97"/>
  <c r="AQ55" i="97"/>
  <c r="AD54" i="97"/>
  <c r="AY56" i="97"/>
  <c r="AD55" i="97"/>
  <c r="AY34" i="97"/>
  <c r="AD33" i="97"/>
  <c r="AY30" i="97"/>
  <c r="AS28" i="97"/>
  <c r="AN27" i="97"/>
  <c r="AQ26" i="97"/>
  <c r="AN52" i="97"/>
  <c r="AN32" i="97"/>
  <c r="AS29" i="97"/>
  <c r="AN53" i="97"/>
  <c r="AD51" i="97"/>
  <c r="AQ32" i="97"/>
  <c r="AT31" i="97"/>
  <c r="AD52" i="97"/>
  <c r="AY33" i="97"/>
  <c r="AT32" i="97"/>
  <c r="AS31" i="97"/>
  <c r="AD28" i="97"/>
  <c r="AY25" i="97"/>
  <c r="AN58" i="97"/>
  <c r="AY57" i="97"/>
  <c r="AY58" i="97"/>
  <c r="AT57" i="97"/>
  <c r="AD57" i="97"/>
  <c r="AQ56" i="97"/>
  <c r="AT55" i="97"/>
  <c r="AD56" i="97"/>
  <c r="AY54" i="97"/>
  <c r="AT53" i="97"/>
  <c r="AS52" i="97"/>
  <c r="AN51" i="97"/>
  <c r="AQ34" i="97"/>
  <c r="AT33" i="97"/>
  <c r="AQ30" i="97"/>
  <c r="AT29" i="97"/>
  <c r="AD29" i="97"/>
  <c r="AY51" i="97"/>
  <c r="AS33" i="97"/>
  <c r="AY31" i="97"/>
  <c r="AT30" i="97"/>
  <c r="AY27" i="97"/>
  <c r="AT26" i="97"/>
  <c r="AS25" i="97"/>
  <c r="AN33" i="97"/>
  <c r="AS26" i="97"/>
  <c r="AS51" i="97"/>
  <c r="AQ33" i="97"/>
  <c r="AN30" i="97"/>
  <c r="AT25" i="97"/>
  <c r="AQ25" i="97"/>
  <c r="AS57" i="97"/>
  <c r="AN56" i="97"/>
  <c r="AY55" i="97"/>
  <c r="AT54" i="97"/>
  <c r="AS58" i="97"/>
  <c r="AN57" i="97"/>
  <c r="AS54" i="97"/>
  <c r="AS32" i="97"/>
  <c r="AS53" i="97"/>
  <c r="AQ51" i="97"/>
  <c r="AQ31" i="97"/>
  <c r="AY52" i="97"/>
  <c r="AT51" i="97"/>
  <c r="AS34" i="97"/>
  <c r="AD31" i="97"/>
  <c r="AY53" i="97"/>
  <c r="AT52" i="97"/>
  <c r="AY29" i="97"/>
  <c r="AS27" i="97"/>
  <c r="AW102" i="66"/>
  <c r="AR34" i="100"/>
  <c r="AT102" i="75"/>
  <c r="AY88" i="77"/>
  <c r="AI88" i="77"/>
  <c r="AQ77" i="67"/>
  <c r="AK93" i="102"/>
  <c r="AG95" i="102"/>
  <c r="AM93" i="102"/>
  <c r="AS77" i="67"/>
  <c r="AT95" i="102"/>
  <c r="AU98" i="102"/>
  <c r="AQ130" i="100"/>
  <c r="AF77" i="67"/>
  <c r="AP94" i="77"/>
  <c r="AQ94" i="77"/>
  <c r="BA93" i="77"/>
  <c r="BB93" i="77"/>
  <c r="AK48" i="77"/>
  <c r="AK93" i="77"/>
  <c r="AN47" i="77"/>
  <c r="AN92" i="77"/>
  <c r="AO92" i="77"/>
  <c r="AF47" i="77"/>
  <c r="AG92" i="77"/>
  <c r="AZ79" i="113"/>
  <c r="AZ28" i="101"/>
  <c r="AZ27" i="101"/>
  <c r="AZ30" i="101"/>
  <c r="AZ25" i="101"/>
  <c r="AZ29" i="101"/>
  <c r="AJ26" i="101"/>
  <c r="AJ28" i="101"/>
  <c r="AJ31" i="101"/>
  <c r="AA18" i="70"/>
  <c r="AA20" i="70"/>
  <c r="AA19" i="70"/>
  <c r="AA15" i="70"/>
  <c r="AV35" i="75"/>
  <c r="AV67" i="75" s="1"/>
  <c r="AF35" i="75"/>
  <c r="AQ34" i="75"/>
  <c r="AQ50" i="75" s="1"/>
  <c r="AQ53" i="74"/>
  <c r="AK68" i="102"/>
  <c r="AK92" i="102" s="1"/>
  <c r="AK5" i="102"/>
  <c r="AP97" i="100"/>
  <c r="AV6" i="66"/>
  <c r="AO99" i="102"/>
  <c r="AN95" i="102"/>
  <c r="AF95" i="102"/>
  <c r="AX80" i="102"/>
  <c r="AQ93" i="102"/>
  <c r="AZ56" i="101"/>
  <c r="AJ56" i="101"/>
  <c r="AS97" i="100"/>
  <c r="AZ97" i="100"/>
  <c r="AV97" i="100"/>
  <c r="BC56" i="113"/>
  <c r="AE171" i="100"/>
  <c r="AY97" i="100"/>
  <c r="AQ196" i="100"/>
  <c r="AI97" i="100"/>
  <c r="AT105" i="100"/>
  <c r="AL97" i="100"/>
  <c r="AV25" i="97"/>
  <c r="AV30" i="97"/>
  <c r="AV34" i="97"/>
  <c r="AV52" i="97"/>
  <c r="AV51" i="97"/>
  <c r="AV54" i="97"/>
  <c r="AV29" i="97"/>
  <c r="AV33" i="97"/>
  <c r="AV28" i="97"/>
  <c r="AV27" i="97"/>
  <c r="AV32" i="97"/>
  <c r="AF25" i="97"/>
  <c r="AF29" i="97"/>
  <c r="AF53" i="97"/>
  <c r="AF32" i="97"/>
  <c r="AF31" i="97"/>
  <c r="AF57" i="97"/>
  <c r="AF26" i="97"/>
  <c r="AF27" i="97"/>
  <c r="AF51" i="97"/>
  <c r="AF55" i="97"/>
  <c r="AF30" i="97"/>
  <c r="AF34" i="97"/>
  <c r="AF54" i="97"/>
  <c r="AF28" i="97"/>
  <c r="AF52" i="97"/>
  <c r="AK28" i="101"/>
  <c r="AK31" i="101"/>
  <c r="AK30" i="101"/>
  <c r="AK27" i="101"/>
  <c r="AK26" i="101"/>
  <c r="AK29" i="101"/>
  <c r="AP51" i="97"/>
  <c r="AP30" i="97"/>
  <c r="AP53" i="97"/>
  <c r="AP56" i="97"/>
  <c r="AP54" i="97"/>
  <c r="AP28" i="97"/>
  <c r="AP32" i="97"/>
  <c r="AP52" i="97"/>
  <c r="AP27" i="97"/>
  <c r="AP26" i="97"/>
  <c r="AP34" i="97"/>
  <c r="AB50" i="77"/>
  <c r="AB95" i="77"/>
  <c r="AC95" i="77"/>
  <c r="AX34" i="75"/>
  <c r="AY82" i="75" s="1"/>
  <c r="AS96" i="75"/>
  <c r="AR96" i="75"/>
  <c r="AD23" i="76"/>
  <c r="AE23" i="76"/>
  <c r="AO31" i="77"/>
  <c r="AO39" i="77" s="1"/>
  <c r="AO34" i="75"/>
  <c r="AO53" i="74"/>
  <c r="AH88" i="66"/>
  <c r="AJ87" i="102"/>
  <c r="AZ83" i="102"/>
  <c r="AK81" i="102"/>
  <c r="AY92" i="102"/>
  <c r="AZ33" i="101"/>
  <c r="AJ33" i="101"/>
  <c r="AN93" i="102"/>
  <c r="AZ34" i="101"/>
  <c r="AJ34" i="101"/>
  <c r="AM81" i="102"/>
  <c r="AF5" i="102"/>
  <c r="AZ51" i="101"/>
  <c r="AJ51" i="101"/>
  <c r="AZ31" i="101"/>
  <c r="AL93" i="102"/>
  <c r="AK97" i="100"/>
  <c r="AZ56" i="113"/>
  <c r="AN97" i="100"/>
  <c r="AB97" i="100"/>
  <c r="AJ25" i="101"/>
  <c r="AZ26" i="101"/>
  <c r="AJ27" i="101"/>
  <c r="AW68" i="102"/>
  <c r="AW5" i="102"/>
  <c r="AL34" i="100"/>
  <c r="AU88" i="77"/>
  <c r="AV88" i="77"/>
  <c r="AI28" i="97"/>
  <c r="AI25" i="97"/>
  <c r="AI52" i="97"/>
  <c r="AI31" i="97"/>
  <c r="AI30" i="97"/>
  <c r="AI34" i="97"/>
  <c r="AI56" i="97"/>
  <c r="AI54" i="97"/>
  <c r="AI29" i="97"/>
  <c r="AI33" i="97"/>
  <c r="AI53" i="97"/>
  <c r="AI27" i="97"/>
  <c r="AI51" i="97"/>
  <c r="AU35" i="75"/>
  <c r="AU67" i="75" s="1"/>
  <c r="AS47" i="76"/>
  <c r="AS24" i="77"/>
  <c r="AG57" i="75"/>
  <c r="AG105" i="75"/>
  <c r="AH71" i="102"/>
  <c r="AH5" i="102"/>
  <c r="AU29" i="97"/>
  <c r="AU33" i="97"/>
  <c r="AU53" i="97"/>
  <c r="AU27" i="97"/>
  <c r="AU51" i="97"/>
  <c r="AU32" i="97"/>
  <c r="AU25" i="97"/>
  <c r="AU52" i="97"/>
  <c r="AU31" i="97"/>
  <c r="AU26" i="97"/>
  <c r="AU30" i="97"/>
  <c r="AU34" i="97"/>
  <c r="AU56" i="97"/>
  <c r="AO26" i="97"/>
  <c r="AO30" i="97"/>
  <c r="AO29" i="97"/>
  <c r="AO28" i="97"/>
  <c r="AO52" i="97"/>
  <c r="AO55" i="97"/>
  <c r="AO27" i="97"/>
  <c r="AO31" i="97"/>
  <c r="AO33" i="97"/>
  <c r="AO25" i="97"/>
  <c r="AO51" i="97"/>
  <c r="AO53" i="97"/>
  <c r="AO32" i="97"/>
  <c r="AO54" i="97"/>
  <c r="AO58" i="97"/>
  <c r="BC62" i="113"/>
  <c r="AM189" i="100"/>
  <c r="BA34" i="100"/>
  <c r="BB200" i="100" s="1"/>
  <c r="AT196" i="100"/>
  <c r="AD196" i="100"/>
  <c r="AD97" i="100"/>
  <c r="AR51" i="74"/>
  <c r="AS51" i="74"/>
  <c r="AK99" i="102"/>
  <c r="AZ53" i="101"/>
  <c r="AJ53" i="101"/>
  <c r="AZ54" i="101"/>
  <c r="AJ54" i="101"/>
  <c r="AZ55" i="101"/>
  <c r="AJ55" i="101"/>
  <c r="AZ32" i="101"/>
  <c r="AJ32" i="101"/>
  <c r="BA97" i="100"/>
  <c r="AM34" i="100"/>
  <c r="AR97" i="100"/>
  <c r="AB196" i="100"/>
  <c r="AM171" i="100"/>
  <c r="AM97" i="100"/>
  <c r="AT97" i="100"/>
  <c r="AH14" i="66"/>
  <c r="AH74" i="66" s="1"/>
  <c r="AJ30" i="101"/>
  <c r="AV26" i="97"/>
  <c r="AZ77" i="67"/>
  <c r="AO15" i="67"/>
  <c r="AX77" i="67"/>
  <c r="AH77" i="67"/>
  <c r="AR77" i="67"/>
  <c r="AX26" i="67"/>
  <c r="AZ34" i="100"/>
  <c r="AQ51" i="74"/>
  <c r="AN46" i="77"/>
  <c r="AD89" i="66"/>
  <c r="AO128" i="66"/>
  <c r="AX14" i="66"/>
  <c r="AX74" i="66" s="1"/>
  <c r="AX100" i="66" s="1"/>
  <c r="AS56" i="67"/>
  <c r="AQ26" i="67"/>
  <c r="AA26" i="67"/>
  <c r="AO23" i="76"/>
  <c r="AH23" i="76"/>
  <c r="AX51" i="74"/>
  <c r="AB28" i="102"/>
  <c r="AB73" i="102" s="1"/>
  <c r="AB76" i="102" s="1"/>
  <c r="AH47" i="76"/>
  <c r="BA102" i="75"/>
  <c r="AK102" i="75"/>
  <c r="AI77" i="67"/>
  <c r="AO77" i="67"/>
  <c r="AZ88" i="77"/>
  <c r="AJ88" i="77"/>
  <c r="AU77" i="67"/>
  <c r="AH26" i="67"/>
  <c r="AL26" i="67"/>
  <c r="AL14" i="66"/>
  <c r="AL74" i="66" s="1"/>
  <c r="AE56" i="67"/>
  <c r="AS88" i="77"/>
  <c r="AE97" i="100"/>
  <c r="AC182" i="100"/>
  <c r="AD182" i="100"/>
  <c r="AT182" i="100"/>
  <c r="BD62" i="113"/>
  <c r="AR116" i="100"/>
  <c r="AW116" i="100"/>
  <c r="AP59" i="113"/>
  <c r="AX116" i="100"/>
  <c r="BA116" i="100"/>
  <c r="AP34" i="100"/>
  <c r="AS116" i="100"/>
  <c r="AC189" i="100"/>
  <c r="AB189" i="100"/>
  <c r="AQ189" i="100"/>
  <c r="AQ123" i="100"/>
  <c r="AY90" i="100"/>
  <c r="AD90" i="100"/>
  <c r="AL90" i="100"/>
  <c r="AI90" i="100"/>
  <c r="AF90" i="100"/>
  <c r="AR90" i="100"/>
  <c r="AV90" i="100"/>
  <c r="AC90" i="100"/>
  <c r="AK90" i="100"/>
  <c r="AR123" i="100"/>
  <c r="AV123" i="100"/>
  <c r="AX123" i="100"/>
  <c r="AZ123" i="100"/>
  <c r="AU123" i="100"/>
  <c r="AY123" i="100"/>
  <c r="AS123" i="100"/>
  <c r="AW123" i="100"/>
  <c r="AO189" i="100"/>
  <c r="AS105" i="100"/>
  <c r="AX196" i="100"/>
  <c r="AX97" i="100"/>
  <c r="AY196" i="100"/>
  <c r="AI196" i="100"/>
  <c r="AH196" i="100"/>
  <c r="AW130" i="100"/>
  <c r="AG97" i="100"/>
  <c r="AG182" i="100"/>
  <c r="AV116" i="100"/>
  <c r="AN189" i="100"/>
  <c r="AN90" i="100"/>
  <c r="AW72" i="100"/>
  <c r="AQ105" i="100"/>
  <c r="AY72" i="100"/>
  <c r="AF72" i="100"/>
  <c r="AN72" i="100"/>
  <c r="AR72" i="100"/>
  <c r="AV72" i="100"/>
  <c r="AL72" i="100"/>
  <c r="AI72" i="100"/>
  <c r="AZ138" i="100"/>
  <c r="AX72" i="100"/>
  <c r="AX56" i="113"/>
  <c r="AH171" i="100"/>
  <c r="AI171" i="100"/>
  <c r="AU130" i="100"/>
  <c r="AU196" i="100"/>
  <c r="AO34" i="100"/>
  <c r="AG196" i="100"/>
  <c r="AT90" i="100"/>
  <c r="AP90" i="100"/>
  <c r="AZ72" i="100"/>
  <c r="AJ72" i="100"/>
  <c r="AZ163" i="100"/>
  <c r="AV196" i="100"/>
  <c r="BE62" i="113"/>
  <c r="AU72" i="100"/>
  <c r="AQ72" i="100"/>
  <c r="AU97" i="100"/>
  <c r="AJ90" i="100"/>
  <c r="AD72" i="100"/>
  <c r="AQ90" i="100"/>
  <c r="AE90" i="100"/>
  <c r="AZ116" i="100"/>
  <c r="AD171" i="100"/>
  <c r="AT123" i="100"/>
  <c r="AF97" i="100"/>
  <c r="BA90" i="100"/>
  <c r="AO90" i="100"/>
  <c r="AY138" i="100"/>
  <c r="AM72" i="100"/>
  <c r="AO182" i="100"/>
  <c r="AX105" i="100"/>
  <c r="AX130" i="100"/>
  <c r="AU90" i="100"/>
  <c r="AM90" i="100"/>
  <c r="AW97" i="100"/>
  <c r="AW34" i="100"/>
  <c r="AW196" i="100"/>
  <c r="AX90" i="100"/>
  <c r="AP189" i="100"/>
  <c r="AH90" i="100"/>
  <c r="AQ34" i="100"/>
  <c r="AV130" i="100"/>
  <c r="AF196" i="100"/>
  <c r="AS90" i="100"/>
  <c r="AT116" i="100"/>
  <c r="AY163" i="100"/>
  <c r="AR189" i="100"/>
  <c r="AH97" i="100"/>
  <c r="AU34" i="100"/>
  <c r="AV34" i="100"/>
  <c r="AB34" i="100"/>
  <c r="AX34" i="100"/>
  <c r="AH34" i="100"/>
  <c r="AO72" i="100"/>
  <c r="AD34" i="100"/>
  <c r="AR25" i="97"/>
  <c r="AR33" i="97"/>
  <c r="AR52" i="97"/>
  <c r="AR54" i="97"/>
  <c r="AR32" i="97"/>
  <c r="AR57" i="97"/>
  <c r="AR34" i="97"/>
  <c r="AR53" i="97"/>
  <c r="AR28" i="97"/>
  <c r="AR31" i="97"/>
  <c r="AR51" i="97"/>
  <c r="AN45" i="76"/>
  <c r="AO45" i="76"/>
  <c r="AM50" i="77"/>
  <c r="AN95" i="77"/>
  <c r="AM95" i="77"/>
  <c r="AX69" i="102"/>
  <c r="AX5" i="102"/>
  <c r="AS69" i="102"/>
  <c r="AS5" i="102"/>
  <c r="AS30" i="101"/>
  <c r="AS29" i="101"/>
  <c r="AS28" i="101"/>
  <c r="AS27" i="101"/>
  <c r="AS26" i="101"/>
  <c r="AS25" i="101"/>
  <c r="AN29" i="101"/>
  <c r="AN28" i="101"/>
  <c r="AN27" i="101"/>
  <c r="AN26" i="101"/>
  <c r="AN25" i="101"/>
  <c r="AK25" i="97"/>
  <c r="AK51" i="97"/>
  <c r="AK29" i="97"/>
  <c r="AK27" i="97"/>
  <c r="AK53" i="97"/>
  <c r="AK28" i="97"/>
  <c r="AK33" i="97"/>
  <c r="AK55" i="97"/>
  <c r="AK58" i="97"/>
  <c r="AM17" i="70"/>
  <c r="AM18" i="70"/>
  <c r="AM15" i="70"/>
  <c r="AM16" i="70"/>
  <c r="AM20" i="70"/>
  <c r="AM19" i="70"/>
  <c r="AL31" i="77"/>
  <c r="AJ35" i="75"/>
  <c r="AK99" i="75" s="1"/>
  <c r="AJ54" i="74"/>
  <c r="AU35" i="74"/>
  <c r="AU34" i="75"/>
  <c r="AU50" i="75" s="1"/>
  <c r="AF31" i="77"/>
  <c r="AF46" i="77" s="1"/>
  <c r="AT82" i="64"/>
  <c r="AP122" i="67"/>
  <c r="BA72" i="100"/>
  <c r="AW105" i="100"/>
  <c r="AD97" i="77"/>
  <c r="AD24" i="74"/>
  <c r="AD51" i="74"/>
  <c r="AW28" i="75"/>
  <c r="AW35" i="75"/>
  <c r="AW67" i="75" s="1"/>
  <c r="AG28" i="75"/>
  <c r="AG10" i="74"/>
  <c r="AG16" i="74" s="1"/>
  <c r="AG35" i="75"/>
  <c r="AH99" i="75" s="1"/>
  <c r="AR34" i="75"/>
  <c r="AR50" i="75" s="1"/>
  <c r="AB34" i="75"/>
  <c r="AB50" i="75" s="1"/>
  <c r="AO48" i="75"/>
  <c r="AO96" i="75"/>
  <c r="AY15" i="67"/>
  <c r="AK26" i="97"/>
  <c r="AN34" i="100"/>
  <c r="AC5" i="102"/>
  <c r="AC68" i="102"/>
  <c r="AL171" i="100"/>
  <c r="AZ59" i="113"/>
  <c r="BA138" i="100"/>
  <c r="AH51" i="74"/>
  <c r="AN30" i="101"/>
  <c r="AK32" i="97"/>
  <c r="AK34" i="97"/>
  <c r="AK30" i="97"/>
  <c r="AR29" i="97"/>
  <c r="AF54" i="75"/>
  <c r="AF102" i="75"/>
  <c r="AQ35" i="75"/>
  <c r="AQ28" i="75"/>
  <c r="AI27" i="74"/>
  <c r="AA35" i="75"/>
  <c r="AE51" i="75" s="1"/>
  <c r="AG31" i="101"/>
  <c r="AG30" i="101"/>
  <c r="AG29" i="101"/>
  <c r="AG28" i="101"/>
  <c r="AG27" i="101"/>
  <c r="AL28" i="97"/>
  <c r="AL32" i="97"/>
  <c r="AL51" i="97"/>
  <c r="AL26" i="97"/>
  <c r="AL52" i="97"/>
  <c r="AL27" i="97"/>
  <c r="AL31" i="97"/>
  <c r="AL30" i="97"/>
  <c r="AL56" i="97"/>
  <c r="AL25" i="97"/>
  <c r="AL54" i="97"/>
  <c r="AL33" i="97"/>
  <c r="AL53" i="97"/>
  <c r="AL55" i="97"/>
  <c r="BB88" i="77"/>
  <c r="AL88" i="77"/>
  <c r="AY54" i="74"/>
  <c r="AX35" i="75"/>
  <c r="AT34" i="75"/>
  <c r="AT50" i="75" s="1"/>
  <c r="AD34" i="75"/>
  <c r="AD50" i="75" s="1"/>
  <c r="AN48" i="75"/>
  <c r="AN96" i="75"/>
  <c r="AD50" i="77"/>
  <c r="AE95" i="77"/>
  <c r="AH40" i="64"/>
  <c r="AC35" i="64"/>
  <c r="AL40" i="64"/>
  <c r="AF123" i="65"/>
  <c r="AW182" i="100"/>
  <c r="AT72" i="100"/>
  <c r="AP72" i="100"/>
  <c r="AH72" i="100"/>
  <c r="AS72" i="100"/>
  <c r="AG51" i="74"/>
  <c r="AH25" i="74"/>
  <c r="BC74" i="66"/>
  <c r="AK54" i="97"/>
  <c r="AK31" i="97"/>
  <c r="AM32" i="97"/>
  <c r="AM28" i="97"/>
  <c r="AM51" i="97"/>
  <c r="AM34" i="97"/>
  <c r="AM54" i="97"/>
  <c r="AM56" i="97"/>
  <c r="AM25" i="97"/>
  <c r="AM33" i="97"/>
  <c r="AM53" i="97"/>
  <c r="AM52" i="97"/>
  <c r="AM27" i="97"/>
  <c r="AM31" i="97"/>
  <c r="AM30" i="97"/>
  <c r="BA71" i="102"/>
  <c r="BB95" i="102" s="1"/>
  <c r="BA5" i="102"/>
  <c r="AW27" i="97"/>
  <c r="AW31" i="97"/>
  <c r="AW34" i="97"/>
  <c r="AW25" i="97"/>
  <c r="AW33" i="97"/>
  <c r="AW55" i="97"/>
  <c r="AW51" i="97"/>
  <c r="AW26" i="97"/>
  <c r="AW30" i="97"/>
  <c r="AW29" i="97"/>
  <c r="AW58" i="97"/>
  <c r="AW32" i="97"/>
  <c r="AW52" i="97"/>
  <c r="AW54" i="97"/>
  <c r="AC30" i="97"/>
  <c r="AC58" i="97"/>
  <c r="AC51" i="97"/>
  <c r="AC54" i="97"/>
  <c r="AC29" i="97"/>
  <c r="AC32" i="97"/>
  <c r="AC52" i="97"/>
  <c r="AC26" i="97"/>
  <c r="AC25" i="97"/>
  <c r="AC31" i="97"/>
  <c r="AC34" i="97"/>
  <c r="AC53" i="97"/>
  <c r="AC28" i="97"/>
  <c r="AO68" i="102"/>
  <c r="AO5" i="102"/>
  <c r="AY51" i="74"/>
  <c r="AI24" i="74"/>
  <c r="AI51" i="74"/>
  <c r="AQ45" i="76"/>
  <c r="AW91" i="77"/>
  <c r="AG24" i="77"/>
  <c r="AG9" i="76"/>
  <c r="AC34" i="75"/>
  <c r="AC50" i="75" s="1"/>
  <c r="AC10" i="74"/>
  <c r="AZ128" i="66"/>
  <c r="AJ33" i="97"/>
  <c r="AN25" i="97"/>
  <c r="AN29" i="97"/>
  <c r="AT77" i="67"/>
  <c r="AD77" i="67"/>
  <c r="AG77" i="67"/>
  <c r="AX25" i="97"/>
  <c r="AX31" i="97"/>
  <c r="AH25" i="97"/>
  <c r="AH31" i="97"/>
  <c r="AK47" i="76"/>
  <c r="AN46" i="76"/>
  <c r="AX28" i="102"/>
  <c r="AX73" i="102" s="1"/>
  <c r="AH28" i="102"/>
  <c r="AY9" i="76"/>
  <c r="AI128" i="66"/>
  <c r="AZ25" i="97"/>
  <c r="AZ32" i="97"/>
  <c r="AZ52" i="97"/>
  <c r="AJ25" i="97"/>
  <c r="AJ30" i="97"/>
  <c r="AJ54" i="97"/>
  <c r="AJ32" i="97"/>
  <c r="AJ52" i="97"/>
  <c r="AC56" i="67"/>
  <c r="AV56" i="67"/>
  <c r="AF56" i="67"/>
  <c r="AT27" i="97"/>
  <c r="AT34" i="97"/>
  <c r="AD27" i="97"/>
  <c r="AD34" i="97"/>
  <c r="AE20" i="70"/>
  <c r="AT102" i="66"/>
  <c r="BE128" i="66"/>
  <c r="AZ34" i="97"/>
  <c r="AJ34" i="97"/>
  <c r="AN15" i="67"/>
  <c r="AT34" i="100"/>
  <c r="AX47" i="76"/>
  <c r="AE53" i="97"/>
  <c r="AE31" i="97"/>
  <c r="AE51" i="97"/>
  <c r="AY77" i="67"/>
  <c r="AJ28" i="102"/>
  <c r="AJ73" i="102" s="1"/>
  <c r="AJ76" i="102" s="1"/>
  <c r="BA70" i="113"/>
  <c r="BA51" i="97"/>
  <c r="BA29" i="97"/>
  <c r="AG26" i="97"/>
  <c r="AG27" i="97"/>
  <c r="AG31" i="97"/>
  <c r="AG34" i="97"/>
  <c r="AN24" i="76"/>
  <c r="AX45" i="76"/>
  <c r="AI24" i="77"/>
  <c r="AN88" i="77"/>
  <c r="AU48" i="76"/>
  <c r="AA17" i="70"/>
  <c r="AI50" i="74"/>
  <c r="AU26" i="67"/>
  <c r="AE26" i="67"/>
  <c r="AU15" i="67"/>
  <c r="AL15" i="67"/>
  <c r="AL77" i="67"/>
  <c r="AM28" i="102"/>
  <c r="AM73" i="102" s="1"/>
  <c r="AJ54" i="75"/>
  <c r="AC48" i="75"/>
  <c r="AB48" i="75"/>
  <c r="AY95" i="77"/>
  <c r="AK50" i="75"/>
  <c r="AN28" i="102"/>
  <c r="AN73" i="102" s="1"/>
  <c r="AN76" i="102" s="1"/>
  <c r="AT28" i="102"/>
  <c r="AT73" i="102" s="1"/>
  <c r="AD28" i="102"/>
  <c r="AD73" i="102" s="1"/>
  <c r="AD85" i="102" s="1"/>
  <c r="AR28" i="102"/>
  <c r="AR73" i="102" s="1"/>
  <c r="AT39" i="77"/>
  <c r="AL47" i="76"/>
  <c r="BA88" i="77"/>
  <c r="AK88" i="77"/>
  <c r="AR88" i="77"/>
  <c r="AB88" i="77"/>
  <c r="AS92" i="77"/>
  <c r="AT97" i="77"/>
  <c r="AJ95" i="77"/>
  <c r="AF92" i="77"/>
  <c r="AQ88" i="77"/>
  <c r="BA47" i="76"/>
  <c r="AG31" i="77"/>
  <c r="AU31" i="77"/>
  <c r="AV91" i="77" s="1"/>
  <c r="AD47" i="76"/>
  <c r="BA48" i="76"/>
  <c r="AO46" i="76"/>
  <c r="AE92" i="77"/>
  <c r="AN39" i="77"/>
  <c r="AA39" i="77"/>
  <c r="AZ95" i="77"/>
  <c r="AV92" i="77"/>
  <c r="AB92" i="77"/>
  <c r="AS39" i="77"/>
  <c r="AY39" i="77"/>
  <c r="AI95" i="77"/>
  <c r="AD95" i="77"/>
  <c r="AT91" i="77"/>
  <c r="AR45" i="76"/>
  <c r="AV39" i="77"/>
  <c r="AF88" i="77"/>
  <c r="AZ39" i="77"/>
  <c r="AZ91" i="77"/>
  <c r="AW45" i="76"/>
  <c r="AS94" i="77"/>
  <c r="AI92" i="77"/>
  <c r="AE91" i="77"/>
  <c r="AW39" i="77"/>
  <c r="AO95" i="77"/>
  <c r="AP93" i="77"/>
  <c r="BA92" i="77"/>
  <c r="AT94" i="77"/>
  <c r="AD94" i="77"/>
  <c r="AP39" i="77"/>
  <c r="AH88" i="77"/>
  <c r="AI9" i="76"/>
  <c r="AO88" i="77"/>
  <c r="AJ39" i="77"/>
  <c r="AE94" i="77"/>
  <c r="AK92" i="77"/>
  <c r="AV95" i="77"/>
  <c r="AF95" i="77"/>
  <c r="AO93" i="77"/>
  <c r="AJ92" i="77"/>
  <c r="AX88" i="77"/>
  <c r="AP88" i="77"/>
  <c r="AD39" i="77"/>
  <c r="AI31" i="77"/>
  <c r="AG95" i="77"/>
  <c r="AW47" i="76"/>
  <c r="AU24" i="77"/>
  <c r="AI45" i="76"/>
  <c r="AU58" i="77"/>
  <c r="AU43" i="77"/>
  <c r="AE43" i="77"/>
  <c r="AT43" i="77"/>
  <c r="AT58" i="77"/>
  <c r="AL43" i="77"/>
  <c r="AD43" i="77"/>
  <c r="AZ65" i="77"/>
  <c r="AZ50" i="77"/>
  <c r="AZ80" i="77"/>
  <c r="AR65" i="77"/>
  <c r="AR50" i="77"/>
  <c r="AO43" i="77"/>
  <c r="AP49" i="77"/>
  <c r="BA78" i="77"/>
  <c r="BA48" i="77"/>
  <c r="BA63" i="77"/>
  <c r="AV62" i="77"/>
  <c r="AV47" i="77"/>
  <c r="AP46" i="77"/>
  <c r="AZ58" i="77"/>
  <c r="AZ43" i="77"/>
  <c r="AZ73" i="77"/>
  <c r="AJ43" i="77"/>
  <c r="AU62" i="77"/>
  <c r="AU47" i="77"/>
  <c r="AQ46" i="77"/>
  <c r="AQ61" i="77"/>
  <c r="AE50" i="75"/>
  <c r="AV61" i="77"/>
  <c r="AV46" i="77"/>
  <c r="AY64" i="77"/>
  <c r="AQ64" i="77"/>
  <c r="AZ30" i="97"/>
  <c r="AQ43" i="77"/>
  <c r="AQ58" i="77"/>
  <c r="BA58" i="77"/>
  <c r="BA73" i="77"/>
  <c r="BA43" i="77"/>
  <c r="AK43" i="77"/>
  <c r="AT65" i="77"/>
  <c r="AT50" i="77"/>
  <c r="AS61" i="77"/>
  <c r="AS46" i="77"/>
  <c r="AP45" i="76"/>
  <c r="BA45" i="76"/>
  <c r="AK45" i="76"/>
  <c r="AS67" i="77"/>
  <c r="AS52" i="77"/>
  <c r="AY65" i="77"/>
  <c r="AY50" i="77"/>
  <c r="AY80" i="77"/>
  <c r="AG45" i="76"/>
  <c r="AS45" i="76"/>
  <c r="AR43" i="77"/>
  <c r="AR58" i="77"/>
  <c r="AW64" i="77"/>
  <c r="AV64" i="77"/>
  <c r="AZ26" i="97"/>
  <c r="AM43" i="77"/>
  <c r="AX43" i="77"/>
  <c r="AX58" i="77"/>
  <c r="AP43" i="77"/>
  <c r="AH43" i="77"/>
  <c r="AV65" i="77"/>
  <c r="AV50" i="77"/>
  <c r="AW58" i="77"/>
  <c r="AW43" i="77"/>
  <c r="AG43" i="77"/>
  <c r="AT49" i="77"/>
  <c r="AT64" i="77"/>
  <c r="AZ62" i="77"/>
  <c r="AZ47" i="77"/>
  <c r="AZ77" i="77"/>
  <c r="AR47" i="77"/>
  <c r="AR62" i="77"/>
  <c r="AV58" i="77"/>
  <c r="AV43" i="77"/>
  <c r="AF43" i="77"/>
  <c r="AY62" i="77"/>
  <c r="AY47" i="77"/>
  <c r="AY77" i="77"/>
  <c r="AS64" i="77"/>
  <c r="AS49" i="77"/>
  <c r="AY61" i="77"/>
  <c r="AY46" i="77"/>
  <c r="AT61" i="77"/>
  <c r="AT46" i="77"/>
  <c r="AN43" i="77"/>
  <c r="BA64" i="77"/>
  <c r="AZ64" i="77"/>
  <c r="AU64" i="77"/>
  <c r="AY58" i="77"/>
  <c r="AY43" i="77"/>
  <c r="AY73" i="77"/>
  <c r="AI43" i="77"/>
  <c r="AS58" i="77"/>
  <c r="AS43" i="77"/>
  <c r="AC43" i="77"/>
  <c r="AX65" i="77"/>
  <c r="AX50" i="77"/>
  <c r="AW61" i="77"/>
  <c r="AW46" i="77"/>
  <c r="AZ61" i="77"/>
  <c r="AZ46" i="77"/>
  <c r="AQ68" i="77"/>
  <c r="AQ53" i="77"/>
  <c r="AB43" i="77"/>
  <c r="AX64" i="77"/>
  <c r="BA80" i="77"/>
  <c r="AR64" i="77"/>
  <c r="AU45" i="76"/>
  <c r="AD45" i="76"/>
  <c r="AO47" i="76"/>
  <c r="AB45" i="76"/>
  <c r="AL23" i="76"/>
  <c r="AU9" i="76"/>
  <c r="AU13" i="76" s="1"/>
  <c r="AY87" i="75"/>
  <c r="AY71" i="75"/>
  <c r="AY55" i="75"/>
  <c r="AT68" i="75"/>
  <c r="AT52" i="75"/>
  <c r="AS64" i="75"/>
  <c r="AS48" i="75"/>
  <c r="AZ86" i="75"/>
  <c r="AZ70" i="75"/>
  <c r="AZ54" i="75"/>
  <c r="AY70" i="75"/>
  <c r="AY86" i="75"/>
  <c r="AY54" i="75"/>
  <c r="AI54" i="75"/>
  <c r="AR64" i="75"/>
  <c r="AR48" i="75"/>
  <c r="AT23" i="76"/>
  <c r="AT31" i="76"/>
  <c r="AK24" i="76"/>
  <c r="AC24" i="76"/>
  <c r="AP21" i="76"/>
  <c r="BA37" i="76"/>
  <c r="BA21" i="76"/>
  <c r="BA29" i="76"/>
  <c r="AK21" i="76"/>
  <c r="AV21" i="76"/>
  <c r="AV29" i="76"/>
  <c r="AN21" i="76"/>
  <c r="AF21" i="76"/>
  <c r="AU23" i="76"/>
  <c r="AU31" i="76"/>
  <c r="AU29" i="76"/>
  <c r="AU21" i="76"/>
  <c r="AE21" i="76"/>
  <c r="BA84" i="75"/>
  <c r="BA68" i="75"/>
  <c r="BA52" i="75"/>
  <c r="AO54" i="75"/>
  <c r="AI48" i="75"/>
  <c r="AX29" i="76"/>
  <c r="AX21" i="76"/>
  <c r="AH21" i="76"/>
  <c r="AY84" i="75"/>
  <c r="AQ68" i="75"/>
  <c r="BA87" i="75"/>
  <c r="AC55" i="75"/>
  <c r="AL54" i="75"/>
  <c r="AW68" i="75"/>
  <c r="AB55" i="75"/>
  <c r="AU71" i="75"/>
  <c r="AU55" i="75"/>
  <c r="AQ100" i="75"/>
  <c r="AP52" i="75"/>
  <c r="AX64" i="75"/>
  <c r="AX48" i="75"/>
  <c r="AV70" i="75"/>
  <c r="AV54" i="75"/>
  <c r="AV47" i="76"/>
  <c r="AV31" i="76"/>
  <c r="AV23" i="76"/>
  <c r="AN47" i="76"/>
  <c r="AN23" i="76"/>
  <c r="AF47" i="76"/>
  <c r="AF23" i="76"/>
  <c r="AU70" i="75"/>
  <c r="AU54" i="75"/>
  <c r="AE54" i="75"/>
  <c r="AX71" i="75"/>
  <c r="AX55" i="75"/>
  <c r="AH55" i="75"/>
  <c r="AU64" i="75"/>
  <c r="AU48" i="75"/>
  <c r="AK23" i="76"/>
  <c r="AY23" i="76"/>
  <c r="AY39" i="76"/>
  <c r="AY31" i="76"/>
  <c r="AI23" i="76"/>
  <c r="AG23" i="76"/>
  <c r="AQ29" i="76"/>
  <c r="AQ21" i="76"/>
  <c r="BA86" i="75"/>
  <c r="BA70" i="75"/>
  <c r="BA54" i="75"/>
  <c r="AK54" i="75"/>
  <c r="AW50" i="75"/>
  <c r="AE48" i="75"/>
  <c r="AM21" i="76"/>
  <c r="AC21" i="76"/>
  <c r="AY50" i="75"/>
  <c r="AL55" i="75"/>
  <c r="AW55" i="75"/>
  <c r="AO55" i="75"/>
  <c r="AH54" i="75"/>
  <c r="AV55" i="75"/>
  <c r="AZ68" i="75"/>
  <c r="AR103" i="75"/>
  <c r="AQ55" i="75"/>
  <c r="AQ71" i="75"/>
  <c r="AB103" i="75"/>
  <c r="AU96" i="75"/>
  <c r="AT64" i="75"/>
  <c r="AT48" i="75"/>
  <c r="AE96" i="75"/>
  <c r="AD48" i="75"/>
  <c r="AR30" i="97"/>
  <c r="AX70" i="75"/>
  <c r="AX54" i="75"/>
  <c r="BA80" i="75"/>
  <c r="BA64" i="75"/>
  <c r="BA48" i="75"/>
  <c r="AR102" i="75"/>
  <c r="AR70" i="75"/>
  <c r="AR54" i="75"/>
  <c r="AB102" i="75"/>
  <c r="AB54" i="75"/>
  <c r="AK96" i="75"/>
  <c r="AK48" i="75"/>
  <c r="AQ102" i="75"/>
  <c r="AQ70" i="75"/>
  <c r="AQ54" i="75"/>
  <c r="BA96" i="75"/>
  <c r="AZ80" i="75"/>
  <c r="AZ64" i="75"/>
  <c r="AZ48" i="75"/>
  <c r="AX23" i="76"/>
  <c r="AX31" i="76"/>
  <c r="BA39" i="76"/>
  <c r="BA31" i="76"/>
  <c r="BA23" i="76"/>
  <c r="AT29" i="76"/>
  <c r="AT21" i="76"/>
  <c r="AD21" i="76"/>
  <c r="AO21" i="76"/>
  <c r="AZ21" i="76"/>
  <c r="AZ29" i="76"/>
  <c r="AZ37" i="76"/>
  <c r="AR21" i="76"/>
  <c r="AR29" i="76"/>
  <c r="AJ21" i="76"/>
  <c r="AB21" i="76"/>
  <c r="AY37" i="76"/>
  <c r="AY29" i="76"/>
  <c r="AY21" i="76"/>
  <c r="AI21" i="76"/>
  <c r="AU32" i="76"/>
  <c r="AU24" i="76"/>
  <c r="AE101" i="75"/>
  <c r="AE53" i="75"/>
  <c r="AS68" i="75"/>
  <c r="AS52" i="75"/>
  <c r="AG100" i="75"/>
  <c r="AG52" i="75"/>
  <c r="AT105" i="75"/>
  <c r="AS73" i="75"/>
  <c r="AS57" i="75"/>
  <c r="AO104" i="75"/>
  <c r="AN56" i="75"/>
  <c r="AG21" i="76"/>
  <c r="AW102" i="75"/>
  <c r="AW70" i="75"/>
  <c r="AW54" i="75"/>
  <c r="AG102" i="75"/>
  <c r="AG54" i="75"/>
  <c r="AS21" i="76"/>
  <c r="AS29" i="76"/>
  <c r="AY80" i="75"/>
  <c r="AY64" i="75"/>
  <c r="AY48" i="75"/>
  <c r="AE52" i="74"/>
  <c r="AM50" i="74"/>
  <c r="AZ67" i="75"/>
  <c r="AU68" i="75"/>
  <c r="AD55" i="75"/>
  <c r="BA55" i="75"/>
  <c r="AK55" i="75"/>
  <c r="AD54" i="75"/>
  <c r="AZ55" i="75"/>
  <c r="AJ55" i="75"/>
  <c r="AR68" i="75"/>
  <c r="AX68" i="75"/>
  <c r="AX52" i="75"/>
  <c r="AP48" i="75"/>
  <c r="AU102" i="75"/>
  <c r="AT70" i="75"/>
  <c r="AT54" i="75"/>
  <c r="AZ50" i="75"/>
  <c r="AW64" i="75"/>
  <c r="AW48" i="75"/>
  <c r="AQ52" i="74"/>
  <c r="AN102" i="75"/>
  <c r="AN54" i="75"/>
  <c r="AG96" i="75"/>
  <c r="AG48" i="75"/>
  <c r="AZ47" i="76"/>
  <c r="AZ31" i="76"/>
  <c r="AZ23" i="76"/>
  <c r="AZ39" i="76"/>
  <c r="AR47" i="76"/>
  <c r="AR31" i="76"/>
  <c r="AR23" i="76"/>
  <c r="AJ47" i="76"/>
  <c r="AJ23" i="76"/>
  <c r="AB47" i="76"/>
  <c r="AB23" i="76"/>
  <c r="AM102" i="75"/>
  <c r="AM54" i="75"/>
  <c r="AV96" i="75"/>
  <c r="AV64" i="75"/>
  <c r="AV48" i="75"/>
  <c r="AF96" i="75"/>
  <c r="AF48" i="75"/>
  <c r="AP23" i="76"/>
  <c r="AT71" i="75"/>
  <c r="AT55" i="75"/>
  <c r="AW31" i="76"/>
  <c r="AW23" i="76"/>
  <c r="AD24" i="76"/>
  <c r="AC23" i="76"/>
  <c r="AM23" i="76"/>
  <c r="AQ31" i="76"/>
  <c r="AQ23" i="76"/>
  <c r="AS70" i="75"/>
  <c r="AS54" i="75"/>
  <c r="AC54" i="75"/>
  <c r="AQ64" i="75"/>
  <c r="AQ48" i="75"/>
  <c r="AW21" i="76"/>
  <c r="AW29" i="76"/>
  <c r="AL21" i="76"/>
  <c r="AY68" i="75"/>
  <c r="AP55" i="75"/>
  <c r="AS55" i="75"/>
  <c r="AG55" i="75"/>
  <c r="AP54" i="75"/>
  <c r="AR55" i="75"/>
  <c r="AF55" i="75"/>
  <c r="AF23" i="74"/>
  <c r="AO35" i="75"/>
  <c r="AP99" i="75" s="1"/>
  <c r="AJ34" i="75"/>
  <c r="AK98" i="75" s="1"/>
  <c r="AA28" i="75"/>
  <c r="AT28" i="75"/>
  <c r="AC102" i="75"/>
  <c r="AB96" i="75"/>
  <c r="AS105" i="75"/>
  <c r="AN104" i="75"/>
  <c r="AZ96" i="75"/>
  <c r="AB23" i="74"/>
  <c r="AO51" i="74"/>
  <c r="AS100" i="75"/>
  <c r="AS102" i="75"/>
  <c r="AU51" i="74"/>
  <c r="AL28" i="75"/>
  <c r="AP51" i="74"/>
  <c r="AN23" i="74"/>
  <c r="AX102" i="75"/>
  <c r="AY52" i="74"/>
  <c r="AY96" i="75"/>
  <c r="AH102" i="75"/>
  <c r="AS35" i="75"/>
  <c r="AT99" i="75" s="1"/>
  <c r="AC35" i="75"/>
  <c r="AY28" i="75"/>
  <c r="AH28" i="75"/>
  <c r="AF101" i="75"/>
  <c r="AC28" i="75"/>
  <c r="AH10" i="74"/>
  <c r="AH16" i="74" s="1"/>
  <c r="AC51" i="74"/>
  <c r="AN34" i="75"/>
  <c r="AW96" i="75"/>
  <c r="AY102" i="75"/>
  <c r="AI35" i="75"/>
  <c r="AI99" i="75" s="1"/>
  <c r="AZ44" i="75"/>
  <c r="AI28" i="75"/>
  <c r="AP28" i="75"/>
  <c r="AX28" i="75"/>
  <c r="AN54" i="74"/>
  <c r="AD28" i="75"/>
  <c r="AM35" i="75"/>
  <c r="AP34" i="75"/>
  <c r="AK28" i="75"/>
  <c r="AB24" i="74"/>
  <c r="AL24" i="74"/>
  <c r="AE24" i="74"/>
  <c r="AL10" i="74"/>
  <c r="AL25" i="74"/>
  <c r="AO28" i="75"/>
  <c r="AE28" i="75"/>
  <c r="AH24" i="74"/>
  <c r="AC24" i="74"/>
  <c r="AN24" i="74"/>
  <c r="AF24" i="74"/>
  <c r="AG53" i="74"/>
  <c r="AE51" i="74"/>
  <c r="BA28" i="75"/>
  <c r="AI25" i="74"/>
  <c r="AM24" i="74"/>
  <c r="AM31" i="77"/>
  <c r="AM46" i="77" s="1"/>
  <c r="AW50" i="74"/>
  <c r="AV32" i="74"/>
  <c r="AJ51" i="74"/>
  <c r="AJ24" i="74"/>
  <c r="AY41" i="74"/>
  <c r="AY32" i="74"/>
  <c r="AY23" i="74"/>
  <c r="AZ51" i="74"/>
  <c r="AZ42" i="74"/>
  <c r="AZ24" i="74"/>
  <c r="AZ33" i="74"/>
  <c r="AP23" i="74"/>
  <c r="AK23" i="74"/>
  <c r="AC25" i="74"/>
  <c r="AC23" i="74"/>
  <c r="AV51" i="74"/>
  <c r="AV24" i="74"/>
  <c r="AV33" i="74"/>
  <c r="BA23" i="74"/>
  <c r="BA41" i="74"/>
  <c r="BA32" i="74"/>
  <c r="AO23" i="74"/>
  <c r="AU32" i="74"/>
  <c r="BA25" i="74"/>
  <c r="AR32" i="74"/>
  <c r="AR23" i="74"/>
  <c r="AV35" i="74"/>
  <c r="AP25" i="74"/>
  <c r="AF128" i="66"/>
  <c r="AN26" i="97"/>
  <c r="AQ32" i="74"/>
  <c r="AQ23" i="74"/>
  <c r="AL23" i="74"/>
  <c r="AT33" i="74"/>
  <c r="AT24" i="74"/>
  <c r="BA42" i="74"/>
  <c r="BA24" i="74"/>
  <c r="BA33" i="74"/>
  <c r="AO25" i="74"/>
  <c r="AW24" i="74"/>
  <c r="AW33" i="74"/>
  <c r="AY35" i="74"/>
  <c r="AY33" i="74"/>
  <c r="AY42" i="74"/>
  <c r="AY24" i="74"/>
  <c r="AG25" i="74"/>
  <c r="AI23" i="74"/>
  <c r="AY25" i="74"/>
  <c r="AY34" i="74"/>
  <c r="AY43" i="74"/>
  <c r="AX32" i="74"/>
  <c r="AX23" i="74"/>
  <c r="AP24" i="74"/>
  <c r="AE23" i="74"/>
  <c r="AS32" i="74"/>
  <c r="AR27" i="74"/>
  <c r="AU33" i="74"/>
  <c r="AU24" i="74"/>
  <c r="AM23" i="74"/>
  <c r="AS25" i="74"/>
  <c r="AZ41" i="74"/>
  <c r="AZ32" i="74"/>
  <c r="AZ23" i="74"/>
  <c r="AT34" i="74"/>
  <c r="AT25" i="74"/>
  <c r="AX34" i="74"/>
  <c r="AX25" i="74"/>
  <c r="AQ25" i="74"/>
  <c r="AQ34" i="74"/>
  <c r="AE77" i="67"/>
  <c r="AT23" i="74"/>
  <c r="AT32" i="74"/>
  <c r="AD23" i="74"/>
  <c r="AX33" i="74"/>
  <c r="AX24" i="74"/>
  <c r="AW34" i="74"/>
  <c r="AW25" i="74"/>
  <c r="AW23" i="74"/>
  <c r="AW32" i="74"/>
  <c r="AK25" i="74"/>
  <c r="AS24" i="74"/>
  <c r="AS33" i="74"/>
  <c r="AQ33" i="74"/>
  <c r="AQ24" i="74"/>
  <c r="AR24" i="74"/>
  <c r="AR33" i="74"/>
  <c r="BA34" i="74"/>
  <c r="AH31" i="77"/>
  <c r="AH46" i="77" s="1"/>
  <c r="AH24" i="76"/>
  <c r="AS34" i="74"/>
  <c r="AI52" i="74"/>
  <c r="AM51" i="74"/>
  <c r="AU50" i="74"/>
  <c r="AN51" i="74"/>
  <c r="AP50" i="74"/>
  <c r="AL50" i="74"/>
  <c r="AC50" i="74"/>
  <c r="AY50" i="74"/>
  <c r="AO50" i="74"/>
  <c r="BA51" i="74"/>
  <c r="AK51" i="74"/>
  <c r="AQ19" i="70"/>
  <c r="AQ15" i="70"/>
  <c r="AQ18" i="70"/>
  <c r="AQ17" i="70"/>
  <c r="AI15" i="70"/>
  <c r="AI18" i="70"/>
  <c r="AI17" i="70"/>
  <c r="AI16" i="70"/>
  <c r="AY19" i="70"/>
  <c r="AI19" i="70"/>
  <c r="AI20" i="70"/>
  <c r="AY15" i="70"/>
  <c r="AU15" i="70"/>
  <c r="AU17" i="70"/>
  <c r="AY17" i="70"/>
  <c r="AY18" i="70"/>
  <c r="AR26" i="97"/>
  <c r="AZ123" i="65"/>
  <c r="AX31" i="77"/>
  <c r="AB77" i="67"/>
  <c r="AK77" i="67"/>
  <c r="AS34" i="75"/>
  <c r="AC127" i="66"/>
  <c r="AB88" i="66"/>
  <c r="AR31" i="77"/>
  <c r="AF51" i="74"/>
  <c r="AF35" i="64"/>
  <c r="AB35" i="64"/>
  <c r="AS15" i="64"/>
  <c r="AS40" i="64"/>
  <c r="AK40" i="64"/>
  <c r="AC9" i="76"/>
  <c r="AC13" i="76" s="1"/>
  <c r="AB31" i="77"/>
  <c r="AB46" i="77" s="1"/>
  <c r="AB24" i="76"/>
  <c r="AI34" i="75"/>
  <c r="AJ53" i="74"/>
  <c r="BA34" i="75"/>
  <c r="BB98" i="75" s="1"/>
  <c r="BB53" i="74"/>
  <c r="AX82" i="64"/>
  <c r="AC31" i="64"/>
  <c r="AC25" i="64"/>
  <c r="AM53" i="74"/>
  <c r="F17" i="109"/>
  <c r="AG56" i="67"/>
  <c r="AD69" i="102"/>
  <c r="AD5" i="102"/>
  <c r="AT5" i="102"/>
  <c r="AX24" i="77"/>
  <c r="AP24" i="77"/>
  <c r="AH24" i="77"/>
  <c r="BA24" i="77"/>
  <c r="AE47" i="76"/>
  <c r="AV24" i="77"/>
  <c r="AF24" i="77"/>
  <c r="AU28" i="75"/>
  <c r="AP5" i="102"/>
  <c r="AQ24" i="77"/>
  <c r="AJ34" i="100"/>
  <c r="AO24" i="77"/>
  <c r="AU47" i="76"/>
  <c r="AM47" i="76"/>
  <c r="AY24" i="77"/>
  <c r="AC24" i="77"/>
  <c r="AQ47" i="76"/>
  <c r="AW24" i="77"/>
  <c r="AC40" i="64"/>
  <c r="AD82" i="64"/>
  <c r="BB110" i="65"/>
  <c r="BA15" i="67"/>
  <c r="AX56" i="67"/>
  <c r="AH56" i="67"/>
  <c r="AR26" i="67"/>
  <c r="AN26" i="67"/>
  <c r="AT24" i="77"/>
  <c r="AL24" i="77"/>
  <c r="AD24" i="77"/>
  <c r="AK24" i="77"/>
  <c r="AF34" i="100"/>
  <c r="AB24" i="77"/>
  <c r="AL5" i="102"/>
  <c r="AZ24" i="77"/>
  <c r="AJ24" i="77"/>
  <c r="AM28" i="75"/>
  <c r="AM25" i="74"/>
  <c r="AC82" i="64"/>
  <c r="AE24" i="77"/>
  <c r="AR24" i="77"/>
  <c r="AY47" i="76"/>
  <c r="AI47" i="76"/>
  <c r="AN24" i="77"/>
  <c r="AM24" i="77"/>
  <c r="AM26" i="67"/>
  <c r="AY56" i="67"/>
  <c r="AI56" i="67"/>
  <c r="AR15" i="67"/>
  <c r="AB15" i="67"/>
  <c r="BA56" i="67"/>
  <c r="AK15" i="67"/>
  <c r="AA77" i="67"/>
  <c r="AK26" i="67"/>
  <c r="AX15" i="67"/>
  <c r="AP77" i="67"/>
  <c r="AW56" i="67"/>
  <c r="AZ56" i="67"/>
  <c r="AJ56" i="67"/>
  <c r="AD15" i="67"/>
  <c r="AO26" i="67"/>
  <c r="AV26" i="67"/>
  <c r="AF26" i="67"/>
  <c r="AO56" i="67"/>
  <c r="AQ15" i="67"/>
  <c r="BA26" i="67"/>
  <c r="AM56" i="67"/>
  <c r="AR56" i="67"/>
  <c r="AB56" i="67"/>
  <c r="AT15" i="67"/>
  <c r="AW15" i="67"/>
  <c r="AG15" i="67"/>
  <c r="AU56" i="67"/>
  <c r="AT56" i="67"/>
  <c r="AD56" i="67"/>
  <c r="AW26" i="67"/>
  <c r="AG26" i="67"/>
  <c r="AM77" i="67"/>
  <c r="AL56" i="67"/>
  <c r="AN56" i="67"/>
  <c r="AH15" i="67"/>
  <c r="AS15" i="67"/>
  <c r="AC15" i="67"/>
  <c r="AP56" i="67"/>
  <c r="AS26" i="67"/>
  <c r="AC26" i="67"/>
  <c r="AZ26" i="67"/>
  <c r="AJ26" i="67"/>
  <c r="AQ56" i="67"/>
  <c r="AA56" i="67"/>
  <c r="AZ15" i="67"/>
  <c r="AJ15" i="67"/>
  <c r="AK56" i="67"/>
  <c r="AY26" i="67"/>
  <c r="AI26" i="67"/>
  <c r="AO86" i="65"/>
  <c r="BB86" i="65"/>
  <c r="AO127" i="66"/>
  <c r="AQ102" i="66"/>
  <c r="AY16" i="70"/>
  <c r="AV125" i="66"/>
  <c r="AY20" i="70"/>
  <c r="AU16" i="70"/>
  <c r="AU20" i="70"/>
  <c r="AQ16" i="70"/>
  <c r="AV89" i="66"/>
  <c r="AU89" i="66"/>
  <c r="AE89" i="66"/>
  <c r="AQ20" i="70"/>
  <c r="D20" i="112"/>
  <c r="U20" i="112" s="1"/>
  <c r="AZ89" i="66"/>
  <c r="AG127" i="66"/>
  <c r="BE102" i="66"/>
  <c r="Y22" i="112"/>
  <c r="AW128" i="66"/>
  <c r="AK89" i="66"/>
  <c r="AR89" i="66"/>
  <c r="AU6" i="66"/>
  <c r="AT127" i="66"/>
  <c r="BC102" i="66"/>
  <c r="AU128" i="66"/>
  <c r="AM89" i="66"/>
  <c r="AE128" i="66"/>
  <c r="AN88" i="66"/>
  <c r="AP89" i="66"/>
  <c r="AL89" i="66"/>
  <c r="BD74" i="66"/>
  <c r="BE89" i="66"/>
  <c r="AV128" i="66"/>
  <c r="AS127" i="66"/>
  <c r="AK128" i="66"/>
  <c r="BD89" i="66"/>
  <c r="AR102" i="66"/>
  <c r="AJ89" i="66"/>
  <c r="AB89" i="66"/>
  <c r="BC89" i="66"/>
  <c r="AY89" i="66"/>
  <c r="BD125" i="66"/>
  <c r="AX89" i="66"/>
  <c r="AS102" i="66"/>
  <c r="AD128" i="66"/>
  <c r="AV86" i="66"/>
  <c r="BD86" i="66"/>
  <c r="AW14" i="66"/>
  <c r="AW74" i="66" s="1"/>
  <c r="AG14" i="66"/>
  <c r="AG74" i="66" s="1"/>
  <c r="AR14" i="66"/>
  <c r="AR74" i="66" s="1"/>
  <c r="AB14" i="66"/>
  <c r="AB74" i="66" s="1"/>
  <c r="AU14" i="66"/>
  <c r="AU74" i="66" s="1"/>
  <c r="AE14" i="66"/>
  <c r="AE74" i="66" s="1"/>
  <c r="BD115" i="66"/>
  <c r="AZ115" i="66"/>
  <c r="AZ88" i="66"/>
  <c r="AD88" i="66"/>
  <c r="F21" i="112"/>
  <c r="W21" i="112" s="1"/>
  <c r="AX102" i="66"/>
  <c r="AT128" i="66"/>
  <c r="AH128" i="66"/>
  <c r="AS14" i="66"/>
  <c r="AS74" i="66" s="1"/>
  <c r="AC14" i="66"/>
  <c r="AC74" i="66" s="1"/>
  <c r="AN14" i="66"/>
  <c r="AN74" i="66" s="1"/>
  <c r="AQ14" i="66"/>
  <c r="AQ74" i="66" s="1"/>
  <c r="AA14" i="66"/>
  <c r="AA74" i="66" s="1"/>
  <c r="BB87" i="66" s="1"/>
  <c r="AO14" i="66"/>
  <c r="AO74" i="66" s="1"/>
  <c r="AP126" i="66" s="1"/>
  <c r="AZ14" i="66"/>
  <c r="AZ74" i="66" s="1"/>
  <c r="AJ14" i="66"/>
  <c r="AJ74" i="66" s="1"/>
  <c r="AM14" i="66"/>
  <c r="AM74" i="66" s="1"/>
  <c r="AN61" i="66"/>
  <c r="AN80" i="66" s="1"/>
  <c r="BE115" i="66"/>
  <c r="AS89" i="66"/>
  <c r="BC114" i="66"/>
  <c r="AY114" i="66"/>
  <c r="BA127" i="66"/>
  <c r="BE114" i="66"/>
  <c r="AZ101" i="66"/>
  <c r="AX127" i="66"/>
  <c r="AX128" i="66"/>
  <c r="BA115" i="66"/>
  <c r="AC89" i="66"/>
  <c r="AY127" i="66"/>
  <c r="BC115" i="66"/>
  <c r="AY128" i="66"/>
  <c r="BA14" i="66"/>
  <c r="BA74" i="66" s="1"/>
  <c r="AK14" i="66"/>
  <c r="AK74" i="66" s="1"/>
  <c r="AV14" i="66"/>
  <c r="AV74" i="66" s="1"/>
  <c r="AF14" i="66"/>
  <c r="AF74" i="66" s="1"/>
  <c r="AF126" i="66" s="1"/>
  <c r="AY14" i="66"/>
  <c r="AI14" i="66"/>
  <c r="AI74" i="66" s="1"/>
  <c r="AZ92" i="102"/>
  <c r="AZ80" i="102"/>
  <c r="AR92" i="102"/>
  <c r="AR80" i="102"/>
  <c r="AJ92" i="102"/>
  <c r="AJ80" i="102"/>
  <c r="AB92" i="102"/>
  <c r="AB80" i="102"/>
  <c r="AY182" i="100"/>
  <c r="AY116" i="100"/>
  <c r="AY149" i="100"/>
  <c r="AY83" i="100"/>
  <c r="AI182" i="100"/>
  <c r="AI83" i="100"/>
  <c r="AX83" i="100"/>
  <c r="AW83" i="100"/>
  <c r="AS83" i="100"/>
  <c r="AO83" i="100"/>
  <c r="AG83" i="100"/>
  <c r="AZ83" i="100"/>
  <c r="AV182" i="100"/>
  <c r="AR182" i="100"/>
  <c r="AJ83" i="100"/>
  <c r="AB83" i="100"/>
  <c r="AK171" i="100"/>
  <c r="AK72" i="100"/>
  <c r="AK34" i="100"/>
  <c r="AM103" i="75"/>
  <c r="AX100" i="75"/>
  <c r="AH100" i="75"/>
  <c r="AP96" i="75"/>
  <c r="AZ50" i="74"/>
  <c r="AJ50" i="74"/>
  <c r="AV28" i="75"/>
  <c r="AF25" i="74"/>
  <c r="AF28" i="75"/>
  <c r="AN53" i="74"/>
  <c r="AF53" i="74"/>
  <c r="AK44" i="75"/>
  <c r="AW20" i="70"/>
  <c r="AG20" i="70"/>
  <c r="AR19" i="70"/>
  <c r="AB19" i="70"/>
  <c r="AX17" i="70"/>
  <c r="AH17" i="70"/>
  <c r="AS16" i="70"/>
  <c r="AC16" i="70"/>
  <c r="AN15" i="70"/>
  <c r="AL73" i="66"/>
  <c r="AL86" i="66" s="1"/>
  <c r="AL6" i="66"/>
  <c r="AP52" i="74"/>
  <c r="AH20" i="70"/>
  <c r="AC19" i="70"/>
  <c r="AT16" i="70"/>
  <c r="AS15" i="70"/>
  <c r="AV20" i="70"/>
  <c r="AF20" i="70"/>
  <c r="AL18" i="70"/>
  <c r="AW17" i="70"/>
  <c r="AG17" i="70"/>
  <c r="AR16" i="70"/>
  <c r="AB16" i="70"/>
  <c r="AH73" i="66"/>
  <c r="AH86" i="66" s="1"/>
  <c r="AH6" i="66"/>
  <c r="AD20" i="70"/>
  <c r="AZ18" i="70"/>
  <c r="AX16" i="70"/>
  <c r="AO15" i="70"/>
  <c r="AE99" i="75"/>
  <c r="AL99" i="75"/>
  <c r="AH53" i="74"/>
  <c r="AQ96" i="75"/>
  <c r="AE44" i="75"/>
  <c r="AK50" i="74"/>
  <c r="AP19" i="70"/>
  <c r="BA18" i="70"/>
  <c r="AK18" i="70"/>
  <c r="AV17" i="70"/>
  <c r="AF17" i="70"/>
  <c r="AP15" i="70"/>
  <c r="AU182" i="100"/>
  <c r="AU116" i="100"/>
  <c r="AU83" i="100"/>
  <c r="AE182" i="100"/>
  <c r="AE83" i="100"/>
  <c r="AL83" i="100"/>
  <c r="AD83" i="100"/>
  <c r="AJ182" i="100"/>
  <c r="AB182" i="100"/>
  <c r="AG171" i="100"/>
  <c r="AG72" i="100"/>
  <c r="AG34" i="100"/>
  <c r="AE34" i="100"/>
  <c r="AY103" i="75"/>
  <c r="AI103" i="75"/>
  <c r="AT100" i="75"/>
  <c r="AD100" i="75"/>
  <c r="AL96" i="75"/>
  <c r="AV50" i="74"/>
  <c r="AF50" i="74"/>
  <c r="AR28" i="75"/>
  <c r="AB25" i="74"/>
  <c r="AB28" i="75"/>
  <c r="AS54" i="74"/>
  <c r="AC54" i="74"/>
  <c r="AZ98" i="75"/>
  <c r="AS20" i="70"/>
  <c r="AC20" i="70"/>
  <c r="AN19" i="70"/>
  <c r="AT17" i="70"/>
  <c r="AD17" i="70"/>
  <c r="AO16" i="70"/>
  <c r="AZ15" i="70"/>
  <c r="AJ15" i="70"/>
  <c r="AD73" i="66"/>
  <c r="AE125" i="66" s="1"/>
  <c r="AD6" i="66"/>
  <c r="BC125" i="66"/>
  <c r="BA19" i="70"/>
  <c r="AV18" i="70"/>
  <c r="AL16" i="70"/>
  <c r="AK15" i="70"/>
  <c r="AJ103" i="75"/>
  <c r="AR20" i="70"/>
  <c r="AB20" i="70"/>
  <c r="AX18" i="70"/>
  <c r="AH18" i="70"/>
  <c r="AS17" i="70"/>
  <c r="AC17" i="70"/>
  <c r="AN16" i="70"/>
  <c r="AL52" i="74"/>
  <c r="AW19" i="70"/>
  <c r="AR18" i="70"/>
  <c r="AP16" i="70"/>
  <c r="AG15" i="70"/>
  <c r="AI100" i="75"/>
  <c r="AL19" i="70"/>
  <c r="AW18" i="70"/>
  <c r="AG18" i="70"/>
  <c r="AR17" i="70"/>
  <c r="AB17" i="70"/>
  <c r="AL15" i="70"/>
  <c r="AC26" i="64"/>
  <c r="AL86" i="65"/>
  <c r="AV92" i="102"/>
  <c r="AV80" i="102"/>
  <c r="AN92" i="102"/>
  <c r="AN80" i="102"/>
  <c r="AF92" i="102"/>
  <c r="AF80" i="102"/>
  <c r="AQ182" i="100"/>
  <c r="AQ116" i="100"/>
  <c r="AQ83" i="100"/>
  <c r="BA83" i="100"/>
  <c r="AK83" i="100"/>
  <c r="AC83" i="100"/>
  <c r="AV83" i="100"/>
  <c r="AR83" i="100"/>
  <c r="AN83" i="100"/>
  <c r="AF83" i="100"/>
  <c r="AC171" i="100"/>
  <c r="AC72" i="100"/>
  <c r="AC34" i="100"/>
  <c r="AU103" i="75"/>
  <c r="AE103" i="75"/>
  <c r="AP100" i="75"/>
  <c r="AX96" i="75"/>
  <c r="AH96" i="75"/>
  <c r="AR50" i="74"/>
  <c r="AB50" i="74"/>
  <c r="AN25" i="74"/>
  <c r="AN28" i="75"/>
  <c r="AG50" i="74"/>
  <c r="AO20" i="70"/>
  <c r="AZ19" i="70"/>
  <c r="AJ19" i="70"/>
  <c r="AP17" i="70"/>
  <c r="BA16" i="70"/>
  <c r="AK16" i="70"/>
  <c r="AV15" i="70"/>
  <c r="AF15" i="70"/>
  <c r="AP73" i="66"/>
  <c r="AP6" i="66"/>
  <c r="AP5" i="66" s="1"/>
  <c r="AT52" i="74"/>
  <c r="AH52" i="74"/>
  <c r="AX20" i="70"/>
  <c r="AS19" i="70"/>
  <c r="AN18" i="70"/>
  <c r="AD16" i="70"/>
  <c r="AC15" i="70"/>
  <c r="AV103" i="75"/>
  <c r="AN20" i="70"/>
  <c r="AT18" i="70"/>
  <c r="AD18" i="70"/>
  <c r="AO17" i="70"/>
  <c r="AZ16" i="70"/>
  <c r="AJ16" i="70"/>
  <c r="AX73" i="66"/>
  <c r="AX6" i="66"/>
  <c r="AT20" i="70"/>
  <c r="AO19" i="70"/>
  <c r="AJ18" i="70"/>
  <c r="AH16" i="70"/>
  <c r="AU100" i="75"/>
  <c r="AI96" i="75"/>
  <c r="BA50" i="74"/>
  <c r="AX19" i="70"/>
  <c r="AH19" i="70"/>
  <c r="AS18" i="70"/>
  <c r="AC18" i="70"/>
  <c r="AN17" i="70"/>
  <c r="AX15" i="70"/>
  <c r="AH15" i="70"/>
  <c r="AK15" i="64"/>
  <c r="AK23" i="64" s="1"/>
  <c r="AM182" i="100"/>
  <c r="AM83" i="100"/>
  <c r="AT83" i="100"/>
  <c r="AP83" i="100"/>
  <c r="AH83" i="100"/>
  <c r="AZ182" i="100"/>
  <c r="AN182" i="100"/>
  <c r="AF182" i="100"/>
  <c r="AI34" i="100"/>
  <c r="AY34" i="100"/>
  <c r="AQ103" i="75"/>
  <c r="AL100" i="75"/>
  <c r="AT96" i="75"/>
  <c r="AD96" i="75"/>
  <c r="AN50" i="74"/>
  <c r="AZ28" i="75"/>
  <c r="AJ25" i="74"/>
  <c r="AJ28" i="75"/>
  <c r="AO54" i="74"/>
  <c r="AD54" i="74"/>
  <c r="BA20" i="70"/>
  <c r="AK20" i="70"/>
  <c r="AV19" i="70"/>
  <c r="AF19" i="70"/>
  <c r="AL17" i="70"/>
  <c r="AW16" i="70"/>
  <c r="AG16" i="70"/>
  <c r="AR15" i="70"/>
  <c r="AB15" i="70"/>
  <c r="AT73" i="66"/>
  <c r="AT86" i="66" s="1"/>
  <c r="AT6" i="66"/>
  <c r="AP20" i="70"/>
  <c r="AK19" i="70"/>
  <c r="AF18" i="70"/>
  <c r="AW15" i="70"/>
  <c r="AZ103" i="75"/>
  <c r="AN103" i="75"/>
  <c r="AF103" i="75"/>
  <c r="AZ20" i="70"/>
  <c r="AJ20" i="70"/>
  <c r="AP18" i="70"/>
  <c r="BA17" i="70"/>
  <c r="AK17" i="70"/>
  <c r="AV16" i="70"/>
  <c r="AF16" i="70"/>
  <c r="AX52" i="74"/>
  <c r="AD52" i="74"/>
  <c r="AL20" i="70"/>
  <c r="AG19" i="70"/>
  <c r="AB18" i="70"/>
  <c r="BA15" i="70"/>
  <c r="AY100" i="75"/>
  <c r="AM100" i="75"/>
  <c r="AE100" i="75"/>
  <c r="AM96" i="75"/>
  <c r="AS50" i="74"/>
  <c r="AT19" i="70"/>
  <c r="AD19" i="70"/>
  <c r="AO18" i="70"/>
  <c r="AZ17" i="70"/>
  <c r="AJ17" i="70"/>
  <c r="AT15" i="70"/>
  <c r="AD15" i="70"/>
  <c r="AO73" i="66"/>
  <c r="AO6" i="66"/>
  <c r="AJ73" i="66"/>
  <c r="AJ6" i="66"/>
  <c r="AY86" i="66"/>
  <c r="BA73" i="66"/>
  <c r="Y19" i="112" s="1"/>
  <c r="AK73" i="66"/>
  <c r="AK6" i="66"/>
  <c r="AF73" i="66"/>
  <c r="AF6" i="66"/>
  <c r="BC86" i="66"/>
  <c r="AI86" i="66"/>
  <c r="AW73" i="66"/>
  <c r="AW6" i="66"/>
  <c r="AG73" i="66"/>
  <c r="AG125" i="66" s="1"/>
  <c r="AG6" i="66"/>
  <c r="AR73" i="66"/>
  <c r="AR6" i="66"/>
  <c r="AB73" i="66"/>
  <c r="AB86" i="66" s="1"/>
  <c r="AB6" i="66"/>
  <c r="AS73" i="66"/>
  <c r="AS6" i="66"/>
  <c r="AC73" i="66"/>
  <c r="AC6" i="66"/>
  <c r="AN73" i="66"/>
  <c r="AN86" i="66" s="1"/>
  <c r="AN6" i="66"/>
  <c r="AU86" i="66"/>
  <c r="AE86" i="66"/>
  <c r="AU98" i="65"/>
  <c r="BE122" i="65"/>
  <c r="AX103" i="65"/>
  <c r="AR131" i="67"/>
  <c r="AR130" i="67" s="1"/>
  <c r="AJ131" i="67"/>
  <c r="AJ130" i="67" s="1"/>
  <c r="Y9" i="112"/>
  <c r="AQ98" i="65"/>
  <c r="BA115" i="65"/>
  <c r="AV98" i="65"/>
  <c r="AU99" i="65"/>
  <c r="AX122" i="67"/>
  <c r="AS103" i="65"/>
  <c r="F13" i="112"/>
  <c r="W13" i="112" s="1"/>
  <c r="AQ126" i="67"/>
  <c r="AA126" i="67"/>
  <c r="AS61" i="66"/>
  <c r="AS80" i="66" s="1"/>
  <c r="AK61" i="66"/>
  <c r="AK80" i="66" s="1"/>
  <c r="BE78" i="66"/>
  <c r="AK90" i="65"/>
  <c r="AQ122" i="65"/>
  <c r="BE87" i="65"/>
  <c r="BD99" i="65"/>
  <c r="AD127" i="65"/>
  <c r="AG14" i="65"/>
  <c r="AP14" i="65"/>
  <c r="AP73" i="65" s="1"/>
  <c r="AN122" i="65"/>
  <c r="AS52" i="66"/>
  <c r="BD98" i="65"/>
  <c r="AH122" i="67"/>
  <c r="AR86" i="65"/>
  <c r="AP127" i="65"/>
  <c r="AZ61" i="66"/>
  <c r="AZ80" i="66" s="1"/>
  <c r="AR87" i="65"/>
  <c r="AK122" i="67"/>
  <c r="AH91" i="65"/>
  <c r="BA103" i="65"/>
  <c r="AS99" i="65"/>
  <c r="AC87" i="65"/>
  <c r="AR99" i="65"/>
  <c r="AX87" i="65"/>
  <c r="AW87" i="65"/>
  <c r="AL127" i="65"/>
  <c r="AP87" i="65"/>
  <c r="AB87" i="65"/>
  <c r="BD123" i="65"/>
  <c r="AT87" i="65"/>
  <c r="AS87" i="65"/>
  <c r="AB123" i="65"/>
  <c r="AU87" i="65"/>
  <c r="AT14" i="65"/>
  <c r="AT73" i="65" s="1"/>
  <c r="BC122" i="65"/>
  <c r="AE123" i="65"/>
  <c r="AL14" i="65"/>
  <c r="AL73" i="65" s="1"/>
  <c r="BB103" i="65"/>
  <c r="BB115" i="65"/>
  <c r="AJ86" i="65"/>
  <c r="BE86" i="65"/>
  <c r="AD14" i="65"/>
  <c r="AD73" i="65" s="1"/>
  <c r="AF61" i="66"/>
  <c r="AF80" i="66" s="1"/>
  <c r="AT99" i="65"/>
  <c r="AF87" i="65"/>
  <c r="AE87" i="65"/>
  <c r="AO122" i="67"/>
  <c r="BB120" i="65"/>
  <c r="AT52" i="66"/>
  <c r="AO122" i="65"/>
  <c r="AL115" i="67"/>
  <c r="AL114" i="67" s="1"/>
  <c r="BE99" i="65"/>
  <c r="BD87" i="65"/>
  <c r="AN87" i="65"/>
  <c r="AC86" i="65"/>
  <c r="AU86" i="65"/>
  <c r="AE86" i="65"/>
  <c r="AK86" i="65"/>
  <c r="AX14" i="65"/>
  <c r="AX73" i="65" s="1"/>
  <c r="F7" i="112" s="1"/>
  <c r="W7" i="112" s="1"/>
  <c r="BC86" i="65"/>
  <c r="AM122" i="65"/>
  <c r="BD122" i="65"/>
  <c r="AT61" i="66"/>
  <c r="AT80" i="66" s="1"/>
  <c r="AL131" i="67"/>
  <c r="AL130" i="67" s="1"/>
  <c r="AD61" i="66"/>
  <c r="AD80" i="66" s="1"/>
  <c r="AW126" i="67"/>
  <c r="AO126" i="67"/>
  <c r="AG126" i="67"/>
  <c r="AK126" i="65"/>
  <c r="AX45" i="66"/>
  <c r="AP45" i="66"/>
  <c r="AH45" i="66"/>
  <c r="AH78" i="66" s="1"/>
  <c r="AZ86" i="65"/>
  <c r="AF86" i="65"/>
  <c r="AX77" i="65"/>
  <c r="BD113" i="65" s="1"/>
  <c r="BB87" i="65"/>
  <c r="AU123" i="65"/>
  <c r="BC98" i="65"/>
  <c r="AR123" i="65"/>
  <c r="AV61" i="66"/>
  <c r="AV80" i="66" s="1"/>
  <c r="AG52" i="66"/>
  <c r="AG127" i="65"/>
  <c r="AN79" i="66"/>
  <c r="AF79" i="66"/>
  <c r="AV122" i="65"/>
  <c r="AZ131" i="67"/>
  <c r="AZ130" i="67" s="1"/>
  <c r="AB131" i="67"/>
  <c r="AB130" i="67" s="1"/>
  <c r="AR122" i="65"/>
  <c r="AZ98" i="65"/>
  <c r="AR98" i="65"/>
  <c r="AB86" i="65"/>
  <c r="AC52" i="66"/>
  <c r="AH115" i="67"/>
  <c r="AH114" i="67" s="1"/>
  <c r="AS86" i="65"/>
  <c r="AM86" i="65"/>
  <c r="BA52" i="66"/>
  <c r="AQ86" i="65"/>
  <c r="BB98" i="65"/>
  <c r="AP86" i="65"/>
  <c r="AH86" i="65"/>
  <c r="BE98" i="65"/>
  <c r="BC120" i="65"/>
  <c r="AO14" i="65"/>
  <c r="AO73" i="65" s="1"/>
  <c r="AL122" i="65"/>
  <c r="AX86" i="65"/>
  <c r="AX61" i="66"/>
  <c r="AX80" i="66" s="1"/>
  <c r="AP61" i="66"/>
  <c r="AP80" i="66" s="1"/>
  <c r="AH61" i="66"/>
  <c r="AH80" i="66" s="1"/>
  <c r="AK79" i="66"/>
  <c r="AC79" i="66"/>
  <c r="AS122" i="65"/>
  <c r="BC111" i="65"/>
  <c r="AO126" i="65"/>
  <c r="AS131" i="67"/>
  <c r="AS130" i="67" s="1"/>
  <c r="AK131" i="67"/>
  <c r="AK130" i="67" s="1"/>
  <c r="AF122" i="65"/>
  <c r="AB122" i="65"/>
  <c r="BD86" i="65"/>
  <c r="AV86" i="65"/>
  <c r="AN86" i="65"/>
  <c r="AH87" i="65"/>
  <c r="AW103" i="65"/>
  <c r="BE110" i="65"/>
  <c r="AQ87" i="65"/>
  <c r="AL87" i="65"/>
  <c r="AW98" i="65"/>
  <c r="AG86" i="65"/>
  <c r="AT122" i="65"/>
  <c r="AD122" i="65"/>
  <c r="AI86" i="65"/>
  <c r="AS79" i="66"/>
  <c r="AM87" i="65"/>
  <c r="AW99" i="65"/>
  <c r="AP122" i="65"/>
  <c r="AE122" i="65"/>
  <c r="AK87" i="65"/>
  <c r="AZ99" i="65"/>
  <c r="AJ123" i="65"/>
  <c r="AY110" i="65"/>
  <c r="AN126" i="67"/>
  <c r="AF126" i="67"/>
  <c r="Y13" i="112"/>
  <c r="AY86" i="65"/>
  <c r="AL123" i="65"/>
  <c r="BA87" i="65"/>
  <c r="BB127" i="65"/>
  <c r="AY84" i="65"/>
  <c r="AT98" i="65"/>
  <c r="BA111" i="65"/>
  <c r="AQ99" i="65"/>
  <c r="AJ122" i="65"/>
  <c r="AG61" i="66"/>
  <c r="AG80" i="66" s="1"/>
  <c r="AZ79" i="66"/>
  <c r="AR79" i="66"/>
  <c r="AY98" i="65"/>
  <c r="BB99" i="65"/>
  <c r="BA99" i="65"/>
  <c r="AZ87" i="65"/>
  <c r="AJ87" i="65"/>
  <c r="AW86" i="65"/>
  <c r="AG122" i="65"/>
  <c r="AP77" i="65"/>
  <c r="BD101" i="65" s="1"/>
  <c r="AW52" i="66"/>
  <c r="AT86" i="65"/>
  <c r="AD86" i="65"/>
  <c r="AL61" i="66"/>
  <c r="AL80" i="66" s="1"/>
  <c r="AW79" i="66"/>
  <c r="AO79" i="66"/>
  <c r="AG79" i="66"/>
  <c r="AO131" i="67"/>
  <c r="AO130" i="67" s="1"/>
  <c r="AZ126" i="67"/>
  <c r="AR126" i="67"/>
  <c r="AJ126" i="67"/>
  <c r="AB126" i="67"/>
  <c r="BC84" i="65"/>
  <c r="AY111" i="65"/>
  <c r="AY123" i="65"/>
  <c r="BA86" i="65"/>
  <c r="BE115" i="65"/>
  <c r="AX122" i="65"/>
  <c r="AY87" i="65"/>
  <c r="BC123" i="65"/>
  <c r="AM123" i="65"/>
  <c r="AY122" i="65"/>
  <c r="AZ110" i="65"/>
  <c r="BA79" i="66"/>
  <c r="BA131" i="67"/>
  <c r="BA130" i="67" s="1"/>
  <c r="AC131" i="67"/>
  <c r="AC130" i="67" s="1"/>
  <c r="AV126" i="67"/>
  <c r="AN131" i="67"/>
  <c r="AN130" i="67" s="1"/>
  <c r="AX123" i="65"/>
  <c r="AG87" i="65"/>
  <c r="BD111" i="65"/>
  <c r="AZ111" i="65"/>
  <c r="AV87" i="65"/>
  <c r="AT127" i="65"/>
  <c r="BA98" i="65"/>
  <c r="AX98" i="65"/>
  <c r="F8" i="112"/>
  <c r="W8" i="112" s="1"/>
  <c r="BD110" i="65"/>
  <c r="F9" i="112"/>
  <c r="W9" i="112" s="1"/>
  <c r="BC110" i="65"/>
  <c r="BA126" i="67"/>
  <c r="AS126" i="67"/>
  <c r="AK126" i="67"/>
  <c r="AC126" i="67"/>
  <c r="AT45" i="66"/>
  <c r="AL45" i="66"/>
  <c r="AD45" i="66"/>
  <c r="BE127" i="65"/>
  <c r="BB111" i="65"/>
  <c r="BE111" i="65"/>
  <c r="BA110" i="65"/>
  <c r="AQ123" i="65"/>
  <c r="AI87" i="65"/>
  <c r="BB84" i="65"/>
  <c r="AH14" i="65"/>
  <c r="AH73" i="65" s="1"/>
  <c r="BC87" i="65"/>
  <c r="BC99" i="65"/>
  <c r="AC14" i="65"/>
  <c r="AC73" i="65" s="1"/>
  <c r="AR14" i="65"/>
  <c r="AR73" i="65" s="1"/>
  <c r="AB14" i="65"/>
  <c r="AB73" i="65" s="1"/>
  <c r="AQ14" i="65"/>
  <c r="AA14" i="65"/>
  <c r="AA5" i="65" s="1"/>
  <c r="AW61" i="66"/>
  <c r="AW80" i="66" s="1"/>
  <c r="AW132" i="66" s="1"/>
  <c r="BA102" i="65"/>
  <c r="AW14" i="65"/>
  <c r="AN14" i="65"/>
  <c r="AM14" i="65"/>
  <c r="AQ79" i="66"/>
  <c r="AS14" i="65"/>
  <c r="AZ14" i="65"/>
  <c r="AZ5" i="65" s="1"/>
  <c r="AJ14" i="65"/>
  <c r="AY14" i="65"/>
  <c r="AY5" i="65" s="1"/>
  <c r="AI14" i="65"/>
  <c r="AK14" i="65"/>
  <c r="AV14" i="65"/>
  <c r="AF14" i="65"/>
  <c r="AU14" i="65"/>
  <c r="AE14" i="65"/>
  <c r="BA14" i="65"/>
  <c r="BA5" i="65" s="1"/>
  <c r="AV102" i="65"/>
  <c r="AV90" i="65"/>
  <c r="AV126" i="65"/>
  <c r="AF90" i="65"/>
  <c r="AF126" i="65"/>
  <c r="AV122" i="67"/>
  <c r="AV52" i="66"/>
  <c r="AF122" i="67"/>
  <c r="AF52" i="66"/>
  <c r="AR103" i="65"/>
  <c r="AR91" i="65"/>
  <c r="AB127" i="65"/>
  <c r="AB91" i="65"/>
  <c r="AY126" i="65"/>
  <c r="AY114" i="65"/>
  <c r="AY102" i="65"/>
  <c r="AY90" i="65"/>
  <c r="AZ115" i="67"/>
  <c r="AZ114" i="67" s="1"/>
  <c r="AZ77" i="65"/>
  <c r="AJ115" i="67"/>
  <c r="AJ114" i="67" s="1"/>
  <c r="AJ77" i="65"/>
  <c r="BD80" i="66"/>
  <c r="AV130" i="67"/>
  <c r="AB61" i="66"/>
  <c r="AB80" i="66" s="1"/>
  <c r="AU127" i="65"/>
  <c r="AU103" i="65"/>
  <c r="AU91" i="65"/>
  <c r="AE127" i="65"/>
  <c r="AE91" i="65"/>
  <c r="AY79" i="66"/>
  <c r="AI126" i="67"/>
  <c r="BC80" i="66"/>
  <c r="H26" i="112" s="1"/>
  <c r="AU61" i="66"/>
  <c r="AU80" i="66" s="1"/>
  <c r="AM61" i="66"/>
  <c r="AM80" i="66" s="1"/>
  <c r="AE61" i="66"/>
  <c r="AE80" i="66" s="1"/>
  <c r="AI90" i="65"/>
  <c r="AX79" i="66"/>
  <c r="AT126" i="67"/>
  <c r="AL126" i="65"/>
  <c r="AL90" i="65"/>
  <c r="AH79" i="66"/>
  <c r="AD126" i="67"/>
  <c r="AT115" i="67"/>
  <c r="AT114" i="67" s="1"/>
  <c r="AT77" i="65"/>
  <c r="AS127" i="65"/>
  <c r="AW90" i="65"/>
  <c r="AU122" i="67"/>
  <c r="AU52" i="66"/>
  <c r="AE122" i="67"/>
  <c r="AE52" i="66"/>
  <c r="BA115" i="67"/>
  <c r="BA114" i="67" s="1"/>
  <c r="BA77" i="65"/>
  <c r="AO115" i="67"/>
  <c r="AO114" i="67" s="1"/>
  <c r="AO77" i="65"/>
  <c r="AK115" i="67"/>
  <c r="AK114" i="67" s="1"/>
  <c r="AK77" i="65"/>
  <c r="AY115" i="67"/>
  <c r="AY114" i="67" s="1"/>
  <c r="AY77" i="65"/>
  <c r="AU45" i="66"/>
  <c r="AI115" i="67"/>
  <c r="AI114" i="67" s="1"/>
  <c r="AI77" i="65"/>
  <c r="AE45" i="66"/>
  <c r="AS90" i="65"/>
  <c r="BD120" i="65"/>
  <c r="BD84" i="65"/>
  <c r="AX131" i="67"/>
  <c r="AX130" i="67" s="1"/>
  <c r="AP131" i="67"/>
  <c r="AP130" i="67" s="1"/>
  <c r="AH131" i="67"/>
  <c r="AH130" i="67" s="1"/>
  <c r="AR102" i="65"/>
  <c r="AR90" i="65"/>
  <c r="AR126" i="65"/>
  <c r="AR122" i="67"/>
  <c r="AR52" i="66"/>
  <c r="AB122" i="67"/>
  <c r="AB52" i="66"/>
  <c r="BE80" i="66"/>
  <c r="AO61" i="66"/>
  <c r="AO80" i="66" s="1"/>
  <c r="BD127" i="65"/>
  <c r="BD103" i="65"/>
  <c r="BD91" i="65"/>
  <c r="BD115" i="65"/>
  <c r="AN127" i="65"/>
  <c r="AN91" i="65"/>
  <c r="AJ79" i="66"/>
  <c r="AB79" i="66"/>
  <c r="BA45" i="66"/>
  <c r="AS45" i="66"/>
  <c r="AK45" i="66"/>
  <c r="AC45" i="66"/>
  <c r="AV115" i="67"/>
  <c r="AV114" i="67" s="1"/>
  <c r="AV77" i="65"/>
  <c r="AF115" i="67"/>
  <c r="AF114" i="67" s="1"/>
  <c r="AF77" i="65"/>
  <c r="AR61" i="66"/>
  <c r="AR80" i="66" s="1"/>
  <c r="AJ61" i="66"/>
  <c r="AJ80" i="66" s="1"/>
  <c r="AQ127" i="65"/>
  <c r="AQ103" i="65"/>
  <c r="AQ91" i="65"/>
  <c r="AY126" i="67"/>
  <c r="AM79" i="66"/>
  <c r="AE79" i="66"/>
  <c r="AZ45" i="66"/>
  <c r="AR45" i="66"/>
  <c r="AJ45" i="66"/>
  <c r="AB45" i="66"/>
  <c r="AU131" i="67"/>
  <c r="AU130" i="67" s="1"/>
  <c r="AM131" i="67"/>
  <c r="AM130" i="67" s="1"/>
  <c r="AE131" i="67"/>
  <c r="AE130" i="67" s="1"/>
  <c r="BA91" i="65"/>
  <c r="AK91" i="65"/>
  <c r="AM90" i="65"/>
  <c r="BB126" i="65"/>
  <c r="BB114" i="65"/>
  <c r="BB102" i="65"/>
  <c r="BB90" i="65"/>
  <c r="AX126" i="67"/>
  <c r="D12" i="112"/>
  <c r="U12" i="112" s="1"/>
  <c r="AP126" i="65"/>
  <c r="AP90" i="65"/>
  <c r="AL79" i="66"/>
  <c r="AH126" i="67"/>
  <c r="AT91" i="65"/>
  <c r="AD91" i="65"/>
  <c r="AG91" i="65"/>
  <c r="BA90" i="65"/>
  <c r="AD115" i="67"/>
  <c r="AD114" i="67" s="1"/>
  <c r="AD77" i="65"/>
  <c r="AC91" i="65"/>
  <c r="AW102" i="65"/>
  <c r="AY122" i="67"/>
  <c r="AY52" i="66"/>
  <c r="AM122" i="67"/>
  <c r="AM52" i="66"/>
  <c r="AI122" i="67"/>
  <c r="AI52" i="66"/>
  <c r="BE125" i="65"/>
  <c r="AY45" i="66"/>
  <c r="AM115" i="67"/>
  <c r="AM114" i="67" s="1"/>
  <c r="AM77" i="65"/>
  <c r="AI45" i="66"/>
  <c r="AX91" i="65"/>
  <c r="AP91" i="65"/>
  <c r="AO91" i="65"/>
  <c r="AZ120" i="65"/>
  <c r="AZ84" i="65"/>
  <c r="AN90" i="65"/>
  <c r="AN126" i="65"/>
  <c r="AN52" i="66"/>
  <c r="AN122" i="67"/>
  <c r="AW130" i="67"/>
  <c r="AG130" i="67"/>
  <c r="AZ127" i="65"/>
  <c r="AZ103" i="65"/>
  <c r="AZ91" i="65"/>
  <c r="AZ115" i="65"/>
  <c r="AJ91" i="65"/>
  <c r="AR115" i="67"/>
  <c r="AR114" i="67" s="1"/>
  <c r="AR77" i="65"/>
  <c r="AB115" i="67"/>
  <c r="AB114" i="67" s="1"/>
  <c r="AB77" i="65"/>
  <c r="AA79" i="66"/>
  <c r="BB92" i="66" s="1"/>
  <c r="BC115" i="65"/>
  <c r="BC127" i="65"/>
  <c r="BC103" i="65"/>
  <c r="BC91" i="65"/>
  <c r="AM127" i="65"/>
  <c r="AM91" i="65"/>
  <c r="AU79" i="66"/>
  <c r="AM126" i="67"/>
  <c r="AE126" i="67"/>
  <c r="AY61" i="66"/>
  <c r="AY80" i="66" s="1"/>
  <c r="AQ61" i="66"/>
  <c r="AQ80" i="66" s="1"/>
  <c r="AI61" i="66"/>
  <c r="AI80" i="66" s="1"/>
  <c r="AA61" i="66"/>
  <c r="AA80" i="66" s="1"/>
  <c r="BB93" i="66" s="1"/>
  <c r="AK127" i="65"/>
  <c r="AQ126" i="65"/>
  <c r="AQ102" i="65"/>
  <c r="AQ90" i="65"/>
  <c r="AT126" i="65"/>
  <c r="AT102" i="65"/>
  <c r="AT90" i="65"/>
  <c r="AP79" i="66"/>
  <c r="BB105" i="66" s="1"/>
  <c r="AL126" i="67"/>
  <c r="AD126" i="65"/>
  <c r="AD90" i="65"/>
  <c r="AO90" i="65"/>
  <c r="BB91" i="65"/>
  <c r="AW91" i="65"/>
  <c r="AS91" i="65"/>
  <c r="AC127" i="65"/>
  <c r="AG126" i="65"/>
  <c r="AQ122" i="67"/>
  <c r="AQ52" i="66"/>
  <c r="AA122" i="67"/>
  <c r="AA52" i="66"/>
  <c r="AS115" i="67"/>
  <c r="AS114" i="67" s="1"/>
  <c r="AS77" i="65"/>
  <c r="AC115" i="67"/>
  <c r="AC114" i="67" s="1"/>
  <c r="AC77" i="65"/>
  <c r="AQ45" i="66"/>
  <c r="AM45" i="66"/>
  <c r="AA45" i="66"/>
  <c r="BE120" i="65"/>
  <c r="BE84" i="65"/>
  <c r="BE91" i="65"/>
  <c r="AO127" i="65"/>
  <c r="AC126" i="65"/>
  <c r="AZ102" i="65"/>
  <c r="AZ90" i="65"/>
  <c r="AZ114" i="65"/>
  <c r="AZ126" i="65"/>
  <c r="AJ90" i="65"/>
  <c r="AZ122" i="67"/>
  <c r="AZ52" i="66"/>
  <c r="AJ122" i="67"/>
  <c r="AJ52" i="66"/>
  <c r="BA61" i="66"/>
  <c r="BA80" i="66" s="1"/>
  <c r="AC61" i="66"/>
  <c r="AC80" i="66" s="1"/>
  <c r="AV127" i="65"/>
  <c r="AV103" i="65"/>
  <c r="AV91" i="65"/>
  <c r="AF127" i="65"/>
  <c r="AF91" i="65"/>
  <c r="AV79" i="66"/>
  <c r="AW45" i="66"/>
  <c r="AO45" i="66"/>
  <c r="AG45" i="66"/>
  <c r="AN115" i="67"/>
  <c r="AN114" i="67" s="1"/>
  <c r="AN77" i="65"/>
  <c r="AF130" i="67"/>
  <c r="AY115" i="65"/>
  <c r="AY127" i="65"/>
  <c r="AY103" i="65"/>
  <c r="AY91" i="65"/>
  <c r="AI127" i="65"/>
  <c r="AI91" i="65"/>
  <c r="AU126" i="67"/>
  <c r="AI79" i="66"/>
  <c r="AI131" i="66" s="1"/>
  <c r="AV45" i="66"/>
  <c r="AN45" i="66"/>
  <c r="AF45" i="66"/>
  <c r="AY131" i="67"/>
  <c r="AY130" i="67" s="1"/>
  <c r="AQ131" i="67"/>
  <c r="AQ130" i="67" s="1"/>
  <c r="AI131" i="67"/>
  <c r="AI130" i="67" s="1"/>
  <c r="AA131" i="67"/>
  <c r="AA130" i="67" s="1"/>
  <c r="BA127" i="65"/>
  <c r="AU126" i="65"/>
  <c r="AU102" i="65"/>
  <c r="AU90" i="65"/>
  <c r="AE126" i="65"/>
  <c r="AE90" i="65"/>
  <c r="F12" i="112"/>
  <c r="W12" i="112" s="1"/>
  <c r="AX126" i="65"/>
  <c r="AX102" i="65"/>
  <c r="AX90" i="65"/>
  <c r="AT79" i="66"/>
  <c r="AP126" i="67"/>
  <c r="AH126" i="65"/>
  <c r="AH90" i="65"/>
  <c r="AD79" i="66"/>
  <c r="AL91" i="65"/>
  <c r="AW126" i="65"/>
  <c r="AG90" i="65"/>
  <c r="AW115" i="67"/>
  <c r="AW114" i="67" s="1"/>
  <c r="AW77" i="65"/>
  <c r="AW125" i="65" s="1"/>
  <c r="AG115" i="67"/>
  <c r="AG114" i="67" s="1"/>
  <c r="AG77" i="65"/>
  <c r="BC78" i="66"/>
  <c r="H24" i="112" s="1"/>
  <c r="AU115" i="67"/>
  <c r="AU114" i="67" s="1"/>
  <c r="AU77" i="65"/>
  <c r="AQ115" i="67"/>
  <c r="AQ114" i="67" s="1"/>
  <c r="AQ77" i="65"/>
  <c r="AE115" i="67"/>
  <c r="AE114" i="67" s="1"/>
  <c r="AE77" i="65"/>
  <c r="AA115" i="67"/>
  <c r="AA114" i="67" s="1"/>
  <c r="AA77" i="65"/>
  <c r="AL89" i="65" s="1"/>
  <c r="Y6" i="112"/>
  <c r="BA120" i="65"/>
  <c r="BA84" i="65"/>
  <c r="AS126" i="65"/>
  <c r="AC90" i="65"/>
  <c r="AK35" i="64"/>
  <c r="AK82" i="64"/>
  <c r="AZ63" i="64"/>
  <c r="BA49" i="64"/>
  <c r="AY5" i="69"/>
  <c r="AY5" i="68"/>
  <c r="AZ40" i="68" s="1"/>
  <c r="AY77" i="64"/>
  <c r="AY63" i="64"/>
  <c r="AY35" i="64"/>
  <c r="AY49" i="64"/>
  <c r="AY15" i="64"/>
  <c r="AY26" i="64" s="1"/>
  <c r="AI5" i="69"/>
  <c r="AJ40" i="69" s="1"/>
  <c r="AI5" i="68"/>
  <c r="AI35" i="64"/>
  <c r="AI77" i="64"/>
  <c r="AI15" i="64"/>
  <c r="AM82" i="64"/>
  <c r="AM40" i="64"/>
  <c r="AP5" i="69"/>
  <c r="BB24" i="69" s="1"/>
  <c r="AP5" i="68"/>
  <c r="AP15" i="64"/>
  <c r="AP35" i="64"/>
  <c r="AS49" i="64"/>
  <c r="AW7" i="69"/>
  <c r="AG82" i="64"/>
  <c r="AG40" i="64"/>
  <c r="AZ49" i="64"/>
  <c r="AV35" i="64"/>
  <c r="AV7" i="68"/>
  <c r="AB7" i="68"/>
  <c r="AC7" i="69"/>
  <c r="AG15" i="64"/>
  <c r="AG87" i="64" s="1"/>
  <c r="AN82" i="64"/>
  <c r="AN40" i="64"/>
  <c r="AU5" i="69"/>
  <c r="AU5" i="68"/>
  <c r="AU77" i="64"/>
  <c r="AU49" i="64"/>
  <c r="AU35" i="64"/>
  <c r="AU15" i="64"/>
  <c r="AU21" i="64" s="1"/>
  <c r="AE5" i="69"/>
  <c r="AE5" i="68"/>
  <c r="AE77" i="64"/>
  <c r="AE35" i="64"/>
  <c r="AE15" i="64"/>
  <c r="AE21" i="64" s="1"/>
  <c r="AQ82" i="64"/>
  <c r="AQ54" i="64"/>
  <c r="AQ40" i="64"/>
  <c r="AT5" i="69"/>
  <c r="AT5" i="68"/>
  <c r="AT77" i="64"/>
  <c r="AT49" i="64"/>
  <c r="AT35" i="64"/>
  <c r="AT15" i="64"/>
  <c r="AD5" i="69"/>
  <c r="AD5" i="68"/>
  <c r="AD77" i="64"/>
  <c r="AD35" i="64"/>
  <c r="AD15" i="64"/>
  <c r="AD87" i="64" s="1"/>
  <c r="AK40" i="69"/>
  <c r="AK7" i="69"/>
  <c r="AO82" i="64"/>
  <c r="AO40" i="64"/>
  <c r="AZ7" i="68"/>
  <c r="AJ7" i="69"/>
  <c r="AF7" i="69"/>
  <c r="AC7" i="68"/>
  <c r="AC40" i="68"/>
  <c r="AR82" i="64"/>
  <c r="AR54" i="64"/>
  <c r="AR40" i="64"/>
  <c r="AI82" i="64"/>
  <c r="AI40" i="64"/>
  <c r="AL5" i="69"/>
  <c r="AL5" i="68"/>
  <c r="AL77" i="64"/>
  <c r="AL35" i="64"/>
  <c r="AL15" i="64"/>
  <c r="BA54" i="64"/>
  <c r="BA40" i="64"/>
  <c r="BA68" i="64"/>
  <c r="BA82" i="64"/>
  <c r="AZ77" i="64"/>
  <c r="AV49" i="64"/>
  <c r="AR7" i="68"/>
  <c r="AZ82" i="64"/>
  <c r="AZ54" i="64"/>
  <c r="AZ68" i="64"/>
  <c r="AZ40" i="64"/>
  <c r="AJ82" i="64"/>
  <c r="AJ40" i="64"/>
  <c r="AQ5" i="69"/>
  <c r="AQ5" i="68"/>
  <c r="AQ77" i="64"/>
  <c r="AQ35" i="64"/>
  <c r="AQ15" i="64"/>
  <c r="AQ21" i="64" s="1"/>
  <c r="AQ49" i="64"/>
  <c r="AA5" i="69"/>
  <c r="BB16" i="69" s="1"/>
  <c r="AA5" i="68"/>
  <c r="AA15" i="64"/>
  <c r="BA35" i="64"/>
  <c r="AS7" i="69"/>
  <c r="AB82" i="64"/>
  <c r="AB40" i="64"/>
  <c r="AY82" i="64"/>
  <c r="AY68" i="64"/>
  <c r="AY54" i="64"/>
  <c r="AY40" i="64"/>
  <c r="AU82" i="64"/>
  <c r="AU40" i="64"/>
  <c r="AU54" i="64"/>
  <c r="AE82" i="64"/>
  <c r="AE40" i="64"/>
  <c r="AX5" i="69"/>
  <c r="BB32" i="69" s="1"/>
  <c r="AX5" i="68"/>
  <c r="AX49" i="64"/>
  <c r="AX15" i="64"/>
  <c r="AX87" i="64" s="1"/>
  <c r="AX35" i="64"/>
  <c r="AH5" i="69"/>
  <c r="AH5" i="68"/>
  <c r="AH15" i="64"/>
  <c r="AH35" i="64"/>
  <c r="AP82" i="64"/>
  <c r="AW82" i="64"/>
  <c r="AW54" i="64"/>
  <c r="AW40" i="64"/>
  <c r="AR49" i="64"/>
  <c r="AV82" i="64"/>
  <c r="AV54" i="64"/>
  <c r="AV40" i="64"/>
  <c r="AF82" i="64"/>
  <c r="AF40" i="64"/>
  <c r="AM5" i="69"/>
  <c r="AM5" i="68"/>
  <c r="AM77" i="64"/>
  <c r="AM35" i="64"/>
  <c r="AM15" i="64"/>
  <c r="AG40" i="69"/>
  <c r="AG7" i="69"/>
  <c r="AO15" i="64"/>
  <c r="AO40" i="69" l="1"/>
  <c r="AR101" i="65"/>
  <c r="AO125" i="65"/>
  <c r="AS105" i="66"/>
  <c r="AN126" i="66"/>
  <c r="AP87" i="64"/>
  <c r="AN7" i="69"/>
  <c r="AO42" i="69" s="1"/>
  <c r="AQ101" i="65"/>
  <c r="AQ125" i="65"/>
  <c r="AV125" i="65"/>
  <c r="AH132" i="66"/>
  <c r="AG126" i="66"/>
  <c r="AC125" i="65"/>
  <c r="BA118" i="66"/>
  <c r="BA131" i="66"/>
  <c r="BB119" i="66"/>
  <c r="AX132" i="66"/>
  <c r="AD121" i="65"/>
  <c r="AL125" i="65"/>
  <c r="AK125" i="65"/>
  <c r="AK125" i="66"/>
  <c r="AK86" i="66"/>
  <c r="AH21" i="64"/>
  <c r="AH87" i="64"/>
  <c r="AD89" i="65"/>
  <c r="AJ132" i="66"/>
  <c r="AZ99" i="75"/>
  <c r="AG84" i="65"/>
  <c r="AG120" i="65"/>
  <c r="AR132" i="66"/>
  <c r="F6" i="112"/>
  <c r="W6" i="112" s="1"/>
  <c r="AX120" i="65"/>
  <c r="AF125" i="65"/>
  <c r="AB131" i="66"/>
  <c r="AB92" i="66"/>
  <c r="AJ125" i="65"/>
  <c r="AD86" i="66"/>
  <c r="AD125" i="66"/>
  <c r="AO126" i="66"/>
  <c r="AN30" i="64"/>
  <c r="AN87" i="64"/>
  <c r="AO84" i="65"/>
  <c r="AO120" i="65"/>
  <c r="AZ125" i="66"/>
  <c r="AZ86" i="66"/>
  <c r="AH89" i="65"/>
  <c r="AO26" i="64"/>
  <c r="AO87" i="64"/>
  <c r="AM131" i="66"/>
  <c r="AJ131" i="66"/>
  <c r="BB125" i="65"/>
  <c r="BA125" i="65"/>
  <c r="AO125" i="66"/>
  <c r="AO86" i="66"/>
  <c r="AC27" i="64"/>
  <c r="AC87" i="64"/>
  <c r="BC125" i="65"/>
  <c r="BD125" i="65"/>
  <c r="AC28" i="64"/>
  <c r="AC29" i="64"/>
  <c r="AR24" i="64"/>
  <c r="AB120" i="65"/>
  <c r="AC30" i="64"/>
  <c r="AC9" i="73"/>
  <c r="AC10" i="73" s="1"/>
  <c r="AC22" i="64"/>
  <c r="AC21" i="64"/>
  <c r="AR28" i="64"/>
  <c r="AC23" i="64"/>
  <c r="AC24" i="64"/>
  <c r="AD51" i="75"/>
  <c r="Y25" i="112"/>
  <c r="BA29" i="64"/>
  <c r="AY41" i="113"/>
  <c r="BA8" i="113"/>
  <c r="BC100" i="66"/>
  <c r="H20" i="112"/>
  <c r="BC126" i="65"/>
  <c r="H12" i="112"/>
  <c r="Y12" i="112" s="1"/>
  <c r="BD12" i="113"/>
  <c r="AV12" i="113"/>
  <c r="AN12" i="113"/>
  <c r="AF12" i="113"/>
  <c r="BC12" i="113"/>
  <c r="AU12" i="113"/>
  <c r="AM12" i="113"/>
  <c r="AE12" i="113"/>
  <c r="AO12" i="113"/>
  <c r="BB12" i="113"/>
  <c r="AT12" i="113"/>
  <c r="AL12" i="113"/>
  <c r="AD12" i="113"/>
  <c r="AP12" i="113"/>
  <c r="AG12" i="113"/>
  <c r="BA12" i="113"/>
  <c r="AS12" i="113"/>
  <c r="AK12" i="113"/>
  <c r="AC12" i="113"/>
  <c r="AX12" i="113"/>
  <c r="AZ12" i="113"/>
  <c r="AR12" i="113"/>
  <c r="AJ12" i="113"/>
  <c r="AB12" i="113"/>
  <c r="AW12" i="113"/>
  <c r="AY12" i="113"/>
  <c r="AQ12" i="113"/>
  <c r="AI12" i="113"/>
  <c r="AA12" i="113"/>
  <c r="AH12" i="113"/>
  <c r="BE12" i="113"/>
  <c r="BC11" i="113"/>
  <c r="AU11" i="113"/>
  <c r="AM11" i="113"/>
  <c r="AE11" i="113"/>
  <c r="BB11" i="113"/>
  <c r="AT11" i="113"/>
  <c r="AL11" i="113"/>
  <c r="AD11" i="113"/>
  <c r="AW11" i="113"/>
  <c r="AN11" i="113"/>
  <c r="BA11" i="113"/>
  <c r="AS11" i="113"/>
  <c r="AK11" i="113"/>
  <c r="AC11" i="113"/>
  <c r="AJ11" i="113"/>
  <c r="AA11" i="113"/>
  <c r="AZ11" i="113"/>
  <c r="AR11" i="113"/>
  <c r="AB11" i="113"/>
  <c r="AG11" i="113"/>
  <c r="BD11" i="113"/>
  <c r="AY11" i="113"/>
  <c r="AQ11" i="113"/>
  <c r="AI11" i="113"/>
  <c r="BE11" i="113"/>
  <c r="AO11" i="113"/>
  <c r="AV11" i="113"/>
  <c r="AX11" i="113"/>
  <c r="AP11" i="113"/>
  <c r="AH11" i="113"/>
  <c r="AF11" i="113"/>
  <c r="AZ30" i="64"/>
  <c r="AZ24" i="64"/>
  <c r="AZ31" i="64"/>
  <c r="AG40" i="68"/>
  <c r="AZ25" i="64"/>
  <c r="AZ8" i="113"/>
  <c r="BE131" i="66"/>
  <c r="AZ9" i="73"/>
  <c r="AZ10" i="73" s="1"/>
  <c r="AW40" i="69"/>
  <c r="AZ23" i="64"/>
  <c r="AZ26" i="64"/>
  <c r="AZ22" i="64"/>
  <c r="BE90" i="65"/>
  <c r="AV14" i="67"/>
  <c r="AV5" i="67" s="1"/>
  <c r="AV136" i="67" s="1"/>
  <c r="AZ5" i="113"/>
  <c r="AZ21" i="64"/>
  <c r="AZ29" i="64"/>
  <c r="AV40" i="69"/>
  <c r="AZ27" i="64"/>
  <c r="BE114" i="65"/>
  <c r="AC64" i="100"/>
  <c r="AD44" i="75"/>
  <c r="AE108" i="75" s="1"/>
  <c r="AN28" i="64"/>
  <c r="AN9" i="73"/>
  <c r="AN10" i="73" s="1"/>
  <c r="AQ113" i="67"/>
  <c r="AN27" i="64"/>
  <c r="AC113" i="67"/>
  <c r="AO64" i="100"/>
  <c r="AK113" i="67"/>
  <c r="AR113" i="67"/>
  <c r="AT120" i="65"/>
  <c r="AA113" i="67"/>
  <c r="AW113" i="67"/>
  <c r="AV113" i="67"/>
  <c r="AS120" i="65"/>
  <c r="I8" i="109"/>
  <c r="S8" i="109" s="1"/>
  <c r="I7" i="109"/>
  <c r="I12" i="109"/>
  <c r="I14" i="109"/>
  <c r="S14" i="109" s="1"/>
  <c r="I13" i="109"/>
  <c r="S13" i="109" s="1"/>
  <c r="I9" i="109"/>
  <c r="S9" i="109" s="1"/>
  <c r="H17" i="109"/>
  <c r="R17" i="109" s="1"/>
  <c r="I17" i="109"/>
  <c r="S17" i="109" s="1"/>
  <c r="H9" i="109"/>
  <c r="R9" i="109" s="1"/>
  <c r="H7" i="109"/>
  <c r="R7" i="109" s="1"/>
  <c r="H13" i="109"/>
  <c r="R13" i="109" s="1"/>
  <c r="H8" i="109"/>
  <c r="R8" i="109" s="1"/>
  <c r="H12" i="109"/>
  <c r="H14" i="109"/>
  <c r="AR120" i="65"/>
  <c r="AJ120" i="65"/>
  <c r="AW120" i="65"/>
  <c r="AB113" i="67"/>
  <c r="AO113" i="67"/>
  <c r="AZ113" i="67"/>
  <c r="BD126" i="65"/>
  <c r="AE113" i="67"/>
  <c r="AU113" i="67"/>
  <c r="AG113" i="67"/>
  <c r="AS113" i="67"/>
  <c r="BD90" i="65"/>
  <c r="AS84" i="65"/>
  <c r="AW84" i="65"/>
  <c r="AT84" i="65"/>
  <c r="BE126" i="65"/>
  <c r="BD114" i="65"/>
  <c r="AN113" i="67"/>
  <c r="AD113" i="67"/>
  <c r="BA113" i="67"/>
  <c r="AT113" i="67"/>
  <c r="AJ113" i="67"/>
  <c r="AL80" i="65"/>
  <c r="AL29" i="113" s="1"/>
  <c r="AG97" i="102"/>
  <c r="AI5" i="65"/>
  <c r="AL5" i="65"/>
  <c r="AL66" i="65" s="1"/>
  <c r="AV5" i="65"/>
  <c r="AE5" i="65"/>
  <c r="AJ5" i="65"/>
  <c r="AT5" i="65"/>
  <c r="AT66" i="65" s="1"/>
  <c r="AS5" i="65"/>
  <c r="AS66" i="65" s="1"/>
  <c r="AQ5" i="65"/>
  <c r="AW5" i="65"/>
  <c r="AD5" i="65"/>
  <c r="AX5" i="65"/>
  <c r="AX66" i="65" s="1"/>
  <c r="AG5" i="65"/>
  <c r="AG6" i="68" s="1"/>
  <c r="AG8" i="68" s="1"/>
  <c r="AU5" i="65"/>
  <c r="AM5" i="65"/>
  <c r="AF5" i="65"/>
  <c r="AK5" i="65"/>
  <c r="AP5" i="65"/>
  <c r="AP6" i="69" s="1"/>
  <c r="AO5" i="65"/>
  <c r="AO66" i="65" s="1"/>
  <c r="AN5" i="65"/>
  <c r="AH5" i="65"/>
  <c r="AH66" i="65" s="1"/>
  <c r="AB5" i="65"/>
  <c r="AY74" i="66"/>
  <c r="AY100" i="66" s="1"/>
  <c r="AY5" i="66"/>
  <c r="AY66" i="66" s="1"/>
  <c r="AC5" i="65"/>
  <c r="AR5" i="65"/>
  <c r="AI64" i="100"/>
  <c r="AN64" i="100"/>
  <c r="AK64" i="100"/>
  <c r="AL113" i="67"/>
  <c r="AY113" i="67"/>
  <c r="AM113" i="67"/>
  <c r="AF113" i="67"/>
  <c r="AI113" i="67"/>
  <c r="AH113" i="67"/>
  <c r="AP113" i="67"/>
  <c r="AX113" i="67"/>
  <c r="BD131" i="66"/>
  <c r="AR57" i="100"/>
  <c r="BC90" i="65"/>
  <c r="AM120" i="65"/>
  <c r="BC102" i="65"/>
  <c r="AF120" i="65"/>
  <c r="BE96" i="65"/>
  <c r="AS96" i="65"/>
  <c r="BC114" i="65"/>
  <c r="AW96" i="65"/>
  <c r="BC96" i="65"/>
  <c r="AY96" i="65"/>
  <c r="AB24" i="64"/>
  <c r="AW97" i="102"/>
  <c r="AW64" i="100"/>
  <c r="AB9" i="73"/>
  <c r="AB10" i="73" s="1"/>
  <c r="AW5" i="66"/>
  <c r="AW66" i="66" s="1"/>
  <c r="AS64" i="100"/>
  <c r="D7" i="112"/>
  <c r="U7" i="112" s="1"/>
  <c r="BB97" i="65"/>
  <c r="AE120" i="65"/>
  <c r="AY120" i="65"/>
  <c r="AV57" i="102"/>
  <c r="AV97" i="102"/>
  <c r="AU120" i="65"/>
  <c r="AD120" i="65"/>
  <c r="AZ108" i="65"/>
  <c r="AZ82" i="75"/>
  <c r="AF50" i="75"/>
  <c r="AX50" i="75"/>
  <c r="AL44" i="75"/>
  <c r="AL108" i="75" s="1"/>
  <c r="AD5" i="66"/>
  <c r="AD66" i="66" s="1"/>
  <c r="BA108" i="65"/>
  <c r="BE108" i="65"/>
  <c r="AD84" i="65"/>
  <c r="BB108" i="65"/>
  <c r="BD108" i="65"/>
  <c r="AX84" i="65"/>
  <c r="AY108" i="65"/>
  <c r="BC108" i="65"/>
  <c r="AJ23" i="64"/>
  <c r="BA40" i="68"/>
  <c r="AJ27" i="64"/>
  <c r="AV29" i="64"/>
  <c r="AJ87" i="64"/>
  <c r="AF29" i="64"/>
  <c r="BA25" i="64"/>
  <c r="AV28" i="64"/>
  <c r="AW22" i="64"/>
  <c r="AU57" i="100"/>
  <c r="AR39" i="100"/>
  <c r="AY64" i="100"/>
  <c r="AC50" i="101"/>
  <c r="AT57" i="100"/>
  <c r="AK120" i="65"/>
  <c r="AN120" i="65"/>
  <c r="AI120" i="65"/>
  <c r="AW31" i="64"/>
  <c r="AH120" i="65"/>
  <c r="AC120" i="65"/>
  <c r="AN84" i="65"/>
  <c r="AQ120" i="65"/>
  <c r="AH84" i="65"/>
  <c r="AI55" i="102"/>
  <c r="AR50" i="101"/>
  <c r="AK84" i="65"/>
  <c r="AP84" i="65"/>
  <c r="BB96" i="65"/>
  <c r="AP120" i="65"/>
  <c r="AL120" i="65"/>
  <c r="AT96" i="65"/>
  <c r="AU76" i="102"/>
  <c r="AV100" i="102" s="1"/>
  <c r="AW29" i="64"/>
  <c r="AZ40" i="69"/>
  <c r="AV120" i="65"/>
  <c r="BD96" i="65"/>
  <c r="AK40" i="68"/>
  <c r="AR96" i="65"/>
  <c r="BA96" i="65"/>
  <c r="AV96" i="65"/>
  <c r="AZ96" i="65"/>
  <c r="AH80" i="65"/>
  <c r="AX96" i="65"/>
  <c r="AU84" i="65"/>
  <c r="AQ96" i="65"/>
  <c r="AX5" i="66"/>
  <c r="AX66" i="66" s="1"/>
  <c r="AF57" i="102"/>
  <c r="AG73" i="65"/>
  <c r="AH121" i="65" s="1"/>
  <c r="AT32" i="76"/>
  <c r="AV32" i="76"/>
  <c r="AQ10" i="74"/>
  <c r="AQ16" i="74" s="1"/>
  <c r="AR50" i="100"/>
  <c r="BA39" i="100"/>
  <c r="AP64" i="100"/>
  <c r="AQ35" i="74"/>
  <c r="AF57" i="100"/>
  <c r="AB54" i="74"/>
  <c r="AT99" i="77"/>
  <c r="BE69" i="77"/>
  <c r="BC69" i="77"/>
  <c r="BD69" i="77"/>
  <c r="BB69" i="77"/>
  <c r="AT97" i="65"/>
  <c r="AY112" i="66"/>
  <c r="BB112" i="66"/>
  <c r="AU99" i="66"/>
  <c r="BB99" i="66"/>
  <c r="AW28" i="64"/>
  <c r="BE38" i="76"/>
  <c r="BC38" i="76"/>
  <c r="BB38" i="76"/>
  <c r="BD38" i="76"/>
  <c r="AO91" i="77"/>
  <c r="BE167" i="100"/>
  <c r="BC167" i="100"/>
  <c r="BB167" i="100"/>
  <c r="BD167" i="100"/>
  <c r="BB113" i="66"/>
  <c r="AL97" i="102"/>
  <c r="AZ97" i="102"/>
  <c r="BB22" i="76"/>
  <c r="BD22" i="76"/>
  <c r="BE22" i="76"/>
  <c r="BC22" i="76"/>
  <c r="BD24" i="76"/>
  <c r="BE24" i="76"/>
  <c r="BB24" i="76"/>
  <c r="BC24" i="76"/>
  <c r="AW27" i="64"/>
  <c r="BA23" i="64"/>
  <c r="BA30" i="64"/>
  <c r="AR22" i="64"/>
  <c r="BA28" i="64"/>
  <c r="BA5" i="113"/>
  <c r="BD101" i="100"/>
  <c r="BE101" i="100"/>
  <c r="BC101" i="100"/>
  <c r="BB101" i="100"/>
  <c r="AW24" i="64"/>
  <c r="BE40" i="76"/>
  <c r="BB40" i="76"/>
  <c r="BD40" i="76"/>
  <c r="BC40" i="76"/>
  <c r="AM24" i="76"/>
  <c r="BB54" i="77"/>
  <c r="BE54" i="77"/>
  <c r="BC54" i="77"/>
  <c r="BD54" i="77"/>
  <c r="BD134" i="100"/>
  <c r="BE134" i="100"/>
  <c r="BC134" i="100"/>
  <c r="BB134" i="100"/>
  <c r="AG85" i="102"/>
  <c r="BD85" i="102"/>
  <c r="BC85" i="102"/>
  <c r="BB85" i="102"/>
  <c r="BE85" i="102"/>
  <c r="BA97" i="102"/>
  <c r="BB97" i="102"/>
  <c r="BA32" i="76"/>
  <c r="BE32" i="76"/>
  <c r="BD32" i="76"/>
  <c r="BB32" i="76"/>
  <c r="BC32" i="76"/>
  <c r="AD57" i="100"/>
  <c r="BD118" i="66"/>
  <c r="BB118" i="66"/>
  <c r="BB106" i="66"/>
  <c r="BA9" i="76"/>
  <c r="BB49" i="76" s="1"/>
  <c r="BB46" i="76"/>
  <c r="BD30" i="76"/>
  <c r="BE30" i="76"/>
  <c r="BC30" i="76"/>
  <c r="BB30" i="76"/>
  <c r="BC76" i="77"/>
  <c r="BB76" i="77"/>
  <c r="BD76" i="77"/>
  <c r="BE76" i="77"/>
  <c r="AL24" i="76"/>
  <c r="AG98" i="75"/>
  <c r="AZ56" i="102"/>
  <c r="AA57" i="102"/>
  <c r="AS57" i="100"/>
  <c r="AI57" i="100"/>
  <c r="AY57" i="100"/>
  <c r="AV26" i="64"/>
  <c r="AJ30" i="64"/>
  <c r="AR29" i="64"/>
  <c r="AR30" i="64"/>
  <c r="AR21" i="64"/>
  <c r="AV25" i="64"/>
  <c r="AV24" i="64"/>
  <c r="AV27" i="64"/>
  <c r="AJ22" i="64"/>
  <c r="AT14" i="67"/>
  <c r="AT5" i="67" s="1"/>
  <c r="AT136" i="67" s="1"/>
  <c r="AF85" i="102"/>
  <c r="AB21" i="64"/>
  <c r="AW26" i="64"/>
  <c r="AV23" i="64"/>
  <c r="AR27" i="64"/>
  <c r="AV9" i="73"/>
  <c r="AV10" i="73" s="1"/>
  <c r="AJ25" i="64"/>
  <c r="AW21" i="64"/>
  <c r="AJ26" i="64"/>
  <c r="AW87" i="64"/>
  <c r="AJ31" i="64"/>
  <c r="AB28" i="64"/>
  <c r="AW40" i="68"/>
  <c r="AR31" i="64"/>
  <c r="AN26" i="64"/>
  <c r="AC40" i="69"/>
  <c r="AB29" i="64"/>
  <c r="AV22" i="64"/>
  <c r="AJ29" i="64"/>
  <c r="BB128" i="66"/>
  <c r="AW25" i="64"/>
  <c r="AQ14" i="67"/>
  <c r="AQ5" i="67" s="1"/>
  <c r="AQ136" i="67" s="1"/>
  <c r="AF97" i="102"/>
  <c r="AT24" i="76"/>
  <c r="AA76" i="102"/>
  <c r="AG88" i="102" s="1"/>
  <c r="AK91" i="77"/>
  <c r="AE55" i="102"/>
  <c r="AG50" i="100"/>
  <c r="AZ50" i="100"/>
  <c r="AV31" i="64"/>
  <c r="AR25" i="64"/>
  <c r="AS40" i="69"/>
  <c r="AN21" i="64"/>
  <c r="AN24" i="64"/>
  <c r="AB22" i="64"/>
  <c r="AN25" i="64"/>
  <c r="AN29" i="64"/>
  <c r="AJ21" i="64"/>
  <c r="AJ28" i="64"/>
  <c r="AB26" i="64"/>
  <c r="AW9" i="73"/>
  <c r="AW10" i="73" s="1"/>
  <c r="AJ9" i="73"/>
  <c r="AJ10" i="73" s="1"/>
  <c r="AR26" i="64"/>
  <c r="AB31" i="64"/>
  <c r="AR9" i="73"/>
  <c r="AR10" i="73" s="1"/>
  <c r="AN31" i="64"/>
  <c r="AB23" i="64"/>
  <c r="AJ40" i="68"/>
  <c r="AV30" i="64"/>
  <c r="AF27" i="64"/>
  <c r="AN23" i="64"/>
  <c r="AV56" i="102"/>
  <c r="AL53" i="74"/>
  <c r="AW30" i="64"/>
  <c r="AN22" i="64"/>
  <c r="AV36" i="74"/>
  <c r="AK10" i="74"/>
  <c r="AK15" i="74" s="1"/>
  <c r="AK39" i="77"/>
  <c r="AK99" i="77" s="1"/>
  <c r="AW54" i="74"/>
  <c r="AF44" i="75"/>
  <c r="AF108" i="75" s="1"/>
  <c r="AU58" i="102"/>
  <c r="AY76" i="102"/>
  <c r="AY88" i="102" s="1"/>
  <c r="BA64" i="100"/>
  <c r="AM64" i="100"/>
  <c r="AA64" i="100"/>
  <c r="AQ24" i="76"/>
  <c r="AD64" i="100"/>
  <c r="AX50" i="100"/>
  <c r="AK31" i="64"/>
  <c r="BA7" i="69"/>
  <c r="BB42" i="69" s="1"/>
  <c r="AB44" i="75"/>
  <c r="AU99" i="75"/>
  <c r="AE48" i="76"/>
  <c r="AF48" i="76"/>
  <c r="AR64" i="100"/>
  <c r="P17" i="109"/>
  <c r="AF24" i="101"/>
  <c r="AO50" i="100"/>
  <c r="AV50" i="101"/>
  <c r="AE39" i="100"/>
  <c r="AJ64" i="100"/>
  <c r="AM98" i="75"/>
  <c r="AX44" i="75"/>
  <c r="BB92" i="75" s="1"/>
  <c r="AB50" i="101"/>
  <c r="AF39" i="100"/>
  <c r="AC14" i="74"/>
  <c r="AC15" i="74"/>
  <c r="AC41" i="113"/>
  <c r="AC18" i="74"/>
  <c r="AC16" i="74"/>
  <c r="AY98" i="75"/>
  <c r="AP24" i="76"/>
  <c r="BA50" i="100"/>
  <c r="AX98" i="75"/>
  <c r="AT5" i="66"/>
  <c r="AT66" i="66" s="1"/>
  <c r="AG44" i="75"/>
  <c r="AZ53" i="74"/>
  <c r="AZ55" i="102"/>
  <c r="F20" i="112"/>
  <c r="W20" i="112" s="1"/>
  <c r="AY53" i="74"/>
  <c r="AF26" i="64"/>
  <c r="AF24" i="64"/>
  <c r="AT44" i="75"/>
  <c r="AF56" i="102"/>
  <c r="AI57" i="102"/>
  <c r="AP53" i="74"/>
  <c r="AR200" i="100"/>
  <c r="AL48" i="76"/>
  <c r="AK26" i="74"/>
  <c r="AL50" i="75"/>
  <c r="AJ24" i="76"/>
  <c r="AW32" i="76"/>
  <c r="AQ48" i="76"/>
  <c r="AG50" i="75"/>
  <c r="BA57" i="100"/>
  <c r="AU54" i="74"/>
  <c r="AW55" i="102"/>
  <c r="AP48" i="76"/>
  <c r="AZ64" i="100"/>
  <c r="AN50" i="101"/>
  <c r="AP14" i="67"/>
  <c r="AP5" i="67" s="1"/>
  <c r="AP136" i="67" s="1"/>
  <c r="BA7" i="68"/>
  <c r="BB42" i="68" s="1"/>
  <c r="AF22" i="64"/>
  <c r="AI58" i="102"/>
  <c r="BA76" i="77"/>
  <c r="AO10" i="74"/>
  <c r="AO41" i="113" s="1"/>
  <c r="AQ32" i="76"/>
  <c r="AV87" i="64"/>
  <c r="AF25" i="64"/>
  <c r="AF28" i="64"/>
  <c r="AS5" i="66"/>
  <c r="AS66" i="66" s="1"/>
  <c r="AF55" i="102"/>
  <c r="AG100" i="102"/>
  <c r="AQ55" i="102"/>
  <c r="AM14" i="67"/>
  <c r="AM5" i="67" s="1"/>
  <c r="AM136" i="67" s="1"/>
  <c r="AJ48" i="76"/>
  <c r="AV48" i="76"/>
  <c r="BA91" i="77"/>
  <c r="AS97" i="102"/>
  <c r="AL14" i="67"/>
  <c r="AL5" i="67" s="1"/>
  <c r="AL136" i="67" s="1"/>
  <c r="AQ64" i="100"/>
  <c r="AB64" i="100"/>
  <c r="AC57" i="100"/>
  <c r="AS32" i="76"/>
  <c r="AH50" i="97"/>
  <c r="AT64" i="100"/>
  <c r="AF24" i="97"/>
  <c r="AJ50" i="100"/>
  <c r="AI39" i="100"/>
  <c r="BC126" i="66"/>
  <c r="AI50" i="97"/>
  <c r="AE21" i="70"/>
  <c r="AU39" i="100"/>
  <c r="AS50" i="100"/>
  <c r="AF50" i="101"/>
  <c r="AV39" i="100"/>
  <c r="AX50" i="97"/>
  <c r="AK50" i="100"/>
  <c r="AO24" i="101"/>
  <c r="AM58" i="102"/>
  <c r="AJ39" i="100"/>
  <c r="BA50" i="101"/>
  <c r="AG50" i="97"/>
  <c r="AK57" i="100"/>
  <c r="AE13" i="76"/>
  <c r="AE48" i="113"/>
  <c r="AE16" i="76"/>
  <c r="AE15" i="76"/>
  <c r="AE14" i="76"/>
  <c r="AS26" i="64"/>
  <c r="AS31" i="64"/>
  <c r="AS40" i="68"/>
  <c r="AF31" i="64"/>
  <c r="BA40" i="69"/>
  <c r="BA21" i="64"/>
  <c r="BA24" i="64"/>
  <c r="BA31" i="64"/>
  <c r="BA9" i="73"/>
  <c r="BA10" i="73" s="1"/>
  <c r="AH44" i="75"/>
  <c r="AK54" i="74"/>
  <c r="AZ58" i="102"/>
  <c r="AA44" i="75"/>
  <c r="BA14" i="67"/>
  <c r="BA5" i="67" s="1"/>
  <c r="BA136" i="67" s="1"/>
  <c r="AF14" i="67"/>
  <c r="AF5" i="67" s="1"/>
  <c r="AF136" i="67" s="1"/>
  <c r="AO9" i="76"/>
  <c r="AO15" i="76" s="1"/>
  <c r="AG48" i="76"/>
  <c r="AE27" i="74"/>
  <c r="AZ24" i="76"/>
  <c r="AN51" i="75"/>
  <c r="AV24" i="76"/>
  <c r="AE24" i="76"/>
  <c r="AS24" i="76"/>
  <c r="BA46" i="77"/>
  <c r="AN9" i="76"/>
  <c r="AN13" i="76" s="1"/>
  <c r="AD91" i="77"/>
  <c r="AV54" i="77"/>
  <c r="BA24" i="97"/>
  <c r="AE64" i="100"/>
  <c r="AF9" i="73"/>
  <c r="AF10" i="73" s="1"/>
  <c r="AF30" i="64"/>
  <c r="BA26" i="64"/>
  <c r="AF23" i="64"/>
  <c r="BA22" i="64"/>
  <c r="BA27" i="64"/>
  <c r="BA87" i="64"/>
  <c r="AH98" i="75"/>
  <c r="AN56" i="102"/>
  <c r="AZ57" i="102"/>
  <c r="AV53" i="74"/>
  <c r="AU56" i="102"/>
  <c r="AT48" i="76"/>
  <c r="AW48" i="76"/>
  <c r="AV44" i="75"/>
  <c r="AW24" i="76"/>
  <c r="BA61" i="77"/>
  <c r="AP91" i="77"/>
  <c r="BA39" i="77"/>
  <c r="BB99" i="77" s="1"/>
  <c r="AR99" i="75"/>
  <c r="AW50" i="100"/>
  <c r="AH57" i="100"/>
  <c r="AG57" i="100"/>
  <c r="AE57" i="100"/>
  <c r="AT50" i="101"/>
  <c r="AU57" i="102"/>
  <c r="AV200" i="100"/>
  <c r="AD48" i="76"/>
  <c r="AW9" i="76"/>
  <c r="AW14" i="76" s="1"/>
  <c r="AW98" i="75"/>
  <c r="AS48" i="76"/>
  <c r="AS27" i="74"/>
  <c r="AD54" i="77"/>
  <c r="AE24" i="97"/>
  <c r="AC39" i="77"/>
  <c r="AD99" i="77" s="1"/>
  <c r="AY55" i="102"/>
  <c r="AD50" i="100"/>
  <c r="AG50" i="101"/>
  <c r="AC39" i="100"/>
  <c r="AO44" i="75"/>
  <c r="AN39" i="100"/>
  <c r="AL64" i="100"/>
  <c r="BA24" i="101"/>
  <c r="AH50" i="100"/>
  <c r="AM50" i="101"/>
  <c r="BA99" i="75"/>
  <c r="AE57" i="102"/>
  <c r="BA27" i="74"/>
  <c r="AV27" i="74"/>
  <c r="AX35" i="74"/>
  <c r="AU27" i="74"/>
  <c r="AY44" i="74"/>
  <c r="AH27" i="74"/>
  <c r="AN27" i="74"/>
  <c r="BA51" i="75"/>
  <c r="BA50" i="97"/>
  <c r="AO14" i="67"/>
  <c r="AO5" i="67" s="1"/>
  <c r="AO136" i="67" s="1"/>
  <c r="AT27" i="74"/>
  <c r="AV54" i="74"/>
  <c r="AD27" i="74"/>
  <c r="AX27" i="74"/>
  <c r="AO27" i="74"/>
  <c r="AB27" i="74"/>
  <c r="BA67" i="75"/>
  <c r="BA83" i="75"/>
  <c r="AO50" i="75"/>
  <c r="AK39" i="100"/>
  <c r="AT50" i="100"/>
  <c r="AA14" i="67"/>
  <c r="AA5" i="67" s="1"/>
  <c r="AA136" i="67" s="1"/>
  <c r="AR57" i="102"/>
  <c r="AZ44" i="74"/>
  <c r="AY27" i="74"/>
  <c r="AM27" i="74"/>
  <c r="AC27" i="74"/>
  <c r="AI24" i="76"/>
  <c r="AE50" i="101"/>
  <c r="AJ14" i="67"/>
  <c r="AJ5" i="67" s="1"/>
  <c r="AJ136" i="67" s="1"/>
  <c r="AU50" i="97"/>
  <c r="AV57" i="100"/>
  <c r="BB113" i="65"/>
  <c r="AK5" i="66"/>
  <c r="AK66" i="66" s="1"/>
  <c r="AW27" i="74"/>
  <c r="AX24" i="97"/>
  <c r="AM50" i="97"/>
  <c r="AT50" i="97"/>
  <c r="AZ39" i="100"/>
  <c r="AP39" i="100"/>
  <c r="AX57" i="100"/>
  <c r="AZ24" i="97"/>
  <c r="AJ58" i="102"/>
  <c r="AF27" i="74"/>
  <c r="AB58" i="102"/>
  <c r="AC24" i="101"/>
  <c r="AL39" i="100"/>
  <c r="AU50" i="101"/>
  <c r="AF50" i="100"/>
  <c r="AP200" i="100"/>
  <c r="AU24" i="97"/>
  <c r="AP24" i="97"/>
  <c r="AY13" i="76"/>
  <c r="AY48" i="113"/>
  <c r="AK27" i="64"/>
  <c r="AK87" i="64"/>
  <c r="AB98" i="75"/>
  <c r="AR76" i="102"/>
  <c r="AX126" i="66"/>
  <c r="AY24" i="76"/>
  <c r="AA21" i="70"/>
  <c r="AK50" i="97"/>
  <c r="AU24" i="101"/>
  <c r="AQ99" i="75"/>
  <c r="AR58" i="102"/>
  <c r="BC113" i="66"/>
  <c r="AS87" i="64"/>
  <c r="AK9" i="73"/>
  <c r="AK10" i="73" s="1"/>
  <c r="AO40" i="68"/>
  <c r="AU44" i="75"/>
  <c r="AI54" i="74"/>
  <c r="AV98" i="75"/>
  <c r="AF58" i="102"/>
  <c r="AY99" i="75"/>
  <c r="AC98" i="75"/>
  <c r="AE99" i="77"/>
  <c r="AS200" i="100"/>
  <c r="AU55" i="102"/>
  <c r="AQ200" i="100"/>
  <c r="AI14" i="67"/>
  <c r="AI5" i="67" s="1"/>
  <c r="AI136" i="67" s="1"/>
  <c r="AF54" i="74"/>
  <c r="AO51" i="75"/>
  <c r="AZ51" i="75"/>
  <c r="AY32" i="76"/>
  <c r="AU98" i="75"/>
  <c r="AS23" i="76"/>
  <c r="AY67" i="75"/>
  <c r="AL51" i="75"/>
  <c r="AQ67" i="75"/>
  <c r="AZ99" i="77"/>
  <c r="AO46" i="77"/>
  <c r="BA200" i="100"/>
  <c r="AL5" i="66"/>
  <c r="AL66" i="66" s="1"/>
  <c r="AS134" i="100"/>
  <c r="AQ134" i="100"/>
  <c r="AU134" i="100"/>
  <c r="BD114" i="66"/>
  <c r="AK26" i="64"/>
  <c r="AS22" i="64"/>
  <c r="AS9" i="73"/>
  <c r="AS10" i="73" s="1"/>
  <c r="AK28" i="64"/>
  <c r="AK30" i="64"/>
  <c r="AY58" i="102"/>
  <c r="AH5" i="66"/>
  <c r="AH66" i="66" s="1"/>
  <c r="AM200" i="100"/>
  <c r="AY14" i="67"/>
  <c r="AY5" i="67" s="1"/>
  <c r="AY136" i="67" s="1"/>
  <c r="AS9" i="76"/>
  <c r="AS48" i="113" s="1"/>
  <c r="AR85" i="102"/>
  <c r="AQ27" i="74"/>
  <c r="AS31" i="76"/>
  <c r="AU53" i="74"/>
  <c r="AR53" i="74"/>
  <c r="AV64" i="100"/>
  <c r="BD127" i="66"/>
  <c r="AJ57" i="100"/>
  <c r="AH14" i="67"/>
  <c r="AH5" i="67" s="1"/>
  <c r="AH136" i="67" s="1"/>
  <c r="AD14" i="67"/>
  <c r="AD5" i="67" s="1"/>
  <c r="AD136" i="67" s="1"/>
  <c r="AX14" i="67"/>
  <c r="AX5" i="67" s="1"/>
  <c r="AX136" i="67" s="1"/>
  <c r="AB14" i="67"/>
  <c r="AB5" i="67" s="1"/>
  <c r="AB136" i="67" s="1"/>
  <c r="AY54" i="77"/>
  <c r="AZ57" i="100"/>
  <c r="AS50" i="101"/>
  <c r="AW26" i="74"/>
  <c r="AJ54" i="77"/>
  <c r="BC81" i="66"/>
  <c r="H27" i="112" s="1"/>
  <c r="AO50" i="97"/>
  <c r="AI24" i="97"/>
  <c r="AL50" i="100"/>
  <c r="AP50" i="97"/>
  <c r="AF50" i="97"/>
  <c r="AV24" i="97"/>
  <c r="AV50" i="97"/>
  <c r="AT39" i="100"/>
  <c r="AM39" i="100"/>
  <c r="AD39" i="100"/>
  <c r="AF51" i="75"/>
  <c r="AY50" i="97"/>
  <c r="AN50" i="97"/>
  <c r="AY24" i="97"/>
  <c r="AD50" i="97"/>
  <c r="AQ50" i="101"/>
  <c r="AO50" i="101"/>
  <c r="AE14" i="67"/>
  <c r="AE5" i="67" s="1"/>
  <c r="AE136" i="67" s="1"/>
  <c r="AW50" i="97"/>
  <c r="AW57" i="100"/>
  <c r="AZ50" i="97"/>
  <c r="AW200" i="100"/>
  <c r="AP57" i="100"/>
  <c r="AB50" i="100"/>
  <c r="AN50" i="100"/>
  <c r="AC50" i="100"/>
  <c r="AM24" i="101"/>
  <c r="AV24" i="101"/>
  <c r="BD101" i="66"/>
  <c r="AU64" i="100"/>
  <c r="AS50" i="97"/>
  <c r="AY39" i="100"/>
  <c r="AL57" i="100"/>
  <c r="AL24" i="101"/>
  <c r="AE24" i="101"/>
  <c r="AL50" i="101"/>
  <c r="AA58" i="102"/>
  <c r="BD81" i="66"/>
  <c r="AR24" i="97"/>
  <c r="AQ54" i="77"/>
  <c r="AQ24" i="97"/>
  <c r="AQ50" i="97"/>
  <c r="AG39" i="100"/>
  <c r="AM57" i="100"/>
  <c r="AT36" i="74"/>
  <c r="BD36" i="74"/>
  <c r="BE36" i="74"/>
  <c r="BC36" i="74"/>
  <c r="BB36" i="74"/>
  <c r="BB45" i="74"/>
  <c r="BD45" i="74"/>
  <c r="BE45" i="74"/>
  <c r="BC45" i="74"/>
  <c r="BB51" i="75"/>
  <c r="BE51" i="75"/>
  <c r="BC51" i="75"/>
  <c r="BD51" i="75"/>
  <c r="BC16" i="68"/>
  <c r="BB16" i="68"/>
  <c r="BD16" i="68"/>
  <c r="BE16" i="68"/>
  <c r="AY18" i="74"/>
  <c r="AY57" i="102"/>
  <c r="AG99" i="75"/>
  <c r="AR10" i="74"/>
  <c r="AR41" i="113" s="1"/>
  <c r="AA56" i="102"/>
  <c r="AY14" i="76"/>
  <c r="AR35" i="74"/>
  <c r="BA36" i="74"/>
  <c r="AJ27" i="74"/>
  <c r="AR54" i="74"/>
  <c r="AQ66" i="75"/>
  <c r="BE66" i="75"/>
  <c r="BB66" i="75"/>
  <c r="BC66" i="75"/>
  <c r="BD66" i="75"/>
  <c r="AF24" i="76"/>
  <c r="AO24" i="76"/>
  <c r="AF99" i="75"/>
  <c r="AV51" i="75"/>
  <c r="AR51" i="75"/>
  <c r="AU46" i="77"/>
  <c r="AZ54" i="77"/>
  <c r="AS69" i="77"/>
  <c r="BE27" i="74"/>
  <c r="BB27" i="74"/>
  <c r="BD27" i="74"/>
  <c r="AA39" i="100"/>
  <c r="AX134" i="100"/>
  <c r="AJ24" i="101"/>
  <c r="AI50" i="101"/>
  <c r="AW50" i="101"/>
  <c r="AX24" i="101"/>
  <c r="AA24" i="101"/>
  <c r="AP24" i="101"/>
  <c r="AP50" i="101"/>
  <c r="AA50" i="101"/>
  <c r="AX50" i="101"/>
  <c r="AT24" i="101"/>
  <c r="AD24" i="101"/>
  <c r="AD50" i="101"/>
  <c r="BA59" i="64"/>
  <c r="BB59" i="64"/>
  <c r="BC59" i="64"/>
  <c r="BD59" i="64"/>
  <c r="BE59" i="64"/>
  <c r="BB73" i="64"/>
  <c r="BD73" i="64"/>
  <c r="BE73" i="64"/>
  <c r="BC73" i="64"/>
  <c r="BA32" i="68"/>
  <c r="BB32" i="68"/>
  <c r="BC32" i="68"/>
  <c r="BD32" i="68"/>
  <c r="BE32" i="68"/>
  <c r="AZ16" i="69"/>
  <c r="BE16" i="69"/>
  <c r="BC16" i="69"/>
  <c r="BD16" i="69"/>
  <c r="AG41" i="113"/>
  <c r="AW134" i="100"/>
  <c r="AY56" i="102"/>
  <c r="AD53" i="74"/>
  <c r="AO99" i="75"/>
  <c r="AA55" i="102"/>
  <c r="AG15" i="74"/>
  <c r="AC16" i="76"/>
  <c r="BA45" i="74"/>
  <c r="AX54" i="74"/>
  <c r="AD10" i="74"/>
  <c r="AD18" i="74" s="1"/>
  <c r="AH26" i="74"/>
  <c r="BE26" i="74"/>
  <c r="BC26" i="74"/>
  <c r="BD26" i="74"/>
  <c r="BB26" i="74"/>
  <c r="AO48" i="76"/>
  <c r="AU51" i="75"/>
  <c r="AX51" i="75"/>
  <c r="AW51" i="75"/>
  <c r="AU61" i="77"/>
  <c r="BE82" i="75"/>
  <c r="BB82" i="75"/>
  <c r="BC82" i="75"/>
  <c r="BD82" i="75"/>
  <c r="AK24" i="101"/>
  <c r="BC128" i="66"/>
  <c r="AW24" i="69"/>
  <c r="BD24" i="69"/>
  <c r="BE24" i="69"/>
  <c r="BC24" i="69"/>
  <c r="BA32" i="69"/>
  <c r="BE32" i="69"/>
  <c r="BD32" i="69"/>
  <c r="BC32" i="69"/>
  <c r="AZ87" i="64"/>
  <c r="AN45" i="64"/>
  <c r="BB45" i="64"/>
  <c r="BD45" i="64"/>
  <c r="BC45" i="64"/>
  <c r="BE45" i="64"/>
  <c r="AS24" i="68"/>
  <c r="BC24" i="68"/>
  <c r="BB24" i="68"/>
  <c r="BD24" i="68"/>
  <c r="BE24" i="68"/>
  <c r="BA134" i="100"/>
  <c r="AW99" i="75"/>
  <c r="AS99" i="75"/>
  <c r="AE58" i="102"/>
  <c r="AB25" i="64"/>
  <c r="BE74" i="66"/>
  <c r="BE81" i="66" s="1"/>
  <c r="AB27" i="64"/>
  <c r="AC14" i="76"/>
  <c r="AX10" i="74"/>
  <c r="AY55" i="74" s="1"/>
  <c r="AY45" i="74"/>
  <c r="AW44" i="75"/>
  <c r="AE53" i="74"/>
  <c r="AT51" i="75"/>
  <c r="AB51" i="75"/>
  <c r="AH51" i="75"/>
  <c r="AJ51" i="75"/>
  <c r="AP51" i="75"/>
  <c r="AY51" i="75"/>
  <c r="BE83" i="75"/>
  <c r="BC83" i="75"/>
  <c r="BD83" i="75"/>
  <c r="BB83" i="75"/>
  <c r="AZ134" i="100"/>
  <c r="BE44" i="74"/>
  <c r="BD44" i="74"/>
  <c r="BB44" i="74"/>
  <c r="BC44" i="74"/>
  <c r="BC127" i="66"/>
  <c r="BE127" i="66"/>
  <c r="AN24" i="101"/>
  <c r="AJ50" i="101"/>
  <c r="AZ50" i="101"/>
  <c r="AZ24" i="101"/>
  <c r="AR24" i="101"/>
  <c r="AY24" i="101"/>
  <c r="AY50" i="101"/>
  <c r="AK50" i="101"/>
  <c r="AW24" i="101"/>
  <c r="AB24" i="101"/>
  <c r="AQ24" i="101"/>
  <c r="AH24" i="101"/>
  <c r="AH50" i="101"/>
  <c r="AI24" i="101"/>
  <c r="AU14" i="67"/>
  <c r="AU5" i="67" s="1"/>
  <c r="AU136" i="67" s="1"/>
  <c r="AK27" i="74"/>
  <c r="AH39" i="100"/>
  <c r="AG27" i="74"/>
  <c r="AN54" i="77"/>
  <c r="AC85" i="102"/>
  <c r="AZ85" i="102"/>
  <c r="AK85" i="102"/>
  <c r="AW85" i="102"/>
  <c r="AP85" i="102"/>
  <c r="AH56" i="102"/>
  <c r="AQ85" i="102"/>
  <c r="AQ97" i="102"/>
  <c r="AQ76" i="102"/>
  <c r="AV55" i="102"/>
  <c r="AJ57" i="102"/>
  <c r="AQ58" i="102"/>
  <c r="AN58" i="102"/>
  <c r="AV58" i="102"/>
  <c r="AI56" i="102"/>
  <c r="AB56" i="102"/>
  <c r="AJ56" i="102"/>
  <c r="AR56" i="102"/>
  <c r="AQ57" i="102"/>
  <c r="AE56" i="102"/>
  <c r="AO85" i="102"/>
  <c r="AP97" i="102"/>
  <c r="AN55" i="102"/>
  <c r="AB57" i="102"/>
  <c r="AR97" i="102"/>
  <c r="AG55" i="102"/>
  <c r="AG58" i="102"/>
  <c r="AG57" i="102"/>
  <c r="AG56" i="102"/>
  <c r="AN57" i="102"/>
  <c r="AB55" i="102"/>
  <c r="AJ55" i="102"/>
  <c r="AR55" i="102"/>
  <c r="AQ56" i="102"/>
  <c r="AL85" i="102"/>
  <c r="AU85" i="102"/>
  <c r="BA85" i="102"/>
  <c r="AE85" i="102"/>
  <c r="AV85" i="102"/>
  <c r="AS85" i="102"/>
  <c r="AI85" i="102"/>
  <c r="AY85" i="102"/>
  <c r="AE50" i="97"/>
  <c r="AS24" i="97"/>
  <c r="AH24" i="97"/>
  <c r="AI13" i="76"/>
  <c r="AI15" i="76"/>
  <c r="AI16" i="76"/>
  <c r="AI48" i="113"/>
  <c r="AI14" i="76"/>
  <c r="AR50" i="97"/>
  <c r="AJ24" i="97"/>
  <c r="AN24" i="97"/>
  <c r="AM24" i="97"/>
  <c r="AQ39" i="100"/>
  <c r="AN57" i="100"/>
  <c r="AF64" i="100"/>
  <c r="AS39" i="100"/>
  <c r="AW58" i="102"/>
  <c r="AW56" i="102"/>
  <c r="AW57" i="102"/>
  <c r="AK55" i="102"/>
  <c r="AK58" i="102"/>
  <c r="AK56" i="102"/>
  <c r="AK57" i="102"/>
  <c r="AE54" i="77"/>
  <c r="AC53" i="74"/>
  <c r="AP50" i="100"/>
  <c r="AX39" i="100"/>
  <c r="AO39" i="100"/>
  <c r="AB85" i="102"/>
  <c r="AC97" i="102"/>
  <c r="AB97" i="102"/>
  <c r="AW80" i="102"/>
  <c r="AW76" i="102"/>
  <c r="AK76" i="102"/>
  <c r="AL92" i="102"/>
  <c r="AK80" i="102"/>
  <c r="AH16" i="69"/>
  <c r="AZ69" i="77"/>
  <c r="AT54" i="77"/>
  <c r="AM21" i="70"/>
  <c r="AA57" i="100"/>
  <c r="AO57" i="100"/>
  <c r="AQ57" i="100"/>
  <c r="AT69" i="77"/>
  <c r="AO54" i="77"/>
  <c r="AS54" i="77"/>
  <c r="AD24" i="97"/>
  <c r="AJ50" i="97"/>
  <c r="AC50" i="97"/>
  <c r="AL50" i="97"/>
  <c r="AL24" i="97"/>
  <c r="AG24" i="101"/>
  <c r="AS24" i="101"/>
  <c r="AB57" i="100"/>
  <c r="AO24" i="97"/>
  <c r="AH95" i="102"/>
  <c r="AH83" i="102"/>
  <c r="AI95" i="102"/>
  <c r="AT47" i="76"/>
  <c r="AW92" i="102"/>
  <c r="AV99" i="75"/>
  <c r="AX92" i="102"/>
  <c r="AN200" i="100"/>
  <c r="AW39" i="100"/>
  <c r="AV50" i="100"/>
  <c r="AG64" i="100"/>
  <c r="AX64" i="100"/>
  <c r="AR134" i="100"/>
  <c r="AH64" i="100"/>
  <c r="AZ167" i="100"/>
  <c r="BA167" i="100"/>
  <c r="AU50" i="100"/>
  <c r="AV134" i="100"/>
  <c r="AX200" i="100"/>
  <c r="AL18" i="74"/>
  <c r="AL41" i="113"/>
  <c r="AL16" i="74"/>
  <c r="AL17" i="74"/>
  <c r="AM97" i="102"/>
  <c r="AM85" i="102"/>
  <c r="AM76" i="102"/>
  <c r="AN100" i="102" s="1"/>
  <c r="AO80" i="102"/>
  <c r="AO76" i="102"/>
  <c r="AO100" i="102" s="1"/>
  <c r="AP92" i="102"/>
  <c r="AO92" i="102"/>
  <c r="BA55" i="102"/>
  <c r="BA57" i="102"/>
  <c r="BA58" i="102"/>
  <c r="BA56" i="102"/>
  <c r="AF39" i="77"/>
  <c r="AF91" i="77"/>
  <c r="AS55" i="102"/>
  <c r="AS58" i="102"/>
  <c r="AS56" i="102"/>
  <c r="AS57" i="102"/>
  <c r="AM57" i="102"/>
  <c r="AO200" i="100"/>
  <c r="AL27" i="74"/>
  <c r="AG24" i="76"/>
  <c r="AY69" i="77"/>
  <c r="AV69" i="77"/>
  <c r="AT76" i="102"/>
  <c r="AU97" i="102"/>
  <c r="AT97" i="102"/>
  <c r="AT85" i="102"/>
  <c r="AC24" i="97"/>
  <c r="BA76" i="102"/>
  <c r="BB100" i="102" s="1"/>
  <c r="BA95" i="102"/>
  <c r="BA83" i="102"/>
  <c r="AS93" i="102"/>
  <c r="AT93" i="102"/>
  <c r="AS81" i="102"/>
  <c r="AS76" i="102"/>
  <c r="AE97" i="102"/>
  <c r="AD97" i="102"/>
  <c r="AX97" i="102"/>
  <c r="AX85" i="102"/>
  <c r="AY97" i="102"/>
  <c r="AH54" i="74"/>
  <c r="AU26" i="64"/>
  <c r="BC113" i="65"/>
  <c r="AY125" i="66"/>
  <c r="AQ54" i="74"/>
  <c r="AG18" i="74"/>
  <c r="AM50" i="100"/>
  <c r="AM56" i="102"/>
  <c r="AM54" i="74"/>
  <c r="AQ99" i="77"/>
  <c r="AZ40" i="76"/>
  <c r="AP10" i="74"/>
  <c r="AP15" i="74" s="1"/>
  <c r="AX36" i="74"/>
  <c r="AT35" i="74"/>
  <c r="AE98" i="75"/>
  <c r="AZ32" i="76"/>
  <c r="AX67" i="75"/>
  <c r="AY83" i="75"/>
  <c r="AQ51" i="75"/>
  <c r="AP54" i="77"/>
  <c r="AW69" i="77"/>
  <c r="AN97" i="102"/>
  <c r="AO97" i="102"/>
  <c r="AN85" i="102"/>
  <c r="AG24" i="97"/>
  <c r="AJ85" i="102"/>
  <c r="AJ97" i="102"/>
  <c r="AK97" i="102"/>
  <c r="AB99" i="75"/>
  <c r="AC80" i="102"/>
  <c r="AC76" i="102"/>
  <c r="AD92" i="102"/>
  <c r="AL46" i="77"/>
  <c r="AL39" i="77"/>
  <c r="AL91" i="77"/>
  <c r="AK24" i="97"/>
  <c r="AX56" i="102"/>
  <c r="AX55" i="102"/>
  <c r="AX57" i="102"/>
  <c r="AX58" i="102"/>
  <c r="AT134" i="100"/>
  <c r="AW24" i="97"/>
  <c r="F19" i="112"/>
  <c r="W19" i="112" s="1"/>
  <c r="AT53" i="74"/>
  <c r="AM16" i="69"/>
  <c r="AS27" i="64"/>
  <c r="AS30" i="64"/>
  <c r="AV59" i="64"/>
  <c r="AR59" i="64"/>
  <c r="AK24" i="64"/>
  <c r="F11" i="112"/>
  <c r="W11" i="112" s="1"/>
  <c r="AJ5" i="66"/>
  <c r="AJ66" i="66" s="1"/>
  <c r="AQ44" i="75"/>
  <c r="AP98" i="75"/>
  <c r="AG54" i="74"/>
  <c r="AN10" i="74"/>
  <c r="AN16" i="74" s="1"/>
  <c r="AL54" i="74"/>
  <c r="AM55" i="102"/>
  <c r="AD98" i="75"/>
  <c r="AR44" i="75"/>
  <c r="AR98" i="75"/>
  <c r="AP44" i="75"/>
  <c r="AY15" i="76"/>
  <c r="AT200" i="100"/>
  <c r="AH18" i="74"/>
  <c r="AU200" i="100"/>
  <c r="AX99" i="75"/>
  <c r="AN14" i="67"/>
  <c r="AN5" i="67" s="1"/>
  <c r="AN136" i="67" s="1"/>
  <c r="AT10" i="74"/>
  <c r="AY16" i="76"/>
  <c r="AZ83" i="75"/>
  <c r="AQ69" i="77"/>
  <c r="AZ48" i="76"/>
  <c r="AK51" i="75"/>
  <c r="AT24" i="97"/>
  <c r="AH73" i="102"/>
  <c r="AH85" i="102" s="1"/>
  <c r="AH55" i="102"/>
  <c r="AH57" i="102"/>
  <c r="AH58" i="102"/>
  <c r="AO55" i="102"/>
  <c r="AO57" i="102"/>
  <c r="AO58" i="102"/>
  <c r="AO56" i="102"/>
  <c r="AC55" i="102"/>
  <c r="AC58" i="102"/>
  <c r="AC56" i="102"/>
  <c r="AC57" i="102"/>
  <c r="AG51" i="75"/>
  <c r="AX81" i="102"/>
  <c r="AY93" i="102"/>
  <c r="AX76" i="102"/>
  <c r="AX93" i="102"/>
  <c r="AC92" i="102"/>
  <c r="AU91" i="77"/>
  <c r="AU39" i="77"/>
  <c r="AG46" i="77"/>
  <c r="AG91" i="77"/>
  <c r="AG39" i="77"/>
  <c r="AO99" i="77"/>
  <c r="AW99" i="77"/>
  <c r="AB48" i="76"/>
  <c r="AW54" i="77"/>
  <c r="AI46" i="77"/>
  <c r="AJ91" i="77"/>
  <c r="AI39" i="77"/>
  <c r="AP99" i="77"/>
  <c r="AY76" i="77"/>
  <c r="AR61" i="77"/>
  <c r="AR46" i="77"/>
  <c r="AX61" i="77"/>
  <c r="AX46" i="77"/>
  <c r="AZ76" i="77"/>
  <c r="AU16" i="76"/>
  <c r="AC15" i="76"/>
  <c r="AC48" i="113"/>
  <c r="AU48" i="113"/>
  <c r="AU14" i="76"/>
  <c r="AU15" i="76"/>
  <c r="AJ22" i="76"/>
  <c r="AF22" i="76"/>
  <c r="BA30" i="76"/>
  <c r="BA22" i="76"/>
  <c r="BA38" i="76"/>
  <c r="AP22" i="76"/>
  <c r="AR24" i="76"/>
  <c r="AR32" i="76"/>
  <c r="AN99" i="75"/>
  <c r="AM51" i="75"/>
  <c r="AS67" i="75"/>
  <c r="AS51" i="75"/>
  <c r="AJ44" i="75"/>
  <c r="AJ50" i="75"/>
  <c r="AG48" i="113"/>
  <c r="AG14" i="76"/>
  <c r="AG16" i="76"/>
  <c r="AG15" i="76"/>
  <c r="AG13" i="76"/>
  <c r="AZ66" i="75"/>
  <c r="AV66" i="75"/>
  <c r="AU30" i="76"/>
  <c r="AC22" i="76"/>
  <c r="AY22" i="76"/>
  <c r="AS30" i="76"/>
  <c r="BA40" i="76"/>
  <c r="AD22" i="76"/>
  <c r="AT30" i="76"/>
  <c r="AT22" i="76"/>
  <c r="AQ30" i="76"/>
  <c r="AQ22" i="76"/>
  <c r="AI98" i="75"/>
  <c r="AI50" i="75"/>
  <c r="AS44" i="75"/>
  <c r="AS66" i="75"/>
  <c r="AS50" i="75"/>
  <c r="AZ36" i="74"/>
  <c r="AE22" i="76"/>
  <c r="AI22" i="76"/>
  <c r="AU66" i="75"/>
  <c r="AX66" i="75"/>
  <c r="AR66" i="75"/>
  <c r="AY30" i="76"/>
  <c r="AZ38" i="76"/>
  <c r="AZ30" i="76"/>
  <c r="AZ22" i="76"/>
  <c r="AB22" i="76"/>
  <c r="AV30" i="76"/>
  <c r="AV22" i="76"/>
  <c r="AH22" i="76"/>
  <c r="AX30" i="76"/>
  <c r="AX22" i="76"/>
  <c r="AN44" i="75"/>
  <c r="AN50" i="75"/>
  <c r="AM22" i="76"/>
  <c r="AW22" i="76"/>
  <c r="AY38" i="76"/>
  <c r="AR30" i="76"/>
  <c r="AR22" i="76"/>
  <c r="AK9" i="76"/>
  <c r="AK22" i="76"/>
  <c r="AL22" i="76"/>
  <c r="BA98" i="75"/>
  <c r="BA82" i="75"/>
  <c r="BA66" i="75"/>
  <c r="BA50" i="75"/>
  <c r="AX32" i="76"/>
  <c r="AX24" i="76"/>
  <c r="AQ98" i="75"/>
  <c r="AP50" i="75"/>
  <c r="AJ99" i="75"/>
  <c r="AI51" i="75"/>
  <c r="AC44" i="75"/>
  <c r="AC51" i="75"/>
  <c r="AN22" i="76"/>
  <c r="AO22" i="76"/>
  <c r="AY40" i="76"/>
  <c r="AY66" i="75"/>
  <c r="AW66" i="75"/>
  <c r="AG22" i="76"/>
  <c r="AU22" i="76"/>
  <c r="AW30" i="76"/>
  <c r="AS22" i="76"/>
  <c r="AT66" i="75"/>
  <c r="AO98" i="75"/>
  <c r="AN98" i="75"/>
  <c r="AD99" i="75"/>
  <c r="AT98" i="75"/>
  <c r="AJ98" i="75"/>
  <c r="AC99" i="75"/>
  <c r="AH41" i="113"/>
  <c r="AY15" i="74"/>
  <c r="AI44" i="75"/>
  <c r="AW35" i="74"/>
  <c r="AS98" i="75"/>
  <c r="AY16" i="74"/>
  <c r="AA10" i="74"/>
  <c r="AG28" i="74" s="1"/>
  <c r="AB26" i="74"/>
  <c r="AN26" i="74"/>
  <c r="AX53" i="74"/>
  <c r="AM99" i="75"/>
  <c r="BA44" i="75"/>
  <c r="BB108" i="75" s="1"/>
  <c r="AH15" i="74"/>
  <c r="AI26" i="74"/>
  <c r="AR26" i="74"/>
  <c r="AX26" i="74"/>
  <c r="AJ26" i="74"/>
  <c r="BA54" i="74"/>
  <c r="AH17" i="74"/>
  <c r="AH14" i="74"/>
  <c r="AZ54" i="74"/>
  <c r="AP27" i="74"/>
  <c r="AS36" i="74"/>
  <c r="AP26" i="74"/>
  <c r="AE10" i="74"/>
  <c r="AE17" i="74" s="1"/>
  <c r="AQ26" i="74"/>
  <c r="AC26" i="74"/>
  <c r="AU26" i="74"/>
  <c r="AP54" i="74"/>
  <c r="AZ27" i="74"/>
  <c r="AT26" i="74"/>
  <c r="AF26" i="74"/>
  <c r="AM26" i="74"/>
  <c r="AG26" i="74"/>
  <c r="AD26" i="74"/>
  <c r="AL26" i="74"/>
  <c r="AM44" i="75"/>
  <c r="AB53" i="74"/>
  <c r="AH55" i="74"/>
  <c r="AZ26" i="74"/>
  <c r="AE26" i="74"/>
  <c r="AR36" i="74"/>
  <c r="AU36" i="74"/>
  <c r="AY26" i="74"/>
  <c r="AV26" i="74"/>
  <c r="AW36" i="74"/>
  <c r="AO26" i="74"/>
  <c r="AY36" i="74"/>
  <c r="AQ36" i="74"/>
  <c r="AF10" i="74"/>
  <c r="AF41" i="113" s="1"/>
  <c r="AW10" i="74"/>
  <c r="AW53" i="74"/>
  <c r="AG14" i="74"/>
  <c r="AG17" i="74"/>
  <c r="AM9" i="76"/>
  <c r="AM48" i="76"/>
  <c r="AN91" i="77"/>
  <c r="AM39" i="77"/>
  <c r="AM54" i="77" s="1"/>
  <c r="AM91" i="77"/>
  <c r="AN48" i="76"/>
  <c r="AZ10" i="74"/>
  <c r="AZ25" i="74"/>
  <c r="AZ34" i="74"/>
  <c r="AZ43" i="74"/>
  <c r="AV10" i="74"/>
  <c r="AV34" i="74"/>
  <c r="AV25" i="74"/>
  <c r="AF45" i="64"/>
  <c r="BC101" i="65"/>
  <c r="BE113" i="65"/>
  <c r="AB10" i="74"/>
  <c r="AB18" i="74" s="1"/>
  <c r="AR14" i="67"/>
  <c r="AR5" i="67" s="1"/>
  <c r="AR136" i="67" s="1"/>
  <c r="AU25" i="74"/>
  <c r="AU34" i="74"/>
  <c r="AS35" i="74"/>
  <c r="AS26" i="74"/>
  <c r="AS45" i="64"/>
  <c r="AR34" i="74"/>
  <c r="AR25" i="74"/>
  <c r="AC14" i="67"/>
  <c r="AC5" i="67" s="1"/>
  <c r="AC136" i="67" s="1"/>
  <c r="AI48" i="76"/>
  <c r="AH48" i="76"/>
  <c r="BA44" i="74"/>
  <c r="BA35" i="74"/>
  <c r="BA26" i="74"/>
  <c r="AL15" i="74"/>
  <c r="AC17" i="74"/>
  <c r="AH39" i="77"/>
  <c r="AH54" i="77" s="1"/>
  <c r="AH91" i="77"/>
  <c r="AI91" i="77"/>
  <c r="AL14" i="74"/>
  <c r="AY17" i="74"/>
  <c r="AY14" i="74"/>
  <c r="AI21" i="70"/>
  <c r="AD16" i="69"/>
  <c r="AU24" i="69"/>
  <c r="AU16" i="69"/>
  <c r="AY32" i="69"/>
  <c r="AY24" i="69"/>
  <c r="AY16" i="69"/>
  <c r="AN16" i="69"/>
  <c r="AV24" i="69"/>
  <c r="AO16" i="69"/>
  <c r="AB40" i="69"/>
  <c r="AP16" i="69"/>
  <c r="AI16" i="69"/>
  <c r="AR16" i="69"/>
  <c r="AS24" i="69"/>
  <c r="AJ16" i="69"/>
  <c r="AG16" i="69"/>
  <c r="AZ24" i="69"/>
  <c r="AX24" i="69"/>
  <c r="AX16" i="69"/>
  <c r="AT16" i="69"/>
  <c r="AT24" i="69"/>
  <c r="AF40" i="69"/>
  <c r="AE16" i="69"/>
  <c r="AR24" i="69"/>
  <c r="AS16" i="69"/>
  <c r="BA16" i="69"/>
  <c r="AC16" i="69"/>
  <c r="AZ32" i="69"/>
  <c r="AB16" i="69"/>
  <c r="AQ24" i="69"/>
  <c r="AQ16" i="69"/>
  <c r="AL16" i="69"/>
  <c r="AV16" i="69"/>
  <c r="BA24" i="69"/>
  <c r="AF16" i="69"/>
  <c r="AW16" i="69"/>
  <c r="AK16" i="69"/>
  <c r="AY21" i="70"/>
  <c r="AR21" i="70"/>
  <c r="AW21" i="70"/>
  <c r="AC48" i="76"/>
  <c r="AE5" i="66"/>
  <c r="AE66" i="66" s="1"/>
  <c r="AY48" i="76"/>
  <c r="AX48" i="76"/>
  <c r="AX39" i="77"/>
  <c r="AX91" i="77"/>
  <c r="AY91" i="77"/>
  <c r="AH16" i="68"/>
  <c r="AB39" i="77"/>
  <c r="AB54" i="77" s="1"/>
  <c r="AB91" i="77"/>
  <c r="AC91" i="77"/>
  <c r="AV16" i="68"/>
  <c r="AR91" i="77"/>
  <c r="AR39" i="77"/>
  <c r="AS91" i="77"/>
  <c r="AG16" i="68"/>
  <c r="AJ16" i="68"/>
  <c r="BA16" i="68"/>
  <c r="AS10" i="74"/>
  <c r="AS41" i="113" s="1"/>
  <c r="AS53" i="74"/>
  <c r="AZ24" i="68"/>
  <c r="AD16" i="68"/>
  <c r="AU24" i="68"/>
  <c r="AU16" i="68"/>
  <c r="AX87" i="66"/>
  <c r="AI10" i="74"/>
  <c r="AI53" i="74"/>
  <c r="AN16" i="68"/>
  <c r="AV24" i="68"/>
  <c r="AO16" i="68"/>
  <c r="AW16" i="68"/>
  <c r="AC16" i="68"/>
  <c r="AK16" i="68"/>
  <c r="AX16" i="68"/>
  <c r="AX24" i="68"/>
  <c r="AN40" i="68"/>
  <c r="AM16" i="68"/>
  <c r="AQ16" i="68"/>
  <c r="AQ24" i="68"/>
  <c r="AL16" i="68"/>
  <c r="AY32" i="68"/>
  <c r="AY16" i="68"/>
  <c r="AY24" i="68"/>
  <c r="AD21" i="70"/>
  <c r="AU5" i="66"/>
  <c r="AU66" i="66" s="1"/>
  <c r="AB87" i="66"/>
  <c r="AS25" i="64"/>
  <c r="AS28" i="64"/>
  <c r="AS23" i="64"/>
  <c r="AS24" i="64"/>
  <c r="AS21" i="64"/>
  <c r="AS29" i="64"/>
  <c r="AR16" i="68"/>
  <c r="AB16" i="68"/>
  <c r="AW24" i="68"/>
  <c r="AZ16" i="68"/>
  <c r="AT24" i="68"/>
  <c r="AT16" i="68"/>
  <c r="AE16" i="68"/>
  <c r="AP16" i="68"/>
  <c r="AI16" i="68"/>
  <c r="AQ50" i="100"/>
  <c r="AG14" i="67"/>
  <c r="AG5" i="67" s="1"/>
  <c r="AG136" i="67" s="1"/>
  <c r="BA10" i="74"/>
  <c r="BA53" i="74"/>
  <c r="AR24" i="68"/>
  <c r="AR48" i="76"/>
  <c r="AF16" i="68"/>
  <c r="BA24" i="68"/>
  <c r="AS16" i="68"/>
  <c r="AZ32" i="68"/>
  <c r="AQ21" i="70"/>
  <c r="AM10" i="74"/>
  <c r="AM52" i="74"/>
  <c r="AZ9" i="76"/>
  <c r="AZ48" i="113" s="1"/>
  <c r="AZ46" i="76"/>
  <c r="AP56" i="102"/>
  <c r="AP55" i="102"/>
  <c r="AP58" i="102"/>
  <c r="AP57" i="102"/>
  <c r="AD56" i="102"/>
  <c r="AD55" i="102"/>
  <c r="AD58" i="102"/>
  <c r="AD57" i="102"/>
  <c r="AL56" i="102"/>
  <c r="AL58" i="102"/>
  <c r="AL57" i="102"/>
  <c r="AL55" i="102"/>
  <c r="AD46" i="76"/>
  <c r="AD9" i="76"/>
  <c r="AE46" i="76"/>
  <c r="AT46" i="76"/>
  <c r="AT9" i="76"/>
  <c r="AU46" i="76"/>
  <c r="AF46" i="76"/>
  <c r="AG46" i="76"/>
  <c r="AF9" i="76"/>
  <c r="AH46" i="76"/>
  <c r="AH9" i="76"/>
  <c r="AI46" i="76"/>
  <c r="AX46" i="76"/>
  <c r="AX9" i="76"/>
  <c r="AY46" i="76"/>
  <c r="AD76" i="102"/>
  <c r="AD93" i="102"/>
  <c r="AE93" i="102"/>
  <c r="AD81" i="102"/>
  <c r="AJ9" i="76"/>
  <c r="AJ46" i="76"/>
  <c r="AB9" i="76"/>
  <c r="AB46" i="76"/>
  <c r="AC46" i="76"/>
  <c r="AQ46" i="76"/>
  <c r="AQ9" i="76"/>
  <c r="AU21" i="70"/>
  <c r="AR9" i="76"/>
  <c r="AR46" i="76"/>
  <c r="AS46" i="76"/>
  <c r="AA9" i="76"/>
  <c r="AK46" i="76"/>
  <c r="AL46" i="76"/>
  <c r="AM46" i="76"/>
  <c r="AL9" i="76"/>
  <c r="AU52" i="74"/>
  <c r="AU10" i="74"/>
  <c r="AU41" i="113" s="1"/>
  <c r="AV46" i="76"/>
  <c r="AW46" i="76"/>
  <c r="AV9" i="76"/>
  <c r="BA46" i="76"/>
  <c r="AP46" i="76"/>
  <c r="AP9" i="76"/>
  <c r="AT56" i="102"/>
  <c r="AT55" i="102"/>
  <c r="AT58" i="102"/>
  <c r="AT57" i="102"/>
  <c r="AZ14" i="67"/>
  <c r="AZ5" i="67" s="1"/>
  <c r="AZ136" i="67" s="1"/>
  <c r="AS14" i="67"/>
  <c r="AS5" i="67" s="1"/>
  <c r="AS136" i="67" s="1"/>
  <c r="AK14" i="67"/>
  <c r="AK5" i="67" s="1"/>
  <c r="AK136" i="67" s="1"/>
  <c r="AW14" i="67"/>
  <c r="AW5" i="67" s="1"/>
  <c r="AW136" i="67" s="1"/>
  <c r="AQ5" i="66"/>
  <c r="AQ66" i="66" s="1"/>
  <c r="AI5" i="66"/>
  <c r="AI66" i="66" s="1"/>
  <c r="AV5" i="66"/>
  <c r="AV66" i="66" s="1"/>
  <c r="AB21" i="70"/>
  <c r="BD100" i="66"/>
  <c r="BD126" i="66"/>
  <c r="BC99" i="66"/>
  <c r="AC5" i="66"/>
  <c r="AC66" i="66" s="1"/>
  <c r="AX86" i="66"/>
  <c r="BC112" i="66"/>
  <c r="AQ125" i="66"/>
  <c r="AU125" i="66"/>
  <c r="AG5" i="66"/>
  <c r="AG66" i="66" s="1"/>
  <c r="BD113" i="66"/>
  <c r="AA5" i="66"/>
  <c r="AA66" i="66" s="1"/>
  <c r="BA87" i="66"/>
  <c r="BA113" i="66"/>
  <c r="BA126" i="66"/>
  <c r="BA100" i="66"/>
  <c r="BB126" i="66"/>
  <c r="AO87" i="66"/>
  <c r="AN87" i="66"/>
  <c r="AB5" i="66"/>
  <c r="AB66" i="66" s="1"/>
  <c r="AT99" i="66"/>
  <c r="AF87" i="66"/>
  <c r="AM87" i="66"/>
  <c r="AM126" i="66"/>
  <c r="AR126" i="66"/>
  <c r="AR100" i="66"/>
  <c r="AR87" i="66"/>
  <c r="AQ99" i="66"/>
  <c r="AN5" i="66"/>
  <c r="AN66" i="66" s="1"/>
  <c r="AI125" i="66"/>
  <c r="AM125" i="66"/>
  <c r="AY99" i="66"/>
  <c r="AV126" i="66"/>
  <c r="AV100" i="66"/>
  <c r="AV87" i="66"/>
  <c r="AM5" i="66"/>
  <c r="AM66" i="66" s="1"/>
  <c r="AJ126" i="66"/>
  <c r="AJ87" i="66"/>
  <c r="AH87" i="66"/>
  <c r="AT87" i="66"/>
  <c r="BC87" i="66"/>
  <c r="AD87" i="66"/>
  <c r="AL87" i="66"/>
  <c r="AP87" i="66"/>
  <c r="BD87" i="66"/>
  <c r="AS126" i="66"/>
  <c r="AS87" i="66"/>
  <c r="AS100" i="66"/>
  <c r="AT126" i="66"/>
  <c r="AE126" i="66"/>
  <c r="AE87" i="66"/>
  <c r="AG87" i="66"/>
  <c r="AH126" i="66"/>
  <c r="AB126" i="66"/>
  <c r="AC87" i="66"/>
  <c r="AD126" i="66"/>
  <c r="AC126" i="66"/>
  <c r="AR5" i="66"/>
  <c r="AR66" i="66" s="1"/>
  <c r="AF5" i="66"/>
  <c r="AF66" i="66" s="1"/>
  <c r="BA5" i="66"/>
  <c r="AO5" i="66"/>
  <c r="AO66" i="66" s="1"/>
  <c r="AI126" i="66"/>
  <c r="AI87" i="66"/>
  <c r="AK87" i="66"/>
  <c r="AL126" i="66"/>
  <c r="AK126" i="66"/>
  <c r="AZ113" i="66"/>
  <c r="AZ100" i="66"/>
  <c r="AZ87" i="66"/>
  <c r="AQ87" i="66"/>
  <c r="AQ126" i="66"/>
  <c r="AQ100" i="66"/>
  <c r="AU126" i="66"/>
  <c r="AU100" i="66"/>
  <c r="AU87" i="66"/>
  <c r="AW126" i="66"/>
  <c r="AW87" i="66"/>
  <c r="AW100" i="66"/>
  <c r="AZ5" i="66"/>
  <c r="AV45" i="64"/>
  <c r="AA21" i="64"/>
  <c r="AJ52" i="74"/>
  <c r="AK52" i="74"/>
  <c r="AY200" i="100"/>
  <c r="AY167" i="100"/>
  <c r="AY101" i="100"/>
  <c r="AY134" i="100"/>
  <c r="AZ200" i="100"/>
  <c r="AB200" i="100"/>
  <c r="AH101" i="100"/>
  <c r="AL101" i="100"/>
  <c r="AB101" i="100"/>
  <c r="AJ101" i="100"/>
  <c r="AF101" i="100"/>
  <c r="AP101" i="100"/>
  <c r="AT101" i="100"/>
  <c r="AR101" i="100"/>
  <c r="AV101" i="100"/>
  <c r="AZ101" i="100"/>
  <c r="AD101" i="100"/>
  <c r="AN101" i="100"/>
  <c r="AX101" i="100"/>
  <c r="AW101" i="100"/>
  <c r="AX21" i="70"/>
  <c r="AC21" i="70"/>
  <c r="AF21" i="70"/>
  <c r="AN52" i="74"/>
  <c r="AO52" i="74"/>
  <c r="AC200" i="100"/>
  <c r="AC101" i="100"/>
  <c r="AD200" i="100"/>
  <c r="AI50" i="100"/>
  <c r="AK21" i="70"/>
  <c r="AB52" i="74"/>
  <c r="AC52" i="74"/>
  <c r="AE200" i="100"/>
  <c r="AE101" i="100"/>
  <c r="AF200" i="100"/>
  <c r="AG200" i="100"/>
  <c r="AG101" i="100"/>
  <c r="AH200" i="100"/>
  <c r="AE50" i="100"/>
  <c r="AN21" i="70"/>
  <c r="AA50" i="100"/>
  <c r="AS101" i="100"/>
  <c r="AV21" i="70"/>
  <c r="AY50" i="100"/>
  <c r="AJ21" i="70"/>
  <c r="AF52" i="74"/>
  <c r="AG52" i="74"/>
  <c r="AM101" i="100"/>
  <c r="AM21" i="64"/>
  <c r="AZ45" i="64"/>
  <c r="AZ52" i="74"/>
  <c r="BA52" i="74"/>
  <c r="AI200" i="100"/>
  <c r="AI101" i="100"/>
  <c r="AJ200" i="100"/>
  <c r="AK22" i="64"/>
  <c r="AK25" i="64"/>
  <c r="AK29" i="64"/>
  <c r="AK21" i="64"/>
  <c r="AX99" i="66"/>
  <c r="BD112" i="66"/>
  <c r="AZ112" i="66"/>
  <c r="BD99" i="66"/>
  <c r="AZ99" i="66"/>
  <c r="AV99" i="66"/>
  <c r="AP86" i="66"/>
  <c r="AZ21" i="70"/>
  <c r="AR52" i="74"/>
  <c r="AS52" i="74"/>
  <c r="AO101" i="100"/>
  <c r="D19" i="112"/>
  <c r="U19" i="112" s="1"/>
  <c r="AP21" i="70"/>
  <c r="AO21" i="70"/>
  <c r="AS21" i="70"/>
  <c r="AZ108" i="75"/>
  <c r="AT21" i="70"/>
  <c r="BA21" i="70"/>
  <c r="BA101" i="100"/>
  <c r="AH21" i="70"/>
  <c r="AF100" i="102"/>
  <c r="AF88" i="102"/>
  <c r="AL21" i="70"/>
  <c r="AG21" i="70"/>
  <c r="AV52" i="74"/>
  <c r="AW52" i="74"/>
  <c r="AJ10" i="74"/>
  <c r="AK200" i="100"/>
  <c r="AK101" i="100"/>
  <c r="AL200" i="100"/>
  <c r="AJ100" i="102"/>
  <c r="AQ101" i="100"/>
  <c r="AU101" i="100"/>
  <c r="AX93" i="66"/>
  <c r="AC125" i="66"/>
  <c r="AC86" i="66"/>
  <c r="AP125" i="66"/>
  <c r="AW99" i="66"/>
  <c r="AW86" i="66"/>
  <c r="AW125" i="66"/>
  <c r="AX125" i="66"/>
  <c r="AB125" i="66"/>
  <c r="AG86" i="66"/>
  <c r="AH125" i="66"/>
  <c r="AL125" i="66"/>
  <c r="AR125" i="66"/>
  <c r="AR86" i="66"/>
  <c r="AR99" i="66"/>
  <c r="AF125" i="66"/>
  <c r="AF86" i="66"/>
  <c r="BA112" i="66"/>
  <c r="BA99" i="66"/>
  <c r="BA86" i="66"/>
  <c r="BA125" i="66"/>
  <c r="BB125" i="66"/>
  <c r="AN125" i="66"/>
  <c r="AS125" i="66"/>
  <c r="AS99" i="66"/>
  <c r="AS86" i="66"/>
  <c r="AT125" i="66"/>
  <c r="AJ125" i="66"/>
  <c r="AJ86" i="66"/>
  <c r="BE125" i="66"/>
  <c r="BE99" i="66"/>
  <c r="BE112" i="66"/>
  <c r="BE86" i="66"/>
  <c r="AP80" i="65"/>
  <c r="AN92" i="66"/>
  <c r="AO131" i="66"/>
  <c r="AN131" i="66"/>
  <c r="AF93" i="66"/>
  <c r="BB132" i="66"/>
  <c r="BB101" i="65"/>
  <c r="AP125" i="65"/>
  <c r="AP121" i="65"/>
  <c r="AX97" i="65"/>
  <c r="AD132" i="66"/>
  <c r="BE101" i="65"/>
  <c r="AF131" i="66"/>
  <c r="BB109" i="65"/>
  <c r="AG131" i="66"/>
  <c r="AR131" i="66"/>
  <c r="AS131" i="66"/>
  <c r="AX106" i="66"/>
  <c r="AC131" i="66"/>
  <c r="D26" i="112"/>
  <c r="U26" i="112" s="1"/>
  <c r="AX101" i="65"/>
  <c r="AZ118" i="66"/>
  <c r="AZ131" i="66"/>
  <c r="AX80" i="65"/>
  <c r="AX29" i="113" s="1"/>
  <c r="AD93" i="66"/>
  <c r="F26" i="112"/>
  <c r="W26" i="112" s="1"/>
  <c r="AO80" i="65"/>
  <c r="AT106" i="66"/>
  <c r="AF132" i="66"/>
  <c r="AB80" i="65"/>
  <c r="AB29" i="113" s="1"/>
  <c r="AR80" i="65"/>
  <c r="AR29" i="113" s="1"/>
  <c r="D11" i="112"/>
  <c r="AW131" i="66"/>
  <c r="BA105" i="66"/>
  <c r="BD92" i="66"/>
  <c r="BE92" i="66"/>
  <c r="AT93" i="66"/>
  <c r="BC118" i="66"/>
  <c r="AF92" i="66"/>
  <c r="BE118" i="66"/>
  <c r="BC92" i="66"/>
  <c r="BD105" i="66"/>
  <c r="BE105" i="66"/>
  <c r="AC66" i="65"/>
  <c r="AQ73" i="65"/>
  <c r="AQ66" i="65"/>
  <c r="AR97" i="65"/>
  <c r="AA73" i="65"/>
  <c r="AB85" i="65" s="1"/>
  <c r="AA66" i="65"/>
  <c r="AC121" i="65"/>
  <c r="BA73" i="65"/>
  <c r="AF73" i="65"/>
  <c r="AZ73" i="65"/>
  <c r="BD73" i="65"/>
  <c r="AQ105" i="66"/>
  <c r="AV73" i="65"/>
  <c r="AI73" i="65"/>
  <c r="AI80" i="65" s="1"/>
  <c r="AI29" i="113" s="1"/>
  <c r="AS73" i="65"/>
  <c r="AM73" i="65"/>
  <c r="AW73" i="65"/>
  <c r="AW66" i="65"/>
  <c r="AE73" i="65"/>
  <c r="AK73" i="65"/>
  <c r="AY73" i="65"/>
  <c r="AY80" i="65" s="1"/>
  <c r="AY29" i="113" s="1"/>
  <c r="BC73" i="65"/>
  <c r="H7" i="112" s="1"/>
  <c r="AU73" i="65"/>
  <c r="AU80" i="65" s="1"/>
  <c r="AU29" i="113" s="1"/>
  <c r="BE73" i="65"/>
  <c r="AJ73" i="65"/>
  <c r="AN73" i="65"/>
  <c r="AO121" i="65" s="1"/>
  <c r="AE89" i="65"/>
  <c r="AE125" i="65"/>
  <c r="AU89" i="65"/>
  <c r="AU125" i="65"/>
  <c r="AU101" i="65"/>
  <c r="AG125" i="65"/>
  <c r="AG89" i="65"/>
  <c r="AX89" i="65"/>
  <c r="AD92" i="66"/>
  <c r="AD131" i="66"/>
  <c r="AT105" i="66"/>
  <c r="AT92" i="66"/>
  <c r="AT131" i="66"/>
  <c r="AV78" i="66"/>
  <c r="AN93" i="66"/>
  <c r="AN132" i="66"/>
  <c r="AG78" i="66"/>
  <c r="AH130" i="66" s="1"/>
  <c r="AK132" i="66"/>
  <c r="AK93" i="66"/>
  <c r="AQ78" i="66"/>
  <c r="AI132" i="66"/>
  <c r="AI93" i="66"/>
  <c r="AP89" i="65"/>
  <c r="AL92" i="66"/>
  <c r="AL131" i="66"/>
  <c r="AR78" i="66"/>
  <c r="AR106" i="66"/>
  <c r="AR93" i="66"/>
  <c r="AV89" i="65"/>
  <c r="AV101" i="65"/>
  <c r="AS78" i="66"/>
  <c r="AR92" i="66"/>
  <c r="AZ105" i="66"/>
  <c r="BE132" i="66"/>
  <c r="BE106" i="66"/>
  <c r="BE119" i="66"/>
  <c r="BE93" i="66"/>
  <c r="AU78" i="66"/>
  <c r="BC132" i="66"/>
  <c r="BC93" i="66"/>
  <c r="BC119" i="66"/>
  <c r="BC106" i="66"/>
  <c r="BD132" i="66"/>
  <c r="BD119" i="66"/>
  <c r="BD93" i="66"/>
  <c r="BD106" i="66"/>
  <c r="AC92" i="66"/>
  <c r="AS92" i="66"/>
  <c r="BA92" i="66"/>
  <c r="AH93" i="66"/>
  <c r="AV93" i="66"/>
  <c r="AV132" i="66"/>
  <c r="AV106" i="66"/>
  <c r="AO78" i="66"/>
  <c r="AV131" i="66"/>
  <c r="AV105" i="66"/>
  <c r="AV92" i="66"/>
  <c r="AS132" i="66"/>
  <c r="AS106" i="66"/>
  <c r="AS93" i="66"/>
  <c r="AP66" i="66"/>
  <c r="AP78" i="66"/>
  <c r="BB104" i="66" s="1"/>
  <c r="AT132" i="66"/>
  <c r="AC89" i="65"/>
  <c r="AQ132" i="66"/>
  <c r="AQ93" i="66"/>
  <c r="AQ106" i="66"/>
  <c r="AB89" i="65"/>
  <c r="AB125" i="65"/>
  <c r="AQ131" i="66"/>
  <c r="AO92" i="66"/>
  <c r="AY78" i="66"/>
  <c r="AH125" i="65"/>
  <c r="AZ78" i="66"/>
  <c r="BA78" i="66"/>
  <c r="AR105" i="66"/>
  <c r="AG132" i="66"/>
  <c r="AG93" i="66"/>
  <c r="AD78" i="66"/>
  <c r="AL93" i="66"/>
  <c r="AE78" i="66"/>
  <c r="AY113" i="65"/>
  <c r="AY89" i="65"/>
  <c r="AY125" i="65"/>
  <c r="AY101" i="65"/>
  <c r="AO89" i="65"/>
  <c r="AH92" i="66"/>
  <c r="AH131" i="66"/>
  <c r="F25" i="112"/>
  <c r="W25" i="112" s="1"/>
  <c r="AX105" i="66"/>
  <c r="AX92" i="66"/>
  <c r="AX131" i="66"/>
  <c r="AE132" i="66"/>
  <c r="AE93" i="66"/>
  <c r="AB132" i="66"/>
  <c r="AB93" i="66"/>
  <c r="AJ89" i="65"/>
  <c r="AP93" i="66"/>
  <c r="AQ89" i="65"/>
  <c r="BD130" i="66"/>
  <c r="AW101" i="65"/>
  <c r="AW89" i="65"/>
  <c r="AX125" i="65"/>
  <c r="AF78" i="66"/>
  <c r="AN89" i="65"/>
  <c r="AN125" i="65"/>
  <c r="AW78" i="66"/>
  <c r="Y26" i="112"/>
  <c r="BA132" i="66"/>
  <c r="BA106" i="66"/>
  <c r="BA93" i="66"/>
  <c r="BA119" i="66"/>
  <c r="AX78" i="66"/>
  <c r="AA78" i="66"/>
  <c r="AH91" i="66" s="1"/>
  <c r="AY132" i="66"/>
  <c r="AY93" i="66"/>
  <c r="AY119" i="66"/>
  <c r="AY106" i="66"/>
  <c r="AU131" i="66"/>
  <c r="AU92" i="66"/>
  <c r="AU105" i="66"/>
  <c r="AC80" i="65"/>
  <c r="AC29" i="113" s="1"/>
  <c r="AI78" i="66"/>
  <c r="BE89" i="65"/>
  <c r="AB78" i="66"/>
  <c r="AE131" i="66"/>
  <c r="AE92" i="66"/>
  <c r="AF89" i="65"/>
  <c r="AC78" i="66"/>
  <c r="AO132" i="66"/>
  <c r="AO93" i="66"/>
  <c r="AL78" i="66"/>
  <c r="AW92" i="66"/>
  <c r="AL132" i="66"/>
  <c r="AI89" i="65"/>
  <c r="AI125" i="65"/>
  <c r="AM132" i="66"/>
  <c r="AM93" i="66"/>
  <c r="AK92" i="66"/>
  <c r="AN78" i="66"/>
  <c r="AI92" i="66"/>
  <c r="BD89" i="65"/>
  <c r="BE130" i="66"/>
  <c r="AC132" i="66"/>
  <c r="AC93" i="66"/>
  <c r="AH81" i="66"/>
  <c r="AM78" i="66"/>
  <c r="BC89" i="65"/>
  <c r="AS125" i="65"/>
  <c r="AS101" i="65"/>
  <c r="AS89" i="65"/>
  <c r="D25" i="112"/>
  <c r="U25" i="112" s="1"/>
  <c r="AP92" i="66"/>
  <c r="AP131" i="66"/>
  <c r="BC105" i="66"/>
  <c r="AZ119" i="66"/>
  <c r="AZ132" i="66"/>
  <c r="AZ106" i="66"/>
  <c r="AZ93" i="66"/>
  <c r="AR89" i="65"/>
  <c r="AR125" i="65"/>
  <c r="AQ92" i="66"/>
  <c r="AG92" i="66"/>
  <c r="AM89" i="65"/>
  <c r="AM125" i="65"/>
  <c r="AD125" i="65"/>
  <c r="AD80" i="65"/>
  <c r="AD29" i="113" s="1"/>
  <c r="AJ78" i="66"/>
  <c r="AM92" i="66"/>
  <c r="AJ93" i="66"/>
  <c r="AK78" i="66"/>
  <c r="AJ92" i="66"/>
  <c r="AZ92" i="66"/>
  <c r="AW106" i="66"/>
  <c r="AW93" i="66"/>
  <c r="AT78" i="66"/>
  <c r="AW105" i="66"/>
  <c r="BB89" i="65"/>
  <c r="AK89" i="65"/>
  <c r="Y11" i="112"/>
  <c r="BA101" i="65"/>
  <c r="BA113" i="65"/>
  <c r="BA89" i="65"/>
  <c r="AT89" i="65"/>
  <c r="AT125" i="65"/>
  <c r="AT101" i="65"/>
  <c r="AT80" i="65"/>
  <c r="AT29" i="113" s="1"/>
  <c r="AU132" i="66"/>
  <c r="AU93" i="66"/>
  <c r="AU106" i="66"/>
  <c r="AY131" i="66"/>
  <c r="AY118" i="66"/>
  <c r="AY105" i="66"/>
  <c r="AY92" i="66"/>
  <c r="AZ89" i="65"/>
  <c r="AZ125" i="65"/>
  <c r="AZ101" i="65"/>
  <c r="AZ113" i="65"/>
  <c r="AK131" i="66"/>
  <c r="AP132" i="66"/>
  <c r="AJ45" i="64"/>
  <c r="AF87" i="64"/>
  <c r="AE26" i="64"/>
  <c r="AX9" i="73"/>
  <c r="AX10" i="73" s="1"/>
  <c r="AX59" i="64"/>
  <c r="AX31" i="64"/>
  <c r="AX45" i="64"/>
  <c r="AX24" i="64"/>
  <c r="AX22" i="64"/>
  <c r="AX30" i="64"/>
  <c r="AX28" i="64"/>
  <c r="AX25" i="64"/>
  <c r="AX27" i="64"/>
  <c r="AX29" i="64"/>
  <c r="AX26" i="64"/>
  <c r="AX23" i="64"/>
  <c r="AD9" i="73"/>
  <c r="AD10" i="73" s="1"/>
  <c r="AD45" i="64"/>
  <c r="AD31" i="64"/>
  <c r="AD28" i="64"/>
  <c r="AD26" i="64"/>
  <c r="AD29" i="64"/>
  <c r="AD23" i="64"/>
  <c r="AD30" i="64"/>
  <c r="AD22" i="64"/>
  <c r="AD24" i="64"/>
  <c r="AD27" i="64"/>
  <c r="AD25" i="64"/>
  <c r="AT7" i="69"/>
  <c r="AT40" i="69"/>
  <c r="AU40" i="68"/>
  <c r="AU7" i="68"/>
  <c r="AV42" i="68" s="1"/>
  <c r="AH7" i="68"/>
  <c r="AH40" i="68"/>
  <c r="AX21" i="64"/>
  <c r="AX7" i="68"/>
  <c r="AX40" i="68"/>
  <c r="AG42" i="68"/>
  <c r="AQ9" i="73"/>
  <c r="AQ10" i="73" s="1"/>
  <c r="AQ87" i="64"/>
  <c r="AQ45" i="64"/>
  <c r="AQ59" i="64"/>
  <c r="AQ31" i="64"/>
  <c r="AQ22" i="64"/>
  <c r="AQ30" i="64"/>
  <c r="AQ28" i="64"/>
  <c r="AQ23" i="64"/>
  <c r="AQ27" i="64"/>
  <c r="AQ29" i="64"/>
  <c r="AQ24" i="64"/>
  <c r="AQ25" i="64"/>
  <c r="AQ40" i="68"/>
  <c r="AQ7" i="68"/>
  <c r="AR42" i="68" s="1"/>
  <c r="AW45" i="64"/>
  <c r="AR40" i="68"/>
  <c r="AI26" i="64"/>
  <c r="AC42" i="68"/>
  <c r="AW42" i="68"/>
  <c r="AD21" i="64"/>
  <c r="AD7" i="69"/>
  <c r="AD40" i="69"/>
  <c r="AB45" i="64"/>
  <c r="AE9" i="73"/>
  <c r="AE10" i="73" s="1"/>
  <c r="AE87" i="64"/>
  <c r="AE45" i="64"/>
  <c r="AE31" i="64"/>
  <c r="AE25" i="64"/>
  <c r="AE24" i="64"/>
  <c r="AE27" i="64"/>
  <c r="AE30" i="64"/>
  <c r="AE28" i="64"/>
  <c r="AE29" i="64"/>
  <c r="AE23" i="64"/>
  <c r="AE22" i="64"/>
  <c r="AE40" i="68"/>
  <c r="AE7" i="68"/>
  <c r="AU7" i="69"/>
  <c r="AU40" i="69"/>
  <c r="AG9" i="73"/>
  <c r="AG10" i="73" s="1"/>
  <c r="AG31" i="64"/>
  <c r="AG45" i="64"/>
  <c r="AG24" i="64"/>
  <c r="AG29" i="64"/>
  <c r="AG25" i="64"/>
  <c r="AG23" i="64"/>
  <c r="AG27" i="64"/>
  <c r="AG21" i="64"/>
  <c r="AG30" i="64"/>
  <c r="AG28" i="64"/>
  <c r="AG22" i="64"/>
  <c r="AF40" i="68"/>
  <c r="AP21" i="64"/>
  <c r="AP7" i="69"/>
  <c r="BB26" i="69" s="1"/>
  <c r="AP40" i="69"/>
  <c r="AI7" i="69"/>
  <c r="AI40" i="69"/>
  <c r="AY7" i="69"/>
  <c r="AY40" i="69"/>
  <c r="BA45" i="64"/>
  <c r="AO9" i="73"/>
  <c r="AO10" i="73" s="1"/>
  <c r="AO31" i="64"/>
  <c r="AO45" i="64"/>
  <c r="AO27" i="64"/>
  <c r="AO21" i="64"/>
  <c r="AO22" i="64"/>
  <c r="AO30" i="64"/>
  <c r="AO24" i="64"/>
  <c r="AO23" i="64"/>
  <c r="AO29" i="64"/>
  <c r="AO25" i="64"/>
  <c r="AO28" i="64"/>
  <c r="AZ73" i="64"/>
  <c r="AW42" i="69"/>
  <c r="AP7" i="68"/>
  <c r="AP40" i="68"/>
  <c r="AI9" i="73"/>
  <c r="AI10" i="73" s="1"/>
  <c r="AI87" i="64"/>
  <c r="AI45" i="64"/>
  <c r="AI31" i="64"/>
  <c r="AI24" i="64"/>
  <c r="AI25" i="64"/>
  <c r="AI27" i="64"/>
  <c r="AI22" i="64"/>
  <c r="AI29" i="64"/>
  <c r="AI23" i="64"/>
  <c r="AI30" i="64"/>
  <c r="AI28" i="64"/>
  <c r="AI40" i="68"/>
  <c r="AI7" i="68"/>
  <c r="AY40" i="68"/>
  <c r="AY7" i="68"/>
  <c r="AM9" i="73"/>
  <c r="AM10" i="73" s="1"/>
  <c r="AM87" i="64"/>
  <c r="AM45" i="64"/>
  <c r="AM31" i="64"/>
  <c r="AM22" i="64"/>
  <c r="AM29" i="64"/>
  <c r="AM23" i="64"/>
  <c r="AM28" i="64"/>
  <c r="AM25" i="64"/>
  <c r="AM30" i="64"/>
  <c r="AM24" i="64"/>
  <c r="AM27" i="64"/>
  <c r="AM40" i="68"/>
  <c r="AM7" i="68"/>
  <c r="AS59" i="64"/>
  <c r="AK42" i="68"/>
  <c r="AH9" i="73"/>
  <c r="AH10" i="73" s="1"/>
  <c r="AH31" i="64"/>
  <c r="AH45" i="64"/>
  <c r="AH23" i="64"/>
  <c r="AH22" i="64"/>
  <c r="AH27" i="64"/>
  <c r="AH25" i="64"/>
  <c r="AH24" i="64"/>
  <c r="AH28" i="64"/>
  <c r="AH29" i="64"/>
  <c r="AH26" i="64"/>
  <c r="AH30" i="64"/>
  <c r="AH7" i="69"/>
  <c r="AH40" i="69"/>
  <c r="AX7" i="69"/>
  <c r="BB34" i="69" s="1"/>
  <c r="AX40" i="69"/>
  <c r="AS42" i="69"/>
  <c r="AA7" i="68"/>
  <c r="AQ7" i="69"/>
  <c r="AQ40" i="69"/>
  <c r="AL9" i="73"/>
  <c r="AL10" i="73" s="1"/>
  <c r="AL87" i="64"/>
  <c r="AL45" i="64"/>
  <c r="AL31" i="64"/>
  <c r="AL30" i="64"/>
  <c r="AL27" i="64"/>
  <c r="AL24" i="64"/>
  <c r="AL22" i="64"/>
  <c r="AL26" i="64"/>
  <c r="AL29" i="64"/>
  <c r="AL28" i="64"/>
  <c r="AL25" i="64"/>
  <c r="AL23" i="64"/>
  <c r="AL7" i="68"/>
  <c r="AL40" i="68"/>
  <c r="AT9" i="73"/>
  <c r="AT10" i="73" s="1"/>
  <c r="AT87" i="64"/>
  <c r="AT45" i="64"/>
  <c r="AT31" i="64"/>
  <c r="AT59" i="64"/>
  <c r="AT24" i="64"/>
  <c r="AT25" i="64"/>
  <c r="AT28" i="64"/>
  <c r="AT27" i="64"/>
  <c r="AT23" i="64"/>
  <c r="AT22" i="64"/>
  <c r="AT30" i="64"/>
  <c r="AT26" i="64"/>
  <c r="AT29" i="64"/>
  <c r="AQ26" i="64"/>
  <c r="AR45" i="64"/>
  <c r="AR87" i="64"/>
  <c r="AE7" i="69"/>
  <c r="AE40" i="69"/>
  <c r="AC42" i="69"/>
  <c r="AO42" i="68"/>
  <c r="AB40" i="68"/>
  <c r="AR40" i="69"/>
  <c r="AG26" i="64"/>
  <c r="AI21" i="64"/>
  <c r="AY9" i="73"/>
  <c r="AY10" i="73" s="1"/>
  <c r="AY87" i="64"/>
  <c r="AY73" i="64"/>
  <c r="AY45" i="64"/>
  <c r="AY59" i="64"/>
  <c r="AY31" i="64"/>
  <c r="AY24" i="64"/>
  <c r="AY28" i="64"/>
  <c r="AY25" i="64"/>
  <c r="AY22" i="64"/>
  <c r="AY29" i="64"/>
  <c r="AY23" i="64"/>
  <c r="AY27" i="64"/>
  <c r="AY30" i="64"/>
  <c r="AK42" i="69"/>
  <c r="AD7" i="68"/>
  <c r="AD40" i="68"/>
  <c r="AP9" i="73"/>
  <c r="AP10" i="73" s="1"/>
  <c r="AP45" i="64"/>
  <c r="AP31" i="64"/>
  <c r="AP24" i="64"/>
  <c r="AP26" i="64"/>
  <c r="AP29" i="64"/>
  <c r="AP28" i="64"/>
  <c r="AP27" i="64"/>
  <c r="AP25" i="64"/>
  <c r="AP30" i="64"/>
  <c r="AP23" i="64"/>
  <c r="AP22" i="64"/>
  <c r="AG42" i="69"/>
  <c r="AM7" i="69"/>
  <c r="AM40" i="69"/>
  <c r="AS42" i="68"/>
  <c r="AZ59" i="64"/>
  <c r="AA9" i="73"/>
  <c r="AA10" i="73" s="1"/>
  <c r="AA31" i="64"/>
  <c r="AC45" i="64"/>
  <c r="AA24" i="64"/>
  <c r="AA26" i="64"/>
  <c r="AA23" i="64"/>
  <c r="AA29" i="64"/>
  <c r="AA27" i="64"/>
  <c r="AA30" i="64"/>
  <c r="AA25" i="64"/>
  <c r="AA22" i="64"/>
  <c r="AA28" i="64"/>
  <c r="AA7" i="69"/>
  <c r="BB18" i="69" s="1"/>
  <c r="AW59" i="64"/>
  <c r="AL21" i="64"/>
  <c r="AL7" i="69"/>
  <c r="AL40" i="69"/>
  <c r="AK45" i="64"/>
  <c r="AT21" i="64"/>
  <c r="AT7" i="68"/>
  <c r="AT40" i="68"/>
  <c r="AB87" i="64"/>
  <c r="AU9" i="73"/>
  <c r="AU10" i="73" s="1"/>
  <c r="AU87" i="64"/>
  <c r="AU45" i="64"/>
  <c r="AU59" i="64"/>
  <c r="AU31" i="64"/>
  <c r="AU25" i="64"/>
  <c r="AU28" i="64"/>
  <c r="AU22" i="64"/>
  <c r="AU29" i="64"/>
  <c r="AU23" i="64"/>
  <c r="AU30" i="64"/>
  <c r="AU24" i="64"/>
  <c r="AU27" i="64"/>
  <c r="AN40" i="69"/>
  <c r="AV40" i="68"/>
  <c r="AM26" i="64"/>
  <c r="AY21" i="64"/>
  <c r="BA73" i="64"/>
  <c r="AK85" i="65" l="1"/>
  <c r="AW121" i="65"/>
  <c r="AW130" i="66"/>
  <c r="BA130" i="66"/>
  <c r="AP128" i="65"/>
  <c r="AZ100" i="102"/>
  <c r="AE88" i="102"/>
  <c r="AD91" i="66"/>
  <c r="AJ88" i="102"/>
  <c r="AF130" i="66"/>
  <c r="AQ104" i="66"/>
  <c r="AQ130" i="66"/>
  <c r="AM80" i="65"/>
  <c r="AM29" i="113" s="1"/>
  <c r="AM85" i="65"/>
  <c r="AO29" i="113"/>
  <c r="AR104" i="66"/>
  <c r="AK130" i="66"/>
  <c r="AV121" i="65"/>
  <c r="AC28" i="74"/>
  <c r="AO85" i="65"/>
  <c r="AE80" i="65"/>
  <c r="AE29" i="113" s="1"/>
  <c r="AE85" i="65"/>
  <c r="AH29" i="113"/>
  <c r="AJ130" i="66"/>
  <c r="AO130" i="66"/>
  <c r="AV130" i="66"/>
  <c r="AN80" i="65"/>
  <c r="AO128" i="65" s="1"/>
  <c r="AN121" i="65"/>
  <c r="AN85" i="65"/>
  <c r="AR121" i="65"/>
  <c r="AQ121" i="65"/>
  <c r="AQ97" i="65"/>
  <c r="AC130" i="66"/>
  <c r="AP88" i="102"/>
  <c r="AS13" i="76"/>
  <c r="Y20" i="112"/>
  <c r="I20" i="112"/>
  <c r="AG66" i="65"/>
  <c r="AG6" i="69"/>
  <c r="AG8" i="69" s="1"/>
  <c r="AG108" i="75"/>
  <c r="AL60" i="75"/>
  <c r="AG80" i="65"/>
  <c r="AT16" i="74"/>
  <c r="AT41" i="113"/>
  <c r="AV17" i="74"/>
  <c r="AV41" i="113"/>
  <c r="BB55" i="74"/>
  <c r="BA41" i="113"/>
  <c r="AZ41" i="113"/>
  <c r="AQ15" i="74"/>
  <c r="AQ41" i="113"/>
  <c r="AW17" i="74"/>
  <c r="AW41" i="113"/>
  <c r="AX18" i="74"/>
  <c r="AX41" i="113"/>
  <c r="AV60" i="75"/>
  <c r="AD60" i="75"/>
  <c r="AQ14" i="74"/>
  <c r="AY113" i="66"/>
  <c r="AK16" i="74"/>
  <c r="R14" i="109"/>
  <c r="S12" i="109"/>
  <c r="I15" i="109"/>
  <c r="S15" i="109" s="1"/>
  <c r="R12" i="109"/>
  <c r="H15" i="109"/>
  <c r="R15" i="109" s="1"/>
  <c r="S7" i="109"/>
  <c r="I10" i="109"/>
  <c r="S10" i="109" s="1"/>
  <c r="H10" i="109"/>
  <c r="R10" i="109" s="1"/>
  <c r="AY126" i="66"/>
  <c r="AZ126" i="66"/>
  <c r="AY87" i="66"/>
  <c r="AZ66" i="66"/>
  <c r="BA66" i="66"/>
  <c r="AB88" i="102"/>
  <c r="AI88" i="102"/>
  <c r="AR88" i="102"/>
  <c r="AU108" i="75"/>
  <c r="AW13" i="76"/>
  <c r="AS16" i="76"/>
  <c r="AV15" i="74"/>
  <c r="AO14" i="74"/>
  <c r="AO17" i="74"/>
  <c r="AR37" i="74"/>
  <c r="AO18" i="74"/>
  <c r="BA16" i="76"/>
  <c r="BA14" i="76"/>
  <c r="BA15" i="76"/>
  <c r="BA46" i="113"/>
  <c r="BA13" i="76"/>
  <c r="BA42" i="68"/>
  <c r="BA48" i="113"/>
  <c r="AK18" i="74"/>
  <c r="AK17" i="74"/>
  <c r="AL55" i="74"/>
  <c r="AO13" i="76"/>
  <c r="AO16" i="74"/>
  <c r="AX108" i="75"/>
  <c r="AQ17" i="74"/>
  <c r="AX76" i="75"/>
  <c r="BD92" i="75"/>
  <c r="AQ18" i="74"/>
  <c r="BE117" i="66"/>
  <c r="BB117" i="66"/>
  <c r="AN88" i="102"/>
  <c r="AV88" i="102"/>
  <c r="AB100" i="102"/>
  <c r="BA33" i="76"/>
  <c r="BC33" i="76"/>
  <c r="BE33" i="76"/>
  <c r="BD33" i="76"/>
  <c r="BB33" i="76"/>
  <c r="BE84" i="77"/>
  <c r="BD84" i="77"/>
  <c r="BC84" i="77"/>
  <c r="BB84" i="77"/>
  <c r="AW108" i="75"/>
  <c r="AS88" i="102"/>
  <c r="AW88" i="102"/>
  <c r="AU88" i="102"/>
  <c r="BC60" i="75"/>
  <c r="BE91" i="66"/>
  <c r="BB91" i="66"/>
  <c r="BA42" i="69"/>
  <c r="AN14" i="74"/>
  <c r="AN48" i="113"/>
  <c r="AK54" i="77"/>
  <c r="AG25" i="76"/>
  <c r="BC25" i="76"/>
  <c r="BD25" i="76"/>
  <c r="BE25" i="76"/>
  <c r="BB25" i="76"/>
  <c r="BC41" i="76"/>
  <c r="BD41" i="76"/>
  <c r="BE41" i="76"/>
  <c r="BB41" i="76"/>
  <c r="BE88" i="102"/>
  <c r="BC88" i="102"/>
  <c r="BB88" i="102"/>
  <c r="BD88" i="102"/>
  <c r="AP8" i="69"/>
  <c r="BB27" i="69" s="1"/>
  <c r="BB25" i="69"/>
  <c r="AZ88" i="102"/>
  <c r="AL88" i="102"/>
  <c r="AH108" i="75"/>
  <c r="BB29" i="113"/>
  <c r="AP26" i="113"/>
  <c r="AP29" i="113"/>
  <c r="AB60" i="75"/>
  <c r="AM60" i="75"/>
  <c r="BC92" i="75"/>
  <c r="AI108" i="75"/>
  <c r="AC60" i="75"/>
  <c r="AK14" i="74"/>
  <c r="AK41" i="113"/>
  <c r="AY108" i="75"/>
  <c r="AY92" i="75"/>
  <c r="AZ92" i="75"/>
  <c r="BE92" i="75"/>
  <c r="AV108" i="75"/>
  <c r="AT76" i="75"/>
  <c r="AC17" i="76"/>
  <c r="AP55" i="74"/>
  <c r="AO15" i="74"/>
  <c r="AY60" i="75"/>
  <c r="AQ60" i="75"/>
  <c r="AC54" i="77"/>
  <c r="AF14" i="74"/>
  <c r="AF15" i="74"/>
  <c r="AC19" i="74"/>
  <c r="AO14" i="76"/>
  <c r="AW16" i="76"/>
  <c r="AX15" i="74"/>
  <c r="AY46" i="74"/>
  <c r="AR14" i="74"/>
  <c r="BB131" i="66"/>
  <c r="AR16" i="74"/>
  <c r="AN15" i="74"/>
  <c r="AR15" i="74"/>
  <c r="AO48" i="113"/>
  <c r="AO16" i="76"/>
  <c r="AW48" i="113"/>
  <c r="AE17" i="76"/>
  <c r="BA108" i="75"/>
  <c r="AN41" i="113"/>
  <c r="AW15" i="76"/>
  <c r="AT37" i="74"/>
  <c r="AI17" i="76"/>
  <c r="AY17" i="76"/>
  <c r="AR18" i="74"/>
  <c r="BE100" i="66"/>
  <c r="AR17" i="74"/>
  <c r="AD15" i="74"/>
  <c r="AN60" i="75"/>
  <c r="AZ60" i="75"/>
  <c r="AO49" i="76"/>
  <c r="AG60" i="75"/>
  <c r="BA99" i="77"/>
  <c r="AN14" i="76"/>
  <c r="BE60" i="75"/>
  <c r="AP66" i="65"/>
  <c r="AC108" i="75"/>
  <c r="AR55" i="74"/>
  <c r="AO60" i="75"/>
  <c r="BA54" i="77"/>
  <c r="BA69" i="77"/>
  <c r="AH60" i="75"/>
  <c r="BD60" i="75"/>
  <c r="AE60" i="75"/>
  <c r="AB108" i="75"/>
  <c r="BE87" i="66"/>
  <c r="BE126" i="66"/>
  <c r="AT60" i="75"/>
  <c r="AW60" i="75"/>
  <c r="AU60" i="75"/>
  <c r="AJ60" i="75"/>
  <c r="AX60" i="75"/>
  <c r="AK60" i="75"/>
  <c r="AR108" i="75"/>
  <c r="AN15" i="76"/>
  <c r="AN16" i="76"/>
  <c r="BB60" i="75"/>
  <c r="AF60" i="75"/>
  <c r="AD108" i="75"/>
  <c r="AU76" i="75"/>
  <c r="AP60" i="75"/>
  <c r="AZ14" i="74"/>
  <c r="AZ76" i="75"/>
  <c r="AX6" i="68"/>
  <c r="AQ108" i="75"/>
  <c r="AV18" i="74"/>
  <c r="AO55" i="74"/>
  <c r="AF18" i="74"/>
  <c r="AN55" i="74"/>
  <c r="AF16" i="74"/>
  <c r="AL28" i="74"/>
  <c r="AN17" i="74"/>
  <c r="AV76" i="75"/>
  <c r="AR60" i="75"/>
  <c r="AS15" i="76"/>
  <c r="AV16" i="74"/>
  <c r="AF17" i="74"/>
  <c r="AV14" i="74"/>
  <c r="AS14" i="76"/>
  <c r="AY76" i="75"/>
  <c r="AR76" i="75"/>
  <c r="AQ76" i="75"/>
  <c r="AP108" i="75"/>
  <c r="AF55" i="74"/>
  <c r="AK108" i="75"/>
  <c r="AN18" i="74"/>
  <c r="AW76" i="75"/>
  <c r="AS108" i="75"/>
  <c r="BC131" i="66"/>
  <c r="AZ34" i="68"/>
  <c r="BD34" i="68"/>
  <c r="BE34" i="68"/>
  <c r="BB34" i="68"/>
  <c r="BC34" i="68"/>
  <c r="BB18" i="68"/>
  <c r="BD18" i="68"/>
  <c r="BE18" i="68"/>
  <c r="BC18" i="68"/>
  <c r="AR26" i="69"/>
  <c r="BE26" i="69"/>
  <c r="BC26" i="69"/>
  <c r="BD26" i="69"/>
  <c r="BD6" i="68"/>
  <c r="AN28" i="74"/>
  <c r="BE28" i="74"/>
  <c r="BB28" i="74"/>
  <c r="BD28" i="74"/>
  <c r="BC28" i="74"/>
  <c r="BA34" i="69"/>
  <c r="BE34" i="69"/>
  <c r="BC34" i="69"/>
  <c r="BD34" i="69"/>
  <c r="AW26" i="68"/>
  <c r="BD26" i="68"/>
  <c r="BB26" i="68"/>
  <c r="BC26" i="68"/>
  <c r="BE26" i="68"/>
  <c r="AG19" i="74"/>
  <c r="BC76" i="75"/>
  <c r="BB76" i="75"/>
  <c r="BE76" i="75"/>
  <c r="BD76" i="75"/>
  <c r="BE113" i="66"/>
  <c r="BE18" i="69"/>
  <c r="BC18" i="69"/>
  <c r="BD18" i="69"/>
  <c r="BE6" i="68"/>
  <c r="BB37" i="74"/>
  <c r="BE37" i="74"/>
  <c r="BD37" i="74"/>
  <c r="BC37" i="74"/>
  <c r="AX17" i="74"/>
  <c r="BE46" i="74"/>
  <c r="BB46" i="74"/>
  <c r="BD46" i="74"/>
  <c r="BC46" i="74"/>
  <c r="AX16" i="74"/>
  <c r="AX38" i="113"/>
  <c r="AX14" i="74"/>
  <c r="AD14" i="74"/>
  <c r="AD41" i="113"/>
  <c r="AD55" i="74"/>
  <c r="AD16" i="74"/>
  <c r="AD17" i="74"/>
  <c r="AQ88" i="102"/>
  <c r="AQ100" i="102"/>
  <c r="AW100" i="102"/>
  <c r="AR100" i="102"/>
  <c r="AO6" i="69"/>
  <c r="AO8" i="69" s="1"/>
  <c r="AL100" i="102"/>
  <c r="AK100" i="102"/>
  <c r="AK88" i="102"/>
  <c r="AP16" i="74"/>
  <c r="AP41" i="113"/>
  <c r="AP38" i="113"/>
  <c r="AP17" i="74"/>
  <c r="AQ55" i="74"/>
  <c r="AT100" i="102"/>
  <c r="AU100" i="102"/>
  <c r="AT88" i="102"/>
  <c r="AF99" i="77"/>
  <c r="AF54" i="77"/>
  <c r="AT108" i="75"/>
  <c r="AZ55" i="74"/>
  <c r="AP18" i="74"/>
  <c r="AX88" i="102"/>
  <c r="AY100" i="102"/>
  <c r="AX100" i="102"/>
  <c r="AC100" i="102"/>
  <c r="AC88" i="102"/>
  <c r="AS100" i="102"/>
  <c r="AM100" i="102"/>
  <c r="AM88" i="102"/>
  <c r="AT14" i="74"/>
  <c r="AT15" i="74"/>
  <c r="D14" i="112"/>
  <c r="E11" i="112" s="1"/>
  <c r="V11" i="112" s="1"/>
  <c r="AM108" i="75"/>
  <c r="AP14" i="74"/>
  <c r="AT17" i="74"/>
  <c r="AL99" i="77"/>
  <c r="AL54" i="77"/>
  <c r="AH76" i="102"/>
  <c r="AH97" i="102"/>
  <c r="AI97" i="102"/>
  <c r="AQ37" i="74"/>
  <c r="AY37" i="74"/>
  <c r="AX37" i="74"/>
  <c r="AT18" i="74"/>
  <c r="BA88" i="102"/>
  <c r="BA100" i="102"/>
  <c r="AP100" i="102"/>
  <c r="AO88" i="102"/>
  <c r="AU17" i="76"/>
  <c r="AG54" i="77"/>
  <c r="AG99" i="77"/>
  <c r="AV99" i="77"/>
  <c r="AU69" i="77"/>
  <c r="AU99" i="77"/>
  <c r="AU54" i="77"/>
  <c r="AI54" i="77"/>
  <c r="AJ99" i="77"/>
  <c r="AK16" i="76"/>
  <c r="AK15" i="76"/>
  <c r="AK13" i="76"/>
  <c r="AK48" i="113"/>
  <c r="AR69" i="77"/>
  <c r="AR54" i="77"/>
  <c r="AX69" i="77"/>
  <c r="AX54" i="77"/>
  <c r="BA84" i="77"/>
  <c r="AY84" i="77"/>
  <c r="AZ84" i="77"/>
  <c r="AK14" i="76"/>
  <c r="AL25" i="76"/>
  <c r="AD25" i="76"/>
  <c r="AG17" i="76"/>
  <c r="AB25" i="76"/>
  <c r="AQ33" i="76"/>
  <c r="AQ25" i="76"/>
  <c r="AX33" i="76"/>
  <c r="AX25" i="76"/>
  <c r="AY41" i="76"/>
  <c r="AZ25" i="76"/>
  <c r="AZ33" i="76"/>
  <c r="AZ41" i="76"/>
  <c r="BA41" i="76"/>
  <c r="AO108" i="75"/>
  <c r="AO25" i="76"/>
  <c r="AL18" i="69"/>
  <c r="AV25" i="76"/>
  <c r="AV33" i="76"/>
  <c r="AT33" i="76"/>
  <c r="AT25" i="76"/>
  <c r="AM25" i="76"/>
  <c r="AH19" i="74"/>
  <c r="AJ108" i="75"/>
  <c r="AI60" i="75"/>
  <c r="AW33" i="76"/>
  <c r="AC25" i="76"/>
  <c r="AR25" i="76"/>
  <c r="AR33" i="76"/>
  <c r="AJ25" i="76"/>
  <c r="BA92" i="75"/>
  <c r="BA60" i="75"/>
  <c r="BA76" i="75"/>
  <c r="AS33" i="76"/>
  <c r="AW25" i="76"/>
  <c r="AP25" i="76"/>
  <c r="AY33" i="76"/>
  <c r="AU33" i="76"/>
  <c r="AI25" i="76"/>
  <c r="AN25" i="76"/>
  <c r="AY25" i="76"/>
  <c r="AU25" i="76"/>
  <c r="AE25" i="76"/>
  <c r="AH14" i="76"/>
  <c r="AH25" i="76"/>
  <c r="AF25" i="76"/>
  <c r="AK25" i="76"/>
  <c r="AS25" i="76"/>
  <c r="AS60" i="75"/>
  <c r="AS76" i="75"/>
  <c r="BA25" i="76"/>
  <c r="AX28" i="74"/>
  <c r="AR28" i="74"/>
  <c r="AJ28" i="74"/>
  <c r="AC55" i="74"/>
  <c r="AB16" i="74"/>
  <c r="AB15" i="74"/>
  <c r="AY28" i="74"/>
  <c r="AT28" i="74"/>
  <c r="AE28" i="74"/>
  <c r="AB41" i="113"/>
  <c r="AZ38" i="113"/>
  <c r="AK28" i="74"/>
  <c r="AQ28" i="74"/>
  <c r="AA15" i="74"/>
  <c r="AA38" i="113"/>
  <c r="AA18" i="74"/>
  <c r="AA14" i="74"/>
  <c r="AA41" i="113"/>
  <c r="AA16" i="74"/>
  <c r="AN108" i="75"/>
  <c r="AZ18" i="74"/>
  <c r="AI28" i="74"/>
  <c r="AO28" i="74"/>
  <c r="AP28" i="74"/>
  <c r="AD28" i="74"/>
  <c r="AA17" i="74"/>
  <c r="AZ17" i="74"/>
  <c r="AZ16" i="74"/>
  <c r="AB55" i="74"/>
  <c r="BA55" i="74"/>
  <c r="AZ15" i="74"/>
  <c r="AM28" i="74"/>
  <c r="AF28" i="74"/>
  <c r="AE16" i="74"/>
  <c r="AE41" i="113"/>
  <c r="AE14" i="74"/>
  <c r="AE15" i="74"/>
  <c r="AE18" i="74"/>
  <c r="AE55" i="74"/>
  <c r="AH28" i="74"/>
  <c r="AG55" i="74"/>
  <c r="AL19" i="74"/>
  <c r="AW37" i="74"/>
  <c r="AW55" i="74"/>
  <c r="AW14" i="74"/>
  <c r="AW16" i="74"/>
  <c r="AX55" i="74"/>
  <c r="AW15" i="74"/>
  <c r="AW18" i="74"/>
  <c r="AW28" i="74"/>
  <c r="AN99" i="77"/>
  <c r="AM99" i="77"/>
  <c r="AY19" i="74"/>
  <c r="AM16" i="76"/>
  <c r="AM13" i="76"/>
  <c r="AM48" i="113"/>
  <c r="AM15" i="76"/>
  <c r="AN49" i="76"/>
  <c r="AM14" i="76"/>
  <c r="U11" i="112"/>
  <c r="BA17" i="74"/>
  <c r="BA46" i="74"/>
  <c r="BA28" i="74"/>
  <c r="BA37" i="74"/>
  <c r="AI99" i="77"/>
  <c r="AH99" i="77"/>
  <c r="AS28" i="74"/>
  <c r="AS37" i="74"/>
  <c r="AB14" i="74"/>
  <c r="AB28" i="74"/>
  <c r="AB17" i="74"/>
  <c r="AV28" i="74"/>
  <c r="AV37" i="74"/>
  <c r="AZ46" i="74"/>
  <c r="AZ28" i="74"/>
  <c r="AZ37" i="74"/>
  <c r="AU37" i="74"/>
  <c r="AU28" i="74"/>
  <c r="AV55" i="74"/>
  <c r="AI18" i="69"/>
  <c r="AV42" i="69"/>
  <c r="AU26" i="69"/>
  <c r="AU18" i="69"/>
  <c r="AD18" i="69"/>
  <c r="AO18" i="69"/>
  <c r="AS18" i="69"/>
  <c r="AV26" i="69"/>
  <c r="AG18" i="69"/>
  <c r="AN42" i="69"/>
  <c r="AM18" i="69"/>
  <c r="AE18" i="69"/>
  <c r="AQ18" i="69"/>
  <c r="AQ26" i="69"/>
  <c r="AH18" i="69"/>
  <c r="AK18" i="69"/>
  <c r="AZ18" i="69"/>
  <c r="AB18" i="69"/>
  <c r="AW18" i="69"/>
  <c r="AC18" i="69"/>
  <c r="AZ42" i="69"/>
  <c r="AY26" i="69"/>
  <c r="AY18" i="69"/>
  <c r="AY34" i="69"/>
  <c r="AP18" i="69"/>
  <c r="BA18" i="69"/>
  <c r="AF18" i="69"/>
  <c r="AZ26" i="69"/>
  <c r="AW26" i="69"/>
  <c r="AX26" i="69"/>
  <c r="AX18" i="69"/>
  <c r="AT18" i="69"/>
  <c r="AT26" i="69"/>
  <c r="BA26" i="69"/>
  <c r="AS26" i="69"/>
  <c r="AZ34" i="69"/>
  <c r="AV18" i="69"/>
  <c r="AR18" i="69"/>
  <c r="AN18" i="69"/>
  <c r="AJ18" i="69"/>
  <c r="AY99" i="77"/>
  <c r="AX99" i="77"/>
  <c r="AD18" i="68"/>
  <c r="AI18" i="68"/>
  <c r="AB42" i="68"/>
  <c r="AL18" i="68"/>
  <c r="AN42" i="68"/>
  <c r="AM18" i="68"/>
  <c r="AH18" i="68"/>
  <c r="AU26" i="68"/>
  <c r="AU18" i="68"/>
  <c r="AI15" i="74"/>
  <c r="AI41" i="113"/>
  <c r="AI55" i="74"/>
  <c r="AI17" i="74"/>
  <c r="AI14" i="74"/>
  <c r="AI16" i="74"/>
  <c r="AI18" i="74"/>
  <c r="AV18" i="68"/>
  <c r="AS15" i="74"/>
  <c r="AS14" i="74"/>
  <c r="AS16" i="74"/>
  <c r="AT55" i="74"/>
  <c r="AS18" i="74"/>
  <c r="AS55" i="74"/>
  <c r="AP18" i="68"/>
  <c r="AF42" i="68"/>
  <c r="AE18" i="68"/>
  <c r="AX26" i="68"/>
  <c r="AX18" i="68"/>
  <c r="AR18" i="68"/>
  <c r="AS26" i="68"/>
  <c r="AV26" i="68"/>
  <c r="AC18" i="68"/>
  <c r="BA18" i="68"/>
  <c r="AT18" i="68"/>
  <c r="AT26" i="68"/>
  <c r="AR26" i="68"/>
  <c r="AS18" i="68"/>
  <c r="AJ18" i="68"/>
  <c r="AZ26" i="68"/>
  <c r="AN18" i="68"/>
  <c r="AS17" i="74"/>
  <c r="AS99" i="77"/>
  <c r="AR99" i="77"/>
  <c r="AF18" i="68"/>
  <c r="BA34" i="68"/>
  <c r="AZ42" i="68"/>
  <c r="AY34" i="68"/>
  <c r="AY18" i="68"/>
  <c r="AY26" i="68"/>
  <c r="AQ18" i="68"/>
  <c r="AQ26" i="68"/>
  <c r="BA14" i="74"/>
  <c r="BA16" i="74"/>
  <c r="BA15" i="74"/>
  <c r="BA18" i="74"/>
  <c r="BA38" i="113"/>
  <c r="AB18" i="68"/>
  <c r="AO18" i="68"/>
  <c r="AK18" i="68"/>
  <c r="AZ18" i="68"/>
  <c r="AG18" i="68"/>
  <c r="AC99" i="77"/>
  <c r="AB99" i="77"/>
  <c r="AW18" i="68"/>
  <c r="BA26" i="68"/>
  <c r="AP14" i="76"/>
  <c r="AP16" i="76"/>
  <c r="AP15" i="76"/>
  <c r="AP13" i="76"/>
  <c r="AP49" i="76"/>
  <c r="AP48" i="113"/>
  <c r="AP46" i="113"/>
  <c r="AA14" i="76"/>
  <c r="AA16" i="76"/>
  <c r="AA46" i="113"/>
  <c r="AA48" i="113"/>
  <c r="AA13" i="76"/>
  <c r="AA15" i="76"/>
  <c r="AD100" i="102"/>
  <c r="AD88" i="102"/>
  <c r="AE100" i="102"/>
  <c r="AM41" i="113"/>
  <c r="AM14" i="74"/>
  <c r="AM15" i="74"/>
  <c r="AM18" i="74"/>
  <c r="AM55" i="74"/>
  <c r="AM16" i="74"/>
  <c r="AM17" i="74"/>
  <c r="AQ16" i="76"/>
  <c r="AQ13" i="76"/>
  <c r="AQ15" i="76"/>
  <c r="AQ48" i="113"/>
  <c r="AQ49" i="76"/>
  <c r="AQ14" i="76"/>
  <c r="AB13" i="76"/>
  <c r="AB48" i="113"/>
  <c r="AB16" i="76"/>
  <c r="AB49" i="76"/>
  <c r="AB15" i="76"/>
  <c r="AB14" i="76"/>
  <c r="AC49" i="76"/>
  <c r="AX14" i="76"/>
  <c r="AX16" i="76"/>
  <c r="AX13" i="76"/>
  <c r="AX15" i="76"/>
  <c r="AX48" i="113"/>
  <c r="AX46" i="113"/>
  <c r="AX49" i="76"/>
  <c r="AY49" i="76"/>
  <c r="BA49" i="76"/>
  <c r="AZ49" i="76"/>
  <c r="AZ14" i="76"/>
  <c r="AZ16" i="76"/>
  <c r="AZ13" i="76"/>
  <c r="AZ15" i="76"/>
  <c r="AZ46" i="113"/>
  <c r="AV15" i="76"/>
  <c r="AV13" i="76"/>
  <c r="AV14" i="76"/>
  <c r="AV48" i="113"/>
  <c r="AV49" i="76"/>
  <c r="AV16" i="76"/>
  <c r="AW49" i="76"/>
  <c r="AL14" i="76"/>
  <c r="AL15" i="76"/>
  <c r="AL16" i="76"/>
  <c r="AL13" i="76"/>
  <c r="AL48" i="113"/>
  <c r="AM49" i="76"/>
  <c r="AL49" i="76"/>
  <c r="AS49" i="76"/>
  <c r="AR13" i="76"/>
  <c r="AR16" i="76"/>
  <c r="AR15" i="76"/>
  <c r="AR48" i="113"/>
  <c r="AR14" i="76"/>
  <c r="AR49" i="76"/>
  <c r="AK49" i="76"/>
  <c r="AJ13" i="76"/>
  <c r="AJ48" i="113"/>
  <c r="AJ14" i="76"/>
  <c r="AJ16" i="76"/>
  <c r="AJ49" i="76"/>
  <c r="AJ15" i="76"/>
  <c r="AU17" i="74"/>
  <c r="AU14" i="74"/>
  <c r="AU16" i="74"/>
  <c r="AU18" i="74"/>
  <c r="AU55" i="74"/>
  <c r="AU15" i="74"/>
  <c r="AH13" i="76"/>
  <c r="AH16" i="76"/>
  <c r="AH15" i="76"/>
  <c r="AI49" i="76"/>
  <c r="AH48" i="113"/>
  <c r="AH49" i="76"/>
  <c r="AF15" i="76"/>
  <c r="AF13" i="76"/>
  <c r="AF16" i="76"/>
  <c r="AF48" i="113"/>
  <c r="AF14" i="76"/>
  <c r="AF49" i="76"/>
  <c r="AG49" i="76"/>
  <c r="AT14" i="76"/>
  <c r="AT16" i="76"/>
  <c r="AT15" i="76"/>
  <c r="AT49" i="76"/>
  <c r="AT48" i="113"/>
  <c r="AU49" i="76"/>
  <c r="AT13" i="76"/>
  <c r="AD14" i="76"/>
  <c r="AD16" i="76"/>
  <c r="AD15" i="76"/>
  <c r="AD13" i="76"/>
  <c r="AE49" i="76"/>
  <c r="AD48" i="113"/>
  <c r="AD49" i="76"/>
  <c r="BE104" i="66"/>
  <c r="AJ41" i="113"/>
  <c r="AJ55" i="74"/>
  <c r="AJ15" i="74"/>
  <c r="AJ18" i="74"/>
  <c r="AJ17" i="74"/>
  <c r="AJ14" i="74"/>
  <c r="AK55" i="74"/>
  <c r="AJ16" i="74"/>
  <c r="AL6" i="68"/>
  <c r="AR104" i="65"/>
  <c r="AL6" i="69"/>
  <c r="AT6" i="69"/>
  <c r="AT6" i="68"/>
  <c r="AP6" i="68"/>
  <c r="AH6" i="69"/>
  <c r="AX6" i="69"/>
  <c r="BB33" i="69" s="1"/>
  <c r="AD6" i="69"/>
  <c r="AD6" i="68"/>
  <c r="AD66" i="65"/>
  <c r="BB104" i="65"/>
  <c r="BB26" i="113"/>
  <c r="AH6" i="68"/>
  <c r="AH41" i="68" s="1"/>
  <c r="AO6" i="68"/>
  <c r="F14" i="112"/>
  <c r="W14" i="112" s="1"/>
  <c r="AX26" i="113"/>
  <c r="AX104" i="65"/>
  <c r="BB116" i="65"/>
  <c r="AA80" i="65"/>
  <c r="AQ80" i="65"/>
  <c r="AC85" i="65"/>
  <c r="AR85" i="65"/>
  <c r="AR6" i="69"/>
  <c r="AR6" i="68"/>
  <c r="AR66" i="65"/>
  <c r="AB6" i="69"/>
  <c r="AB6" i="68"/>
  <c r="AB66" i="65"/>
  <c r="AL85" i="65"/>
  <c r="AT85" i="65"/>
  <c r="AP85" i="65"/>
  <c r="AX85" i="65"/>
  <c r="BB85" i="65"/>
  <c r="AG85" i="65"/>
  <c r="AH85" i="65"/>
  <c r="AD85" i="65"/>
  <c r="AB121" i="65"/>
  <c r="AC6" i="69"/>
  <c r="AC6" i="68"/>
  <c r="AQ6" i="68"/>
  <c r="AQ6" i="69"/>
  <c r="AA6" i="69"/>
  <c r="AA6" i="68"/>
  <c r="AQ85" i="65"/>
  <c r="BD91" i="66"/>
  <c r="AJ66" i="65"/>
  <c r="AJ6" i="69"/>
  <c r="AJ6" i="68"/>
  <c r="AU66" i="65"/>
  <c r="AU6" i="68"/>
  <c r="AU6" i="69"/>
  <c r="AY6" i="69"/>
  <c r="AY6" i="68"/>
  <c r="AY66" i="65"/>
  <c r="AW97" i="65"/>
  <c r="AX121" i="65"/>
  <c r="AW85" i="65"/>
  <c r="AS121" i="65"/>
  <c r="AS97" i="65"/>
  <c r="AT121" i="65"/>
  <c r="AS85" i="65"/>
  <c r="AV85" i="65"/>
  <c r="AV97" i="65"/>
  <c r="AV80" i="65"/>
  <c r="BD85" i="65"/>
  <c r="BD121" i="65"/>
  <c r="BD97" i="65"/>
  <c r="BD109" i="65"/>
  <c r="BD80" i="65"/>
  <c r="BD29" i="113" s="1"/>
  <c r="AZ66" i="65"/>
  <c r="AZ6" i="69"/>
  <c r="AZ6" i="68"/>
  <c r="AF6" i="68"/>
  <c r="AF66" i="65"/>
  <c r="AF6" i="69"/>
  <c r="AJ85" i="65"/>
  <c r="AJ121" i="65"/>
  <c r="AJ80" i="65"/>
  <c r="AJ29" i="113" s="1"/>
  <c r="AU121" i="65"/>
  <c r="AU97" i="65"/>
  <c r="AU85" i="65"/>
  <c r="AY121" i="65"/>
  <c r="AY97" i="65"/>
  <c r="AY109" i="65"/>
  <c r="AY85" i="65"/>
  <c r="AE121" i="65"/>
  <c r="AM6" i="68"/>
  <c r="AM66" i="65"/>
  <c r="AM6" i="69"/>
  <c r="AI6" i="69"/>
  <c r="AI6" i="68"/>
  <c r="AI66" i="65"/>
  <c r="AS80" i="65"/>
  <c r="AZ85" i="65"/>
  <c r="AZ121" i="65"/>
  <c r="AZ97" i="65"/>
  <c r="AZ109" i="65"/>
  <c r="AZ80" i="65"/>
  <c r="AZ29" i="113" s="1"/>
  <c r="AF85" i="65"/>
  <c r="AF121" i="65"/>
  <c r="AG121" i="65"/>
  <c r="AF80" i="65"/>
  <c r="AF29" i="113" s="1"/>
  <c r="AE66" i="65"/>
  <c r="AE6" i="68"/>
  <c r="AE6" i="69"/>
  <c r="AN6" i="68"/>
  <c r="AN66" i="65"/>
  <c r="AN6" i="69"/>
  <c r="AK66" i="65"/>
  <c r="AK6" i="69"/>
  <c r="AK6" i="68"/>
  <c r="AM121" i="65"/>
  <c r="AI85" i="65"/>
  <c r="AI121" i="65"/>
  <c r="AW80" i="65"/>
  <c r="AW29" i="113" s="1"/>
  <c r="BA6" i="68"/>
  <c r="BA66" i="65"/>
  <c r="BA6" i="69"/>
  <c r="BB41" i="69" s="1"/>
  <c r="BE97" i="65"/>
  <c r="BE109" i="65"/>
  <c r="BE85" i="65"/>
  <c r="BE121" i="65"/>
  <c r="BE80" i="65"/>
  <c r="BC121" i="65"/>
  <c r="BC97" i="65"/>
  <c r="BC109" i="65"/>
  <c r="BC85" i="65"/>
  <c r="BC80" i="65"/>
  <c r="AL121" i="65"/>
  <c r="AK121" i="65"/>
  <c r="AK80" i="65"/>
  <c r="AK29" i="113" s="1"/>
  <c r="AW6" i="69"/>
  <c r="AW6" i="68"/>
  <c r="AS6" i="69"/>
  <c r="AS6" i="68"/>
  <c r="AV6" i="68"/>
  <c r="AV66" i="65"/>
  <c r="AV6" i="69"/>
  <c r="BA97" i="65"/>
  <c r="BA109" i="65"/>
  <c r="BA85" i="65"/>
  <c r="BB121" i="65"/>
  <c r="BA121" i="65"/>
  <c r="BA80" i="65"/>
  <c r="BA29" i="113" s="1"/>
  <c r="AD128" i="65"/>
  <c r="AL130" i="66"/>
  <c r="AL91" i="66"/>
  <c r="AL81" i="66"/>
  <c r="F24" i="112"/>
  <c r="W24" i="112" s="1"/>
  <c r="AX130" i="66"/>
  <c r="AX104" i="66"/>
  <c r="AX91" i="66"/>
  <c r="AX81" i="66"/>
  <c r="AD130" i="66"/>
  <c r="AD81" i="66"/>
  <c r="AY130" i="66"/>
  <c r="AY117" i="66"/>
  <c r="AY104" i="66"/>
  <c r="AY91" i="66"/>
  <c r="AY81" i="66"/>
  <c r="AS91" i="66"/>
  <c r="AS81" i="66"/>
  <c r="AS130" i="66"/>
  <c r="AS104" i="66"/>
  <c r="AG91" i="66"/>
  <c r="AG81" i="66"/>
  <c r="AG130" i="66"/>
  <c r="AT104" i="65"/>
  <c r="AT130" i="66"/>
  <c r="AT104" i="66"/>
  <c r="AT91" i="66"/>
  <c r="AT81" i="66"/>
  <c r="AK91" i="66"/>
  <c r="AK81" i="66"/>
  <c r="AJ91" i="66"/>
  <c r="AJ81" i="66"/>
  <c r="AM130" i="66"/>
  <c r="AM91" i="66"/>
  <c r="AM81" i="66"/>
  <c r="AC128" i="65"/>
  <c r="AF91" i="66"/>
  <c r="AF81" i="66"/>
  <c r="AY128" i="65"/>
  <c r="AY116" i="65"/>
  <c r="AY104" i="65"/>
  <c r="Y24" i="112"/>
  <c r="BA91" i="66"/>
  <c r="BA81" i="66"/>
  <c r="BB133" i="66" s="1"/>
  <c r="BA104" i="66"/>
  <c r="BA117" i="66"/>
  <c r="BB130" i="66"/>
  <c r="AR91" i="66"/>
  <c r="AR81" i="66"/>
  <c r="AR130" i="66"/>
  <c r="AQ91" i="66"/>
  <c r="AQ81" i="66"/>
  <c r="AV91" i="66"/>
  <c r="AV81" i="66"/>
  <c r="AV104" i="66"/>
  <c r="AN91" i="66"/>
  <c r="AN81" i="66"/>
  <c r="AN130" i="66"/>
  <c r="AI128" i="65"/>
  <c r="AC91" i="66"/>
  <c r="AC81" i="66"/>
  <c r="AB91" i="66"/>
  <c r="AB81" i="66"/>
  <c r="AB130" i="66"/>
  <c r="BC130" i="66"/>
  <c r="BC117" i="66"/>
  <c r="BC91" i="66"/>
  <c r="BC104" i="66"/>
  <c r="BD133" i="66"/>
  <c r="AE130" i="66"/>
  <c r="AE81" i="66"/>
  <c r="AE91" i="66"/>
  <c r="AZ117" i="66"/>
  <c r="AZ91" i="66"/>
  <c r="AZ81" i="66"/>
  <c r="AZ104" i="66"/>
  <c r="AZ130" i="66"/>
  <c r="D24" i="112"/>
  <c r="U24" i="112" s="1"/>
  <c r="AP130" i="66"/>
  <c r="AP91" i="66"/>
  <c r="AP81" i="66"/>
  <c r="AO91" i="66"/>
  <c r="AO81" i="66"/>
  <c r="AU128" i="65"/>
  <c r="AU104" i="65"/>
  <c r="BE133" i="66"/>
  <c r="AI130" i="66"/>
  <c r="AI91" i="66"/>
  <c r="AI81" i="66"/>
  <c r="AA81" i="66"/>
  <c r="AW91" i="66"/>
  <c r="AW81" i="66"/>
  <c r="AW104" i="66"/>
  <c r="BD104" i="66"/>
  <c r="BD117" i="66"/>
  <c r="AU130" i="66"/>
  <c r="AU91" i="66"/>
  <c r="AU104" i="66"/>
  <c r="AU81" i="66"/>
  <c r="AH42" i="69"/>
  <c r="AI42" i="68"/>
  <c r="AD42" i="69"/>
  <c r="AQ42" i="68"/>
  <c r="AX42" i="68"/>
  <c r="AH42" i="68"/>
  <c r="AD42" i="68"/>
  <c r="AE42" i="69"/>
  <c r="AI42" i="69"/>
  <c r="AE42" i="68"/>
  <c r="AU42" i="68"/>
  <c r="AT42" i="68"/>
  <c r="AX42" i="69"/>
  <c r="AL42" i="69"/>
  <c r="AJ42" i="68"/>
  <c r="AF42" i="69"/>
  <c r="AL42" i="68"/>
  <c r="AQ42" i="69"/>
  <c r="AP42" i="68"/>
  <c r="AY42" i="69"/>
  <c r="AP42" i="69"/>
  <c r="AR42" i="69"/>
  <c r="AU42" i="69"/>
  <c r="AJ42" i="69"/>
  <c r="AT42" i="69"/>
  <c r="AM42" i="69"/>
  <c r="AM42" i="68"/>
  <c r="AY42" i="68"/>
  <c r="AB42" i="69"/>
  <c r="AM128" i="65" l="1"/>
  <c r="AE128" i="65"/>
  <c r="AG128" i="65"/>
  <c r="AO133" i="66"/>
  <c r="AP133" i="66"/>
  <c r="AN133" i="66"/>
  <c r="AX133" i="66"/>
  <c r="AN29" i="113"/>
  <c r="AN128" i="65"/>
  <c r="AG133" i="66"/>
  <c r="AR107" i="66"/>
  <c r="AH133" i="66"/>
  <c r="AJ17" i="68"/>
  <c r="AT94" i="66"/>
  <c r="AH128" i="65"/>
  <c r="AG29" i="113"/>
  <c r="BC29" i="113"/>
  <c r="H14" i="112"/>
  <c r="Y14" i="112" s="1"/>
  <c r="AS17" i="76"/>
  <c r="AP43" i="69"/>
  <c r="AQ19" i="74"/>
  <c r="AW17" i="76"/>
  <c r="AN17" i="69"/>
  <c r="AO19" i="74"/>
  <c r="AK19" i="74"/>
  <c r="AO17" i="76"/>
  <c r="BA17" i="76"/>
  <c r="E8" i="112"/>
  <c r="V8" i="112" s="1"/>
  <c r="AX8" i="68"/>
  <c r="AM17" i="68"/>
  <c r="BE107" i="66"/>
  <c r="BB107" i="66"/>
  <c r="BE120" i="66"/>
  <c r="BB120" i="66"/>
  <c r="BE94" i="66"/>
  <c r="BB94" i="66"/>
  <c r="AO17" i="69"/>
  <c r="BB17" i="69"/>
  <c r="AR128" i="65"/>
  <c r="AQ29" i="113"/>
  <c r="AP92" i="65"/>
  <c r="AA29" i="113"/>
  <c r="AT128" i="65"/>
  <c r="AS29" i="113"/>
  <c r="AV128" i="65"/>
  <c r="AV29" i="113"/>
  <c r="AR19" i="74"/>
  <c r="AQ128" i="65"/>
  <c r="AW92" i="65"/>
  <c r="AN17" i="76"/>
  <c r="AX19" i="74"/>
  <c r="AV19" i="74"/>
  <c r="AP41" i="69"/>
  <c r="AD19" i="74"/>
  <c r="AN19" i="74"/>
  <c r="AF19" i="74"/>
  <c r="AT92" i="65"/>
  <c r="AN92" i="65"/>
  <c r="AK17" i="69"/>
  <c r="AJ92" i="65"/>
  <c r="AP19" i="74"/>
  <c r="AE17" i="69"/>
  <c r="AM17" i="69"/>
  <c r="AF17" i="69"/>
  <c r="AI17" i="69"/>
  <c r="BE41" i="69"/>
  <c r="BE17" i="69"/>
  <c r="BE25" i="69"/>
  <c r="BE33" i="69"/>
  <c r="BD17" i="69"/>
  <c r="BD41" i="69"/>
  <c r="BD25" i="69"/>
  <c r="BD33" i="69"/>
  <c r="BC25" i="69"/>
  <c r="BC33" i="69"/>
  <c r="BC17" i="69"/>
  <c r="BD33" i="68"/>
  <c r="BD41" i="68"/>
  <c r="BD25" i="68"/>
  <c r="BD17" i="68"/>
  <c r="BD8" i="68"/>
  <c r="BC41" i="69"/>
  <c r="BC41" i="68"/>
  <c r="BC25" i="68"/>
  <c r="BC17" i="68"/>
  <c r="BC33" i="68"/>
  <c r="BB17" i="68"/>
  <c r="BB33" i="68"/>
  <c r="BB25" i="68"/>
  <c r="BB41" i="68"/>
  <c r="BE25" i="68"/>
  <c r="BE17" i="68"/>
  <c r="BE41" i="68"/>
  <c r="BE33" i="68"/>
  <c r="BE8" i="68"/>
  <c r="AT19" i="74"/>
  <c r="E13" i="112"/>
  <c r="V13" i="112" s="1"/>
  <c r="U14" i="112"/>
  <c r="E10" i="112"/>
  <c r="V10" i="112" s="1"/>
  <c r="E7" i="112"/>
  <c r="V7" i="112" s="1"/>
  <c r="E12" i="112"/>
  <c r="V12" i="112" s="1"/>
  <c r="AH100" i="102"/>
  <c r="AI100" i="102"/>
  <c r="AH88" i="102"/>
  <c r="E9" i="112"/>
  <c r="V9" i="112" s="1"/>
  <c r="E6" i="112"/>
  <c r="V6" i="112" s="1"/>
  <c r="AZ19" i="74"/>
  <c r="AK17" i="76"/>
  <c r="AE19" i="74"/>
  <c r="AA19" i="74"/>
  <c r="AW19" i="74"/>
  <c r="AM17" i="76"/>
  <c r="Y7" i="112"/>
  <c r="AJ17" i="69"/>
  <c r="AB19" i="74"/>
  <c r="BA33" i="69"/>
  <c r="BA25" i="69"/>
  <c r="BA17" i="69"/>
  <c r="AC17" i="69"/>
  <c r="AB8" i="69"/>
  <c r="AB17" i="69"/>
  <c r="AR8" i="69"/>
  <c r="AR25" i="69"/>
  <c r="AR17" i="69"/>
  <c r="AX25" i="69"/>
  <c r="AX17" i="69"/>
  <c r="AL8" i="69"/>
  <c r="AL17" i="69"/>
  <c r="AP17" i="69"/>
  <c r="AV25" i="69"/>
  <c r="AV17" i="69"/>
  <c r="AZ33" i="69"/>
  <c r="AZ25" i="69"/>
  <c r="AZ17" i="69"/>
  <c r="AU25" i="69"/>
  <c r="AU17" i="69"/>
  <c r="AQ17" i="69"/>
  <c r="AQ25" i="69"/>
  <c r="AT8" i="69"/>
  <c r="AT25" i="69"/>
  <c r="AT17" i="69"/>
  <c r="AS25" i="69"/>
  <c r="AS17" i="69"/>
  <c r="AW25" i="69"/>
  <c r="AW17" i="69"/>
  <c r="AD8" i="69"/>
  <c r="AD17" i="69"/>
  <c r="AH8" i="69"/>
  <c r="AH17" i="69"/>
  <c r="AY25" i="69"/>
  <c r="AY17" i="69"/>
  <c r="AY33" i="69"/>
  <c r="AG17" i="69"/>
  <c r="AR17" i="76"/>
  <c r="AT17" i="76"/>
  <c r="AX41" i="69"/>
  <c r="AX8" i="69"/>
  <c r="BB35" i="69" s="1"/>
  <c r="AK17" i="68"/>
  <c r="AN17" i="68"/>
  <c r="AE17" i="68"/>
  <c r="AI17" i="68"/>
  <c r="AF17" i="68"/>
  <c r="AC17" i="68"/>
  <c r="AV25" i="68"/>
  <c r="AV17" i="68"/>
  <c r="AG17" i="68"/>
  <c r="AO17" i="68"/>
  <c r="AP17" i="68"/>
  <c r="AL8" i="68"/>
  <c r="AL17" i="68"/>
  <c r="AX25" i="68"/>
  <c r="AS25" i="68"/>
  <c r="AS17" i="68"/>
  <c r="AW25" i="68"/>
  <c r="AW17" i="68"/>
  <c r="BA33" i="68"/>
  <c r="BA25" i="68"/>
  <c r="BA17" i="68"/>
  <c r="AY33" i="68"/>
  <c r="AY25" i="68"/>
  <c r="AY17" i="68"/>
  <c r="AU25" i="68"/>
  <c r="AU17" i="68"/>
  <c r="AQ25" i="68"/>
  <c r="AQ17" i="68"/>
  <c r="AH8" i="68"/>
  <c r="AH17" i="68"/>
  <c r="AT8" i="68"/>
  <c r="AT25" i="68"/>
  <c r="AT17" i="68"/>
  <c r="AB8" i="68"/>
  <c r="AB17" i="68"/>
  <c r="AD8" i="68"/>
  <c r="AD17" i="68"/>
  <c r="AP17" i="76"/>
  <c r="BA19" i="74"/>
  <c r="AI19" i="74"/>
  <c r="AZ33" i="68"/>
  <c r="AZ25" i="68"/>
  <c r="AZ17" i="68"/>
  <c r="AR8" i="68"/>
  <c r="AR25" i="68"/>
  <c r="AR17" i="68"/>
  <c r="AS19" i="74"/>
  <c r="AX17" i="68"/>
  <c r="AD17" i="76"/>
  <c r="AU19" i="74"/>
  <c r="AJ17" i="76"/>
  <c r="AZ17" i="76"/>
  <c r="AQ17" i="76"/>
  <c r="AV17" i="76"/>
  <c r="AX17" i="76"/>
  <c r="AF17" i="76"/>
  <c r="AH17" i="76"/>
  <c r="AL17" i="76"/>
  <c r="AB17" i="76"/>
  <c r="AM19" i="74"/>
  <c r="AA17" i="76"/>
  <c r="AJ19" i="74"/>
  <c r="AB128" i="65"/>
  <c r="AY92" i="65"/>
  <c r="AH41" i="69"/>
  <c r="AC92" i="65"/>
  <c r="AG92" i="65"/>
  <c r="AE92" i="65"/>
  <c r="AP8" i="68"/>
  <c r="AS92" i="65"/>
  <c r="AA26" i="113"/>
  <c r="AD92" i="65"/>
  <c r="BB92" i="65"/>
  <c r="AO92" i="65"/>
  <c r="AB92" i="65"/>
  <c r="AU92" i="65"/>
  <c r="AI92" i="65"/>
  <c r="AL92" i="65"/>
  <c r="AM92" i="65"/>
  <c r="AX92" i="65"/>
  <c r="AQ104" i="65"/>
  <c r="AH92" i="65"/>
  <c r="AJ128" i="65"/>
  <c r="AP41" i="68"/>
  <c r="AO8" i="68"/>
  <c r="AQ92" i="65"/>
  <c r="G6" i="112"/>
  <c r="X6" i="112" s="1"/>
  <c r="G13" i="112"/>
  <c r="X13" i="112" s="1"/>
  <c r="G10" i="112"/>
  <c r="X10" i="112" s="1"/>
  <c r="G11" i="112"/>
  <c r="X11" i="112" s="1"/>
  <c r="G12" i="112"/>
  <c r="X12" i="112" s="1"/>
  <c r="G9" i="112"/>
  <c r="X9" i="112" s="1"/>
  <c r="G7" i="112"/>
  <c r="X7" i="112" s="1"/>
  <c r="G8" i="112"/>
  <c r="X8" i="112" s="1"/>
  <c r="BD120" i="66"/>
  <c r="AR92" i="65"/>
  <c r="AQ41" i="68"/>
  <c r="AQ8" i="68"/>
  <c r="AR41" i="68"/>
  <c r="AB41" i="68"/>
  <c r="AA8" i="68"/>
  <c r="AC41" i="68"/>
  <c r="AD41" i="68"/>
  <c r="AC8" i="68"/>
  <c r="AC41" i="69"/>
  <c r="AD41" i="69"/>
  <c r="AC8" i="69"/>
  <c r="AB41" i="69"/>
  <c r="AA8" i="69"/>
  <c r="BB19" i="69" s="1"/>
  <c r="AQ8" i="69"/>
  <c r="AR41" i="69"/>
  <c r="AQ41" i="69"/>
  <c r="AK128" i="65"/>
  <c r="AL128" i="65"/>
  <c r="BC92" i="65"/>
  <c r="BC128" i="65"/>
  <c r="BC26" i="113"/>
  <c r="BC104" i="65"/>
  <c r="BC116" i="65"/>
  <c r="BA8" i="68"/>
  <c r="BA41" i="68"/>
  <c r="AL41" i="68"/>
  <c r="AK8" i="68"/>
  <c r="AK41" i="68"/>
  <c r="AE41" i="69"/>
  <c r="AE8" i="69"/>
  <c r="AF128" i="65"/>
  <c r="AF92" i="65"/>
  <c r="AZ104" i="65"/>
  <c r="AZ116" i="65"/>
  <c r="AZ26" i="113"/>
  <c r="AI41" i="69"/>
  <c r="AI8" i="69"/>
  <c r="AG41" i="69"/>
  <c r="AF41" i="69"/>
  <c r="AF8" i="69"/>
  <c r="AZ41" i="68"/>
  <c r="AZ8" i="68"/>
  <c r="BD26" i="113"/>
  <c r="BD116" i="65"/>
  <c r="BD104" i="65"/>
  <c r="BD92" i="65"/>
  <c r="BD128" i="65"/>
  <c r="AU41" i="68"/>
  <c r="AU8" i="68"/>
  <c r="AJ41" i="69"/>
  <c r="AJ8" i="69"/>
  <c r="AZ92" i="65"/>
  <c r="BB128" i="65"/>
  <c r="BA26" i="113"/>
  <c r="BA116" i="65"/>
  <c r="BA104" i="65"/>
  <c r="BA92" i="65"/>
  <c r="BA128" i="65"/>
  <c r="AV8" i="68"/>
  <c r="AV41" i="68"/>
  <c r="BE104" i="65"/>
  <c r="BE116" i="65"/>
  <c r="BE128" i="65"/>
  <c r="BE26" i="113"/>
  <c r="BE92" i="65"/>
  <c r="BA41" i="69"/>
  <c r="BA8" i="69"/>
  <c r="BB43" i="69" s="1"/>
  <c r="AL41" i="69"/>
  <c r="AK41" i="69"/>
  <c r="AK8" i="69"/>
  <c r="AE41" i="68"/>
  <c r="AE8" i="68"/>
  <c r="AM41" i="68"/>
  <c r="AM8" i="68"/>
  <c r="AZ8" i="69"/>
  <c r="AZ41" i="69"/>
  <c r="AV92" i="65"/>
  <c r="AV104" i="65"/>
  <c r="AZ128" i="65"/>
  <c r="AV8" i="69"/>
  <c r="AV41" i="69"/>
  <c r="AS41" i="68"/>
  <c r="AS8" i="68"/>
  <c r="AT41" i="68"/>
  <c r="AW41" i="68"/>
  <c r="AW8" i="68"/>
  <c r="AX41" i="68"/>
  <c r="AN8" i="68"/>
  <c r="AO41" i="68"/>
  <c r="AN41" i="68"/>
  <c r="AM41" i="69"/>
  <c r="AM8" i="69"/>
  <c r="AY41" i="68"/>
  <c r="AY8" i="68"/>
  <c r="AK92" i="65"/>
  <c r="AS8" i="69"/>
  <c r="AT41" i="69"/>
  <c r="AS41" i="69"/>
  <c r="AW8" i="69"/>
  <c r="AW41" i="69"/>
  <c r="AX128" i="65"/>
  <c r="AW104" i="65"/>
  <c r="AW128" i="65"/>
  <c r="AN8" i="69"/>
  <c r="AN41" i="69"/>
  <c r="AO41" i="69"/>
  <c r="AS128" i="65"/>
  <c r="AS104" i="65"/>
  <c r="AI41" i="68"/>
  <c r="AI8" i="68"/>
  <c r="AF41" i="68"/>
  <c r="AF8" i="68"/>
  <c r="AG41" i="68"/>
  <c r="AY41" i="69"/>
  <c r="AY8" i="69"/>
  <c r="AU41" i="69"/>
  <c r="AU8" i="69"/>
  <c r="AJ8" i="68"/>
  <c r="AJ41" i="68"/>
  <c r="AI133" i="66"/>
  <c r="AI94" i="66"/>
  <c r="AB94" i="66"/>
  <c r="AB133" i="66"/>
  <c r="AG94" i="66"/>
  <c r="AL133" i="66"/>
  <c r="AL94" i="66"/>
  <c r="AE133" i="66"/>
  <c r="AE94" i="66"/>
  <c r="AU133" i="66"/>
  <c r="AU94" i="66"/>
  <c r="AU107" i="66"/>
  <c r="D27" i="112"/>
  <c r="AP94" i="66"/>
  <c r="AF133" i="66"/>
  <c r="AF94" i="66"/>
  <c r="BD94" i="66"/>
  <c r="AK133" i="66"/>
  <c r="AK94" i="66"/>
  <c r="AS133" i="66"/>
  <c r="AS107" i="66"/>
  <c r="AS94" i="66"/>
  <c r="AW107" i="66"/>
  <c r="AW94" i="66"/>
  <c r="AW133" i="66"/>
  <c r="AV133" i="66"/>
  <c r="AV94" i="66"/>
  <c r="AV107" i="66"/>
  <c r="BA133" i="66"/>
  <c r="BA107" i="66"/>
  <c r="BA120" i="66"/>
  <c r="BA94" i="66"/>
  <c r="AM133" i="66"/>
  <c r="AM94" i="66"/>
  <c r="AJ133" i="66"/>
  <c r="AJ94" i="66"/>
  <c r="AY133" i="66"/>
  <c r="AY120" i="66"/>
  <c r="AY94" i="66"/>
  <c r="AY107" i="66"/>
  <c r="AN94" i="66"/>
  <c r="AH94" i="66"/>
  <c r="AO94" i="66"/>
  <c r="AZ133" i="66"/>
  <c r="AZ120" i="66"/>
  <c r="AZ94" i="66"/>
  <c r="AZ107" i="66"/>
  <c r="BC133" i="66"/>
  <c r="BC120" i="66"/>
  <c r="BC94" i="66"/>
  <c r="BC107" i="66"/>
  <c r="AC133" i="66"/>
  <c r="AC94" i="66"/>
  <c r="AQ133" i="66"/>
  <c r="AQ94" i="66"/>
  <c r="AQ107" i="66"/>
  <c r="AR94" i="66"/>
  <c r="AR133" i="66"/>
  <c r="BD107" i="66"/>
  <c r="AT133" i="66"/>
  <c r="AT107" i="66"/>
  <c r="AD133" i="66"/>
  <c r="AD94" i="66"/>
  <c r="F27" i="112"/>
  <c r="AX107" i="66"/>
  <c r="AX94" i="66"/>
  <c r="AM19" i="68" l="1"/>
  <c r="AK19" i="69"/>
  <c r="AJ19" i="69"/>
  <c r="AE19" i="68"/>
  <c r="AX27" i="68"/>
  <c r="AX19" i="68"/>
  <c r="AN19" i="68"/>
  <c r="AN19" i="69"/>
  <c r="AF19" i="69"/>
  <c r="AE19" i="69"/>
  <c r="BB19" i="68"/>
  <c r="BB35" i="68"/>
  <c r="BB27" i="68"/>
  <c r="BB43" i="68"/>
  <c r="BD35" i="68"/>
  <c r="BD27" i="68"/>
  <c r="BD19" i="68"/>
  <c r="BD43" i="68"/>
  <c r="BE27" i="68"/>
  <c r="BE43" i="68"/>
  <c r="BE35" i="68"/>
  <c r="BE19" i="68"/>
  <c r="BC43" i="68"/>
  <c r="BC19" i="68"/>
  <c r="BC35" i="68"/>
  <c r="BC27" i="68"/>
  <c r="BC19" i="69"/>
  <c r="BC27" i="69"/>
  <c r="BC35" i="69"/>
  <c r="BC43" i="69"/>
  <c r="BD19" i="69"/>
  <c r="BD27" i="69"/>
  <c r="BD35" i="69"/>
  <c r="BD43" i="69"/>
  <c r="BE19" i="69"/>
  <c r="BE27" i="69"/>
  <c r="BE35" i="69"/>
  <c r="BE43" i="69"/>
  <c r="E14" i="112"/>
  <c r="V14" i="112" s="1"/>
  <c r="AI19" i="69"/>
  <c r="G24" i="112"/>
  <c r="X24" i="112" s="1"/>
  <c r="W27" i="112"/>
  <c r="I24" i="112"/>
  <c r="Z24" i="112" s="1"/>
  <c r="Y27" i="112"/>
  <c r="E24" i="112"/>
  <c r="V24" i="112" s="1"/>
  <c r="U27" i="112"/>
  <c r="AU27" i="69"/>
  <c r="AU19" i="69"/>
  <c r="AW27" i="69"/>
  <c r="AW19" i="69"/>
  <c r="AG19" i="69"/>
  <c r="AP19" i="69"/>
  <c r="AO19" i="69"/>
  <c r="AD19" i="69"/>
  <c r="AZ35" i="69"/>
  <c r="AZ27" i="69"/>
  <c r="AZ19" i="69"/>
  <c r="AR27" i="69"/>
  <c r="AR19" i="69"/>
  <c r="AY35" i="69"/>
  <c r="AY27" i="69"/>
  <c r="AY19" i="69"/>
  <c r="AM43" i="69"/>
  <c r="AM19" i="69"/>
  <c r="AV27" i="69"/>
  <c r="AV19" i="69"/>
  <c r="AC19" i="69"/>
  <c r="AX27" i="69"/>
  <c r="AX19" i="69"/>
  <c r="AH43" i="69"/>
  <c r="AH19" i="69"/>
  <c r="AS27" i="69"/>
  <c r="AS19" i="69"/>
  <c r="BA35" i="69"/>
  <c r="BA27" i="69"/>
  <c r="BA19" i="69"/>
  <c r="AQ27" i="69"/>
  <c r="AQ19" i="69"/>
  <c r="AT27" i="69"/>
  <c r="AT19" i="69"/>
  <c r="AL19" i="69"/>
  <c r="AB19" i="69"/>
  <c r="AJ19" i="68"/>
  <c r="AF19" i="68"/>
  <c r="AC19" i="68"/>
  <c r="AK19" i="68"/>
  <c r="AS27" i="68"/>
  <c r="AS19" i="68"/>
  <c r="AV27" i="68"/>
  <c r="AV19" i="68"/>
  <c r="AU27" i="68"/>
  <c r="AU19" i="68"/>
  <c r="BA35" i="68"/>
  <c r="BA27" i="68"/>
  <c r="BA19" i="68"/>
  <c r="AH19" i="68"/>
  <c r="AH43" i="68"/>
  <c r="AL19" i="68"/>
  <c r="AY27" i="68"/>
  <c r="AY35" i="68"/>
  <c r="AY19" i="68"/>
  <c r="AW27" i="68"/>
  <c r="AW19" i="68"/>
  <c r="AP43" i="68"/>
  <c r="AO19" i="68"/>
  <c r="AD19" i="68"/>
  <c r="AI43" i="68"/>
  <c r="AI19" i="68"/>
  <c r="AZ19" i="68"/>
  <c r="AZ27" i="68"/>
  <c r="AZ35" i="68"/>
  <c r="AQ27" i="68"/>
  <c r="AQ19" i="68"/>
  <c r="AT27" i="68"/>
  <c r="AT19" i="68"/>
  <c r="AG19" i="68"/>
  <c r="AP19" i="68"/>
  <c r="AR27" i="68"/>
  <c r="AR19" i="68"/>
  <c r="AB19" i="68"/>
  <c r="G14" i="112"/>
  <c r="X14" i="112" s="1"/>
  <c r="AB43" i="69"/>
  <c r="AB43" i="68"/>
  <c r="AC43" i="68"/>
  <c r="AD43" i="68"/>
  <c r="AR43" i="68"/>
  <c r="AQ43" i="68"/>
  <c r="AQ43" i="69"/>
  <c r="AR43" i="69"/>
  <c r="AC43" i="69"/>
  <c r="AD43" i="69"/>
  <c r="AZ43" i="68"/>
  <c r="AG43" i="69"/>
  <c r="AF43" i="69"/>
  <c r="AE43" i="69"/>
  <c r="AJ43" i="68"/>
  <c r="AY43" i="69"/>
  <c r="AS43" i="69"/>
  <c r="AT43" i="69"/>
  <c r="AN43" i="68"/>
  <c r="AO43" i="68"/>
  <c r="AV43" i="69"/>
  <c r="AL43" i="69"/>
  <c r="AK43" i="69"/>
  <c r="I6" i="112"/>
  <c r="Z6" i="112" s="1"/>
  <c r="I13" i="112"/>
  <c r="Z13" i="112" s="1"/>
  <c r="I10" i="112"/>
  <c r="Z10" i="112" s="1"/>
  <c r="I11" i="112"/>
  <c r="Z11" i="112" s="1"/>
  <c r="I7" i="112"/>
  <c r="Z7" i="112" s="1"/>
  <c r="I9" i="112"/>
  <c r="Z9" i="112" s="1"/>
  <c r="I12" i="112"/>
  <c r="Z12" i="112" s="1"/>
  <c r="I8" i="112"/>
  <c r="Z8" i="112" s="1"/>
  <c r="AI43" i="69"/>
  <c r="AL43" i="68"/>
  <c r="AK43" i="68"/>
  <c r="AU43" i="69"/>
  <c r="AF43" i="68"/>
  <c r="AG43" i="68"/>
  <c r="AW43" i="69"/>
  <c r="AX43" i="69"/>
  <c r="AT43" i="68"/>
  <c r="AS43" i="68"/>
  <c r="AZ43" i="69"/>
  <c r="AV43" i="68"/>
  <c r="AJ43" i="69"/>
  <c r="AU43" i="68"/>
  <c r="BA43" i="68"/>
  <c r="AO43" i="69"/>
  <c r="AN43" i="69"/>
  <c r="AY43" i="68"/>
  <c r="AX43" i="68"/>
  <c r="AW43" i="68"/>
  <c r="AM43" i="68"/>
  <c r="AE43" i="68"/>
  <c r="BA43" i="69"/>
  <c r="I23" i="112"/>
  <c r="Z23" i="112" s="1"/>
  <c r="I22" i="112"/>
  <c r="Z22" i="112" s="1"/>
  <c r="I21" i="112"/>
  <c r="Z21" i="112" s="1"/>
  <c r="Z20" i="112"/>
  <c r="I19" i="112"/>
  <c r="Z19" i="112" s="1"/>
  <c r="I25" i="112"/>
  <c r="Z25" i="112" s="1"/>
  <c r="I26" i="112"/>
  <c r="Z26" i="112" s="1"/>
  <c r="G23" i="112"/>
  <c r="X23" i="112" s="1"/>
  <c r="G22" i="112"/>
  <c r="X22" i="112" s="1"/>
  <c r="G21" i="112"/>
  <c r="X21" i="112" s="1"/>
  <c r="G20" i="112"/>
  <c r="X20" i="112" s="1"/>
  <c r="G19" i="112"/>
  <c r="X19" i="112" s="1"/>
  <c r="G26" i="112"/>
  <c r="X26" i="112" s="1"/>
  <c r="G25" i="112"/>
  <c r="X25" i="112" s="1"/>
  <c r="E23" i="112"/>
  <c r="V23" i="112" s="1"/>
  <c r="E22" i="112"/>
  <c r="V22" i="112" s="1"/>
  <c r="E21" i="112"/>
  <c r="V21" i="112" s="1"/>
  <c r="E20" i="112"/>
  <c r="V20" i="112" s="1"/>
  <c r="E19" i="112"/>
  <c r="E26" i="112"/>
  <c r="V26" i="112" s="1"/>
  <c r="E25" i="112"/>
  <c r="V25" i="112" s="1"/>
  <c r="V19" i="112" l="1"/>
  <c r="E27" i="112"/>
  <c r="V27" i="112" s="1"/>
  <c r="I14" i="112"/>
  <c r="Z14" i="112" s="1"/>
  <c r="G27" i="112"/>
  <c r="X27" i="112" s="1"/>
  <c r="I27" i="112"/>
  <c r="Z27" i="112" s="1"/>
</calcChain>
</file>

<file path=xl/sharedStrings.xml><?xml version="1.0" encoding="utf-8"?>
<sst xmlns="http://schemas.openxmlformats.org/spreadsheetml/2006/main" count="3122" uniqueCount="1420">
  <si>
    <t>Total</t>
  </si>
  <si>
    <t>GWP</t>
  </si>
  <si>
    <t>Note</t>
    <phoneticPr fontId="9"/>
  </si>
  <si>
    <t>1.Total</t>
  </si>
  <si>
    <t>LPG</t>
  </si>
  <si>
    <t>Total</t>
    <phoneticPr fontId="9"/>
  </si>
  <si>
    <t>0.Contents</t>
    <phoneticPr fontId="9"/>
  </si>
  <si>
    <t>2.CO2-Sector</t>
    <phoneticPr fontId="9"/>
  </si>
  <si>
    <t>3.Allocated_CO2-Sector</t>
    <phoneticPr fontId="9"/>
  </si>
  <si>
    <t>4.Allocated_CO2-Sector (detail)</t>
    <phoneticPr fontId="9"/>
  </si>
  <si>
    <t>1,000,000,000,000 g</t>
    <phoneticPr fontId="9"/>
  </si>
  <si>
    <t>1 Mt</t>
    <phoneticPr fontId="9"/>
  </si>
  <si>
    <t>1,000,000,000 g</t>
    <phoneticPr fontId="9"/>
  </si>
  <si>
    <t>1 kt</t>
    <phoneticPr fontId="9"/>
  </si>
  <si>
    <t>1,000,000 g</t>
    <phoneticPr fontId="9"/>
  </si>
  <si>
    <t>1 t</t>
    <phoneticPr fontId="9"/>
  </si>
  <si>
    <t>1,000 g</t>
    <phoneticPr fontId="9"/>
  </si>
  <si>
    <t>―</t>
    <phoneticPr fontId="9"/>
  </si>
  <si>
    <t>1 g</t>
    <phoneticPr fontId="9"/>
  </si>
  <si>
    <t>HFCs</t>
    <phoneticPr fontId="9"/>
  </si>
  <si>
    <t>PFCs</t>
    <phoneticPr fontId="9"/>
  </si>
  <si>
    <t xml:space="preserve"> </t>
    <phoneticPr fontId="9"/>
  </si>
  <si>
    <t>http://www-gio.nies.go.jp/aboutghg/nir/nir-j.html</t>
    <phoneticPr fontId="9"/>
  </si>
  <si>
    <r>
      <rPr>
        <sz val="11"/>
        <rFont val="ＭＳ 明朝"/>
        <family val="1"/>
        <charset val="128"/>
      </rPr>
      <t>備考</t>
    </r>
    <rPh sb="0" eb="2">
      <t>ビコウ</t>
    </rPh>
    <phoneticPr fontId="9"/>
  </si>
  <si>
    <r>
      <t>Mt CO</t>
    </r>
    <r>
      <rPr>
        <vertAlign val="subscript"/>
        <sz val="11"/>
        <rFont val="Century"/>
        <family val="1"/>
      </rPr>
      <t>2</t>
    </r>
    <phoneticPr fontId="9"/>
  </si>
  <si>
    <r>
      <rPr>
        <sz val="11"/>
        <rFont val="ＭＳ Ｐ明朝"/>
        <family val="1"/>
        <charset val="128"/>
      </rPr>
      <t>廃棄物のエネルギー利用含む</t>
    </r>
  </si>
  <si>
    <r>
      <rPr>
        <sz val="11"/>
        <rFont val="ＭＳ Ｐ明朝"/>
        <family val="1"/>
        <charset val="128"/>
      </rPr>
      <t>農林水産業は含まれない</t>
    </r>
    <rPh sb="0" eb="2">
      <t>ノウリン</t>
    </rPh>
    <rPh sb="2" eb="5">
      <t>スイサンギョウ</t>
    </rPh>
    <rPh sb="6" eb="7">
      <t>フク</t>
    </rPh>
    <phoneticPr fontId="9"/>
  </si>
  <si>
    <r>
      <rPr>
        <sz val="11"/>
        <rFont val="ＭＳ Ｐ明朝"/>
        <family val="1"/>
        <charset val="128"/>
      </rPr>
      <t>廃棄物のエネルギー利用含まない</t>
    </r>
    <phoneticPr fontId="9"/>
  </si>
  <si>
    <t>1 Tg</t>
    <phoneticPr fontId="9"/>
  </si>
  <si>
    <t>1 Gg</t>
    <phoneticPr fontId="9"/>
  </si>
  <si>
    <t>1 Mg</t>
    <phoneticPr fontId="9"/>
  </si>
  <si>
    <t>1 kg</t>
    <phoneticPr fontId="9"/>
  </si>
  <si>
    <t>6.CO2-capita</t>
    <phoneticPr fontId="9"/>
  </si>
  <si>
    <t>7.CO2-GDP</t>
    <phoneticPr fontId="9"/>
  </si>
  <si>
    <t>8.CO2-fuel</t>
    <phoneticPr fontId="9"/>
  </si>
  <si>
    <t>9.CH4</t>
    <phoneticPr fontId="9"/>
  </si>
  <si>
    <t>10.CH4_detail</t>
    <phoneticPr fontId="9"/>
  </si>
  <si>
    <t>11.N2O</t>
    <phoneticPr fontId="9"/>
  </si>
  <si>
    <t>12.N2O_detail</t>
    <phoneticPr fontId="9"/>
  </si>
  <si>
    <t>13.F-gas</t>
    <phoneticPr fontId="9"/>
  </si>
  <si>
    <t>16.KP-LULUCF</t>
    <phoneticPr fontId="9"/>
  </si>
  <si>
    <t>HFCs</t>
    <phoneticPr fontId="8"/>
  </si>
  <si>
    <r>
      <t>CH</t>
    </r>
    <r>
      <rPr>
        <sz val="11"/>
        <color theme="0" tint="-0.499984740745262"/>
        <rFont val="ＭＳ Ｐ明朝"/>
        <family val="1"/>
        <charset val="128"/>
      </rPr>
      <t>₄</t>
    </r>
  </si>
  <si>
    <r>
      <t>N</t>
    </r>
    <r>
      <rPr>
        <sz val="11"/>
        <color theme="0" tint="-0.499984740745262"/>
        <rFont val="ＭＳ Ｐ明朝"/>
        <family val="1"/>
        <charset val="128"/>
      </rPr>
      <t>₂</t>
    </r>
    <r>
      <rPr>
        <sz val="11"/>
        <color theme="0" tint="-0.499984740745262"/>
        <rFont val="Century"/>
        <family val="1"/>
      </rPr>
      <t>O</t>
    </r>
    <phoneticPr fontId="8"/>
  </si>
  <si>
    <t>PFCs</t>
    <phoneticPr fontId="8"/>
  </si>
  <si>
    <r>
      <t>SF</t>
    </r>
    <r>
      <rPr>
        <sz val="11"/>
        <color theme="0" tint="-0.499984740745262"/>
        <rFont val="ＭＳ Ｐ明朝"/>
        <family val="1"/>
        <charset val="128"/>
      </rPr>
      <t>₆</t>
    </r>
    <phoneticPr fontId="8"/>
  </si>
  <si>
    <r>
      <t>NF</t>
    </r>
    <r>
      <rPr>
        <sz val="11"/>
        <color theme="0" tint="-0.499984740745262"/>
        <rFont val="ＭＳ Ｐ明朝"/>
        <family val="1"/>
        <charset val="128"/>
      </rPr>
      <t>₃</t>
    </r>
    <phoneticPr fontId="8"/>
  </si>
  <si>
    <r>
      <t>NF</t>
    </r>
    <r>
      <rPr>
        <sz val="11"/>
        <color rgb="FFFFFFFF"/>
        <rFont val="ＭＳ 明朝"/>
        <family val="1"/>
        <charset val="128"/>
      </rPr>
      <t>₃</t>
    </r>
    <r>
      <rPr>
        <sz val="11"/>
        <color rgb="FFFFFFFF"/>
        <rFont val="ＭＳ Ｐ明朝"/>
        <family val="1"/>
        <charset val="128"/>
      </rPr>
      <t>製造時の漏出</t>
    </r>
    <rPh sb="3" eb="5">
      <t>セイゾウ</t>
    </rPh>
    <rPh sb="5" eb="6">
      <t>ジ</t>
    </rPh>
    <rPh sb="7" eb="9">
      <t>ロウシュツ</t>
    </rPh>
    <phoneticPr fontId="9"/>
  </si>
  <si>
    <r>
      <rPr>
        <sz val="11"/>
        <color rgb="FFFFFFFF"/>
        <rFont val="ＭＳ 明朝"/>
        <family val="1"/>
        <charset val="128"/>
      </rPr>
      <t>半導体製造</t>
    </r>
    <rPh sb="0" eb="3">
      <t>ハンドウタイ</t>
    </rPh>
    <rPh sb="3" eb="5">
      <t>セイゾウ</t>
    </rPh>
    <phoneticPr fontId="9"/>
  </si>
  <si>
    <t>家庭部門</t>
    <phoneticPr fontId="9"/>
  </si>
  <si>
    <t>燃料の燃焼</t>
    <rPh sb="0" eb="2">
      <t>ネンリョウ</t>
    </rPh>
    <rPh sb="3" eb="5">
      <t>ネンショウ</t>
    </rPh>
    <phoneticPr fontId="11"/>
  </si>
  <si>
    <r>
      <rPr>
        <sz val="10"/>
        <rFont val="ＭＳ 明朝"/>
        <family val="1"/>
        <charset val="128"/>
      </rPr>
      <t>隠しシート（公表時に非表示）</t>
    </r>
    <rPh sb="0" eb="1">
      <t>カク</t>
    </rPh>
    <rPh sb="6" eb="8">
      <t>コウヒョウ</t>
    </rPh>
    <rPh sb="8" eb="9">
      <t>ジ</t>
    </rPh>
    <rPh sb="10" eb="13">
      <t>ヒヒョウジ</t>
    </rPh>
    <phoneticPr fontId="9"/>
  </si>
  <si>
    <t>CO2</t>
    <phoneticPr fontId="9"/>
  </si>
  <si>
    <t>CH4</t>
    <phoneticPr fontId="9"/>
  </si>
  <si>
    <t>N2O</t>
    <phoneticPr fontId="9"/>
  </si>
  <si>
    <t>HFCs</t>
    <phoneticPr fontId="9"/>
  </si>
  <si>
    <t>SF6</t>
    <phoneticPr fontId="9"/>
  </si>
  <si>
    <t>NF3</t>
    <phoneticPr fontId="9"/>
  </si>
  <si>
    <r>
      <rPr>
        <sz val="11"/>
        <rFont val="ＭＳ 明朝"/>
        <family val="1"/>
        <charset val="128"/>
      </rPr>
      <t>合計</t>
    </r>
    <rPh sb="0" eb="2">
      <t>ゴウケイ</t>
    </rPh>
    <phoneticPr fontId="9"/>
  </si>
  <si>
    <t>9.CH4</t>
  </si>
  <si>
    <r>
      <rPr>
        <sz val="11"/>
        <rFont val="ＭＳ 明朝"/>
        <family val="1"/>
        <charset val="128"/>
      </rPr>
      <t>合計</t>
    </r>
    <rPh sb="0" eb="2">
      <t>ゴウケイ</t>
    </rPh>
    <phoneticPr fontId="11"/>
  </si>
  <si>
    <t>11.N2O</t>
  </si>
  <si>
    <t>13.F-gas</t>
  </si>
  <si>
    <r>
      <t xml:space="preserve">F-gas </t>
    </r>
    <r>
      <rPr>
        <sz val="11"/>
        <rFont val="ＭＳ 明朝"/>
        <family val="1"/>
        <charset val="128"/>
      </rPr>
      <t>合計</t>
    </r>
    <phoneticPr fontId="9"/>
  </si>
  <si>
    <r>
      <rPr>
        <sz val="11"/>
        <rFont val="ＭＳ 明朝"/>
        <family val="1"/>
        <charset val="128"/>
      </rPr>
      <t>温室効果ガス</t>
    </r>
  </si>
  <si>
    <r>
      <rPr>
        <sz val="11"/>
        <rFont val="ＭＳ 明朝"/>
        <family val="1"/>
        <charset val="128"/>
      </rPr>
      <t>エネルギー起源</t>
    </r>
    <rPh sb="5" eb="7">
      <t>キゲン</t>
    </rPh>
    <phoneticPr fontId="8"/>
  </si>
  <si>
    <r>
      <rPr>
        <sz val="11"/>
        <rFont val="ＭＳ 明朝"/>
        <family val="1"/>
        <charset val="128"/>
      </rPr>
      <t>非エネルギー起源</t>
    </r>
    <r>
      <rPr>
        <vertAlign val="superscript"/>
        <sz val="11"/>
        <rFont val="ＭＳ 明朝"/>
        <family val="1"/>
        <charset val="128"/>
      </rPr>
      <t>※</t>
    </r>
    <rPh sb="0" eb="1">
      <t>ヒ</t>
    </rPh>
    <rPh sb="6" eb="8">
      <t>キゲン</t>
    </rPh>
    <phoneticPr fontId="8"/>
  </si>
  <si>
    <r>
      <rPr>
        <sz val="12"/>
        <rFont val="ＭＳ 明朝"/>
        <family val="1"/>
        <charset val="128"/>
      </rPr>
      <t>代替フロン等４ガス</t>
    </r>
    <rPh sb="0" eb="2">
      <t>ダイタイ</t>
    </rPh>
    <rPh sb="5" eb="6">
      <t>トウ</t>
    </rPh>
    <phoneticPr fontId="8"/>
  </si>
  <si>
    <r>
      <rPr>
        <sz val="11"/>
        <rFont val="ＭＳ 明朝"/>
        <family val="1"/>
        <charset val="128"/>
      </rPr>
      <t>計</t>
    </r>
  </si>
  <si>
    <r>
      <rPr>
        <sz val="14"/>
        <rFont val="Century"/>
        <family val="1"/>
      </rPr>
      <t>(2015</t>
    </r>
    <r>
      <rPr>
        <sz val="14"/>
        <rFont val="ＭＳ Ｐ明朝"/>
        <family val="1"/>
        <charset val="128"/>
      </rPr>
      <t>年度)</t>
    </r>
    <phoneticPr fontId="9"/>
  </si>
  <si>
    <t>5.CO2-Share</t>
  </si>
  <si>
    <t>14.家庭におけるCO2排出量（世帯あたり）</t>
  </si>
  <si>
    <t>業務その他部門
（商業･ｻｰﾋﾞｽ･事業所等）</t>
    <phoneticPr fontId="9"/>
  </si>
  <si>
    <t>産業部門
（工場等）</t>
    <phoneticPr fontId="9"/>
  </si>
  <si>
    <t>廃棄物
（埋立、排水処理等）</t>
    <rPh sb="0" eb="3">
      <t>ハイキブツ</t>
    </rPh>
    <phoneticPr fontId="11"/>
  </si>
  <si>
    <t>燃料からの漏出
（天然ガス・石炭生産時の漏出等）</t>
    <rPh sb="0" eb="2">
      <t>ネンリョウ</t>
    </rPh>
    <rPh sb="5" eb="7">
      <t>ロウシュツ</t>
    </rPh>
    <phoneticPr fontId="11"/>
  </si>
  <si>
    <t>燃料の燃焼・漏出</t>
    <phoneticPr fontId="9"/>
  </si>
  <si>
    <t>廃棄物
（排水処理、焼却等）</t>
    <rPh sb="5" eb="9">
      <t>ハイスイショリ</t>
    </rPh>
    <rPh sb="10" eb="12">
      <t>ショウキャク</t>
    </rPh>
    <rPh sb="12" eb="13">
      <t>トウ</t>
    </rPh>
    <phoneticPr fontId="9"/>
  </si>
  <si>
    <r>
      <rPr>
        <sz val="9"/>
        <rFont val="ＭＳ Ｐ明朝"/>
        <family val="1"/>
        <charset val="128"/>
      </rPr>
      <t>農業</t>
    </r>
    <r>
      <rPr>
        <sz val="9"/>
        <rFont val="Century"/>
        <family val="1"/>
      </rPr>
      <t xml:space="preserve">
 (</t>
    </r>
    <r>
      <rPr>
        <sz val="9"/>
        <rFont val="ＭＳ Ｐ明朝"/>
        <family val="1"/>
        <charset val="128"/>
      </rPr>
      <t>家畜排せつ物の管理、
農用地の土壌等</t>
    </r>
    <r>
      <rPr>
        <sz val="9"/>
        <rFont val="Century"/>
        <family val="1"/>
      </rPr>
      <t>)</t>
    </r>
    <phoneticPr fontId="9"/>
  </si>
  <si>
    <r>
      <rPr>
        <sz val="10"/>
        <rFont val="ＭＳ Ｐ明朝"/>
        <family val="1"/>
        <charset val="128"/>
      </rPr>
      <t>世帯当たり</t>
    </r>
    <r>
      <rPr>
        <sz val="10"/>
        <rFont val="Century"/>
        <family val="1"/>
      </rPr>
      <t>CO</t>
    </r>
    <r>
      <rPr>
        <vertAlign val="subscript"/>
        <sz val="10"/>
        <rFont val="Century"/>
        <family val="1"/>
      </rPr>
      <t>2</t>
    </r>
    <r>
      <rPr>
        <sz val="10"/>
        <rFont val="ＭＳ Ｐ明朝"/>
        <family val="1"/>
        <charset val="128"/>
      </rPr>
      <t>排出量</t>
    </r>
    <rPh sb="0" eb="2">
      <t>セタイ</t>
    </rPh>
    <rPh sb="2" eb="3">
      <t>ア</t>
    </rPh>
    <rPh sb="8" eb="10">
      <t>ハイシュツ</t>
    </rPh>
    <rPh sb="10" eb="11">
      <t>リョウ</t>
    </rPh>
    <phoneticPr fontId="9"/>
  </si>
  <si>
    <t>-</t>
    <phoneticPr fontId="9"/>
  </si>
  <si>
    <t>15.家庭におけるCO2排出量（一人あたり）</t>
  </si>
  <si>
    <r>
      <rPr>
        <sz val="10"/>
        <rFont val="ＭＳ Ｐ明朝"/>
        <family val="1"/>
        <charset val="128"/>
      </rPr>
      <t>一人当たり</t>
    </r>
    <r>
      <rPr>
        <sz val="10"/>
        <rFont val="Century"/>
        <family val="1"/>
      </rPr>
      <t>CO</t>
    </r>
    <r>
      <rPr>
        <vertAlign val="subscript"/>
        <sz val="10"/>
        <rFont val="Century"/>
        <family val="1"/>
      </rPr>
      <t>2</t>
    </r>
    <r>
      <rPr>
        <sz val="10"/>
        <rFont val="ＭＳ Ｐ明朝"/>
        <family val="1"/>
        <charset val="128"/>
      </rPr>
      <t>排出量</t>
    </r>
    <rPh sb="0" eb="2">
      <t>ヒトリ</t>
    </rPh>
    <rPh sb="2" eb="3">
      <t>ア</t>
    </rPh>
    <rPh sb="8" eb="10">
      <t>ハイシュツ</t>
    </rPh>
    <rPh sb="10" eb="11">
      <t>リョウ</t>
    </rPh>
    <phoneticPr fontId="9"/>
  </si>
  <si>
    <r>
      <t xml:space="preserve"> </t>
    </r>
    <r>
      <rPr>
        <sz val="10"/>
        <rFont val="ＭＳ Ｐ明朝"/>
        <family val="1"/>
        <charset val="128"/>
      </rPr>
      <t>電気熱配分誤差</t>
    </r>
    <phoneticPr fontId="9"/>
  </si>
  <si>
    <r>
      <rPr>
        <sz val="11"/>
        <color indexed="8"/>
        <rFont val="ＭＳ 明朝"/>
        <family val="1"/>
        <charset val="128"/>
      </rPr>
      <t>■注意事項</t>
    </r>
    <rPh sb="1" eb="3">
      <t>チュウイ</t>
    </rPh>
    <rPh sb="3" eb="5">
      <t>ジコウ</t>
    </rPh>
    <phoneticPr fontId="9"/>
  </si>
  <si>
    <r>
      <rPr>
        <sz val="11"/>
        <color indexed="8"/>
        <rFont val="ＭＳ 明朝"/>
        <family val="1"/>
        <charset val="128"/>
      </rPr>
      <t>【電気・熱配分後排出量】は、発電や熱の生産に伴う排出量を、電力や熱の消費量に応じて各部門に配分した後の値。</t>
    </r>
    <rPh sb="41" eb="42">
      <t>カク</t>
    </rPh>
    <phoneticPr fontId="9"/>
  </si>
  <si>
    <r>
      <rPr>
        <sz val="11"/>
        <color indexed="8"/>
        <rFont val="ＭＳ 明朝"/>
        <family val="1"/>
        <charset val="128"/>
      </rPr>
      <t>■単位に関して</t>
    </r>
    <rPh sb="1" eb="3">
      <t>タンイ</t>
    </rPh>
    <rPh sb="4" eb="5">
      <t>カン</t>
    </rPh>
    <phoneticPr fontId="9"/>
  </si>
  <si>
    <r>
      <t>1</t>
    </r>
    <r>
      <rPr>
        <sz val="11"/>
        <color indexed="8"/>
        <rFont val="ＭＳ 明朝"/>
        <family val="1"/>
        <charset val="128"/>
      </rPr>
      <t>百万トン</t>
    </r>
    <rPh sb="1" eb="2">
      <t>ヒャク</t>
    </rPh>
    <rPh sb="2" eb="3">
      <t>マン</t>
    </rPh>
    <phoneticPr fontId="9"/>
  </si>
  <si>
    <r>
      <t>1</t>
    </r>
    <r>
      <rPr>
        <sz val="11"/>
        <color indexed="8"/>
        <rFont val="ＭＳ 明朝"/>
        <family val="1"/>
        <charset val="128"/>
      </rPr>
      <t>千トン</t>
    </r>
    <rPh sb="1" eb="2">
      <t>セン</t>
    </rPh>
    <phoneticPr fontId="9"/>
  </si>
  <si>
    <r>
      <rPr>
        <sz val="11"/>
        <rFont val="ＭＳ 明朝"/>
        <family val="1"/>
        <charset val="128"/>
      </rPr>
      <t>内容</t>
    </r>
    <rPh sb="0" eb="2">
      <t>ナイヨウ</t>
    </rPh>
    <phoneticPr fontId="9"/>
  </si>
  <si>
    <r>
      <rPr>
        <sz val="11"/>
        <rFont val="ＭＳ 明朝"/>
        <family val="1"/>
        <charset val="128"/>
      </rPr>
      <t>国立環境研究所　温室効果ガスインベントリオフィス</t>
    </r>
    <rPh sb="0" eb="2">
      <t>コクリツ</t>
    </rPh>
    <rPh sb="2" eb="4">
      <t>カンキョウ</t>
    </rPh>
    <rPh sb="4" eb="7">
      <t>ケンキュウショ</t>
    </rPh>
    <rPh sb="8" eb="10">
      <t>オンシツ</t>
    </rPh>
    <rPh sb="10" eb="12">
      <t>コウカ</t>
    </rPh>
    <phoneticPr fontId="9"/>
  </si>
  <si>
    <r>
      <rPr>
        <sz val="11"/>
        <rFont val="ＭＳ 明朝"/>
        <family val="1"/>
        <charset val="128"/>
      </rPr>
      <t>本シート</t>
    </r>
    <rPh sb="0" eb="1">
      <t>ホン</t>
    </rPh>
    <phoneticPr fontId="9"/>
  </si>
  <si>
    <r>
      <rPr>
        <sz val="12"/>
        <rFont val="ＭＳ 明朝"/>
        <family val="1"/>
        <charset val="128"/>
      </rPr>
      <t>温室効果ガス</t>
    </r>
    <rPh sb="0" eb="2">
      <t>オンシツ</t>
    </rPh>
    <rPh sb="2" eb="4">
      <t>コウカ</t>
    </rPh>
    <phoneticPr fontId="8"/>
  </si>
  <si>
    <r>
      <rPr>
        <sz val="12"/>
        <rFont val="ＭＳ 明朝"/>
        <family val="1"/>
        <charset val="128"/>
      </rPr>
      <t>計</t>
    </r>
    <rPh sb="0" eb="1">
      <t>ケイ</t>
    </rPh>
    <phoneticPr fontId="8"/>
  </si>
  <si>
    <r>
      <rPr>
        <sz val="11"/>
        <rFont val="ＭＳ 明朝"/>
        <family val="1"/>
        <charset val="128"/>
      </rPr>
      <t>■前年度比</t>
    </r>
    <rPh sb="1" eb="2">
      <t>ゼン</t>
    </rPh>
    <rPh sb="2" eb="4">
      <t>ネンド</t>
    </rPh>
    <rPh sb="4" eb="5">
      <t>ヒ</t>
    </rPh>
    <phoneticPr fontId="9"/>
  </si>
  <si>
    <r>
      <rPr>
        <sz val="11"/>
        <rFont val="ＭＳ 明朝"/>
        <family val="1"/>
        <charset val="128"/>
      </rPr>
      <t>排出源</t>
    </r>
    <rPh sb="0" eb="3">
      <t>ハイシュツゲン</t>
    </rPh>
    <phoneticPr fontId="9"/>
  </si>
  <si>
    <r>
      <rPr>
        <b/>
        <sz val="11"/>
        <color theme="1"/>
        <rFont val="ＭＳ 明朝"/>
        <family val="1"/>
        <charset val="128"/>
      </rPr>
      <t>エネルギー起源</t>
    </r>
    <rPh sb="5" eb="7">
      <t>キゲン</t>
    </rPh>
    <phoneticPr fontId="9"/>
  </si>
  <si>
    <r>
      <rPr>
        <b/>
        <sz val="11"/>
        <rFont val="ＭＳ 明朝"/>
        <family val="1"/>
        <charset val="128"/>
      </rPr>
      <t>エネルギー転換部門</t>
    </r>
  </si>
  <si>
    <r>
      <rPr>
        <b/>
        <sz val="11"/>
        <rFont val="ＭＳ 明朝"/>
        <family val="1"/>
        <charset val="128"/>
      </rPr>
      <t>製油所・発電所等</t>
    </r>
    <rPh sb="0" eb="3">
      <t>セイユショ</t>
    </rPh>
    <rPh sb="4" eb="6">
      <t>ハツデン</t>
    </rPh>
    <rPh sb="6" eb="7">
      <t>ショ</t>
    </rPh>
    <rPh sb="7" eb="8">
      <t>トウ</t>
    </rPh>
    <phoneticPr fontId="9"/>
  </si>
  <si>
    <r>
      <rPr>
        <sz val="11"/>
        <rFont val="ＭＳ 明朝"/>
        <family val="1"/>
        <charset val="128"/>
      </rPr>
      <t>石炭製品製造</t>
    </r>
  </si>
  <si>
    <r>
      <rPr>
        <sz val="11"/>
        <rFont val="ＭＳ 明朝"/>
        <family val="1"/>
        <charset val="128"/>
      </rPr>
      <t>石油製品製造</t>
    </r>
  </si>
  <si>
    <r>
      <rPr>
        <sz val="11"/>
        <rFont val="ＭＳ 明朝"/>
        <family val="1"/>
        <charset val="128"/>
      </rPr>
      <t>ガス製造</t>
    </r>
  </si>
  <si>
    <r>
      <rPr>
        <sz val="11"/>
        <rFont val="ＭＳ 明朝"/>
        <family val="1"/>
        <charset val="128"/>
      </rPr>
      <t>事業用発電</t>
    </r>
  </si>
  <si>
    <r>
      <rPr>
        <sz val="11"/>
        <rFont val="ＭＳ 明朝"/>
        <family val="1"/>
        <charset val="128"/>
      </rPr>
      <t>地域熱供給</t>
    </r>
  </si>
  <si>
    <r>
      <rPr>
        <b/>
        <sz val="11"/>
        <rFont val="ＭＳ 明朝"/>
        <family val="1"/>
        <charset val="128"/>
      </rPr>
      <t>産業</t>
    </r>
    <rPh sb="0" eb="2">
      <t>サンギョウ</t>
    </rPh>
    <phoneticPr fontId="9"/>
  </si>
  <si>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</si>
  <si>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9"/>
  </si>
  <si>
    <r>
      <rPr>
        <sz val="11"/>
        <rFont val="ＭＳ 明朝"/>
        <family val="1"/>
        <charset val="128"/>
      </rPr>
      <t>鉱業他</t>
    </r>
    <rPh sb="0" eb="2">
      <t>コウギョウ</t>
    </rPh>
    <rPh sb="2" eb="3">
      <t>タ</t>
    </rPh>
    <phoneticPr fontId="9"/>
  </si>
  <si>
    <r>
      <rPr>
        <sz val="11"/>
        <rFont val="ＭＳ 明朝"/>
        <family val="1"/>
        <charset val="128"/>
      </rPr>
      <t>建設業</t>
    </r>
    <phoneticPr fontId="9"/>
  </si>
  <si>
    <r>
      <rPr>
        <b/>
        <sz val="11"/>
        <rFont val="ＭＳ 明朝"/>
        <family val="1"/>
        <charset val="128"/>
      </rPr>
      <t>製造業</t>
    </r>
    <rPh sb="0" eb="3">
      <t>セイゾウギョウ</t>
    </rPh>
    <phoneticPr fontId="9"/>
  </si>
  <si>
    <r>
      <rPr>
        <sz val="11"/>
        <rFont val="ＭＳ 明朝"/>
        <family val="1"/>
        <charset val="128"/>
      </rPr>
      <t>窯業･土石製品</t>
    </r>
    <rPh sb="0" eb="2">
      <t>ヨウギョウ</t>
    </rPh>
    <rPh sb="3" eb="5">
      <t>ドセキ</t>
    </rPh>
    <rPh sb="5" eb="7">
      <t>セイヒン</t>
    </rPh>
    <phoneticPr fontId="0"/>
  </si>
  <si>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</si>
  <si>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</si>
  <si>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Ｐ明朝"/>
        <family val="1"/>
        <charset val="128"/>
      </rPr>
      <t>製造業（上記を除く）</t>
    </r>
    <rPh sb="0" eb="2">
      <t>セイゾウ</t>
    </rPh>
    <rPh sb="2" eb="3">
      <t>ギョウ</t>
    </rPh>
    <rPh sb="4" eb="6">
      <t>ジョウキ</t>
    </rPh>
    <rPh sb="7" eb="8">
      <t>ノゾ</t>
    </rPh>
    <phoneticPr fontId="9"/>
  </si>
  <si>
    <r>
      <rPr>
        <sz val="11"/>
        <rFont val="ＭＳ 明朝"/>
        <family val="1"/>
        <charset val="128"/>
      </rPr>
      <t>情報通信・運輸郵便・電気ガス水道業</t>
    </r>
    <rPh sb="0" eb="2">
      <t>ジョウホウ</t>
    </rPh>
    <rPh sb="2" eb="4">
      <t>ツウシン</t>
    </rPh>
    <rPh sb="5" eb="7">
      <t>ウンユ</t>
    </rPh>
    <rPh sb="7" eb="9">
      <t>ユウビン</t>
    </rPh>
    <phoneticPr fontId="9"/>
  </si>
  <si>
    <r>
      <rPr>
        <sz val="11"/>
        <rFont val="ＭＳ 明朝"/>
        <family val="1"/>
        <charset val="128"/>
      </rPr>
      <t>卸小売・金融保険・不動産業</t>
    </r>
    <rPh sb="4" eb="6">
      <t>キンユウ</t>
    </rPh>
    <rPh sb="6" eb="8">
      <t>ホケン</t>
    </rPh>
    <rPh sb="9" eb="12">
      <t>フドウサン</t>
    </rPh>
    <rPh sb="12" eb="13">
      <t>ギョウ</t>
    </rPh>
    <phoneticPr fontId="9"/>
  </si>
  <si>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9"/>
  </si>
  <si>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9"/>
  </si>
  <si>
    <r>
      <rPr>
        <sz val="11"/>
        <rFont val="ＭＳ 明朝"/>
        <family val="1"/>
        <charset val="128"/>
      </rPr>
      <t>公務・分類不能</t>
    </r>
    <rPh sb="3" eb="5">
      <t>ブンルイ</t>
    </rPh>
    <rPh sb="5" eb="7">
      <t>フノウ</t>
    </rPh>
    <phoneticPr fontId="9"/>
  </si>
  <si>
    <r>
      <rPr>
        <b/>
        <sz val="11"/>
        <rFont val="ＭＳ 明朝"/>
        <family val="1"/>
        <charset val="128"/>
      </rPr>
      <t>運輸</t>
    </r>
  </si>
  <si>
    <r>
      <rPr>
        <b/>
        <sz val="11"/>
        <rFont val="ＭＳ 明朝"/>
        <family val="1"/>
        <charset val="128"/>
      </rPr>
      <t>旅客</t>
    </r>
    <rPh sb="0" eb="2">
      <t>リョカク</t>
    </rPh>
    <phoneticPr fontId="9"/>
  </si>
  <si>
    <r>
      <rPr>
        <sz val="11"/>
        <rFont val="ＭＳ 明朝"/>
        <family val="1"/>
        <charset val="128"/>
      </rPr>
      <t>自動車（旅客）</t>
    </r>
  </si>
  <si>
    <r>
      <rPr>
        <sz val="11"/>
        <rFont val="ＭＳ 明朝"/>
        <family val="1"/>
        <charset val="128"/>
      </rPr>
      <t>鉄道・船舶・航空（旅客）</t>
    </r>
  </si>
  <si>
    <r>
      <rPr>
        <b/>
        <sz val="11"/>
        <rFont val="ＭＳ 明朝"/>
        <family val="1"/>
        <charset val="128"/>
      </rPr>
      <t>貨物</t>
    </r>
    <phoneticPr fontId="9"/>
  </si>
  <si>
    <r>
      <rPr>
        <sz val="11"/>
        <rFont val="ＭＳ 明朝"/>
        <family val="1"/>
        <charset val="128"/>
      </rPr>
      <t>自動車（貨物）</t>
    </r>
  </si>
  <si>
    <r>
      <rPr>
        <sz val="11"/>
        <rFont val="ＭＳ 明朝"/>
        <family val="1"/>
        <charset val="128"/>
      </rPr>
      <t>鉄道・船舶・航空（貨物）</t>
    </r>
  </si>
  <si>
    <r>
      <rPr>
        <b/>
        <sz val="11"/>
        <rFont val="ＭＳ 明朝"/>
        <family val="1"/>
        <charset val="128"/>
      </rPr>
      <t>家庭</t>
    </r>
  </si>
  <si>
    <r>
      <rPr>
        <b/>
        <sz val="11"/>
        <rFont val="ＭＳ 明朝"/>
        <family val="1"/>
        <charset val="128"/>
      </rPr>
      <t>鉱物産業</t>
    </r>
    <rPh sb="0" eb="2">
      <t>コウブツ</t>
    </rPh>
    <rPh sb="2" eb="4">
      <t>サンギョウ</t>
    </rPh>
    <phoneticPr fontId="9"/>
  </si>
  <si>
    <r>
      <rPr>
        <b/>
        <sz val="11"/>
        <rFont val="ＭＳ 明朝"/>
        <family val="1"/>
        <charset val="128"/>
      </rPr>
      <t>化学産業</t>
    </r>
    <rPh sb="0" eb="2">
      <t>カガク</t>
    </rPh>
    <rPh sb="2" eb="4">
      <t>サンギョウ</t>
    </rPh>
    <phoneticPr fontId="9"/>
  </si>
  <si>
    <r>
      <rPr>
        <b/>
        <sz val="11"/>
        <rFont val="ＭＳ 明朝"/>
        <family val="1"/>
        <charset val="128"/>
      </rPr>
      <t>廃棄物</t>
    </r>
    <rPh sb="0" eb="3">
      <t>ハイキブツ</t>
    </rPh>
    <phoneticPr fontId="9"/>
  </si>
  <si>
    <r>
      <rPr>
        <sz val="11"/>
        <rFont val="ＭＳ 明朝"/>
        <family val="1"/>
        <charset val="128"/>
      </rPr>
      <t>廃棄物のエネルギー利用</t>
    </r>
    <rPh sb="0" eb="2">
      <t>ハイキ</t>
    </rPh>
    <rPh sb="2" eb="3">
      <t>ブツ</t>
    </rPh>
    <rPh sb="9" eb="11">
      <t>リヨウ</t>
    </rPh>
    <phoneticPr fontId="9"/>
  </si>
  <si>
    <r>
      <rPr>
        <b/>
        <sz val="11"/>
        <rFont val="ＭＳ 明朝"/>
        <family val="1"/>
        <charset val="128"/>
      </rPr>
      <t>農業</t>
    </r>
    <rPh sb="0" eb="2">
      <t>ノウギョウ</t>
    </rPh>
    <phoneticPr fontId="9"/>
  </si>
  <si>
    <r>
      <rPr>
        <sz val="11"/>
        <rFont val="ＭＳ 明朝"/>
        <family val="1"/>
        <charset val="128"/>
      </rPr>
      <t>石灰施用</t>
    </r>
    <rPh sb="0" eb="2">
      <t>セッカイ</t>
    </rPh>
    <rPh sb="2" eb="4">
      <t>セヨウ</t>
    </rPh>
    <phoneticPr fontId="9"/>
  </si>
  <si>
    <r>
      <rPr>
        <sz val="11"/>
        <rFont val="ＭＳ 明朝"/>
        <family val="1"/>
        <charset val="128"/>
      </rPr>
      <t>尿素施肥</t>
    </r>
    <rPh sb="0" eb="2">
      <t>ニョウソ</t>
    </rPh>
    <rPh sb="2" eb="4">
      <t>セヒ</t>
    </rPh>
    <phoneticPr fontId="9"/>
  </si>
  <si>
    <r>
      <rPr>
        <sz val="11"/>
        <rFont val="ＭＳ 明朝"/>
        <family val="1"/>
        <charset val="128"/>
      </rPr>
      <t>燃料からの漏出他</t>
    </r>
    <rPh sb="0" eb="2">
      <t>ネンリョウ</t>
    </rPh>
    <rPh sb="5" eb="7">
      <t>ロウシュツ</t>
    </rPh>
    <rPh sb="7" eb="8">
      <t>ホカ</t>
    </rPh>
    <phoneticPr fontId="9"/>
  </si>
  <si>
    <r>
      <rPr>
        <sz val="11"/>
        <rFont val="ＭＳ 明朝"/>
        <family val="1"/>
        <charset val="128"/>
      </rPr>
      <t>合計</t>
    </r>
    <r>
      <rPr>
        <sz val="11"/>
        <color rgb="FFFF0000"/>
        <rFont val="ＭＳ 明朝"/>
        <family val="1"/>
        <charset val="128"/>
      </rPr>
      <t/>
    </r>
    <rPh sb="0" eb="2">
      <t>ゴウケイ</t>
    </rPh>
    <phoneticPr fontId="9"/>
  </si>
  <si>
    <r>
      <rPr>
        <sz val="11"/>
        <rFont val="ＭＳ 明朝"/>
        <family val="1"/>
        <charset val="128"/>
      </rPr>
      <t>エネルギー転換部門</t>
    </r>
    <rPh sb="5" eb="7">
      <t>テンカン</t>
    </rPh>
    <rPh sb="7" eb="9">
      <t>ブモン</t>
    </rPh>
    <phoneticPr fontId="9"/>
  </si>
  <si>
    <r>
      <rPr>
        <sz val="11"/>
        <rFont val="ＭＳ 明朝"/>
        <family val="1"/>
        <charset val="128"/>
      </rPr>
      <t>産業部門</t>
    </r>
    <rPh sb="0" eb="2">
      <t>サンギョウ</t>
    </rPh>
    <rPh sb="2" eb="4">
      <t>ブモン</t>
    </rPh>
    <phoneticPr fontId="9"/>
  </si>
  <si>
    <r>
      <rPr>
        <sz val="11"/>
        <rFont val="ＭＳ 明朝"/>
        <family val="1"/>
        <charset val="128"/>
      </rPr>
      <t>運輸部門</t>
    </r>
    <rPh sb="0" eb="2">
      <t>ウンユ</t>
    </rPh>
    <rPh sb="2" eb="4">
      <t>ブモン</t>
    </rPh>
    <phoneticPr fontId="9"/>
  </si>
  <si>
    <r>
      <rPr>
        <sz val="11"/>
        <rFont val="ＭＳ 明朝"/>
        <family val="1"/>
        <charset val="128"/>
      </rPr>
      <t>業務その他部門</t>
    </r>
    <rPh sb="0" eb="2">
      <t>ギョウム</t>
    </rPh>
    <rPh sb="4" eb="5">
      <t>タ</t>
    </rPh>
    <rPh sb="5" eb="7">
      <t>ブモン</t>
    </rPh>
    <phoneticPr fontId="9"/>
  </si>
  <si>
    <r>
      <rPr>
        <sz val="11"/>
        <rFont val="ＭＳ 明朝"/>
        <family val="1"/>
        <charset val="128"/>
      </rPr>
      <t>家庭部門</t>
    </r>
    <rPh sb="0" eb="2">
      <t>カテイ</t>
    </rPh>
    <rPh sb="2" eb="4">
      <t>ブモン</t>
    </rPh>
    <phoneticPr fontId="9"/>
  </si>
  <si>
    <r>
      <rPr>
        <sz val="11"/>
        <rFont val="ＭＳ 明朝"/>
        <family val="1"/>
        <charset val="128"/>
      </rPr>
      <t>廃棄物</t>
    </r>
    <rPh sb="0" eb="3">
      <t>ハイキブツ</t>
    </rPh>
    <phoneticPr fontId="9"/>
  </si>
  <si>
    <r>
      <t>CH</t>
    </r>
    <r>
      <rPr>
        <b/>
        <vertAlign val="subscript"/>
        <sz val="16"/>
        <rFont val="Century"/>
        <family val="1"/>
      </rPr>
      <t>4</t>
    </r>
    <r>
      <rPr>
        <b/>
        <sz val="16"/>
        <rFont val="ＭＳ Ｐゴシック"/>
        <family val="3"/>
        <charset val="128"/>
      </rPr>
      <t>排出量（簡約表）</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</si>
  <si>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</si>
  <si>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明朝"/>
        <family val="1"/>
        <charset val="128"/>
      </rPr>
      <t>石炭</t>
    </r>
    <rPh sb="0" eb="2">
      <t>セキタン</t>
    </rPh>
    <phoneticPr fontId="8"/>
  </si>
  <si>
    <r>
      <rPr>
        <sz val="11"/>
        <rFont val="ＭＳ 明朝"/>
        <family val="1"/>
        <charset val="128"/>
      </rPr>
      <t>石炭製品</t>
    </r>
    <rPh sb="0" eb="4">
      <t>セキタンセイヒン</t>
    </rPh>
    <phoneticPr fontId="8"/>
  </si>
  <si>
    <r>
      <rPr>
        <sz val="11"/>
        <rFont val="ＭＳ 明朝"/>
        <family val="1"/>
        <charset val="128"/>
      </rPr>
      <t>原油</t>
    </r>
    <rPh sb="0" eb="2">
      <t>ゲンユ</t>
    </rPh>
    <phoneticPr fontId="8"/>
  </si>
  <si>
    <r>
      <rPr>
        <sz val="11"/>
        <rFont val="ＭＳ 明朝"/>
        <family val="1"/>
        <charset val="128"/>
      </rPr>
      <t>石油製品</t>
    </r>
    <rPh sb="0" eb="4">
      <t>セキユセイヒン</t>
    </rPh>
    <phoneticPr fontId="8"/>
  </si>
  <si>
    <r>
      <rPr>
        <sz val="11"/>
        <rFont val="ＭＳ 明朝"/>
        <family val="1"/>
        <charset val="128"/>
      </rPr>
      <t>天然ガス</t>
    </r>
    <rPh sb="0" eb="2">
      <t>テンネン</t>
    </rPh>
    <phoneticPr fontId="8"/>
  </si>
  <si>
    <r>
      <rPr>
        <sz val="11"/>
        <rFont val="ＭＳ 明朝"/>
        <family val="1"/>
        <charset val="128"/>
      </rPr>
      <t>都市ガス</t>
    </r>
    <rPh sb="0" eb="2">
      <t>トシ</t>
    </rPh>
    <phoneticPr fontId="8"/>
  </si>
  <si>
    <r>
      <rPr>
        <sz val="11"/>
        <rFont val="ＭＳ 明朝"/>
        <family val="1"/>
        <charset val="128"/>
      </rPr>
      <t>■シェア</t>
    </r>
    <phoneticPr fontId="9"/>
  </si>
  <si>
    <r>
      <rPr>
        <sz val="11"/>
        <rFont val="ＭＳ 明朝"/>
        <family val="1"/>
        <charset val="128"/>
      </rPr>
      <t>単位</t>
    </r>
    <rPh sb="0" eb="2">
      <t>タンイ</t>
    </rPh>
    <phoneticPr fontId="9"/>
  </si>
  <si>
    <r>
      <t>CO</t>
    </r>
    <r>
      <rPr>
        <vertAlign val="subscript"/>
        <sz val="11"/>
        <rFont val="Century"/>
        <family val="1"/>
      </rPr>
      <t>2</t>
    </r>
    <r>
      <rPr>
        <sz val="11"/>
        <rFont val="ＭＳ 明朝"/>
        <family val="1"/>
        <charset val="128"/>
      </rPr>
      <t>総排出量</t>
    </r>
    <r>
      <rPr>
        <sz val="11"/>
        <rFont val="Century"/>
        <family val="1"/>
      </rPr>
      <t xml:space="preserve"> </t>
    </r>
    <rPh sb="3" eb="4">
      <t>ソウ</t>
    </rPh>
    <phoneticPr fontId="9"/>
  </si>
  <si>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5" eb="7">
      <t>キゲン</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</si>
  <si>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排出量（総</t>
    </r>
    <r>
      <rPr>
        <sz val="11"/>
        <rFont val="Century"/>
        <family val="1"/>
      </rPr>
      <t>CO</t>
    </r>
    <r>
      <rPr>
        <vertAlign val="subscript"/>
        <sz val="11"/>
        <rFont val="Century"/>
        <family val="1"/>
      </rPr>
      <t>2</t>
    </r>
    <r>
      <rPr>
        <sz val="11"/>
        <rFont val="ＭＳ 明朝"/>
        <family val="1"/>
        <charset val="128"/>
      </rPr>
      <t>排出量）</t>
    </r>
    <rPh sb="13" eb="14">
      <t>ソウ</t>
    </rPh>
    <rPh sb="17" eb="19">
      <t>ハイシュツ</t>
    </rPh>
    <rPh sb="19" eb="20">
      <t>リョウ</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</si>
  <si>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9" eb="21">
      <t>キゲン</t>
    </rPh>
    <phoneticPr fontId="9"/>
  </si>
  <si>
    <r>
      <rPr>
        <sz val="11"/>
        <rFont val="ＭＳ 明朝"/>
        <family val="1"/>
        <charset val="128"/>
      </rPr>
      <t>十億円</t>
    </r>
    <rPh sb="0" eb="2">
      <t>ジュウオク</t>
    </rPh>
    <rPh sb="2" eb="3">
      <t>エン</t>
    </rPh>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</si>
  <si>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8"/>
  </si>
  <si>
    <r>
      <rPr>
        <sz val="11"/>
        <rFont val="ＭＳ 明朝"/>
        <family val="1"/>
        <charset val="128"/>
      </rPr>
      <t>総</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0" eb="1">
      <t>ソウ</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</si>
  <si>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8" eb="20">
      <t>キゲン</t>
    </rPh>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</si>
  <si>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8"/>
  </si>
  <si>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8"/>
  </si>
  <si>
    <r>
      <rPr>
        <sz val="11"/>
        <rFont val="ＭＳ 明朝"/>
        <family val="1"/>
        <charset val="128"/>
      </rPr>
      <t>■排出量および人口</t>
    </r>
    <rPh sb="7" eb="9">
      <t>ジンコウ</t>
    </rPh>
    <phoneticPr fontId="9"/>
  </si>
  <si>
    <r>
      <t>CO</t>
    </r>
    <r>
      <rPr>
        <vertAlign val="subscript"/>
        <sz val="11"/>
        <rFont val="Century"/>
        <family val="1"/>
      </rPr>
      <t xml:space="preserve">2 </t>
    </r>
    <r>
      <rPr>
        <sz val="11"/>
        <rFont val="ＭＳ 明朝"/>
        <family val="1"/>
        <charset val="128"/>
      </rPr>
      <t>総排出量</t>
    </r>
    <r>
      <rPr>
        <sz val="11"/>
        <rFont val="Century"/>
        <family val="1"/>
      </rPr>
      <t xml:space="preserve"> </t>
    </r>
    <rPh sb="4" eb="5">
      <t>ソウ</t>
    </rPh>
    <phoneticPr fontId="9"/>
  </si>
  <si>
    <r>
      <rPr>
        <sz val="11"/>
        <rFont val="ＭＳ 明朝"/>
        <family val="1"/>
        <charset val="128"/>
      </rPr>
      <t>エネルギー起源</t>
    </r>
    <r>
      <rPr>
        <sz val="11"/>
        <rFont val="Century"/>
        <family val="1"/>
      </rPr>
      <t>CO</t>
    </r>
    <r>
      <rPr>
        <vertAlign val="subscript"/>
        <sz val="11"/>
        <rFont val="Century"/>
        <family val="1"/>
      </rPr>
      <t xml:space="preserve">2 </t>
    </r>
    <r>
      <rPr>
        <sz val="11"/>
        <rFont val="ＭＳ 明朝"/>
        <family val="1"/>
        <charset val="128"/>
      </rPr>
      <t>排出量</t>
    </r>
    <r>
      <rPr>
        <sz val="11"/>
        <rFont val="Century"/>
        <family val="1"/>
      </rPr>
      <t xml:space="preserve"> </t>
    </r>
    <rPh sb="5" eb="7">
      <t>キゲン</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</si>
  <si>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排出量（総</t>
    </r>
    <r>
      <rPr>
        <sz val="11"/>
        <rFont val="Century"/>
        <family val="1"/>
      </rPr>
      <t>CO</t>
    </r>
    <r>
      <rPr>
        <vertAlign val="subscript"/>
        <sz val="11"/>
        <rFont val="Century"/>
        <family val="1"/>
      </rPr>
      <t xml:space="preserve">2 </t>
    </r>
    <r>
      <rPr>
        <sz val="11"/>
        <rFont val="ＭＳ 明朝"/>
        <family val="1"/>
        <charset val="128"/>
      </rPr>
      <t>排出量）</t>
    </r>
    <r>
      <rPr>
        <sz val="10"/>
        <rFont val="Century"/>
        <family val="1"/>
      </rPr>
      <t/>
    </r>
    <rPh sb="13" eb="14">
      <t>ソウ</t>
    </rPh>
    <rPh sb="18" eb="20">
      <t>ハイシュツ</t>
    </rPh>
    <rPh sb="20" eb="21">
      <t>リョウ</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</si>
  <si>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0" eb="2">
      <t>ヒトリ</t>
    </rPh>
    <rPh sb="9" eb="11">
      <t>ハイシュツ</t>
    </rPh>
    <rPh sb="11" eb="12">
      <t>リョウ</t>
    </rPh>
    <rPh sb="18" eb="20">
      <t>キゲン</t>
    </rPh>
    <phoneticPr fontId="9"/>
  </si>
  <si>
    <r>
      <t>t CO</t>
    </r>
    <r>
      <rPr>
        <vertAlign val="subscript"/>
        <sz val="11"/>
        <rFont val="Century"/>
        <family val="1"/>
      </rPr>
      <t>2</t>
    </r>
    <r>
      <rPr>
        <sz val="11"/>
        <rFont val="Century"/>
        <family val="1"/>
      </rPr>
      <t>/capita</t>
    </r>
    <phoneticPr fontId="9"/>
  </si>
  <si>
    <r>
      <rPr>
        <sz val="11"/>
        <rFont val="ＭＳ 明朝"/>
        <family val="1"/>
        <charset val="128"/>
      </rPr>
      <t>千人</t>
    </r>
    <rPh sb="0" eb="2">
      <t>センニン</t>
    </rPh>
    <phoneticPr fontId="9"/>
  </si>
  <si>
    <r>
      <rPr>
        <sz val="11"/>
        <rFont val="ＭＳ 明朝"/>
        <family val="1"/>
        <charset val="128"/>
      </rPr>
      <t>人口</t>
    </r>
    <r>
      <rPr>
        <sz val="10"/>
        <rFont val="Century"/>
        <family val="1"/>
      </rPr>
      <t/>
    </r>
    <rPh sb="0" eb="2">
      <t>ジンコウ</t>
    </rPh>
    <phoneticPr fontId="9"/>
  </si>
  <si>
    <r>
      <rPr>
        <sz val="11"/>
        <rFont val="ＭＳ 明朝"/>
        <family val="1"/>
        <charset val="128"/>
      </rPr>
      <t>人口</t>
    </r>
    <rPh sb="0" eb="2">
      <t>ジンコウ</t>
    </rPh>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</si>
  <si>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排出量のシェア（電気・熱配分前後のシェア）</t>
    </r>
    <rPh sb="14" eb="16">
      <t>デンキ</t>
    </rPh>
    <rPh sb="17" eb="18">
      <t>ネツ</t>
    </rPh>
    <rPh sb="18" eb="20">
      <t>ハイブン</t>
    </rPh>
    <rPh sb="20" eb="22">
      <t>ゼンゴ</t>
    </rPh>
    <phoneticPr fontId="9"/>
  </si>
  <si>
    <r>
      <t>2005</t>
    </r>
    <r>
      <rPr>
        <sz val="14"/>
        <rFont val="ＭＳ 明朝"/>
        <family val="1"/>
        <charset val="128"/>
      </rPr>
      <t>年度</t>
    </r>
    <rPh sb="4" eb="5">
      <t>ネン</t>
    </rPh>
    <rPh sb="5" eb="6">
      <t>ド</t>
    </rPh>
    <phoneticPr fontId="9"/>
  </si>
  <si>
    <r>
      <t>2013</t>
    </r>
    <r>
      <rPr>
        <sz val="14"/>
        <rFont val="ＭＳ 明朝"/>
        <family val="1"/>
        <charset val="128"/>
      </rPr>
      <t>年度</t>
    </r>
    <rPh sb="4" eb="5">
      <t>ネン</t>
    </rPh>
    <rPh sb="5" eb="6">
      <t>ド</t>
    </rPh>
    <phoneticPr fontId="9"/>
  </si>
  <si>
    <r>
      <rPr>
        <sz val="11"/>
        <rFont val="ＭＳ 明朝"/>
        <family val="1"/>
        <charset val="128"/>
      </rPr>
      <t xml:space="preserve">排出量
</t>
    </r>
    <r>
      <rPr>
        <sz val="11"/>
        <rFont val="Century"/>
        <family val="1"/>
      </rPr>
      <t>[kt CO</t>
    </r>
    <r>
      <rPr>
        <vertAlign val="subscript"/>
        <sz val="11"/>
        <rFont val="Century"/>
        <family val="1"/>
      </rPr>
      <t>2</t>
    </r>
    <r>
      <rPr>
        <sz val="11"/>
        <rFont val="Century"/>
        <family val="1"/>
      </rPr>
      <t>]</t>
    </r>
    <rPh sb="0" eb="2">
      <t>ハイシュツ</t>
    </rPh>
    <rPh sb="2" eb="3">
      <t>リョウ</t>
    </rPh>
    <phoneticPr fontId="9"/>
  </si>
  <si>
    <r>
      <t xml:space="preserve">
</t>
    </r>
    <r>
      <rPr>
        <sz val="11"/>
        <rFont val="ＭＳ 明朝"/>
        <family val="1"/>
        <charset val="128"/>
      </rPr>
      <t>シェア</t>
    </r>
    <phoneticPr fontId="9"/>
  </si>
  <si>
    <r>
      <rPr>
        <sz val="14"/>
        <rFont val="ＭＳ 明朝"/>
        <family val="1"/>
        <charset val="128"/>
      </rPr>
      <t>■【電気・熱配分後】</t>
    </r>
    <rPh sb="8" eb="9">
      <t>ゴ</t>
    </rPh>
    <phoneticPr fontId="9"/>
  </si>
  <si>
    <r>
      <rPr>
        <b/>
        <sz val="11"/>
        <rFont val="ＭＳ Ｐ明朝"/>
        <family val="1"/>
        <charset val="128"/>
      </rPr>
      <t>製油所・発電所等</t>
    </r>
    <rPh sb="0" eb="3">
      <t>セイユジョ</t>
    </rPh>
    <rPh sb="4" eb="7">
      <t>ハツデンショ</t>
    </rPh>
    <rPh sb="7" eb="8">
      <t>トウ</t>
    </rPh>
    <phoneticPr fontId="9"/>
  </si>
  <si>
    <r>
      <rPr>
        <sz val="11"/>
        <rFont val="ＭＳ 明朝"/>
        <family val="1"/>
        <charset val="128"/>
      </rPr>
      <t>ガス製造</t>
    </r>
    <phoneticPr fontId="9"/>
  </si>
  <si>
    <r>
      <rPr>
        <sz val="11"/>
        <rFont val="ＭＳ 明朝"/>
        <family val="1"/>
        <charset val="128"/>
      </rPr>
      <t>事業用発電</t>
    </r>
    <phoneticPr fontId="9"/>
  </si>
  <si>
    <r>
      <rPr>
        <sz val="11"/>
        <rFont val="ＭＳ 明朝"/>
        <family val="1"/>
        <charset val="128"/>
      </rPr>
      <t>地域熱供給</t>
    </r>
    <phoneticPr fontId="9"/>
  </si>
  <si>
    <r>
      <rPr>
        <b/>
        <sz val="11"/>
        <rFont val="ＭＳ 明朝"/>
        <family val="1"/>
        <charset val="128"/>
      </rPr>
      <t>電気熱配分誤差</t>
    </r>
    <rPh sb="0" eb="2">
      <t>デンキ</t>
    </rPh>
    <rPh sb="2" eb="3">
      <t>ネツ</t>
    </rPh>
    <rPh sb="3" eb="5">
      <t>ハイブン</t>
    </rPh>
    <phoneticPr fontId="9"/>
  </si>
  <si>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</si>
  <si>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</si>
  <si>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</si>
  <si>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</si>
  <si>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</si>
  <si>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</si>
  <si>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</si>
  <si>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食品飲料</t>
    </r>
    <phoneticPr fontId="9"/>
  </si>
  <si>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</si>
  <si>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</si>
  <si>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9"/>
  </si>
  <si>
    <r>
      <rPr>
        <sz val="11"/>
        <rFont val="ＭＳ 明朝"/>
        <family val="1"/>
        <charset val="128"/>
      </rPr>
      <t>パルプ･紙･紙加工品</t>
    </r>
    <phoneticPr fontId="9"/>
  </si>
  <si>
    <r>
      <rPr>
        <sz val="11"/>
        <rFont val="ＭＳ 明朝"/>
        <family val="1"/>
        <charset val="128"/>
      </rPr>
      <t>化学工業</t>
    </r>
    <r>
      <rPr>
        <sz val="11"/>
        <rFont val="Century"/>
        <family val="1"/>
      </rPr>
      <t>(</t>
    </r>
    <r>
      <rPr>
        <sz val="11"/>
        <rFont val="ＭＳ 明朝"/>
        <family val="1"/>
        <charset val="128"/>
      </rPr>
      <t>含石油石炭製品</t>
    </r>
    <r>
      <rPr>
        <sz val="11"/>
        <rFont val="Century"/>
        <family val="1"/>
      </rPr>
      <t>)</t>
    </r>
    <rPh sb="0" eb="2">
      <t>カガク</t>
    </rPh>
    <rPh sb="2" eb="4">
      <t>コウギョウ</t>
    </rPh>
    <rPh sb="5" eb="6">
      <t>フク</t>
    </rPh>
    <rPh sb="6" eb="8">
      <t>セキユ</t>
    </rPh>
    <rPh sb="8" eb="10">
      <t>セキタン</t>
    </rPh>
    <rPh sb="10" eb="12">
      <t>セイヒン</t>
    </rPh>
    <phoneticPr fontId="0"/>
  </si>
  <si>
    <r>
      <rPr>
        <sz val="11"/>
        <rFont val="ＭＳ 明朝"/>
        <family val="1"/>
        <charset val="128"/>
      </rPr>
      <t>化学工業</t>
    </r>
    <rPh sb="0" eb="2">
      <t>カガク</t>
    </rPh>
    <rPh sb="2" eb="4">
      <t>コウギョウ</t>
    </rPh>
    <phoneticPr fontId="0"/>
  </si>
  <si>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</si>
  <si>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鉄鋼業</t>
    </r>
    <rPh sb="0" eb="3">
      <t>テッコウギョウ</t>
    </rPh>
    <phoneticPr fontId="0"/>
  </si>
  <si>
    <r>
      <rPr>
        <sz val="11"/>
        <rFont val="ＭＳ 明朝"/>
        <family val="1"/>
        <charset val="128"/>
      </rPr>
      <t>非鉄金属</t>
    </r>
    <rPh sb="0" eb="2">
      <t>ヒテツ</t>
    </rPh>
    <rPh sb="2" eb="4">
      <t>キンゾク</t>
    </rPh>
    <phoneticPr fontId="0"/>
  </si>
  <si>
    <r>
      <rPr>
        <sz val="11"/>
        <rFont val="ＭＳ 明朝"/>
        <family val="1"/>
        <charset val="128"/>
      </rPr>
      <t>機械</t>
    </r>
    <r>
      <rPr>
        <sz val="11"/>
        <rFont val="Century"/>
        <family val="1"/>
      </rPr>
      <t>(</t>
    </r>
    <r>
      <rPr>
        <sz val="11"/>
        <rFont val="ＭＳ 明朝"/>
        <family val="1"/>
        <charset val="128"/>
      </rPr>
      <t>含金属製品）</t>
    </r>
    <rPh sb="0" eb="2">
      <t>キカイ</t>
    </rPh>
    <rPh sb="3" eb="4">
      <t>フク</t>
    </rPh>
    <rPh sb="4" eb="6">
      <t>キンゾク</t>
    </rPh>
    <rPh sb="6" eb="8">
      <t>セイヒン</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</si>
  <si>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</si>
  <si>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</si>
  <si>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</si>
  <si>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</si>
  <si>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</si>
  <si>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</si>
  <si>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</si>
  <si>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</si>
  <si>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</si>
  <si>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製造業（上記を除く）</t>
    </r>
    <rPh sb="1" eb="2">
      <t>ゾウ</t>
    </rPh>
    <rPh sb="4" eb="6">
      <t>ジョウキ</t>
    </rPh>
    <rPh sb="7" eb="8">
      <t>ノゾ</t>
    </rPh>
    <phoneticPr fontId="9"/>
  </si>
  <si>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</si>
  <si>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</si>
  <si>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9"/>
  </si>
  <si>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</si>
  <si>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</si>
  <si>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</si>
  <si>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9"/>
  </si>
  <si>
    <r>
      <rPr>
        <b/>
        <sz val="11"/>
        <rFont val="ＭＳ 明朝"/>
        <family val="1"/>
        <charset val="128"/>
      </rPr>
      <t>業務他</t>
    </r>
    <r>
      <rPr>
        <b/>
        <sz val="11"/>
        <rFont val="Century"/>
        <family val="1"/>
      </rPr>
      <t>(</t>
    </r>
    <r>
      <rPr>
        <b/>
        <sz val="11"/>
        <rFont val="ＭＳ 明朝"/>
        <family val="1"/>
        <charset val="128"/>
      </rPr>
      <t>第三次産業</t>
    </r>
    <r>
      <rPr>
        <b/>
        <sz val="11"/>
        <rFont val="Century"/>
        <family val="1"/>
      </rPr>
      <t>)</t>
    </r>
  </si>
  <si>
    <r>
      <rPr>
        <sz val="11"/>
        <rFont val="ＭＳ 明朝"/>
        <family val="1"/>
        <charset val="128"/>
      </rPr>
      <t>情報通信・運輸郵便・電気ガス水道業</t>
    </r>
  </si>
  <si>
    <r>
      <rPr>
        <sz val="11"/>
        <rFont val="ＭＳ 明朝"/>
        <family val="1"/>
        <charset val="128"/>
      </rPr>
      <t>電気ガス熱供給水道業</t>
    </r>
    <phoneticPr fontId="9"/>
  </si>
  <si>
    <r>
      <rPr>
        <sz val="11"/>
        <rFont val="ＭＳ 明朝"/>
        <family val="1"/>
        <charset val="128"/>
      </rPr>
      <t>情報通信業</t>
    </r>
    <phoneticPr fontId="9"/>
  </si>
  <si>
    <r>
      <rPr>
        <sz val="11"/>
        <rFont val="ＭＳ 明朝"/>
        <family val="1"/>
        <charset val="128"/>
      </rPr>
      <t>運輸業･郵便業</t>
    </r>
    <phoneticPr fontId="9"/>
  </si>
  <si>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</si>
  <si>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</si>
  <si>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</si>
  <si>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9"/>
  </si>
  <si>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</si>
  <si>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</si>
  <si>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</si>
  <si>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教育･学習支援業・医療・保健衛生・社会福祉他</t>
    </r>
    <rPh sb="12" eb="16">
      <t>ホケンエイセイ</t>
    </rPh>
    <rPh sb="17" eb="21">
      <t>シャカイフクシ</t>
    </rPh>
    <rPh sb="21" eb="22">
      <t>ホカ</t>
    </rPh>
    <phoneticPr fontId="9"/>
  </si>
  <si>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</si>
  <si>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</si>
  <si>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</si>
  <si>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他サービス業</t>
    </r>
  </si>
  <si>
    <r>
      <rPr>
        <sz val="11"/>
        <rFont val="ＭＳ 明朝"/>
        <family val="1"/>
        <charset val="128"/>
      </rPr>
      <t>公務・分類不明</t>
    </r>
    <rPh sb="3" eb="5">
      <t>ブンルイ</t>
    </rPh>
    <rPh sb="5" eb="7">
      <t>フメイ</t>
    </rPh>
    <phoneticPr fontId="9"/>
  </si>
  <si>
    <r>
      <rPr>
        <sz val="11"/>
        <rFont val="ＭＳ 明朝"/>
        <family val="1"/>
        <charset val="128"/>
      </rPr>
      <t>公務</t>
    </r>
  </si>
  <si>
    <r>
      <rPr>
        <sz val="11"/>
        <rFont val="ＭＳ 明朝"/>
        <family val="1"/>
        <charset val="128"/>
      </rPr>
      <t>分類不能･内訳推計誤差</t>
    </r>
  </si>
  <si>
    <r>
      <rPr>
        <b/>
        <sz val="11"/>
        <rFont val="ＭＳ 明朝"/>
        <family val="1"/>
        <charset val="128"/>
      </rPr>
      <t>旅客</t>
    </r>
    <rPh sb="0" eb="2">
      <t>リョキャク</t>
    </rPh>
    <phoneticPr fontId="9"/>
  </si>
  <si>
    <r>
      <rPr>
        <sz val="11"/>
        <rFont val="ＭＳ 明朝"/>
        <family val="1"/>
        <charset val="128"/>
      </rPr>
      <t>自動車</t>
    </r>
    <rPh sb="0" eb="3">
      <t>ジドウシャ</t>
    </rPh>
    <phoneticPr fontId="9"/>
  </si>
  <si>
    <r>
      <rPr>
        <sz val="11"/>
        <rFont val="ＭＳ 明朝"/>
        <family val="1"/>
        <charset val="128"/>
      </rPr>
      <t>　乗用車</t>
    </r>
    <rPh sb="1" eb="4">
      <t>ジョウヨウシャ</t>
    </rPh>
    <phoneticPr fontId="9"/>
  </si>
  <si>
    <r>
      <rPr>
        <sz val="11"/>
        <rFont val="ＭＳ 明朝"/>
        <family val="1"/>
        <charset val="128"/>
      </rPr>
      <t>　　自家用車</t>
    </r>
    <rPh sb="2" eb="6">
      <t>ジカヨウシャ</t>
    </rPh>
    <phoneticPr fontId="9"/>
  </si>
  <si>
    <r>
      <rPr>
        <sz val="11"/>
        <rFont val="ＭＳ 明朝"/>
        <family val="1"/>
        <charset val="128"/>
      </rPr>
      <t>　　　　家計利用分</t>
    </r>
    <rPh sb="4" eb="6">
      <t>カケイ</t>
    </rPh>
    <rPh sb="6" eb="8">
      <t>リヨウ</t>
    </rPh>
    <rPh sb="8" eb="9">
      <t>ブン</t>
    </rPh>
    <phoneticPr fontId="9"/>
  </si>
  <si>
    <r>
      <rPr>
        <sz val="11"/>
        <rFont val="ＭＳ 明朝"/>
        <family val="1"/>
        <charset val="128"/>
      </rPr>
      <t>　　　　企業利用寄与</t>
    </r>
    <phoneticPr fontId="9"/>
  </si>
  <si>
    <r>
      <rPr>
        <sz val="11"/>
        <rFont val="ＭＳ 明朝"/>
        <family val="1"/>
        <charset val="128"/>
      </rPr>
      <t>　　営業用</t>
    </r>
    <r>
      <rPr>
        <sz val="11"/>
        <rFont val="Century"/>
        <family val="1"/>
      </rPr>
      <t>/</t>
    </r>
    <r>
      <rPr>
        <sz val="11"/>
        <rFont val="ＭＳ 明朝"/>
        <family val="1"/>
        <charset val="128"/>
      </rPr>
      <t>タクシー</t>
    </r>
    <phoneticPr fontId="9"/>
  </si>
  <si>
    <r>
      <rPr>
        <sz val="11"/>
        <rFont val="ＭＳ 明朝"/>
        <family val="1"/>
        <charset val="128"/>
      </rPr>
      <t>　バス</t>
    </r>
    <phoneticPr fontId="9"/>
  </si>
  <si>
    <r>
      <rPr>
        <sz val="11"/>
        <rFont val="ＭＳ 明朝"/>
        <family val="1"/>
        <charset val="128"/>
      </rPr>
      <t>　　自家用</t>
    </r>
    <phoneticPr fontId="9"/>
  </si>
  <si>
    <r>
      <rPr>
        <sz val="11"/>
        <rFont val="ＭＳ 明朝"/>
        <family val="1"/>
        <charset val="128"/>
      </rPr>
      <t>　　営業用　</t>
    </r>
    <phoneticPr fontId="9"/>
  </si>
  <si>
    <r>
      <rPr>
        <sz val="11"/>
        <rFont val="ＭＳ 明朝"/>
        <family val="1"/>
        <charset val="128"/>
      </rPr>
      <t>　二輪車</t>
    </r>
    <rPh sb="1" eb="4">
      <t>ニリンシャ</t>
    </rPh>
    <phoneticPr fontId="9"/>
  </si>
  <si>
    <r>
      <rPr>
        <sz val="11"/>
        <rFont val="ＭＳ 明朝"/>
        <family val="1"/>
        <charset val="128"/>
      </rPr>
      <t>鉄道</t>
    </r>
    <rPh sb="0" eb="2">
      <t>テツドウ</t>
    </rPh>
    <phoneticPr fontId="9"/>
  </si>
  <si>
    <r>
      <rPr>
        <sz val="11"/>
        <rFont val="ＭＳ 明朝"/>
        <family val="1"/>
        <charset val="128"/>
      </rPr>
      <t>船舶</t>
    </r>
    <rPh sb="0" eb="2">
      <t>センパク</t>
    </rPh>
    <phoneticPr fontId="9"/>
  </si>
  <si>
    <r>
      <rPr>
        <sz val="11"/>
        <rFont val="ＭＳ 明朝"/>
        <family val="1"/>
        <charset val="128"/>
      </rPr>
      <t>航空機</t>
    </r>
    <rPh sb="0" eb="3">
      <t>コウクウキ</t>
    </rPh>
    <phoneticPr fontId="9"/>
  </si>
  <si>
    <r>
      <rPr>
        <b/>
        <sz val="11"/>
        <rFont val="ＭＳ 明朝"/>
        <family val="1"/>
        <charset val="128"/>
      </rPr>
      <t>貨物</t>
    </r>
    <rPh sb="0" eb="2">
      <t>カモツ</t>
    </rPh>
    <phoneticPr fontId="9"/>
  </si>
  <si>
    <r>
      <rPr>
        <sz val="11"/>
        <rFont val="ＭＳ 明朝"/>
        <family val="1"/>
        <charset val="128"/>
      </rPr>
      <t>　営業用</t>
    </r>
    <phoneticPr fontId="9"/>
  </si>
  <si>
    <r>
      <rPr>
        <sz val="11"/>
        <rFont val="ＭＳ 明朝"/>
        <family val="1"/>
        <charset val="128"/>
      </rPr>
      <t>　自家用</t>
    </r>
    <phoneticPr fontId="9"/>
  </si>
  <si>
    <r>
      <rPr>
        <sz val="11"/>
        <rFont val="ＭＳ 明朝"/>
        <family val="1"/>
        <charset val="128"/>
      </rPr>
      <t>　　貨物輸送寄与</t>
    </r>
    <phoneticPr fontId="9"/>
  </si>
  <si>
    <r>
      <rPr>
        <sz val="11"/>
        <rFont val="ＭＳ 明朝"/>
        <family val="1"/>
        <charset val="128"/>
      </rPr>
      <t>　　乗員輸送寄与</t>
    </r>
    <phoneticPr fontId="9"/>
  </si>
  <si>
    <r>
      <rPr>
        <sz val="11"/>
        <color indexed="8"/>
        <rFont val="ＭＳ 明朝"/>
        <family val="1"/>
        <charset val="128"/>
      </rPr>
      <t>北海道</t>
    </r>
  </si>
  <si>
    <r>
      <rPr>
        <sz val="11"/>
        <color indexed="8"/>
        <rFont val="ＭＳ 明朝"/>
        <family val="1"/>
        <charset val="128"/>
      </rPr>
      <t>東　北</t>
    </r>
  </si>
  <si>
    <r>
      <rPr>
        <sz val="11"/>
        <color indexed="8"/>
        <rFont val="ＭＳ 明朝"/>
        <family val="1"/>
        <charset val="128"/>
      </rPr>
      <t>関　東</t>
    </r>
  </si>
  <si>
    <r>
      <rPr>
        <sz val="11"/>
        <color indexed="8"/>
        <rFont val="ＭＳ 明朝"/>
        <family val="1"/>
        <charset val="128"/>
      </rPr>
      <t>北　陸</t>
    </r>
  </si>
  <si>
    <r>
      <rPr>
        <sz val="11"/>
        <color indexed="8"/>
        <rFont val="ＭＳ 明朝"/>
        <family val="1"/>
        <charset val="128"/>
      </rPr>
      <t>東　海</t>
    </r>
  </si>
  <si>
    <r>
      <rPr>
        <sz val="11"/>
        <color indexed="8"/>
        <rFont val="ＭＳ 明朝"/>
        <family val="1"/>
        <charset val="128"/>
      </rPr>
      <t>関　西</t>
    </r>
  </si>
  <si>
    <r>
      <rPr>
        <sz val="11"/>
        <color indexed="8"/>
        <rFont val="ＭＳ 明朝"/>
        <family val="1"/>
        <charset val="128"/>
      </rPr>
      <t>中　国</t>
    </r>
  </si>
  <si>
    <r>
      <rPr>
        <sz val="11"/>
        <color indexed="8"/>
        <rFont val="ＭＳ 明朝"/>
        <family val="1"/>
        <charset val="128"/>
      </rPr>
      <t>四　国　</t>
    </r>
  </si>
  <si>
    <r>
      <rPr>
        <sz val="11"/>
        <color indexed="8"/>
        <rFont val="ＭＳ 明朝"/>
        <family val="1"/>
        <charset val="128"/>
      </rPr>
      <t>九　州</t>
    </r>
  </si>
  <si>
    <r>
      <rPr>
        <sz val="11"/>
        <color indexed="8"/>
        <rFont val="ＭＳ 明朝"/>
        <family val="1"/>
        <charset val="128"/>
      </rPr>
      <t>沖　縄</t>
    </r>
  </si>
  <si>
    <r>
      <rPr>
        <sz val="11"/>
        <rFont val="ＭＳ 明朝"/>
        <family val="1"/>
        <charset val="128"/>
      </rPr>
      <t>地域内訳推計誤差等</t>
    </r>
    <rPh sb="8" eb="9">
      <t>トウ</t>
    </rPh>
    <phoneticPr fontId="9"/>
  </si>
  <si>
    <r>
      <rPr>
        <sz val="11"/>
        <rFont val="ＭＳ 明朝"/>
        <family val="1"/>
        <charset val="128"/>
      </rPr>
      <t>燃料からの漏出他</t>
    </r>
  </si>
  <si>
    <r>
      <rPr>
        <sz val="11"/>
        <rFont val="ＭＳ 明朝"/>
        <family val="1"/>
        <charset val="128"/>
      </rPr>
      <t>間接</t>
    </r>
    <r>
      <rPr>
        <sz val="11"/>
        <rFont val="Century"/>
        <family val="1"/>
      </rPr>
      <t>CO</t>
    </r>
    <r>
      <rPr>
        <vertAlign val="subscript"/>
        <sz val="11"/>
        <rFont val="ＭＳ 明朝"/>
        <family val="1"/>
        <charset val="128"/>
      </rPr>
      <t>２</t>
    </r>
    <r>
      <rPr>
        <sz val="11"/>
        <color rgb="FFFF0000"/>
        <rFont val="ＭＳ Ｐ明朝"/>
        <family val="1"/>
        <charset val="128"/>
      </rPr>
      <t/>
    </r>
    <phoneticPr fontId="9"/>
  </si>
  <si>
    <r>
      <rPr>
        <sz val="11"/>
        <rFont val="ＭＳ 明朝"/>
        <family val="1"/>
        <charset val="128"/>
      </rPr>
      <t>非鉄金属</t>
    </r>
    <rPh sb="0" eb="1">
      <t>ヒ</t>
    </rPh>
    <rPh sb="1" eb="2">
      <t>テツ</t>
    </rPh>
    <rPh sb="2" eb="4">
      <t>キンゾク</t>
    </rPh>
    <phoneticPr fontId="9"/>
  </si>
  <si>
    <r>
      <rPr>
        <sz val="11"/>
        <rFont val="ＭＳ 明朝"/>
        <family val="1"/>
        <charset val="128"/>
      </rPr>
      <t>機械（含金属製品）</t>
    </r>
    <rPh sb="0" eb="2">
      <t>キカイ</t>
    </rPh>
    <rPh sb="3" eb="4">
      <t>フク</t>
    </rPh>
    <rPh sb="4" eb="6">
      <t>キンゾク</t>
    </rPh>
    <rPh sb="6" eb="8">
      <t>セイヒン</t>
    </rPh>
    <phoneticPr fontId="0"/>
  </si>
  <si>
    <r>
      <rPr>
        <sz val="11"/>
        <rFont val="ＭＳ 明朝"/>
        <family val="1"/>
        <charset val="128"/>
      </rPr>
      <t>製造業（上記を除く）</t>
    </r>
    <rPh sb="0" eb="3">
      <t>セイゾウギョウ</t>
    </rPh>
    <rPh sb="4" eb="6">
      <t>ジョウキ</t>
    </rPh>
    <rPh sb="7" eb="8">
      <t>ノゾ</t>
    </rPh>
    <phoneticPr fontId="0"/>
  </si>
  <si>
    <r>
      <rPr>
        <sz val="11"/>
        <rFont val="ＭＳ 明朝"/>
        <family val="1"/>
        <charset val="128"/>
      </rPr>
      <t>鉄道・船舶・航空（旅客）</t>
    </r>
    <rPh sb="0" eb="2">
      <t>テツドウ</t>
    </rPh>
    <rPh sb="3" eb="5">
      <t>センパク</t>
    </rPh>
    <rPh sb="6" eb="8">
      <t>コウクウ</t>
    </rPh>
    <rPh sb="9" eb="11">
      <t>リョカク</t>
    </rPh>
    <phoneticPr fontId="9"/>
  </si>
  <si>
    <r>
      <rPr>
        <sz val="11"/>
        <rFont val="ＭＳ 明朝"/>
        <family val="1"/>
        <charset val="128"/>
      </rPr>
      <t>鉄道・船舶・航空（貨物）</t>
    </r>
    <rPh sb="0" eb="2">
      <t>テツドウ</t>
    </rPh>
    <rPh sb="3" eb="5">
      <t>センパク</t>
    </rPh>
    <rPh sb="6" eb="8">
      <t>コウクウ</t>
    </rPh>
    <rPh sb="9" eb="11">
      <t>カモツ</t>
    </rPh>
    <phoneticPr fontId="9"/>
  </si>
  <si>
    <r>
      <rPr>
        <sz val="11"/>
        <rFont val="ＭＳ 明朝"/>
        <family val="1"/>
        <charset val="128"/>
      </rPr>
      <t>間接</t>
    </r>
    <r>
      <rPr>
        <sz val="11"/>
        <rFont val="Century"/>
        <family val="1"/>
      </rPr>
      <t>CO</t>
    </r>
    <r>
      <rPr>
        <vertAlign val="subscript"/>
        <sz val="11"/>
        <rFont val="Century"/>
        <family val="1"/>
      </rPr>
      <t>2</t>
    </r>
    <phoneticPr fontId="9"/>
  </si>
  <si>
    <r>
      <rPr>
        <sz val="11"/>
        <rFont val="ＭＳ 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</si>
  <si>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color theme="0" tint="-0.249977111117893"/>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9"/>
  </si>
  <si>
    <r>
      <rPr>
        <sz val="11"/>
        <rFont val="ＭＳ 明朝"/>
        <family val="1"/>
        <charset val="128"/>
      </rPr>
      <t>エネルギー転換部門（製油所・発電所等）</t>
    </r>
    <rPh sb="5" eb="7">
      <t>テンカン</t>
    </rPh>
    <rPh sb="7" eb="9">
      <t>ブモン</t>
    </rPh>
    <rPh sb="10" eb="13">
      <t>セイユショ</t>
    </rPh>
    <rPh sb="14" eb="18">
      <t>ハツデンショトウ</t>
    </rPh>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</si>
  <si>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</si>
  <si>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</si>
  <si>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9"/>
  </si>
  <si>
    <r>
      <t xml:space="preserve">1A. </t>
    </r>
    <r>
      <rPr>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</si>
  <si>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エネルギー転換</t>
    </r>
    <rPh sb="10" eb="12">
      <t>テンカン</t>
    </rPh>
    <phoneticPr fontId="9"/>
  </si>
  <si>
    <r>
      <t xml:space="preserve">1A2. </t>
    </r>
    <r>
      <rPr>
        <sz val="11"/>
        <rFont val="ＭＳ 明朝"/>
        <family val="1"/>
        <charset val="128"/>
      </rPr>
      <t>産業</t>
    </r>
    <rPh sb="5" eb="7">
      <t>サンギョウ</t>
    </rPh>
    <phoneticPr fontId="9"/>
  </si>
  <si>
    <r>
      <t xml:space="preserve">1A3. </t>
    </r>
    <r>
      <rPr>
        <sz val="11"/>
        <rFont val="ＭＳ 明朝"/>
        <family val="1"/>
        <charset val="128"/>
      </rPr>
      <t>運輸</t>
    </r>
    <rPh sb="5" eb="7">
      <t>ウンユ</t>
    </rPh>
    <phoneticPr fontId="9"/>
  </si>
  <si>
    <r>
      <t xml:space="preserve">1A4. </t>
    </r>
    <r>
      <rPr>
        <sz val="11"/>
        <rFont val="ＭＳ 明朝"/>
        <family val="1"/>
        <charset val="128"/>
      </rPr>
      <t>家庭・業務・農林水産業</t>
    </r>
    <rPh sb="5" eb="7">
      <t>カテイ</t>
    </rPh>
    <rPh sb="8" eb="10">
      <t>ギョウム</t>
    </rPh>
    <rPh sb="11" eb="13">
      <t>ノウリン</t>
    </rPh>
    <rPh sb="13" eb="16">
      <t>スイサンギョウ</t>
    </rPh>
    <phoneticPr fontId="9"/>
  </si>
  <si>
    <r>
      <t>1A5.</t>
    </r>
    <r>
      <rPr>
        <sz val="11"/>
        <rFont val="ＭＳ 明朝"/>
        <family val="1"/>
        <charset val="128"/>
      </rPr>
      <t>その他</t>
    </r>
    <rPh sb="6" eb="7">
      <t>タ</t>
    </rPh>
    <phoneticPr fontId="9"/>
  </si>
  <si>
    <r>
      <t xml:space="preserve">1B. </t>
    </r>
    <r>
      <rPr>
        <sz val="11"/>
        <rFont val="ＭＳ 明朝"/>
        <family val="1"/>
        <charset val="128"/>
      </rPr>
      <t>燃料の漏出</t>
    </r>
    <rPh sb="4" eb="6">
      <t>ネンリョウ</t>
    </rPh>
    <rPh sb="7" eb="9">
      <t>ロウシュツ</t>
    </rPh>
    <phoneticPr fontId="9"/>
  </si>
  <si>
    <r>
      <t xml:space="preserve">1B2. </t>
    </r>
    <r>
      <rPr>
        <sz val="11"/>
        <rFont val="ＭＳ 明朝"/>
        <family val="1"/>
        <charset val="128"/>
      </rPr>
      <t>石油天然ガス等</t>
    </r>
    <rPh sb="5" eb="7">
      <t>セキユ</t>
    </rPh>
    <rPh sb="7" eb="9">
      <t>テンネン</t>
    </rPh>
    <rPh sb="11" eb="12">
      <t>トウ</t>
    </rPh>
    <phoneticPr fontId="9"/>
  </si>
  <si>
    <r>
      <t xml:space="preserve">2B. </t>
    </r>
    <r>
      <rPr>
        <sz val="11"/>
        <rFont val="ＭＳ 明朝"/>
        <family val="1"/>
        <charset val="128"/>
      </rPr>
      <t>化学産業</t>
    </r>
    <rPh sb="4" eb="6">
      <t>カガク</t>
    </rPh>
    <rPh sb="6" eb="8">
      <t>サンギョウ</t>
    </rPh>
    <phoneticPr fontId="9"/>
  </si>
  <si>
    <r>
      <t xml:space="preserve">2C. </t>
    </r>
    <r>
      <rPr>
        <sz val="11"/>
        <rFont val="ＭＳ 明朝"/>
        <family val="1"/>
        <charset val="128"/>
      </rPr>
      <t>金属の生産</t>
    </r>
    <rPh sb="4" eb="6">
      <t>キンゾク</t>
    </rPh>
    <rPh sb="7" eb="9">
      <t>セイサン</t>
    </rPh>
    <phoneticPr fontId="9"/>
  </si>
  <si>
    <r>
      <t xml:space="preserve">3. </t>
    </r>
    <r>
      <rPr>
        <sz val="11"/>
        <rFont val="ＭＳ 明朝"/>
        <family val="1"/>
        <charset val="128"/>
      </rPr>
      <t>農業</t>
    </r>
    <rPh sb="3" eb="5">
      <t>ノウギョウ</t>
    </rPh>
    <phoneticPr fontId="9"/>
  </si>
  <si>
    <r>
      <t xml:space="preserve">3A. </t>
    </r>
    <r>
      <rPr>
        <sz val="11"/>
        <rFont val="ＭＳ 明朝"/>
        <family val="1"/>
        <charset val="128"/>
      </rPr>
      <t>消化管内発酵</t>
    </r>
    <rPh sb="4" eb="6">
      <t>ショウカ</t>
    </rPh>
    <rPh sb="6" eb="8">
      <t>カンナイ</t>
    </rPh>
    <rPh sb="8" eb="10">
      <t>ハッコウ</t>
    </rPh>
    <phoneticPr fontId="9"/>
  </si>
  <si>
    <r>
      <t xml:space="preserve">3B. </t>
    </r>
    <r>
      <rPr>
        <sz val="11"/>
        <rFont val="ＭＳ 明朝"/>
        <family val="1"/>
        <charset val="128"/>
      </rPr>
      <t>家畜排せつ物管理</t>
    </r>
    <rPh sb="4" eb="6">
      <t>カチク</t>
    </rPh>
    <rPh sb="6" eb="7">
      <t>ハイ</t>
    </rPh>
    <rPh sb="9" eb="10">
      <t>ブツ</t>
    </rPh>
    <rPh sb="10" eb="12">
      <t>カンリ</t>
    </rPh>
    <phoneticPr fontId="9"/>
  </si>
  <si>
    <r>
      <t xml:space="preserve">3C. </t>
    </r>
    <r>
      <rPr>
        <sz val="11"/>
        <rFont val="ＭＳ 明朝"/>
        <family val="1"/>
        <charset val="128"/>
      </rPr>
      <t>稲作</t>
    </r>
    <rPh sb="4" eb="6">
      <t>イナサク</t>
    </rPh>
    <phoneticPr fontId="9"/>
  </si>
  <si>
    <r>
      <t xml:space="preserve">3F. </t>
    </r>
    <r>
      <rPr>
        <sz val="11"/>
        <rFont val="ＭＳ 明朝"/>
        <family val="1"/>
        <charset val="128"/>
      </rPr>
      <t>農作物残渣の野焼き</t>
    </r>
    <rPh sb="4" eb="7">
      <t>ノウサクモツ</t>
    </rPh>
    <rPh sb="7" eb="9">
      <t>ザンサ</t>
    </rPh>
    <rPh sb="10" eb="12">
      <t>ノヤ</t>
    </rPh>
    <phoneticPr fontId="9"/>
  </si>
  <si>
    <r>
      <t xml:space="preserve">5. </t>
    </r>
    <r>
      <rPr>
        <sz val="11"/>
        <rFont val="ＭＳ 明朝"/>
        <family val="1"/>
        <charset val="128"/>
      </rPr>
      <t>廃棄物</t>
    </r>
    <rPh sb="3" eb="6">
      <t>ハイキブツ</t>
    </rPh>
    <phoneticPr fontId="9"/>
  </si>
  <si>
    <r>
      <t xml:space="preserve">5B. </t>
    </r>
    <r>
      <rPr>
        <sz val="11"/>
        <rFont val="ＭＳ 明朝"/>
        <family val="1"/>
        <charset val="128"/>
      </rPr>
      <t>固形廃棄物の生物処理</t>
    </r>
    <rPh sb="4" eb="6">
      <t>コケイ</t>
    </rPh>
    <rPh sb="6" eb="9">
      <t>ハイキブツ</t>
    </rPh>
    <rPh sb="10" eb="12">
      <t>セイブツ</t>
    </rPh>
    <rPh sb="12" eb="14">
      <t>ショリ</t>
    </rPh>
    <phoneticPr fontId="9"/>
  </si>
  <si>
    <r>
      <rPr>
        <sz val="11"/>
        <rFont val="ＭＳ 明朝"/>
        <family val="1"/>
        <charset val="128"/>
      </rPr>
      <t>廃棄物のエネルギー利用</t>
    </r>
    <rPh sb="0" eb="3">
      <t>ハイキブツ</t>
    </rPh>
    <rPh sb="9" eb="11">
      <t>リヨウ</t>
    </rPh>
    <phoneticPr fontId="9"/>
  </si>
  <si>
    <r>
      <rPr>
        <sz val="11"/>
        <rFont val="ＭＳ 明朝"/>
        <family val="1"/>
        <charset val="128"/>
      </rPr>
      <t>燃料の燃焼（固定発生源）</t>
    </r>
    <rPh sb="0" eb="2">
      <t>ネンリョウ</t>
    </rPh>
    <rPh sb="3" eb="5">
      <t>ネンショウ</t>
    </rPh>
    <rPh sb="6" eb="8">
      <t>コテイ</t>
    </rPh>
    <rPh sb="8" eb="11">
      <t>ハッセイゲン</t>
    </rPh>
    <phoneticPr fontId="9"/>
  </si>
  <si>
    <r>
      <rPr>
        <sz val="11"/>
        <rFont val="ＭＳ 明朝"/>
        <family val="1"/>
        <charset val="128"/>
      </rPr>
      <t>燃料の燃焼（移動発生源）</t>
    </r>
    <rPh sb="0" eb="2">
      <t>ネンリョウ</t>
    </rPh>
    <rPh sb="3" eb="5">
      <t>ネンショウ</t>
    </rPh>
    <rPh sb="6" eb="8">
      <t>イドウ</t>
    </rPh>
    <rPh sb="8" eb="11">
      <t>ハッセイゲン</t>
    </rPh>
    <phoneticPr fontId="9"/>
  </si>
  <si>
    <r>
      <rPr>
        <sz val="11"/>
        <rFont val="ＭＳ 明朝"/>
        <family val="1"/>
        <charset val="128"/>
      </rPr>
      <t>燃料の漏出</t>
    </r>
    <rPh sb="0" eb="2">
      <t>ネンリョウ</t>
    </rPh>
    <rPh sb="3" eb="5">
      <t>ロウシュツ</t>
    </rPh>
    <phoneticPr fontId="9"/>
  </si>
  <si>
    <r>
      <rPr>
        <sz val="11"/>
        <rFont val="ＭＳ 明朝"/>
        <family val="1"/>
        <charset val="128"/>
      </rPr>
      <t>消化管内発酵</t>
    </r>
    <rPh sb="0" eb="2">
      <t>ショウカ</t>
    </rPh>
    <rPh sb="2" eb="4">
      <t>カンナイ</t>
    </rPh>
    <rPh sb="4" eb="6">
      <t>ハッコウ</t>
    </rPh>
    <phoneticPr fontId="9"/>
  </si>
  <si>
    <r>
      <rPr>
        <sz val="11"/>
        <rFont val="ＭＳ 明朝"/>
        <family val="1"/>
        <charset val="128"/>
      </rPr>
      <t>稲作</t>
    </r>
    <rPh sb="0" eb="2">
      <t>イナサク</t>
    </rPh>
    <phoneticPr fontId="9"/>
  </si>
  <si>
    <r>
      <rPr>
        <sz val="11"/>
        <rFont val="ＭＳ 明朝"/>
        <family val="1"/>
        <charset val="128"/>
      </rPr>
      <t>その他の農業</t>
    </r>
    <rPh sb="2" eb="3">
      <t>タ</t>
    </rPh>
    <rPh sb="4" eb="6">
      <t>ノウギョウ</t>
    </rPh>
    <phoneticPr fontId="9"/>
  </si>
  <si>
    <r>
      <rPr>
        <sz val="11"/>
        <rFont val="ＭＳ 明朝"/>
        <family val="1"/>
        <charset val="128"/>
      </rPr>
      <t>固形廃棄物の生物処理</t>
    </r>
  </si>
  <si>
    <r>
      <rPr>
        <sz val="11"/>
        <rFont val="ＭＳ 明朝"/>
        <family val="1"/>
        <charset val="128"/>
      </rPr>
      <t>農業</t>
    </r>
    <rPh sb="0" eb="2">
      <t>ノウギョウ</t>
    </rPh>
    <phoneticPr fontId="11"/>
  </si>
  <si>
    <r>
      <rPr>
        <sz val="11"/>
        <rFont val="ＭＳ 明朝"/>
        <family val="1"/>
        <charset val="128"/>
      </rPr>
      <t>燃料の燃焼・漏出</t>
    </r>
    <rPh sb="0" eb="2">
      <t>ネンリョウ</t>
    </rPh>
    <rPh sb="3" eb="5">
      <t>ネンショウ</t>
    </rPh>
    <rPh sb="6" eb="8">
      <t>ロウシュツ</t>
    </rPh>
    <phoneticPr fontId="11"/>
  </si>
  <si>
    <r>
      <rPr>
        <sz val="11"/>
        <rFont val="ＭＳ 明朝"/>
        <family val="1"/>
        <charset val="128"/>
      </rPr>
      <t>廃棄物</t>
    </r>
    <rPh sb="0" eb="3">
      <t>ハイキブツ</t>
    </rPh>
    <phoneticPr fontId="11"/>
  </si>
  <si>
    <r>
      <t xml:space="preserve">1B. </t>
    </r>
    <r>
      <rPr>
        <sz val="11"/>
        <rFont val="ＭＳ 明朝"/>
        <family val="1"/>
        <charset val="128"/>
      </rPr>
      <t>燃料からの漏出</t>
    </r>
    <rPh sb="4" eb="6">
      <t>ネンリョウ</t>
    </rPh>
    <rPh sb="9" eb="11">
      <t>ロウシュツ</t>
    </rPh>
    <phoneticPr fontId="9"/>
  </si>
  <si>
    <r>
      <t>2B.</t>
    </r>
    <r>
      <rPr>
        <sz val="11"/>
        <rFont val="ＭＳ 明朝"/>
        <family val="1"/>
        <charset val="128"/>
      </rPr>
      <t>化学産業</t>
    </r>
    <rPh sb="5" eb="7">
      <t>サンギョウ</t>
    </rPh>
    <phoneticPr fontId="9"/>
  </si>
  <si>
    <r>
      <t>2G.</t>
    </r>
    <r>
      <rPr>
        <sz val="11"/>
        <rFont val="ＭＳ 明朝"/>
        <family val="1"/>
        <charset val="128"/>
      </rPr>
      <t>その他の製品</t>
    </r>
    <rPh sb="5" eb="6">
      <t>タ</t>
    </rPh>
    <rPh sb="7" eb="9">
      <t>セイヒン</t>
    </rPh>
    <phoneticPr fontId="9"/>
  </si>
  <si>
    <r>
      <t xml:space="preserve">3D. </t>
    </r>
    <r>
      <rPr>
        <sz val="11"/>
        <rFont val="ＭＳ 明朝"/>
        <family val="1"/>
        <charset val="128"/>
      </rPr>
      <t>農用地の土壌</t>
    </r>
    <rPh sb="4" eb="7">
      <t>ノウヨウチ</t>
    </rPh>
    <rPh sb="8" eb="10">
      <t>ドジョウ</t>
    </rPh>
    <phoneticPr fontId="9"/>
  </si>
  <si>
    <r>
      <rPr>
        <sz val="11"/>
        <rFont val="ＭＳ 明朝"/>
        <family val="1"/>
        <charset val="128"/>
      </rPr>
      <t>燃料からの漏出</t>
    </r>
    <rPh sb="0" eb="2">
      <t>ネンリョウ</t>
    </rPh>
    <rPh sb="5" eb="7">
      <t>ロウシュツ</t>
    </rPh>
    <phoneticPr fontId="9"/>
  </si>
  <si>
    <r>
      <rPr>
        <sz val="11"/>
        <rFont val="ＭＳ 明朝"/>
        <family val="1"/>
        <charset val="128"/>
      </rPr>
      <t>家畜排せつ物管理</t>
    </r>
    <rPh sb="0" eb="2">
      <t>カチク</t>
    </rPh>
    <rPh sb="2" eb="3">
      <t>ハイ</t>
    </rPh>
    <rPh sb="5" eb="6">
      <t>ブツ</t>
    </rPh>
    <rPh sb="6" eb="8">
      <t>カンリ</t>
    </rPh>
    <phoneticPr fontId="9"/>
  </si>
  <si>
    <r>
      <rPr>
        <sz val="11"/>
        <rFont val="ＭＳ 明朝"/>
        <family val="1"/>
        <charset val="128"/>
      </rPr>
      <t>農用地の土壌</t>
    </r>
    <rPh sb="0" eb="3">
      <t>ノウヨウチ</t>
    </rPh>
    <rPh sb="4" eb="6">
      <t>ドジョウ</t>
    </rPh>
    <phoneticPr fontId="9"/>
  </si>
  <si>
    <r>
      <rPr>
        <sz val="11"/>
        <rFont val="ＭＳ 明朝"/>
        <family val="1"/>
        <charset val="128"/>
      </rPr>
      <t>農作物残渣の野焼</t>
    </r>
    <rPh sb="0" eb="3">
      <t>ノウサクモツ</t>
    </rPh>
    <rPh sb="3" eb="5">
      <t>ザンサ</t>
    </rPh>
    <rPh sb="6" eb="8">
      <t>ノヤ</t>
    </rPh>
    <phoneticPr fontId="9"/>
  </si>
  <si>
    <r>
      <rPr>
        <sz val="11"/>
        <rFont val="ＭＳ 明朝"/>
        <family val="1"/>
        <charset val="128"/>
      </rPr>
      <t>その他</t>
    </r>
    <rPh sb="2" eb="3">
      <t>タ</t>
    </rPh>
    <phoneticPr fontId="9"/>
  </si>
  <si>
    <r>
      <rPr>
        <sz val="11"/>
        <color rgb="FFFFFFFF"/>
        <rFont val="ＭＳ Ｐ明朝"/>
        <family val="1"/>
        <charset val="128"/>
      </rPr>
      <t>液晶製造</t>
    </r>
    <rPh sb="0" eb="2">
      <t>エキショウ</t>
    </rPh>
    <rPh sb="2" eb="4">
      <t>セイゾウ</t>
    </rPh>
    <phoneticPr fontId="9"/>
  </si>
  <si>
    <r>
      <rPr>
        <sz val="11"/>
        <rFont val="ＭＳ 明朝"/>
        <family val="1"/>
        <charset val="128"/>
      </rPr>
      <t>■</t>
    </r>
    <r>
      <rPr>
        <sz val="11"/>
        <rFont val="Century"/>
        <family val="1"/>
      </rPr>
      <t>1990</t>
    </r>
    <r>
      <rPr>
        <sz val="11"/>
        <rFont val="ＭＳ 明朝"/>
        <family val="1"/>
        <charset val="128"/>
      </rPr>
      <t>年比</t>
    </r>
    <rPh sb="5" eb="7">
      <t>ネンヒ</t>
    </rPh>
    <phoneticPr fontId="9"/>
  </si>
  <si>
    <r>
      <rPr>
        <sz val="11"/>
        <rFont val="ＭＳ 明朝"/>
        <family val="1"/>
        <charset val="128"/>
      </rPr>
      <t>■</t>
    </r>
    <r>
      <rPr>
        <sz val="11"/>
        <rFont val="Century"/>
        <family val="1"/>
      </rPr>
      <t>2005</t>
    </r>
    <r>
      <rPr>
        <sz val="11"/>
        <rFont val="ＭＳ 明朝"/>
        <family val="1"/>
        <charset val="128"/>
      </rPr>
      <t>年比</t>
    </r>
    <rPh sb="5" eb="7">
      <t>ネンヒ</t>
    </rPh>
    <phoneticPr fontId="9"/>
  </si>
  <si>
    <r>
      <rPr>
        <sz val="11"/>
        <rFont val="ＭＳ 明朝"/>
        <family val="1"/>
        <charset val="128"/>
      </rPr>
      <t>■</t>
    </r>
    <r>
      <rPr>
        <sz val="11"/>
        <rFont val="Century"/>
        <family val="1"/>
      </rPr>
      <t>2013</t>
    </r>
    <r>
      <rPr>
        <sz val="11"/>
        <rFont val="ＭＳ 明朝"/>
        <family val="1"/>
        <charset val="128"/>
      </rPr>
      <t>年比</t>
    </r>
    <rPh sb="5" eb="7">
      <t>ネンヒ</t>
    </rPh>
    <phoneticPr fontId="9"/>
  </si>
  <si>
    <r>
      <rPr>
        <sz val="11"/>
        <rFont val="ＭＳ 明朝"/>
        <family val="1"/>
        <charset val="128"/>
      </rPr>
      <t>■前年比</t>
    </r>
    <rPh sb="1" eb="3">
      <t>ゼンネン</t>
    </rPh>
    <phoneticPr fontId="9"/>
  </si>
  <si>
    <r>
      <rPr>
        <sz val="11"/>
        <rFont val="ＭＳ 明朝"/>
        <family val="1"/>
        <charset val="128"/>
      </rPr>
      <t>年度</t>
    </r>
    <rPh sb="0" eb="2">
      <t>ネンド</t>
    </rPh>
    <phoneticPr fontId="9"/>
  </si>
  <si>
    <r>
      <rPr>
        <sz val="11"/>
        <rFont val="ＭＳ 明朝"/>
        <family val="1"/>
        <charset val="128"/>
      </rPr>
      <t>世帯数</t>
    </r>
    <rPh sb="0" eb="3">
      <t>セタイスウ</t>
    </rPh>
    <phoneticPr fontId="9"/>
  </si>
  <si>
    <r>
      <rPr>
        <sz val="11"/>
        <rFont val="ＭＳ 明朝"/>
        <family val="1"/>
        <charset val="128"/>
      </rPr>
      <t>出典：住民基本台帳要覧</t>
    </r>
    <rPh sb="0" eb="2">
      <t>シュッテン</t>
    </rPh>
    <phoneticPr fontId="9"/>
  </si>
  <si>
    <r>
      <rPr>
        <sz val="11"/>
        <rFont val="ＭＳ 明朝"/>
        <family val="1"/>
        <charset val="128"/>
      </rPr>
      <t>合計</t>
    </r>
  </si>
  <si>
    <r>
      <rPr>
        <sz val="11"/>
        <rFont val="ＭＳ 明朝"/>
        <family val="1"/>
        <charset val="128"/>
      </rPr>
      <t>石炭等</t>
    </r>
    <rPh sb="2" eb="3">
      <t>トウ</t>
    </rPh>
    <phoneticPr fontId="14"/>
  </si>
  <si>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</si>
  <si>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</si>
  <si>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4"/>
  </si>
  <si>
    <r>
      <rPr>
        <sz val="11"/>
        <rFont val="ＭＳ 明朝"/>
        <family val="1"/>
        <charset val="128"/>
      </rPr>
      <t>熱</t>
    </r>
    <rPh sb="0" eb="1">
      <t>ネツ</t>
    </rPh>
    <phoneticPr fontId="14"/>
  </si>
  <si>
    <r>
      <rPr>
        <sz val="11"/>
        <rFont val="ＭＳ 明朝"/>
        <family val="1"/>
        <charset val="128"/>
      </rPr>
      <t>ガソリン</t>
    </r>
  </si>
  <si>
    <r>
      <rPr>
        <sz val="11"/>
        <rFont val="ＭＳ 明朝"/>
        <family val="1"/>
        <charset val="128"/>
      </rPr>
      <t>軽油</t>
    </r>
  </si>
  <si>
    <r>
      <rPr>
        <sz val="11"/>
        <rFont val="ＭＳ 明朝"/>
        <family val="1"/>
        <charset val="128"/>
      </rPr>
      <t>一般廃棄物</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</si>
  <si>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</si>
  <si>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4"/>
  </si>
  <si>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</si>
  <si>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</si>
  <si>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</si>
  <si>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</si>
  <si>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自家用乗用車</t>
    </r>
  </si>
  <si>
    <r>
      <rPr>
        <sz val="11"/>
        <rFont val="ＭＳ 明朝"/>
        <family val="1"/>
        <charset val="128"/>
      </rPr>
      <t>■用途別排出割合</t>
    </r>
    <rPh sb="5" eb="6">
      <t>シュツ</t>
    </rPh>
    <phoneticPr fontId="14"/>
  </si>
  <si>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排出量（一人あたり）</t>
    </r>
    <phoneticPr fontId="9"/>
  </si>
  <si>
    <r>
      <rPr>
        <sz val="11"/>
        <rFont val="ＭＳ 明朝"/>
        <family val="1"/>
        <charset val="128"/>
      </rPr>
      <t>■人口　</t>
    </r>
    <r>
      <rPr>
        <sz val="11"/>
        <rFont val="Century"/>
        <family val="1"/>
      </rPr>
      <t>[</t>
    </r>
    <r>
      <rPr>
        <sz val="11"/>
        <rFont val="ＭＳ 明朝"/>
        <family val="1"/>
        <charset val="128"/>
      </rPr>
      <t>千人</t>
    </r>
    <r>
      <rPr>
        <sz val="11"/>
        <rFont val="Century"/>
        <family val="1"/>
      </rPr>
      <t>]</t>
    </r>
    <rPh sb="1" eb="3">
      <t>ジンコウ</t>
    </rPh>
    <rPh sb="6" eb="7">
      <t>ニン</t>
    </rPh>
    <phoneticPr fontId="9"/>
  </si>
  <si>
    <r>
      <rPr>
        <sz val="11"/>
        <rFont val="ＭＳ 明朝"/>
        <family val="1"/>
        <charset val="128"/>
      </rPr>
      <t>出典：</t>
    </r>
    <r>
      <rPr>
        <sz val="11"/>
        <rFont val="Century"/>
        <family val="1"/>
      </rPr>
      <t>1990, 1995, 2000, 2005, 2010</t>
    </r>
    <r>
      <rPr>
        <sz val="11"/>
        <rFont val="ＭＳ 明朝"/>
        <family val="1"/>
        <charset val="128"/>
      </rPr>
      <t>：国勢調査（</t>
    </r>
    <r>
      <rPr>
        <sz val="11"/>
        <rFont val="Century"/>
        <family val="1"/>
      </rPr>
      <t>10/1</t>
    </r>
    <r>
      <rPr>
        <sz val="11"/>
        <rFont val="ＭＳ 明朝"/>
        <family val="1"/>
        <charset val="128"/>
      </rPr>
      <t>時点人口）、それ以外：人口推計年報（</t>
    </r>
    <r>
      <rPr>
        <sz val="11"/>
        <rFont val="Century"/>
        <family val="1"/>
      </rPr>
      <t>10/1</t>
    </r>
    <r>
      <rPr>
        <sz val="11"/>
        <rFont val="ＭＳ 明朝"/>
        <family val="1"/>
        <charset val="128"/>
      </rPr>
      <t>時点人口）</t>
    </r>
    <rPh sb="0" eb="2">
      <t>シュッテン</t>
    </rPh>
    <rPh sb="49" eb="51">
      <t>イガイ</t>
    </rPh>
    <phoneticPr fontId="9"/>
  </si>
  <si>
    <r>
      <rPr>
        <sz val="11"/>
        <rFont val="ＭＳ 明朝"/>
        <family val="1"/>
        <charset val="128"/>
      </rPr>
      <t>■用途別排出量　</t>
    </r>
    <r>
      <rPr>
        <sz val="11"/>
        <rFont val="Century"/>
        <family val="1"/>
      </rPr>
      <t>[kg-CO</t>
    </r>
    <r>
      <rPr>
        <vertAlign val="subscript"/>
        <sz val="11"/>
        <rFont val="Century"/>
        <family val="1"/>
      </rPr>
      <t>2</t>
    </r>
    <r>
      <rPr>
        <sz val="11"/>
        <rFont val="Century"/>
        <family val="1"/>
      </rPr>
      <t>/</t>
    </r>
    <r>
      <rPr>
        <sz val="11"/>
        <rFont val="ＭＳ 明朝"/>
        <family val="1"/>
        <charset val="128"/>
      </rPr>
      <t>人</t>
    </r>
    <r>
      <rPr>
        <sz val="11"/>
        <rFont val="Century"/>
        <family val="1"/>
      </rPr>
      <t>]</t>
    </r>
    <phoneticPr fontId="9"/>
  </si>
  <si>
    <r>
      <rPr>
        <sz val="11"/>
        <rFont val="ＭＳ 明朝"/>
        <family val="1"/>
        <charset val="128"/>
      </rPr>
      <t>動力他</t>
    </r>
    <r>
      <rPr>
        <vertAlign val="superscript"/>
        <sz val="11"/>
        <rFont val="ＭＳ 明朝"/>
        <family val="1"/>
        <charset val="128"/>
      </rPr>
      <t>※</t>
    </r>
    <phoneticPr fontId="9"/>
  </si>
  <si>
    <r>
      <rPr>
        <sz val="11"/>
        <rFont val="ＭＳ 明朝"/>
        <family val="1"/>
        <charset val="128"/>
      </rPr>
      <t>※電気を使用し、他の用途に含まれないものが含まれる。例：照明、冷蔵庫、掃除機、テレビなど。</t>
    </r>
    <phoneticPr fontId="9"/>
  </si>
  <si>
    <r>
      <rPr>
        <sz val="11"/>
        <color theme="0"/>
        <rFont val="ＭＳ 明朝"/>
        <family val="1"/>
        <charset val="128"/>
      </rPr>
      <t>森林吸収源対策</t>
    </r>
    <rPh sb="0" eb="7">
      <t>シンリンキュウシュウゲンタイサク</t>
    </rPh>
    <phoneticPr fontId="9"/>
  </si>
  <si>
    <r>
      <rPr>
        <sz val="11"/>
        <rFont val="ＭＳ 明朝"/>
        <family val="1"/>
        <charset val="128"/>
      </rPr>
      <t>京都議定書に基づく農地管理・牧草地管理・都市緑化の吸収量②</t>
    </r>
    <r>
      <rPr>
        <vertAlign val="superscript"/>
        <sz val="11"/>
        <rFont val="ＭＳ Ｐ明朝"/>
        <family val="1"/>
        <charset val="128"/>
      </rPr>
      <t/>
    </r>
    <rPh sb="9" eb="11">
      <t>ノウチ</t>
    </rPh>
    <rPh sb="11" eb="13">
      <t>カンリ</t>
    </rPh>
    <rPh sb="14" eb="17">
      <t>ボクソウチ</t>
    </rPh>
    <rPh sb="17" eb="19">
      <t>カンリ</t>
    </rPh>
    <rPh sb="20" eb="22">
      <t>トシ</t>
    </rPh>
    <rPh sb="22" eb="24">
      <t>リョクカ</t>
    </rPh>
    <rPh sb="25" eb="27">
      <t>キュウシュウ</t>
    </rPh>
    <rPh sb="27" eb="28">
      <t>リョウ</t>
    </rPh>
    <phoneticPr fontId="9"/>
  </si>
  <si>
    <r>
      <rPr>
        <sz val="11"/>
        <rFont val="ＭＳ 明朝"/>
        <family val="1"/>
        <charset val="128"/>
      </rPr>
      <t>合計（①</t>
    </r>
    <r>
      <rPr>
        <sz val="11"/>
        <rFont val="Century"/>
        <family val="1"/>
      </rPr>
      <t>+</t>
    </r>
    <r>
      <rPr>
        <sz val="11"/>
        <rFont val="ＭＳ 明朝"/>
        <family val="1"/>
        <charset val="128"/>
      </rPr>
      <t>②）</t>
    </r>
    <rPh sb="0" eb="2">
      <t>ゴウケイ</t>
    </rPh>
    <phoneticPr fontId="9"/>
  </si>
  <si>
    <r>
      <rPr>
        <sz val="11"/>
        <rFont val="ＭＳ Ｐ明朝"/>
        <family val="1"/>
        <charset val="128"/>
      </rPr>
      <t>（単位：百万トン</t>
    </r>
    <r>
      <rPr>
        <sz val="11"/>
        <rFont val="Century"/>
        <family val="1"/>
      </rPr>
      <t>CO</t>
    </r>
    <r>
      <rPr>
        <vertAlign val="subscript"/>
        <sz val="11"/>
        <rFont val="Century"/>
        <family val="1"/>
      </rPr>
      <t>2</t>
    </r>
    <r>
      <rPr>
        <sz val="11"/>
        <rFont val="ＭＳ Ｐ明朝"/>
        <family val="1"/>
        <charset val="128"/>
      </rPr>
      <t>換算）</t>
    </r>
    <rPh sb="1" eb="3">
      <t>タンイ</t>
    </rPh>
    <rPh sb="4" eb="6">
      <t>ヒャクマン</t>
    </rPh>
    <rPh sb="11" eb="13">
      <t>カンサン</t>
    </rPh>
    <phoneticPr fontId="9"/>
  </si>
  <si>
    <r>
      <rPr>
        <sz val="11"/>
        <rFont val="ＭＳ 明朝"/>
        <family val="1"/>
        <charset val="128"/>
      </rPr>
      <t>※</t>
    </r>
    <r>
      <rPr>
        <sz val="11"/>
        <rFont val="Century"/>
        <family val="1"/>
      </rPr>
      <t>1</t>
    </r>
  </si>
  <si>
    <r>
      <rPr>
        <sz val="11"/>
        <rFont val="ＭＳ 明朝"/>
        <family val="1"/>
        <charset val="128"/>
      </rPr>
      <t>※</t>
    </r>
    <r>
      <rPr>
        <sz val="11"/>
        <rFont val="Century"/>
        <family val="1"/>
      </rPr>
      <t>2</t>
    </r>
  </si>
  <si>
    <r>
      <rPr>
        <sz val="11"/>
        <rFont val="ＭＳ 明朝"/>
        <family val="1"/>
        <charset val="128"/>
      </rPr>
      <t>排出をプラス（＋）、吸収をマイナス（－）として表示している。</t>
    </r>
  </si>
  <si>
    <r>
      <rPr>
        <b/>
        <sz val="16"/>
        <rFont val="ＭＳ Ｐゴシック"/>
        <family val="3"/>
        <charset val="128"/>
      </rPr>
      <t>国際バンカー油起源の</t>
    </r>
    <r>
      <rPr>
        <b/>
        <sz val="16"/>
        <rFont val="Century"/>
        <family val="1"/>
      </rPr>
      <t>GHG</t>
    </r>
    <r>
      <rPr>
        <b/>
        <sz val="16"/>
        <rFont val="ＭＳ Ｐゴシック"/>
        <family val="3"/>
        <charset val="128"/>
      </rPr>
      <t>排出量の推移　【参考値】</t>
    </r>
    <rPh sb="21" eb="23">
      <t>サンコウ</t>
    </rPh>
    <rPh sb="23" eb="24">
      <t>チ</t>
    </rPh>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</si>
  <si>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 xml:space="preserve"> eq.]</t>
    </r>
    <phoneticPr fontId="9"/>
  </si>
  <si>
    <r>
      <rPr>
        <sz val="11"/>
        <rFont val="ＭＳ 明朝"/>
        <family val="1"/>
        <charset val="128"/>
      </rPr>
      <t>航空機</t>
    </r>
  </si>
  <si>
    <r>
      <rPr>
        <sz val="11"/>
        <rFont val="ＭＳ 明朝"/>
        <family val="1"/>
        <charset val="128"/>
      </rPr>
      <t>船舶</t>
    </r>
  </si>
  <si>
    <r>
      <t>GHG</t>
    </r>
    <r>
      <rPr>
        <sz val="11"/>
        <rFont val="ＭＳ 明朝"/>
        <family val="1"/>
        <charset val="128"/>
      </rPr>
      <t>総排出量</t>
    </r>
    <rPh sb="3" eb="4">
      <t>ソウ</t>
    </rPh>
    <rPh sb="4" eb="7">
      <t>ハイシュツリョウ</t>
    </rPh>
    <phoneticPr fontId="9"/>
  </si>
  <si>
    <r>
      <t>GHG</t>
    </r>
    <r>
      <rPr>
        <sz val="11"/>
        <rFont val="ＭＳ 明朝"/>
        <family val="1"/>
        <charset val="128"/>
      </rPr>
      <t>総排出量に対する比率</t>
    </r>
    <rPh sb="3" eb="4">
      <t>ソウ</t>
    </rPh>
    <rPh sb="4" eb="6">
      <t>ハイシュツ</t>
    </rPh>
    <rPh sb="6" eb="7">
      <t>リョウ</t>
    </rPh>
    <rPh sb="8" eb="9">
      <t>タイ</t>
    </rPh>
    <rPh sb="11" eb="13">
      <t>ヒリツ</t>
    </rPh>
    <phoneticPr fontId="9"/>
  </si>
  <si>
    <r>
      <rPr>
        <sz val="11"/>
        <rFont val="ＭＳ 明朝"/>
        <family val="1"/>
        <charset val="128"/>
      </rPr>
      <t>注）国際バンカー油起源の</t>
    </r>
    <r>
      <rPr>
        <sz val="11"/>
        <rFont val="Century"/>
        <family val="1"/>
      </rPr>
      <t>GHG</t>
    </r>
    <r>
      <rPr>
        <sz val="11"/>
        <rFont val="ＭＳ 明朝"/>
        <family val="1"/>
        <charset val="128"/>
      </rPr>
      <t>排出量は参考値として報告しており、総排出量に含まれない。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ソウ</t>
    </rPh>
    <rPh sb="33" eb="35">
      <t>ハイシュツ</t>
    </rPh>
    <rPh sb="35" eb="36">
      <t>リョウ</t>
    </rPh>
    <rPh sb="37" eb="38">
      <t>フク</t>
    </rPh>
    <phoneticPr fontId="9"/>
  </si>
  <si>
    <r>
      <rPr>
        <b/>
        <sz val="16"/>
        <rFont val="ＭＳ Ｐゴシック"/>
        <family val="3"/>
        <charset val="128"/>
      </rPr>
      <t>【参考】</t>
    </r>
    <r>
      <rPr>
        <b/>
        <sz val="16"/>
        <rFont val="Century"/>
        <family val="1"/>
      </rPr>
      <t>UNFCCC</t>
    </r>
    <r>
      <rPr>
        <b/>
        <sz val="16"/>
        <rFont val="ＭＳ Ｐゴシック"/>
        <family val="3"/>
        <charset val="128"/>
      </rPr>
      <t>に提出された</t>
    </r>
    <r>
      <rPr>
        <b/>
        <sz val="16"/>
        <rFont val="Century"/>
        <family val="1"/>
      </rPr>
      <t>CRF</t>
    </r>
    <r>
      <rPr>
        <b/>
        <sz val="16"/>
        <rFont val="ＭＳ Ｐゴシック"/>
        <family val="3"/>
        <charset val="128"/>
      </rPr>
      <t>及び</t>
    </r>
    <r>
      <rPr>
        <b/>
        <sz val="16"/>
        <rFont val="Century"/>
        <family val="1"/>
      </rPr>
      <t>NIR</t>
    </r>
    <r>
      <rPr>
        <b/>
        <sz val="16"/>
        <rFont val="ＭＳ Ｐゴシック"/>
        <family val="3"/>
        <charset val="128"/>
      </rPr>
      <t>に記載されている部門別</t>
    </r>
    <r>
      <rPr>
        <b/>
        <sz val="16"/>
        <rFont val="Century"/>
        <family val="1"/>
      </rPr>
      <t>CO</t>
    </r>
    <r>
      <rPr>
        <b/>
        <vertAlign val="subscript"/>
        <sz val="16"/>
        <rFont val="Century"/>
        <family val="1"/>
      </rPr>
      <t>2</t>
    </r>
    <r>
      <rPr>
        <b/>
        <sz val="16"/>
        <rFont val="ＭＳ Ｐゴシック"/>
        <family val="3"/>
        <charset val="128"/>
      </rPr>
      <t>排出吸収量</t>
    </r>
    <rPh sb="1" eb="3">
      <t>サンコウ</t>
    </rPh>
    <rPh sb="11" eb="13">
      <t>テイシュツ</t>
    </rPh>
    <rPh sb="19" eb="20">
      <t>オヨ</t>
    </rPh>
    <rPh sb="25" eb="27">
      <t>キサイ</t>
    </rPh>
    <rPh sb="32" eb="34">
      <t>ブモン</t>
    </rPh>
    <rPh sb="34" eb="35">
      <t>ベツ</t>
    </rPh>
    <rPh sb="38" eb="40">
      <t>ハイシュツ</t>
    </rPh>
    <rPh sb="40" eb="42">
      <t>キュウシュウ</t>
    </rPh>
    <rPh sb="42" eb="43">
      <t>リョウ</t>
    </rPh>
    <phoneticPr fontId="9"/>
  </si>
  <si>
    <r>
      <rPr>
        <sz val="11"/>
        <rFont val="ＭＳ 明朝"/>
        <family val="1"/>
        <charset val="128"/>
      </rPr>
      <t>■排出吸収量　</t>
    </r>
    <r>
      <rPr>
        <sz val="11"/>
        <rFont val="Century"/>
        <family val="1"/>
      </rPr>
      <t>[kt CO</t>
    </r>
    <r>
      <rPr>
        <vertAlign val="subscript"/>
        <sz val="11"/>
        <rFont val="Century"/>
        <family val="1"/>
      </rPr>
      <t>2</t>
    </r>
    <r>
      <rPr>
        <sz val="11"/>
        <rFont val="Century"/>
        <family val="1"/>
      </rPr>
      <t>]</t>
    </r>
    <rPh sb="1" eb="3">
      <t>ハイシュツ</t>
    </rPh>
    <rPh sb="3" eb="5">
      <t>キュウシュウ</t>
    </rPh>
    <rPh sb="5" eb="6">
      <t>リョウ</t>
    </rPh>
    <phoneticPr fontId="9"/>
  </si>
  <si>
    <r>
      <rPr>
        <sz val="11"/>
        <rFont val="ＭＳ 明朝"/>
        <family val="1"/>
        <charset val="128"/>
      </rPr>
      <t>排出吸収源</t>
    </r>
    <rPh sb="0" eb="2">
      <t>ハイシュツ</t>
    </rPh>
    <rPh sb="2" eb="4">
      <t>キュウシュウ</t>
    </rPh>
    <rPh sb="4" eb="5">
      <t>ゲン</t>
    </rPh>
    <phoneticPr fontId="9"/>
  </si>
  <si>
    <r>
      <t xml:space="preserve">1A. </t>
    </r>
    <r>
      <rPr>
        <b/>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</si>
  <si>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エネルギー産業</t>
    </r>
    <rPh sb="12" eb="14">
      <t>サンギョウ</t>
    </rPh>
    <phoneticPr fontId="9"/>
  </si>
  <si>
    <r>
      <rPr>
        <sz val="11"/>
        <rFont val="ＭＳ 明朝"/>
        <family val="1"/>
        <charset val="128"/>
      </rPr>
      <t>石炭製品製造等</t>
    </r>
    <rPh sb="0" eb="2">
      <t>セキタン</t>
    </rPh>
    <rPh sb="2" eb="4">
      <t>セイヒン</t>
    </rPh>
    <rPh sb="4" eb="6">
      <t>セイゾウ</t>
    </rPh>
    <rPh sb="6" eb="7">
      <t>トウ</t>
    </rPh>
    <phoneticPr fontId="9"/>
  </si>
  <si>
    <r>
      <t xml:space="preserve">1.A.2. </t>
    </r>
    <r>
      <rPr>
        <sz val="11"/>
        <rFont val="ＭＳ 明朝"/>
        <family val="1"/>
        <charset val="128"/>
      </rPr>
      <t>製造業及び建設業</t>
    </r>
    <rPh sb="7" eb="10">
      <t>セイゾウギョウ</t>
    </rPh>
    <rPh sb="10" eb="11">
      <t>オヨ</t>
    </rPh>
    <rPh sb="12" eb="15">
      <t>ケンセツギョウ</t>
    </rPh>
    <phoneticPr fontId="9"/>
  </si>
  <si>
    <r>
      <rPr>
        <sz val="11"/>
        <rFont val="ＭＳ 明朝"/>
        <family val="1"/>
        <charset val="128"/>
      </rPr>
      <t>鉄鋼</t>
    </r>
    <rPh sb="0" eb="2">
      <t>テッコウ</t>
    </rPh>
    <phoneticPr fontId="9"/>
  </si>
  <si>
    <r>
      <rPr>
        <sz val="11"/>
        <rFont val="ＭＳ 明朝"/>
        <family val="1"/>
        <charset val="128"/>
      </rPr>
      <t>非鉄地金</t>
    </r>
    <rPh sb="2" eb="3">
      <t>チ</t>
    </rPh>
    <rPh sb="3" eb="4">
      <t>キン</t>
    </rPh>
    <phoneticPr fontId="9"/>
  </si>
  <si>
    <r>
      <rPr>
        <sz val="11"/>
        <rFont val="ＭＳ 明朝"/>
        <family val="1"/>
        <charset val="128"/>
      </rPr>
      <t>化学</t>
    </r>
    <rPh sb="0" eb="2">
      <t>カガク</t>
    </rPh>
    <phoneticPr fontId="9"/>
  </si>
  <si>
    <r>
      <rPr>
        <sz val="11"/>
        <rFont val="ＭＳ 明朝"/>
        <family val="1"/>
        <charset val="128"/>
      </rPr>
      <t>食品</t>
    </r>
    <rPh sb="0" eb="2">
      <t>ショクヒン</t>
    </rPh>
    <phoneticPr fontId="9"/>
  </si>
  <si>
    <r>
      <t xml:space="preserve">1.A.3. </t>
    </r>
    <r>
      <rPr>
        <sz val="11"/>
        <rFont val="ＭＳ 明朝"/>
        <family val="1"/>
        <charset val="128"/>
      </rPr>
      <t>運輸</t>
    </r>
    <rPh sb="7" eb="9">
      <t>ウンユ</t>
    </rPh>
    <phoneticPr fontId="9"/>
  </si>
  <si>
    <r>
      <rPr>
        <sz val="11"/>
        <rFont val="ＭＳ Ｐ明朝"/>
        <family val="1"/>
        <charset val="128"/>
      </rPr>
      <t>一部の潤滑油の利用を含む</t>
    </r>
    <rPh sb="0" eb="2">
      <t>イチブ</t>
    </rPh>
    <rPh sb="3" eb="6">
      <t>ジュンカツユ</t>
    </rPh>
    <rPh sb="7" eb="9">
      <t>リヨウ</t>
    </rPh>
    <rPh sb="10" eb="11">
      <t>フク</t>
    </rPh>
    <phoneticPr fontId="9"/>
  </si>
  <si>
    <r>
      <t xml:space="preserve">1.A.4. </t>
    </r>
    <r>
      <rPr>
        <sz val="11"/>
        <rFont val="ＭＳ 明朝"/>
        <family val="1"/>
        <charset val="128"/>
      </rPr>
      <t>その他部門</t>
    </r>
    <r>
      <rPr>
        <sz val="11"/>
        <rFont val="Century"/>
        <family val="1"/>
      </rPr>
      <t xml:space="preserve"> (</t>
    </r>
    <r>
      <rPr>
        <sz val="11"/>
        <rFont val="ＭＳ 明朝"/>
        <family val="1"/>
        <charset val="128"/>
      </rPr>
      <t>民生及び農林水産業</t>
    </r>
    <r>
      <rPr>
        <sz val="11"/>
        <rFont val="Century"/>
        <family val="1"/>
      </rPr>
      <t>)</t>
    </r>
    <rPh sb="9" eb="10">
      <t>タ</t>
    </rPh>
    <rPh sb="10" eb="12">
      <t>ブモン</t>
    </rPh>
    <rPh sb="16" eb="17">
      <t>オヨ</t>
    </rPh>
    <phoneticPr fontId="9"/>
  </si>
  <si>
    <r>
      <rPr>
        <sz val="11"/>
        <rFont val="ＭＳ 明朝"/>
        <family val="1"/>
        <charset val="128"/>
      </rPr>
      <t>家庭</t>
    </r>
    <rPh sb="0" eb="2">
      <t>カテイ</t>
    </rPh>
    <phoneticPr fontId="9"/>
  </si>
  <si>
    <r>
      <rPr>
        <sz val="11"/>
        <rFont val="ＭＳ 明朝"/>
        <family val="1"/>
        <charset val="128"/>
      </rPr>
      <t>業務</t>
    </r>
    <rPh sb="0" eb="2">
      <t>ギョウム</t>
    </rPh>
    <phoneticPr fontId="9"/>
  </si>
  <si>
    <r>
      <t xml:space="preserve">1B. </t>
    </r>
    <r>
      <rPr>
        <b/>
        <sz val="11"/>
        <rFont val="ＭＳ 明朝"/>
        <family val="1"/>
        <charset val="128"/>
      </rPr>
      <t>燃料からの漏出</t>
    </r>
    <rPh sb="4" eb="6">
      <t>ネンリョウ</t>
    </rPh>
    <rPh sb="9" eb="11">
      <t>ロウシュツ</t>
    </rPh>
    <phoneticPr fontId="9"/>
  </si>
  <si>
    <r>
      <t xml:space="preserve">2B </t>
    </r>
    <r>
      <rPr>
        <sz val="11"/>
        <rFont val="ＭＳ 明朝"/>
        <family val="1"/>
        <charset val="128"/>
      </rPr>
      <t>化学</t>
    </r>
    <rPh sb="3" eb="5">
      <t>カガク</t>
    </rPh>
    <phoneticPr fontId="9"/>
  </si>
  <si>
    <r>
      <t xml:space="preserve">3. </t>
    </r>
    <r>
      <rPr>
        <b/>
        <sz val="11"/>
        <rFont val="ＭＳ 明朝"/>
        <family val="1"/>
        <charset val="128"/>
      </rPr>
      <t>農業</t>
    </r>
    <rPh sb="3" eb="5">
      <t>ノウギョウ</t>
    </rPh>
    <phoneticPr fontId="9"/>
  </si>
  <si>
    <r>
      <t xml:space="preserve">3G </t>
    </r>
    <r>
      <rPr>
        <sz val="11"/>
        <rFont val="ＭＳ 明朝"/>
        <family val="1"/>
        <charset val="128"/>
      </rPr>
      <t>石灰施用</t>
    </r>
    <rPh sb="3" eb="5">
      <t>セッカイ</t>
    </rPh>
    <rPh sb="5" eb="7">
      <t>セヨウ</t>
    </rPh>
    <phoneticPr fontId="9"/>
  </si>
  <si>
    <r>
      <t xml:space="preserve">3H </t>
    </r>
    <r>
      <rPr>
        <sz val="11"/>
        <rFont val="ＭＳ 明朝"/>
        <family val="1"/>
        <charset val="128"/>
      </rPr>
      <t>尿素施肥</t>
    </r>
    <rPh sb="3" eb="5">
      <t>ニョウソ</t>
    </rPh>
    <rPh sb="5" eb="7">
      <t>セヒ</t>
    </rPh>
    <phoneticPr fontId="9"/>
  </si>
  <si>
    <r>
      <t xml:space="preserve">4. </t>
    </r>
    <r>
      <rPr>
        <b/>
        <sz val="11"/>
        <rFont val="ＭＳ 明朝"/>
        <family val="1"/>
        <charset val="128"/>
      </rPr>
      <t>土地利用、土地利用変化および林業（</t>
    </r>
    <r>
      <rPr>
        <b/>
        <sz val="11"/>
        <rFont val="Century"/>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9"/>
  </si>
  <si>
    <r>
      <t xml:space="preserve">4A </t>
    </r>
    <r>
      <rPr>
        <sz val="11"/>
        <rFont val="ＭＳ 明朝"/>
        <family val="1"/>
        <charset val="128"/>
      </rPr>
      <t>森林</t>
    </r>
    <rPh sb="3" eb="5">
      <t>シンリン</t>
    </rPh>
    <phoneticPr fontId="9"/>
  </si>
  <si>
    <r>
      <t xml:space="preserve">4B </t>
    </r>
    <r>
      <rPr>
        <sz val="11"/>
        <rFont val="ＭＳ 明朝"/>
        <family val="1"/>
        <charset val="128"/>
      </rPr>
      <t>農地</t>
    </r>
    <rPh sb="3" eb="5">
      <t>ノウチ</t>
    </rPh>
    <phoneticPr fontId="9"/>
  </si>
  <si>
    <r>
      <t xml:space="preserve">4C </t>
    </r>
    <r>
      <rPr>
        <sz val="11"/>
        <rFont val="ＭＳ 明朝"/>
        <family val="1"/>
        <charset val="128"/>
      </rPr>
      <t>草地</t>
    </r>
    <rPh sb="3" eb="5">
      <t>クサチ</t>
    </rPh>
    <phoneticPr fontId="9"/>
  </si>
  <si>
    <r>
      <t xml:space="preserve">4D </t>
    </r>
    <r>
      <rPr>
        <sz val="11"/>
        <rFont val="ＭＳ 明朝"/>
        <family val="1"/>
        <charset val="128"/>
      </rPr>
      <t>湿地</t>
    </r>
    <rPh sb="3" eb="5">
      <t>シッチ</t>
    </rPh>
    <phoneticPr fontId="9"/>
  </si>
  <si>
    <r>
      <t xml:space="preserve">4E </t>
    </r>
    <r>
      <rPr>
        <sz val="11"/>
        <rFont val="ＭＳ 明朝"/>
        <family val="1"/>
        <charset val="128"/>
      </rPr>
      <t>開発地</t>
    </r>
    <rPh sb="3" eb="5">
      <t>カイハツ</t>
    </rPh>
    <rPh sb="5" eb="6">
      <t>チ</t>
    </rPh>
    <phoneticPr fontId="9"/>
  </si>
  <si>
    <r>
      <t xml:space="preserve">4F </t>
    </r>
    <r>
      <rPr>
        <sz val="11"/>
        <rFont val="ＭＳ 明朝"/>
        <family val="1"/>
        <charset val="128"/>
      </rPr>
      <t>その他の土地</t>
    </r>
    <rPh sb="5" eb="6">
      <t>タ</t>
    </rPh>
    <rPh sb="7" eb="9">
      <t>トチ</t>
    </rPh>
    <phoneticPr fontId="9"/>
  </si>
  <si>
    <r>
      <t xml:space="preserve">4G </t>
    </r>
    <r>
      <rPr>
        <sz val="11"/>
        <rFont val="ＭＳ 明朝"/>
        <family val="1"/>
        <charset val="128"/>
      </rPr>
      <t>伐採木材製品</t>
    </r>
    <rPh sb="3" eb="5">
      <t>バッサイ</t>
    </rPh>
    <rPh sb="5" eb="7">
      <t>モクザイ</t>
    </rPh>
    <rPh sb="7" eb="9">
      <t>セイヒン</t>
    </rPh>
    <phoneticPr fontId="9"/>
  </si>
  <si>
    <r>
      <rPr>
        <b/>
        <sz val="11"/>
        <rFont val="ＭＳ 明朝"/>
        <family val="1"/>
        <charset val="128"/>
      </rPr>
      <t>間接</t>
    </r>
    <r>
      <rPr>
        <b/>
        <sz val="11"/>
        <rFont val="Century"/>
        <family val="1"/>
      </rPr>
      <t>CO</t>
    </r>
    <r>
      <rPr>
        <b/>
        <vertAlign val="subscript"/>
        <sz val="11"/>
        <rFont val="Century"/>
        <family val="1"/>
      </rPr>
      <t>2</t>
    </r>
    <rPh sb="0" eb="2">
      <t>カンセツ</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</si>
  <si>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を除く。）</t>
    </r>
    <rPh sb="0" eb="2">
      <t>ゴウケイ</t>
    </rPh>
    <rPh sb="9" eb="11">
      <t>ブンヤ</t>
    </rPh>
    <rPh sb="11" eb="12">
      <t>フク</t>
    </rPh>
    <rPh sb="15" eb="17">
      <t>カンセツ</t>
    </rPh>
    <rPh sb="21" eb="22">
      <t>ノゾ</t>
    </rPh>
    <phoneticPr fontId="9"/>
  </si>
  <si>
    <r>
      <rPr>
        <b/>
        <sz val="11"/>
        <rFont val="ＭＳ 明朝"/>
        <family val="1"/>
        <charset val="128"/>
      </rPr>
      <t>合計（</t>
    </r>
    <r>
      <rPr>
        <b/>
        <sz val="11"/>
        <rFont val="Century"/>
        <family val="1"/>
      </rPr>
      <t>LULUCF</t>
    </r>
    <r>
      <rPr>
        <b/>
        <sz val="11"/>
        <rFont val="ＭＳ 明朝"/>
        <family val="1"/>
        <charset val="128"/>
      </rPr>
      <t>分野除く、
間接</t>
    </r>
    <r>
      <rPr>
        <b/>
        <sz val="11"/>
        <rFont val="Century"/>
        <family val="1"/>
      </rPr>
      <t>CO2</t>
    </r>
    <r>
      <rPr>
        <b/>
        <sz val="11"/>
        <rFont val="ＭＳ 明朝"/>
        <family val="1"/>
        <charset val="128"/>
      </rPr>
      <t>を含む。）</t>
    </r>
    <rPh sb="0" eb="2">
      <t>ゴウケイ</t>
    </rPh>
    <rPh sb="9" eb="11">
      <t>ブンヤ</t>
    </rPh>
    <rPh sb="11" eb="12">
      <t>ノゾ</t>
    </rPh>
    <rPh sb="15" eb="17">
      <t>カンセツ</t>
    </rPh>
    <rPh sb="21" eb="22">
      <t>フク</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</si>
  <si>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を含む。）</t>
    </r>
    <rPh sb="0" eb="2">
      <t>ゴウケイ</t>
    </rPh>
    <rPh sb="9" eb="11">
      <t>ブンヤ</t>
    </rPh>
    <rPh sb="11" eb="12">
      <t>フク</t>
    </rPh>
    <rPh sb="15" eb="17">
      <t>カンセツ</t>
    </rPh>
    <rPh sb="21" eb="22">
      <t>フク</t>
    </rPh>
    <phoneticPr fontId="9"/>
  </si>
  <si>
    <r>
      <rPr>
        <sz val="11"/>
        <rFont val="ＭＳ 明朝"/>
        <family val="1"/>
        <charset val="128"/>
      </rPr>
      <t>※</t>
    </r>
    <r>
      <rPr>
        <sz val="11"/>
        <rFont val="Century"/>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9"/>
  </si>
  <si>
    <r>
      <rPr>
        <sz val="11"/>
        <rFont val="ＭＳ 明朝"/>
        <family val="1"/>
        <charset val="128"/>
      </rPr>
      <t>※</t>
    </r>
    <r>
      <rPr>
        <sz val="11"/>
        <rFont val="Century"/>
        <family val="1"/>
      </rPr>
      <t>2</t>
    </r>
    <r>
      <rPr>
        <sz val="11"/>
        <rFont val="ＭＳ 明朝"/>
        <family val="1"/>
        <charset val="128"/>
      </rPr>
      <t>：部門分類は国内公表版とは異なる。発電や熱の生産に伴う排出量は、その電力や熱の生産者からの排出として計上している。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ハツデン</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9"/>
  </si>
  <si>
    <r>
      <rPr>
        <sz val="11"/>
        <rFont val="ＭＳ 明朝"/>
        <family val="1"/>
        <charset val="128"/>
      </rPr>
      <t>※</t>
    </r>
    <r>
      <rPr>
        <sz val="11"/>
        <rFont val="Century"/>
        <family val="1"/>
      </rPr>
      <t>5</t>
    </r>
    <r>
      <rPr>
        <sz val="11"/>
        <rFont val="ＭＳ 明朝"/>
        <family val="1"/>
        <charset val="128"/>
      </rPr>
      <t>：</t>
    </r>
    <r>
      <rPr>
        <sz val="11"/>
        <rFont val="Century"/>
        <family val="1"/>
      </rPr>
      <t>LULUCF</t>
    </r>
    <r>
      <rPr>
        <sz val="11"/>
        <rFont val="ＭＳ 明朝"/>
        <family val="1"/>
        <charset val="128"/>
      </rPr>
      <t>の値は気候変動枠組条約上の数値であり、京都議定書に基づく吸収源活動の排出・吸収量（シート</t>
    </r>
    <r>
      <rPr>
        <sz val="11"/>
        <rFont val="Century"/>
        <family val="1"/>
      </rPr>
      <t>16.KP-LULUCF</t>
    </r>
    <r>
      <rPr>
        <sz val="11"/>
        <rFont val="ＭＳ 明朝"/>
        <family val="1"/>
        <charset val="128"/>
      </rPr>
      <t>）の数値とは異なる。</t>
    </r>
    <rPh sb="10" eb="11">
      <t>アタイ</t>
    </rPh>
    <rPh sb="12" eb="14">
      <t>キコウ</t>
    </rPh>
    <rPh sb="14" eb="16">
      <t>ヘンドウ</t>
    </rPh>
    <rPh sb="16" eb="18">
      <t>ワクグミ</t>
    </rPh>
    <rPh sb="18" eb="20">
      <t>ジョウヤク</t>
    </rPh>
    <rPh sb="20" eb="21">
      <t>ジョウ</t>
    </rPh>
    <rPh sb="22" eb="24">
      <t>スウチ</t>
    </rPh>
    <rPh sb="28" eb="33">
      <t>ｋｐ＠</t>
    </rPh>
    <rPh sb="34" eb="35">
      <t>モト</t>
    </rPh>
    <rPh sb="37" eb="40">
      <t>キュウシュウゲン</t>
    </rPh>
    <rPh sb="40" eb="42">
      <t>カツドウ</t>
    </rPh>
    <rPh sb="43" eb="45">
      <t>ハイシュツ</t>
    </rPh>
    <rPh sb="46" eb="48">
      <t>キュウシュウ</t>
    </rPh>
    <rPh sb="48" eb="49">
      <t>リョウ</t>
    </rPh>
    <rPh sb="67" eb="69">
      <t>スウチ</t>
    </rPh>
    <rPh sb="71" eb="72">
      <t>コト</t>
    </rPh>
    <phoneticPr fontId="9"/>
  </si>
  <si>
    <r>
      <rPr>
        <sz val="11"/>
        <rFont val="ＭＳ Ｐ明朝"/>
        <family val="1"/>
        <charset val="128"/>
      </rPr>
      <t>排出源</t>
    </r>
    <rPh sb="0" eb="3">
      <t>ハイシュツゲン</t>
    </rPh>
    <phoneticPr fontId="9"/>
  </si>
  <si>
    <r>
      <t xml:space="preserve">1A2 </t>
    </r>
    <r>
      <rPr>
        <sz val="11"/>
        <rFont val="ＭＳ Ｐ明朝"/>
        <family val="1"/>
        <charset val="128"/>
      </rPr>
      <t>製造業及び建設業</t>
    </r>
    <rPh sb="4" eb="7">
      <t>セイゾウギョウ</t>
    </rPh>
    <rPh sb="7" eb="8">
      <t>オヨ</t>
    </rPh>
    <rPh sb="9" eb="12">
      <t>ケンセツギョウ</t>
    </rPh>
    <phoneticPr fontId="9"/>
  </si>
  <si>
    <r>
      <t xml:space="preserve">1A3 </t>
    </r>
    <r>
      <rPr>
        <sz val="11"/>
        <rFont val="ＭＳ Ｐ明朝"/>
        <family val="1"/>
        <charset val="128"/>
      </rPr>
      <t>運輸</t>
    </r>
    <rPh sb="4" eb="6">
      <t>ウンユ</t>
    </rPh>
    <phoneticPr fontId="9"/>
  </si>
  <si>
    <r>
      <t xml:space="preserve">1A4 </t>
    </r>
    <r>
      <rPr>
        <sz val="11"/>
        <rFont val="ＭＳ Ｐ明朝"/>
        <family val="1"/>
        <charset val="128"/>
      </rPr>
      <t>その他部門（民生及び農林水産業）</t>
    </r>
    <rPh sb="6" eb="7">
      <t>タ</t>
    </rPh>
    <rPh sb="7" eb="9">
      <t>ブモン</t>
    </rPh>
    <phoneticPr fontId="9"/>
  </si>
  <si>
    <r>
      <t xml:space="preserve">1B </t>
    </r>
    <r>
      <rPr>
        <sz val="11"/>
        <rFont val="ＭＳ Ｐ明朝"/>
        <family val="1"/>
        <charset val="128"/>
      </rPr>
      <t>燃料からの漏出</t>
    </r>
    <rPh sb="3" eb="5">
      <t>ネンリョウ</t>
    </rPh>
    <rPh sb="8" eb="10">
      <t>ロウシュツ</t>
    </rPh>
    <phoneticPr fontId="9"/>
  </si>
  <si>
    <r>
      <t xml:space="preserve">3 </t>
    </r>
    <r>
      <rPr>
        <sz val="11"/>
        <rFont val="ＭＳ Ｐ明朝"/>
        <family val="1"/>
        <charset val="128"/>
      </rPr>
      <t>農業</t>
    </r>
    <rPh sb="2" eb="4">
      <t>ノウギョウ</t>
    </rPh>
    <phoneticPr fontId="9"/>
  </si>
  <si>
    <r>
      <t xml:space="preserve">5 </t>
    </r>
    <r>
      <rPr>
        <sz val="11"/>
        <rFont val="ＭＳ Ｐ明朝"/>
        <family val="1"/>
        <charset val="128"/>
      </rPr>
      <t>廃棄物</t>
    </r>
    <rPh sb="2" eb="5">
      <t>ハイキブツ</t>
    </rPh>
    <phoneticPr fontId="9"/>
  </si>
  <si>
    <r>
      <rPr>
        <sz val="11"/>
        <rFont val="ＭＳ Ｐ明朝"/>
        <family val="1"/>
        <charset val="128"/>
      </rPr>
      <t>合計</t>
    </r>
    <rPh sb="0" eb="2">
      <t>ゴウケイ</t>
    </rPh>
    <phoneticPr fontId="9"/>
  </si>
  <si>
    <r>
      <rPr>
        <sz val="11"/>
        <rFont val="ＭＳ Ｐ明朝"/>
        <family val="1"/>
        <charset val="128"/>
      </rPr>
      <t>■</t>
    </r>
    <r>
      <rPr>
        <sz val="11"/>
        <rFont val="Century"/>
        <family val="1"/>
      </rPr>
      <t>1990</t>
    </r>
    <r>
      <rPr>
        <sz val="11"/>
        <rFont val="ＭＳ Ｐ明朝"/>
        <family val="1"/>
        <charset val="128"/>
      </rPr>
      <t>年比</t>
    </r>
    <rPh sb="5" eb="6">
      <t>ネン</t>
    </rPh>
    <rPh sb="6" eb="7">
      <t>ヒ</t>
    </rPh>
    <phoneticPr fontId="9"/>
  </si>
  <si>
    <r>
      <rPr>
        <sz val="11"/>
        <rFont val="ＭＳ Ｐ明朝"/>
        <family val="1"/>
        <charset val="128"/>
      </rPr>
      <t>■前年比</t>
    </r>
    <rPh sb="1" eb="2">
      <t>ゼン</t>
    </rPh>
    <rPh sb="2" eb="3">
      <t>ネン</t>
    </rPh>
    <rPh sb="3" eb="4">
      <t>ヒ</t>
    </rPh>
    <phoneticPr fontId="9"/>
  </si>
  <si>
    <r>
      <t xml:space="preserve">6 </t>
    </r>
    <r>
      <rPr>
        <sz val="11"/>
        <rFont val="ＭＳ Ｐ明朝"/>
        <family val="1"/>
        <charset val="128"/>
      </rPr>
      <t>廃棄物</t>
    </r>
    <rPh sb="2" eb="5">
      <t>ハイキブツ</t>
    </rPh>
    <phoneticPr fontId="9"/>
  </si>
  <si>
    <r>
      <rPr>
        <sz val="11"/>
        <color indexed="8"/>
        <rFont val="ＭＳ 明朝"/>
        <family val="1"/>
        <charset val="128"/>
      </rPr>
      <t>出典：</t>
    </r>
    <r>
      <rPr>
        <sz val="11"/>
        <color indexed="8"/>
        <rFont val="Century"/>
        <family val="1"/>
      </rPr>
      <t>IPCC</t>
    </r>
    <r>
      <rPr>
        <sz val="11"/>
        <color indexed="8"/>
        <rFont val="ＭＳ 明朝"/>
        <family val="1"/>
        <charset val="128"/>
      </rPr>
      <t>第四次評価報告書（</t>
    </r>
    <r>
      <rPr>
        <sz val="11"/>
        <color indexed="8"/>
        <rFont val="Century"/>
        <family val="1"/>
      </rPr>
      <t>2007</t>
    </r>
    <r>
      <rPr>
        <sz val="11"/>
        <color indexed="8"/>
        <rFont val="ＭＳ 明朝"/>
        <family val="1"/>
        <charset val="128"/>
      </rPr>
      <t>）</t>
    </r>
    <rPh sb="0" eb="2">
      <t>シュッテン</t>
    </rPh>
    <phoneticPr fontId="9"/>
  </si>
  <si>
    <r>
      <rPr>
        <sz val="12"/>
        <rFont val="ＭＳ 明朝"/>
        <family val="1"/>
        <charset val="128"/>
      </rPr>
      <t>二酸化炭素（</t>
    </r>
    <r>
      <rPr>
        <sz val="12"/>
        <rFont val="Century"/>
        <family val="1"/>
      </rPr>
      <t>CO</t>
    </r>
    <r>
      <rPr>
        <vertAlign val="subscript"/>
        <sz val="12"/>
        <rFont val="Century"/>
        <family val="1"/>
      </rPr>
      <t>2</t>
    </r>
    <r>
      <rPr>
        <sz val="12"/>
        <rFont val="ＭＳ 明朝"/>
        <family val="1"/>
        <charset val="128"/>
      </rPr>
      <t>）</t>
    </r>
    <rPh sb="0" eb="3">
      <t>ニサンカ</t>
    </rPh>
    <rPh sb="3" eb="5">
      <t>タンソ</t>
    </rPh>
    <phoneticPr fontId="9"/>
  </si>
  <si>
    <r>
      <rPr>
        <sz val="12"/>
        <rFont val="ＭＳ 明朝"/>
        <family val="1"/>
        <charset val="128"/>
      </rPr>
      <t>一酸化二窒素（</t>
    </r>
    <r>
      <rPr>
        <sz val="12"/>
        <rFont val="Century"/>
        <family val="1"/>
      </rPr>
      <t>N</t>
    </r>
    <r>
      <rPr>
        <vertAlign val="subscript"/>
        <sz val="12"/>
        <rFont val="Century"/>
        <family val="1"/>
      </rPr>
      <t>2</t>
    </r>
    <r>
      <rPr>
        <sz val="12"/>
        <rFont val="Century"/>
        <family val="1"/>
      </rPr>
      <t>O</t>
    </r>
    <r>
      <rPr>
        <sz val="12"/>
        <rFont val="ＭＳ 明朝"/>
        <family val="1"/>
        <charset val="128"/>
      </rPr>
      <t>）</t>
    </r>
    <rPh sb="0" eb="6">
      <t>ン２オ</t>
    </rPh>
    <phoneticPr fontId="9"/>
  </si>
  <si>
    <r>
      <rPr>
        <sz val="12"/>
        <rFont val="ＭＳ 明朝"/>
        <family val="1"/>
        <charset val="128"/>
      </rPr>
      <t>六ふっ化硫黄（</t>
    </r>
    <r>
      <rPr>
        <sz val="12"/>
        <rFont val="Century"/>
        <family val="1"/>
      </rPr>
      <t>SF</t>
    </r>
    <r>
      <rPr>
        <vertAlign val="subscript"/>
        <sz val="12"/>
        <rFont val="Century"/>
        <family val="1"/>
      </rPr>
      <t>6</t>
    </r>
    <r>
      <rPr>
        <sz val="12"/>
        <rFont val="ＭＳ 明朝"/>
        <family val="1"/>
        <charset val="128"/>
      </rPr>
      <t>）</t>
    </r>
    <rPh sb="0" eb="1">
      <t>ロク</t>
    </rPh>
    <phoneticPr fontId="8"/>
  </si>
  <si>
    <r>
      <rPr>
        <sz val="12"/>
        <rFont val="ＭＳ 明朝"/>
        <family val="1"/>
        <charset val="128"/>
      </rPr>
      <t>三ふっ化窒素（</t>
    </r>
    <r>
      <rPr>
        <sz val="12"/>
        <rFont val="Century"/>
        <family val="1"/>
      </rPr>
      <t>NF</t>
    </r>
    <r>
      <rPr>
        <vertAlign val="subscript"/>
        <sz val="12"/>
        <rFont val="Century"/>
        <family val="1"/>
      </rPr>
      <t>3</t>
    </r>
    <r>
      <rPr>
        <sz val="12"/>
        <rFont val="ＭＳ 明朝"/>
        <family val="1"/>
        <charset val="128"/>
      </rPr>
      <t>）</t>
    </r>
    <rPh sb="0" eb="1">
      <t>サン</t>
    </rPh>
    <rPh sb="3" eb="4">
      <t>カ</t>
    </rPh>
    <rPh sb="4" eb="6">
      <t>チッソ</t>
    </rPh>
    <phoneticPr fontId="8"/>
  </si>
  <si>
    <r>
      <rPr>
        <sz val="12"/>
        <rFont val="ＭＳ 明朝"/>
        <family val="1"/>
        <charset val="128"/>
      </rPr>
      <t>※非エネルギー起源</t>
    </r>
    <r>
      <rPr>
        <sz val="12"/>
        <rFont val="Century"/>
        <family val="1"/>
      </rPr>
      <t>CO</t>
    </r>
    <r>
      <rPr>
        <vertAlign val="subscript"/>
        <sz val="12"/>
        <rFont val="Century"/>
        <family val="1"/>
      </rPr>
      <t>2</t>
    </r>
    <r>
      <rPr>
        <sz val="12"/>
        <rFont val="ＭＳ 明朝"/>
        <family val="1"/>
        <charset val="128"/>
      </rPr>
      <t>は間接</t>
    </r>
    <r>
      <rPr>
        <sz val="12"/>
        <rFont val="Century"/>
        <family val="1"/>
      </rPr>
      <t>CO</t>
    </r>
    <r>
      <rPr>
        <vertAlign val="subscript"/>
        <sz val="12"/>
        <rFont val="Century"/>
        <family val="1"/>
      </rPr>
      <t>2</t>
    </r>
    <r>
      <rPr>
        <sz val="11"/>
        <rFont val="ＭＳ 明朝"/>
        <family val="1"/>
        <charset val="128"/>
      </rPr>
      <t>を含む</t>
    </r>
    <rPh sb="1" eb="2">
      <t>ヒ</t>
    </rPh>
    <rPh sb="7" eb="9">
      <t>キゲン</t>
    </rPh>
    <rPh sb="13" eb="15">
      <t>カンセツ</t>
    </rPh>
    <rPh sb="19" eb="20">
      <t>フク</t>
    </rPh>
    <phoneticPr fontId="8"/>
  </si>
  <si>
    <r>
      <rPr>
        <sz val="11"/>
        <rFont val="ＭＳ 明朝"/>
        <family val="1"/>
        <charset val="128"/>
      </rPr>
      <t>■</t>
    </r>
    <r>
      <rPr>
        <sz val="11"/>
        <rFont val="Century"/>
        <family val="1"/>
      </rPr>
      <t>2013</t>
    </r>
    <r>
      <rPr>
        <sz val="11"/>
        <rFont val="ＭＳ 明朝"/>
        <family val="1"/>
        <charset val="128"/>
      </rPr>
      <t>年度比</t>
    </r>
    <rPh sb="5" eb="6">
      <t>ネン</t>
    </rPh>
    <rPh sb="6" eb="7">
      <t>ド</t>
    </rPh>
    <rPh sb="7" eb="8">
      <t>ヒ</t>
    </rPh>
    <phoneticPr fontId="9"/>
  </si>
  <si>
    <t>-</t>
    <phoneticPr fontId="9"/>
  </si>
  <si>
    <t>-</t>
    <phoneticPr fontId="9"/>
  </si>
  <si>
    <r>
      <t>2005</t>
    </r>
    <r>
      <rPr>
        <sz val="11"/>
        <rFont val="ＭＳ Ｐ明朝"/>
        <family val="1"/>
        <charset val="128"/>
      </rPr>
      <t>年度</t>
    </r>
    <rPh sb="4" eb="6">
      <t>ネンド</t>
    </rPh>
    <phoneticPr fontId="9"/>
  </si>
  <si>
    <r>
      <t>2013</t>
    </r>
    <r>
      <rPr>
        <sz val="11"/>
        <rFont val="ＭＳ Ｐ明朝"/>
        <family val="1"/>
        <charset val="128"/>
      </rPr>
      <t>年度</t>
    </r>
    <rPh sb="4" eb="6">
      <t>ネンド</t>
    </rPh>
    <phoneticPr fontId="9"/>
  </si>
  <si>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排出量（世帯あたり）</t>
    </r>
    <phoneticPr fontId="9"/>
  </si>
  <si>
    <t>F-gases</t>
    <phoneticPr fontId="8"/>
  </si>
  <si>
    <t>Hydrofluorocarbons (HFCs)</t>
    <phoneticPr fontId="8"/>
  </si>
  <si>
    <t>Perfluorocarbons (PFCs)</t>
    <phoneticPr fontId="8"/>
  </si>
  <si>
    <t>Total</t>
    <phoneticPr fontId="8"/>
  </si>
  <si>
    <t>Greenhouse gas</t>
  </si>
  <si>
    <t>HFC-134a:
1,430 etc.</t>
    <phoneticPr fontId="8"/>
  </si>
  <si>
    <t>Energy Industry</t>
  </si>
  <si>
    <t>Oil Refinery, Electric Power Plant, etc.</t>
    <phoneticPr fontId="9"/>
  </si>
  <si>
    <t>Manufacture of Coal Products</t>
    <phoneticPr fontId="9"/>
  </si>
  <si>
    <t>Oil Products</t>
  </si>
  <si>
    <t>Gas Conversion and Production</t>
    <phoneticPr fontId="9"/>
  </si>
  <si>
    <t>Power Generation</t>
  </si>
  <si>
    <t>District Heat Supply</t>
  </si>
  <si>
    <t>Statistical discrepancy from power and heat allocation</t>
    <phoneticPr fontId="9"/>
  </si>
  <si>
    <t xml:space="preserve">Industry </t>
  </si>
  <si>
    <t>Agriculture, Fishery, Mining and Construction</t>
    <phoneticPr fontId="9"/>
  </si>
  <si>
    <t>Agriculture &amp; Forestry</t>
  </si>
  <si>
    <t>Mining</t>
    <phoneticPr fontId="9"/>
  </si>
  <si>
    <t>Construction</t>
  </si>
  <si>
    <t>Manufacturing</t>
  </si>
  <si>
    <t>Food, Beverages, Tobacco and Feed</t>
    <phoneticPr fontId="9"/>
  </si>
  <si>
    <t>Textile Mill Products</t>
    <phoneticPr fontId="9"/>
  </si>
  <si>
    <t>Pulp, Paper and Paper Products</t>
    <phoneticPr fontId="9"/>
  </si>
  <si>
    <t>Chemical (incl. Oil and Coal Products)</t>
    <phoneticPr fontId="0"/>
  </si>
  <si>
    <t>Ceramic, Stone and Clay Products</t>
  </si>
  <si>
    <t>Iron and Steel</t>
    <phoneticPr fontId="9"/>
  </si>
  <si>
    <t>Non-Ferrous Metals and Products</t>
    <phoneticPr fontId="0"/>
  </si>
  <si>
    <t>Machinery (incl. Fabricated Metal Products)</t>
    <phoneticPr fontId="9"/>
  </si>
  <si>
    <t>Commercial Industry</t>
    <phoneticPr fontId="9"/>
  </si>
  <si>
    <t>Professional and Technical Services, Accommodations, Meal Services, Living Related Services</t>
    <phoneticPr fontId="9"/>
  </si>
  <si>
    <t>Government, Unable to Classify</t>
    <phoneticPr fontId="9"/>
  </si>
  <si>
    <t>Transportation</t>
  </si>
  <si>
    <t>Passenger</t>
    <phoneticPr fontId="9"/>
  </si>
  <si>
    <t>Road Transportation</t>
    <phoneticPr fontId="9"/>
  </si>
  <si>
    <t>Railways / Navigation / Domestic Aviation</t>
    <phoneticPr fontId="9"/>
  </si>
  <si>
    <t>Freight</t>
    <phoneticPr fontId="9"/>
  </si>
  <si>
    <t>Residential</t>
    <phoneticPr fontId="9"/>
  </si>
  <si>
    <t>Mineral Products</t>
  </si>
  <si>
    <t>Cement Production</t>
  </si>
  <si>
    <t>Lime Production</t>
  </si>
  <si>
    <t>Glass Production</t>
    <phoneticPr fontId="9"/>
  </si>
  <si>
    <t>Other Process Uses of Carbonates</t>
    <phoneticPr fontId="9"/>
  </si>
  <si>
    <t>Chemical Industry</t>
  </si>
  <si>
    <t>Ammonia</t>
  </si>
  <si>
    <t>Ethylene &amp; Carbide, etc.</t>
    <phoneticPr fontId="9"/>
  </si>
  <si>
    <t>Metal Production</t>
  </si>
  <si>
    <t>Non-energy Products from Fuels and Solvent Use</t>
    <phoneticPr fontId="9"/>
  </si>
  <si>
    <t>Waste</t>
    <phoneticPr fontId="9"/>
  </si>
  <si>
    <t>Waste for Energy Purposes</t>
    <phoneticPr fontId="9"/>
  </si>
  <si>
    <t>Agriculture</t>
    <phoneticPr fontId="9"/>
  </si>
  <si>
    <t>Liming</t>
    <phoneticPr fontId="9"/>
  </si>
  <si>
    <t>Urea Fertilization</t>
    <phoneticPr fontId="9"/>
  </si>
  <si>
    <t>Fugitive Emissions from Fuel, etc.</t>
    <phoneticPr fontId="9"/>
  </si>
  <si>
    <t>Energy Industries</t>
  </si>
  <si>
    <t>Industries</t>
  </si>
  <si>
    <t>Residential</t>
  </si>
  <si>
    <t>Waste</t>
  </si>
  <si>
    <t xml:space="preserve">Commercial </t>
    <phoneticPr fontId="9"/>
  </si>
  <si>
    <t>Commercial</t>
    <phoneticPr fontId="9"/>
  </si>
  <si>
    <t>Greenhouse gas</t>
    <phoneticPr fontId="9"/>
  </si>
  <si>
    <t>F-gases</t>
    <phoneticPr fontId="8"/>
  </si>
  <si>
    <t>Hydrofluorocarbons (HFCs)</t>
    <phoneticPr fontId="8"/>
  </si>
  <si>
    <t>HFC-134a:
1,430 etc.</t>
    <phoneticPr fontId="8"/>
  </si>
  <si>
    <t>Total</t>
    <phoneticPr fontId="9"/>
  </si>
  <si>
    <t>Greenhouse Gas Inventory Office of Japan, National Institute for Environmental Studies</t>
    <phoneticPr fontId="9"/>
  </si>
  <si>
    <t>Contents</t>
    <phoneticPr fontId="9"/>
  </si>
  <si>
    <t>This sheet</t>
    <phoneticPr fontId="9"/>
  </si>
  <si>
    <t xml:space="preserve">Notes / Units of measures / Global Warming Potentials  </t>
    <phoneticPr fontId="9"/>
  </si>
  <si>
    <t>GHG emissions</t>
    <phoneticPr fontId="9"/>
  </si>
  <si>
    <t xml:space="preserve">5.CO2-Share </t>
    <phoneticPr fontId="9"/>
  </si>
  <si>
    <t>The Removals by Forest and Other Carbon Sinks under the Kyoto Protocol</t>
    <phoneticPr fontId="9"/>
  </si>
  <si>
    <t>HFCs</t>
    <phoneticPr fontId="8"/>
  </si>
  <si>
    <t>PFCs</t>
    <phoneticPr fontId="8"/>
  </si>
  <si>
    <r>
      <rPr>
        <sz val="11"/>
        <rFont val="ＭＳ 明朝"/>
        <family val="1"/>
        <charset val="128"/>
      </rPr>
      <t>非エネルギー起源</t>
    </r>
    <r>
      <rPr>
        <sz val="11"/>
        <rFont val="Century"/>
        <family val="1"/>
      </rPr>
      <t>CO</t>
    </r>
    <r>
      <rPr>
        <sz val="11"/>
        <rFont val="ＭＳ 明朝"/>
        <family val="1"/>
        <charset val="128"/>
      </rPr>
      <t>₂</t>
    </r>
  </si>
  <si>
    <r>
      <t>CH</t>
    </r>
    <r>
      <rPr>
        <sz val="11"/>
        <rFont val="ＭＳ 明朝"/>
        <family val="1"/>
        <charset val="128"/>
      </rPr>
      <t>₄</t>
    </r>
  </si>
  <si>
    <r>
      <t>SF</t>
    </r>
    <r>
      <rPr>
        <sz val="11"/>
        <rFont val="ＭＳ 明朝"/>
        <family val="1"/>
        <charset val="128"/>
      </rPr>
      <t>₆</t>
    </r>
  </si>
  <si>
    <r>
      <t>NF</t>
    </r>
    <r>
      <rPr>
        <sz val="11"/>
        <rFont val="ＭＳ 明朝"/>
        <family val="1"/>
        <charset val="128"/>
      </rPr>
      <t>₃</t>
    </r>
  </si>
  <si>
    <r>
      <t>Non-Energy-related CO</t>
    </r>
    <r>
      <rPr>
        <sz val="11"/>
        <color theme="0" tint="-0.499984740745262"/>
        <rFont val="ＭＳ 明朝"/>
        <family val="1"/>
        <charset val="128"/>
      </rPr>
      <t>₂</t>
    </r>
    <phoneticPr fontId="8"/>
  </si>
  <si>
    <t>折れ線グラフ用</t>
    <rPh sb="0" eb="1">
      <t>オ</t>
    </rPh>
    <rPh sb="2" eb="3">
      <t>セン</t>
    </rPh>
    <rPh sb="6" eb="7">
      <t>ヨウ</t>
    </rPh>
    <phoneticPr fontId="9"/>
  </si>
  <si>
    <t>ドーナツグラフ用</t>
    <rPh sb="7" eb="8">
      <t>ヨウ</t>
    </rPh>
    <phoneticPr fontId="9"/>
  </si>
  <si>
    <t>棒グラフ一部兼用</t>
    <rPh sb="4" eb="6">
      <t>イチブ</t>
    </rPh>
    <rPh sb="6" eb="8">
      <t>ケンヨウ</t>
    </rPh>
    <phoneticPr fontId="9"/>
  </si>
  <si>
    <t xml:space="preserve">      (FY2015)</t>
    <phoneticPr fontId="9"/>
  </si>
  <si>
    <t>Commercial and other sector
(Commerce, Service, Office, etc.)</t>
    <phoneticPr fontId="9"/>
  </si>
  <si>
    <r>
      <t xml:space="preserve">Statistical discrepancy
</t>
    </r>
    <r>
      <rPr>
        <sz val="10"/>
        <rFont val="ＭＳ Ｐ明朝"/>
        <family val="1"/>
        <charset val="128"/>
      </rPr>
      <t>　</t>
    </r>
    <r>
      <rPr>
        <sz val="10"/>
        <rFont val="Times New Roman"/>
        <family val="1"/>
      </rPr>
      <t>from power and heat allocation</t>
    </r>
    <phoneticPr fontId="9"/>
  </si>
  <si>
    <t>Agriculture 
(Enteric fermentation, 
Rice cultivation, etc.)</t>
    <phoneticPr fontId="11"/>
  </si>
  <si>
    <t>Waste
(Land filling, Wastewater 
treatment, etc.)</t>
    <phoneticPr fontId="11"/>
  </si>
  <si>
    <t>Fuel Combustion</t>
    <phoneticPr fontId="11"/>
  </si>
  <si>
    <t>Fugitive Emissions from Fuel
(Natural gas and Coal mining)</t>
    <phoneticPr fontId="11"/>
  </si>
  <si>
    <t>J</t>
    <phoneticPr fontId="9"/>
  </si>
  <si>
    <t>E</t>
    <phoneticPr fontId="9"/>
  </si>
  <si>
    <t>Agriculture
(Livestock manure management, Agricultural soils, etc.)</t>
    <phoneticPr fontId="9"/>
  </si>
  <si>
    <t>Waste
(Wastewater treatment, 
Waste incineration, etc.)</t>
    <phoneticPr fontId="9"/>
  </si>
  <si>
    <t>Household CO2 emissions</t>
  </si>
  <si>
    <t>Household CO2 emissions</t>
    <phoneticPr fontId="9"/>
  </si>
  <si>
    <t>J</t>
    <phoneticPr fontId="9"/>
  </si>
  <si>
    <t>E</t>
    <phoneticPr fontId="9"/>
  </si>
  <si>
    <t>E</t>
    <phoneticPr fontId="9"/>
  </si>
  <si>
    <t>per capita</t>
    <phoneticPr fontId="9"/>
  </si>
  <si>
    <t>The emissions from international bunkers (aviation and marine) are excluded from the national emissions.</t>
    <phoneticPr fontId="9"/>
  </si>
  <si>
    <t>1,430 etc.</t>
    <phoneticPr fontId="9"/>
  </si>
  <si>
    <t>7,390 etc.</t>
    <phoneticPr fontId="9"/>
  </si>
  <si>
    <t># The previous GWP were from the IPCC Second Assessment Report (1995) and were used before 2013.</t>
    <phoneticPr fontId="9"/>
  </si>
  <si>
    <t>Oil Refinery, Electric Power Plant, etc.</t>
    <phoneticPr fontId="9"/>
  </si>
  <si>
    <t>Manufacture of Coal Products</t>
    <phoneticPr fontId="9"/>
  </si>
  <si>
    <t>Gas Conversion and Production</t>
    <phoneticPr fontId="9"/>
  </si>
  <si>
    <t>Statistical discrepancy from power and heat allocation</t>
    <phoneticPr fontId="9"/>
  </si>
  <si>
    <t>Agriculture, Fishery, Mining and Construction</t>
    <phoneticPr fontId="9"/>
  </si>
  <si>
    <t>Mining</t>
    <phoneticPr fontId="9"/>
  </si>
  <si>
    <t>Food, Beverages, Tobacco and Feed</t>
    <phoneticPr fontId="9"/>
  </si>
  <si>
    <t>Textile Mill Products</t>
    <phoneticPr fontId="9"/>
  </si>
  <si>
    <t>Pulp, Paper and Paper Products</t>
    <phoneticPr fontId="9"/>
  </si>
  <si>
    <t>Chemical (incl. Oil and Coal Products)</t>
    <phoneticPr fontId="0"/>
  </si>
  <si>
    <t>Iron and Steel</t>
    <phoneticPr fontId="9"/>
  </si>
  <si>
    <t>Non-Ferrous Metals and Products</t>
    <phoneticPr fontId="0"/>
  </si>
  <si>
    <t>Machinery (incl. Fabricated Metal Products)</t>
    <phoneticPr fontId="9"/>
  </si>
  <si>
    <t>Commercial Industry</t>
    <phoneticPr fontId="9"/>
  </si>
  <si>
    <t>Electricity, Gas, Water, Information and Communications,Transport and Post service</t>
    <phoneticPr fontId="9"/>
  </si>
  <si>
    <t>Wholesale and Retail, Finance and Insurance, Real Estate</t>
    <phoneticPr fontId="9"/>
  </si>
  <si>
    <t>Professional and Technical Services, Accommodations, Meal Services, Living Related Services</t>
    <phoneticPr fontId="9"/>
  </si>
  <si>
    <t>Education, Learning Support, Medical, Health Care and Welfare, Miscellaneous Services</t>
    <phoneticPr fontId="9"/>
  </si>
  <si>
    <t>Government, Unable to Classify</t>
    <phoneticPr fontId="9"/>
  </si>
  <si>
    <t>Passenger</t>
    <phoneticPr fontId="9"/>
  </si>
  <si>
    <t>Road Transportation</t>
    <phoneticPr fontId="9"/>
  </si>
  <si>
    <t>Railways / Navigation / Domestic Aviation</t>
    <phoneticPr fontId="9"/>
  </si>
  <si>
    <t>Freight</t>
    <phoneticPr fontId="9"/>
  </si>
  <si>
    <t>Residential</t>
    <phoneticPr fontId="9"/>
  </si>
  <si>
    <t>Total</t>
    <phoneticPr fontId="9"/>
  </si>
  <si>
    <t xml:space="preserve">Commercial </t>
    <phoneticPr fontId="9"/>
  </si>
  <si>
    <t>Commercial</t>
    <phoneticPr fontId="9"/>
  </si>
  <si>
    <t>Mining</t>
  </si>
  <si>
    <t>Pulp, Paper and Paper Products</t>
  </si>
  <si>
    <t>Non-Ferrous Metals and Products</t>
  </si>
  <si>
    <t>Passenger</t>
  </si>
  <si>
    <t>Agriculture</t>
  </si>
  <si>
    <t>Power Generation</t>
    <phoneticPr fontId="9"/>
  </si>
  <si>
    <t>District Heat Supply</t>
    <phoneticPr fontId="9"/>
  </si>
  <si>
    <t>Forestry</t>
  </si>
  <si>
    <t>Fishery, except Aquaculture</t>
  </si>
  <si>
    <t>Aquaculture</t>
  </si>
  <si>
    <t>Construction Work, General Including Public and Private Construction Work</t>
  </si>
  <si>
    <t>Construction Work by Specialist Contractor, except Equipment Installation Work</t>
  </si>
  <si>
    <t>Construction Work, Equipment Installation Work</t>
  </si>
  <si>
    <t>Food</t>
  </si>
  <si>
    <t>Beverages, Tobacco and Feed</t>
  </si>
  <si>
    <t>Chemical and Allied Products</t>
  </si>
  <si>
    <t>Petroleum and Coal Products</t>
    <phoneticPr fontId="0"/>
  </si>
  <si>
    <t>Iron and Steel</t>
    <phoneticPr fontId="0"/>
  </si>
  <si>
    <t>Machinery</t>
  </si>
  <si>
    <t>General Purpose Machinery</t>
  </si>
  <si>
    <t>Production Machinery</t>
  </si>
  <si>
    <t>Business Oriented Machinery</t>
  </si>
  <si>
    <t>Electronic Parts, Devices and Electronic Circuits</t>
  </si>
  <si>
    <t>Electronic Machinery, Equipment and Supplies</t>
  </si>
  <si>
    <t>Information and Communication Electronics Equipment</t>
  </si>
  <si>
    <t>Transportation Equipment</t>
  </si>
  <si>
    <t>Miscellaneous Products</t>
  </si>
  <si>
    <t>Fabricated Metal Products</t>
  </si>
  <si>
    <t>Manufacturing (other than the above)</t>
    <phoneticPr fontId="0"/>
  </si>
  <si>
    <t>Lumber and Wood Products, except Furniture and Fixtures</t>
  </si>
  <si>
    <t>Furniture and Fixtures</t>
  </si>
  <si>
    <t>Printing</t>
    <phoneticPr fontId="9"/>
  </si>
  <si>
    <t>Plastic Products, except Otherwise Classified</t>
  </si>
  <si>
    <t>Rubber Products</t>
  </si>
  <si>
    <t>Leather Tanning, Leather Products and Fur Skins</t>
  </si>
  <si>
    <t>Miscellaneous Manufacturing Industry</t>
    <phoneticPr fontId="9"/>
  </si>
  <si>
    <t>Electricity, Gas, Heat Supply and Water</t>
    <phoneticPr fontId="9"/>
  </si>
  <si>
    <t>Information and Communications</t>
    <phoneticPr fontId="9"/>
  </si>
  <si>
    <t>Transport and Postal Activities</t>
    <phoneticPr fontId="9"/>
  </si>
  <si>
    <t>Wholesale and Retail Trade</t>
    <phoneticPr fontId="9"/>
  </si>
  <si>
    <t>Finance and Insurance</t>
    <phoneticPr fontId="9"/>
  </si>
  <si>
    <t>Real Estate and Goods Rental and Leasing</t>
    <phoneticPr fontId="9"/>
  </si>
  <si>
    <t>Scientific Research, Professional and Technical Services</t>
    <phoneticPr fontId="9"/>
  </si>
  <si>
    <t>Accommodations, Eating and Drinking Services</t>
    <phoneticPr fontId="9"/>
  </si>
  <si>
    <t>Living Related and Personal Services and Amusement Services</t>
    <phoneticPr fontId="9"/>
  </si>
  <si>
    <t>Education, Learning Support</t>
  </si>
  <si>
    <t>Medical, Health Care and Welfare</t>
    <phoneticPr fontId="9"/>
  </si>
  <si>
    <t>Compound Services</t>
    <phoneticPr fontId="9"/>
  </si>
  <si>
    <t>Miscellaneous Services</t>
    <phoneticPr fontId="9"/>
  </si>
  <si>
    <t>Unable to Classify</t>
  </si>
  <si>
    <t>Railways</t>
  </si>
  <si>
    <t>Navigation</t>
  </si>
  <si>
    <t>Domestic Aviation</t>
    <phoneticPr fontId="9"/>
  </si>
  <si>
    <t xml:space="preserve"> Freight</t>
  </si>
  <si>
    <t xml:space="preserve">Truck and Lorry </t>
    <phoneticPr fontId="9"/>
  </si>
  <si>
    <t>Hokkaido District</t>
    <phoneticPr fontId="9"/>
  </si>
  <si>
    <t>Tohoku District</t>
    <phoneticPr fontId="9"/>
  </si>
  <si>
    <t>Kanto District</t>
    <phoneticPr fontId="9"/>
  </si>
  <si>
    <t>Hokuriku District</t>
    <phoneticPr fontId="9"/>
  </si>
  <si>
    <t>Tokai District</t>
    <phoneticPr fontId="9"/>
  </si>
  <si>
    <t>Kansai District</t>
    <phoneticPr fontId="9"/>
  </si>
  <si>
    <t>Chugoku District</t>
    <phoneticPr fontId="9"/>
  </si>
  <si>
    <t>Shikoku District</t>
    <phoneticPr fontId="9"/>
  </si>
  <si>
    <t>Kyushu District</t>
    <phoneticPr fontId="9"/>
  </si>
  <si>
    <t>Okinawa District</t>
    <phoneticPr fontId="9"/>
  </si>
  <si>
    <t>District statistical discrepancy, etc.</t>
  </si>
  <si>
    <t>Chemical Industry</t>
    <phoneticPr fontId="9"/>
  </si>
  <si>
    <t>Metal Production</t>
    <phoneticPr fontId="9"/>
  </si>
  <si>
    <t>Oil Products</t>
    <phoneticPr fontId="9"/>
  </si>
  <si>
    <t xml:space="preserve">Government </t>
    <phoneticPr fontId="9"/>
  </si>
  <si>
    <t>Population</t>
    <phoneticPr fontId="9"/>
  </si>
  <si>
    <t>Population</t>
    <phoneticPr fontId="9"/>
  </si>
  <si>
    <t>Thousand</t>
    <phoneticPr fontId="9"/>
  </si>
  <si>
    <t xml:space="preserve">Population </t>
    <phoneticPr fontId="9"/>
  </si>
  <si>
    <t>Unit</t>
    <phoneticPr fontId="9"/>
  </si>
  <si>
    <r>
      <t>t CO</t>
    </r>
    <r>
      <rPr>
        <vertAlign val="subscript"/>
        <sz val="11"/>
        <rFont val="Century"/>
        <family val="1"/>
      </rPr>
      <t>2</t>
    </r>
    <r>
      <rPr>
        <sz val="11"/>
        <rFont val="Century"/>
        <family val="1"/>
      </rPr>
      <t xml:space="preserve">/ </t>
    </r>
    <r>
      <rPr>
        <sz val="11"/>
        <rFont val="ＭＳ Ｐ明朝"/>
        <family val="1"/>
        <charset val="128"/>
      </rPr>
      <t>一人</t>
    </r>
    <rPh sb="7" eb="9">
      <t>ヒトリ</t>
    </rPh>
    <phoneticPr fontId="9"/>
  </si>
  <si>
    <t>Billion yen</t>
    <phoneticPr fontId="9"/>
  </si>
  <si>
    <t>GDP</t>
    <phoneticPr fontId="9"/>
  </si>
  <si>
    <t>Coal</t>
    <phoneticPr fontId="8"/>
  </si>
  <si>
    <t>Coal Products</t>
    <phoneticPr fontId="8"/>
  </si>
  <si>
    <t>Oil</t>
    <phoneticPr fontId="8"/>
  </si>
  <si>
    <t>Oil Products</t>
    <phoneticPr fontId="8"/>
  </si>
  <si>
    <t>Natural Gas</t>
    <phoneticPr fontId="8"/>
  </si>
  <si>
    <t>Town Gas</t>
    <phoneticPr fontId="8"/>
  </si>
  <si>
    <t>Agriculture</t>
    <phoneticPr fontId="11"/>
  </si>
  <si>
    <t>Waste</t>
    <phoneticPr fontId="11"/>
  </si>
  <si>
    <t>Fuel Combustion</t>
    <phoneticPr fontId="11"/>
  </si>
  <si>
    <t>Fugitive Emissions from Fuel</t>
    <phoneticPr fontId="11"/>
  </si>
  <si>
    <t>Total</t>
    <phoneticPr fontId="11"/>
  </si>
  <si>
    <t>Fuel Combustion</t>
    <phoneticPr fontId="11"/>
  </si>
  <si>
    <t>Fugitive Emissions from Fuel</t>
    <phoneticPr fontId="11"/>
  </si>
  <si>
    <t>Total</t>
    <phoneticPr fontId="11"/>
  </si>
  <si>
    <t>Agriculture</t>
    <phoneticPr fontId="11"/>
  </si>
  <si>
    <t>FY2005</t>
    <phoneticPr fontId="9"/>
  </si>
  <si>
    <t>FY2013</t>
    <phoneticPr fontId="9"/>
  </si>
  <si>
    <t>Share of 
emissions</t>
    <phoneticPr fontId="9"/>
  </si>
  <si>
    <t>Industries</t>
    <phoneticPr fontId="9"/>
  </si>
  <si>
    <t>Transport</t>
    <phoneticPr fontId="9"/>
  </si>
  <si>
    <t>Commercial and other sector</t>
    <phoneticPr fontId="9"/>
  </si>
  <si>
    <t>Residential</t>
    <phoneticPr fontId="9"/>
  </si>
  <si>
    <t>Waste</t>
    <phoneticPr fontId="9"/>
  </si>
  <si>
    <t>Total</t>
    <phoneticPr fontId="9"/>
  </si>
  <si>
    <t>FY2005</t>
    <phoneticPr fontId="9"/>
  </si>
  <si>
    <t>FY2013</t>
    <phoneticPr fontId="9"/>
  </si>
  <si>
    <t>Share of 
emissions</t>
    <phoneticPr fontId="9"/>
  </si>
  <si>
    <t>Energy Industries*</t>
    <phoneticPr fontId="9"/>
  </si>
  <si>
    <t xml:space="preserve">
</t>
    <phoneticPr fontId="9"/>
  </si>
  <si>
    <r>
      <rPr>
        <sz val="11"/>
        <rFont val="ＭＳ 明朝"/>
        <family val="1"/>
        <charset val="128"/>
      </rPr>
      <t>エネルギー転換部門</t>
    </r>
    <r>
      <rPr>
        <vertAlign val="superscript"/>
        <sz val="11"/>
        <rFont val="ＭＳ 明朝"/>
        <family val="1"/>
        <charset val="128"/>
      </rPr>
      <t>※</t>
    </r>
    <rPh sb="5" eb="7">
      <t>テンカン</t>
    </rPh>
    <rPh sb="7" eb="9">
      <t>ブモン</t>
    </rPh>
    <phoneticPr fontId="9"/>
  </si>
  <si>
    <r>
      <rPr>
        <sz val="10"/>
        <rFont val="ＭＳ 明朝"/>
        <family val="1"/>
        <charset val="128"/>
      </rPr>
      <t>※電気熱配分誤差を含む</t>
    </r>
    <rPh sb="1" eb="3">
      <t>デンキ</t>
    </rPh>
    <rPh sb="3" eb="4">
      <t>ネツ</t>
    </rPh>
    <rPh sb="4" eb="6">
      <t>ハイブン</t>
    </rPh>
    <rPh sb="6" eb="8">
      <t>ゴサ</t>
    </rPh>
    <rPh sb="9" eb="10">
      <t>フク</t>
    </rPh>
    <phoneticPr fontId="9"/>
  </si>
  <si>
    <t xml:space="preserve">   in FY2015</t>
    <phoneticPr fontId="9"/>
  </si>
  <si>
    <t>Category</t>
    <phoneticPr fontId="9"/>
  </si>
  <si>
    <t>1A. Fuel Combustion</t>
  </si>
  <si>
    <t>1A1. Energy Industries</t>
  </si>
  <si>
    <t>1A2. Industries</t>
  </si>
  <si>
    <t>1A3. Transport</t>
  </si>
  <si>
    <t>1A4. Residential / Institutional</t>
  </si>
  <si>
    <t>1A5. Other</t>
  </si>
  <si>
    <t>1B. Fugitive Emissions from Fuels</t>
    <phoneticPr fontId="9"/>
  </si>
  <si>
    <t>1B1. Solid Fuels</t>
    <phoneticPr fontId="9"/>
  </si>
  <si>
    <t>1B2. Oil &amp; Natural Gas</t>
    <phoneticPr fontId="9"/>
  </si>
  <si>
    <t>2B. Chemical Industry</t>
    <phoneticPr fontId="9"/>
  </si>
  <si>
    <t>2C. Metal Production</t>
    <phoneticPr fontId="9"/>
  </si>
  <si>
    <t>3. Agriculture</t>
    <phoneticPr fontId="9"/>
  </si>
  <si>
    <t>3A. Enteric Fermentation</t>
  </si>
  <si>
    <t>3B. Manure Management</t>
  </si>
  <si>
    <t>3C. Rice Cultivation</t>
  </si>
  <si>
    <t>3F. Field Burning of Agricultural Residue</t>
  </si>
  <si>
    <t>5. Waste</t>
    <phoneticPr fontId="9"/>
  </si>
  <si>
    <t>5A. Solid Waste Disposal</t>
    <phoneticPr fontId="9"/>
  </si>
  <si>
    <t>5B. Biological Treatment of Solid Waste</t>
  </si>
  <si>
    <t>5D. Wastewater Treatment and Discharge</t>
    <phoneticPr fontId="9"/>
  </si>
  <si>
    <t>Waste for Energy Purposes</t>
    <phoneticPr fontId="9"/>
  </si>
  <si>
    <t>Stationary Combustion</t>
    <phoneticPr fontId="9"/>
  </si>
  <si>
    <t>Mobile Combustion</t>
    <phoneticPr fontId="9"/>
  </si>
  <si>
    <t>Fugitive Emissions from Fuel</t>
    <phoneticPr fontId="9"/>
  </si>
  <si>
    <t>Enteric Fermentation</t>
    <phoneticPr fontId="9"/>
  </si>
  <si>
    <t>Rice Cultivation</t>
    <phoneticPr fontId="9"/>
  </si>
  <si>
    <t>Other Agriculture</t>
    <phoneticPr fontId="9"/>
  </si>
  <si>
    <t>Solid Waste Disposal</t>
  </si>
  <si>
    <t>Biological Treatment of Solid Waste</t>
  </si>
  <si>
    <t>Wastewater Treatment and Discharge</t>
  </si>
  <si>
    <t>Waste for Energy Purposes</t>
  </si>
  <si>
    <r>
      <rPr>
        <sz val="11"/>
        <rFont val="ＭＳ Ｐ明朝"/>
        <family val="1"/>
        <charset val="128"/>
      </rPr>
      <t>■</t>
    </r>
    <r>
      <rPr>
        <sz val="11"/>
        <rFont val="Century"/>
        <family val="1"/>
      </rPr>
      <t>Comparison with FY1990</t>
    </r>
    <phoneticPr fontId="9"/>
  </si>
  <si>
    <r>
      <rPr>
        <sz val="11"/>
        <rFont val="ＭＳ Ｐ明朝"/>
        <family val="1"/>
        <charset val="128"/>
      </rPr>
      <t>■</t>
    </r>
    <r>
      <rPr>
        <sz val="11"/>
        <rFont val="Century"/>
        <family val="1"/>
      </rPr>
      <t>Comparison with FY2005</t>
    </r>
    <phoneticPr fontId="9"/>
  </si>
  <si>
    <r>
      <t>CH</t>
    </r>
    <r>
      <rPr>
        <b/>
        <vertAlign val="subscript"/>
        <sz val="16"/>
        <rFont val="Century"/>
        <family val="1"/>
      </rPr>
      <t>4</t>
    </r>
    <r>
      <rPr>
        <b/>
        <sz val="16"/>
        <rFont val="Century"/>
        <family val="1"/>
      </rPr>
      <t xml:space="preserve"> emissions (Summary)</t>
    </r>
    <phoneticPr fontId="9"/>
  </si>
  <si>
    <r>
      <rPr>
        <sz val="11"/>
        <rFont val="ＭＳ 明朝"/>
        <family val="1"/>
        <charset val="128"/>
      </rPr>
      <t>■</t>
    </r>
    <r>
      <rPr>
        <sz val="11"/>
        <rFont val="Century"/>
        <family val="1"/>
      </rPr>
      <t>Emissions [kt CO</t>
    </r>
    <r>
      <rPr>
        <vertAlign val="subscript"/>
        <sz val="11"/>
        <rFont val="Century"/>
        <family val="1"/>
      </rPr>
      <t xml:space="preserve">2 </t>
    </r>
    <r>
      <rPr>
        <sz val="11"/>
        <rFont val="Century"/>
        <family val="1"/>
      </rPr>
      <t>eq.]</t>
    </r>
    <phoneticPr fontId="9"/>
  </si>
  <si>
    <r>
      <rPr>
        <sz val="11"/>
        <rFont val="ＭＳ Ｐゴシック"/>
        <family val="3"/>
        <charset val="128"/>
      </rPr>
      <t>農業</t>
    </r>
    <rPh sb="0" eb="2">
      <t>ノウギョウ</t>
    </rPh>
    <phoneticPr fontId="11"/>
  </si>
  <si>
    <r>
      <rPr>
        <sz val="11"/>
        <rFont val="ＭＳ Ｐゴシック"/>
        <family val="3"/>
        <charset val="128"/>
      </rPr>
      <t>廃棄物</t>
    </r>
    <rPh sb="0" eb="3">
      <t>ハイキブツ</t>
    </rPh>
    <phoneticPr fontId="11"/>
  </si>
  <si>
    <r>
      <rPr>
        <sz val="11"/>
        <rFont val="ＭＳ Ｐゴシック"/>
        <family val="3"/>
        <charset val="128"/>
      </rPr>
      <t>燃料の燃焼</t>
    </r>
    <rPh sb="0" eb="2">
      <t>ネンリョウ</t>
    </rPh>
    <rPh sb="3" eb="5">
      <t>ネンショウ</t>
    </rPh>
    <phoneticPr fontId="11"/>
  </si>
  <si>
    <r>
      <rPr>
        <sz val="11"/>
        <rFont val="ＭＳ Ｐゴシック"/>
        <family val="3"/>
        <charset val="128"/>
      </rPr>
      <t>燃料からの漏出</t>
    </r>
    <rPh sb="0" eb="2">
      <t>ネンリョウ</t>
    </rPh>
    <rPh sb="5" eb="7">
      <t>ロウシュツ</t>
    </rPh>
    <phoneticPr fontId="11"/>
  </si>
  <si>
    <r>
      <rPr>
        <sz val="11"/>
        <rFont val="ＭＳ Ｐゴシック"/>
        <family val="3"/>
        <charset val="128"/>
      </rPr>
      <t>合計</t>
    </r>
    <rPh sb="0" eb="2">
      <t>ゴウケイ</t>
    </rPh>
    <phoneticPr fontId="11"/>
  </si>
  <si>
    <r>
      <rPr>
        <sz val="11"/>
        <rFont val="ＭＳ Ｐゴシック"/>
        <family val="3"/>
        <charset val="128"/>
      </rPr>
      <t>■シェア</t>
    </r>
    <phoneticPr fontId="9"/>
  </si>
  <si>
    <r>
      <rPr>
        <sz val="11"/>
        <rFont val="ＭＳ 明朝"/>
        <family val="1"/>
        <charset val="128"/>
      </rPr>
      <t>■</t>
    </r>
    <r>
      <rPr>
        <sz val="11"/>
        <rFont val="Century"/>
        <family val="1"/>
      </rPr>
      <t>Share</t>
    </r>
    <phoneticPr fontId="9"/>
  </si>
  <si>
    <r>
      <rPr>
        <sz val="11"/>
        <rFont val="ＭＳ Ｐゴシック"/>
        <family val="3"/>
        <charset val="128"/>
      </rPr>
      <t>燃料からの漏出</t>
    </r>
  </si>
  <si>
    <r>
      <rPr>
        <sz val="11"/>
        <rFont val="ＭＳ Ｐゴシック"/>
        <family val="3"/>
        <charset val="128"/>
      </rPr>
      <t>■</t>
    </r>
    <r>
      <rPr>
        <sz val="11"/>
        <rFont val="Century"/>
        <family val="1"/>
      </rPr>
      <t>1990</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</si>
  <si>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FY1990</t>
    </r>
    <phoneticPr fontId="9"/>
  </si>
  <si>
    <r>
      <rPr>
        <sz val="11"/>
        <rFont val="ＭＳ Ｐゴシック"/>
        <family val="3"/>
        <charset val="128"/>
      </rPr>
      <t>■</t>
    </r>
    <r>
      <rPr>
        <sz val="11"/>
        <rFont val="Century"/>
        <family val="1"/>
      </rPr>
      <t>2005</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</si>
  <si>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FY2005</t>
    </r>
    <phoneticPr fontId="9"/>
  </si>
  <si>
    <r>
      <rPr>
        <sz val="11"/>
        <rFont val="ＭＳ Ｐゴシック"/>
        <family val="3"/>
        <charset val="128"/>
      </rPr>
      <t>■</t>
    </r>
    <r>
      <rPr>
        <sz val="11"/>
        <rFont val="Century"/>
        <family val="1"/>
      </rPr>
      <t>2013</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</si>
  <si>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FY2013</t>
    </r>
    <phoneticPr fontId="9"/>
  </si>
  <si>
    <r>
      <rPr>
        <sz val="11"/>
        <rFont val="ＭＳ Ｐゴシック"/>
        <family val="3"/>
        <charset val="128"/>
      </rPr>
      <t>■前年度比</t>
    </r>
    <rPh sb="1" eb="2">
      <t>ゼン</t>
    </rPh>
    <rPh sb="2" eb="4">
      <t>ネンド</t>
    </rPh>
    <rPh sb="4" eb="5">
      <t>ヒ</t>
    </rPh>
    <phoneticPr fontId="9"/>
  </si>
  <si>
    <r>
      <rPr>
        <sz val="11"/>
        <rFont val="ＭＳ 明朝"/>
        <family val="1"/>
        <charset val="128"/>
      </rPr>
      <t>■</t>
    </r>
    <r>
      <rPr>
        <sz val="11"/>
        <rFont val="Century"/>
        <family val="1"/>
      </rPr>
      <t>Comparison with the previous year</t>
    </r>
    <phoneticPr fontId="9"/>
  </si>
  <si>
    <r>
      <t>CO</t>
    </r>
    <r>
      <rPr>
        <b/>
        <vertAlign val="subscript"/>
        <sz val="16"/>
        <rFont val="Century"/>
        <family val="1"/>
      </rPr>
      <t>2</t>
    </r>
    <r>
      <rPr>
        <b/>
        <sz val="16"/>
        <rFont val="Century"/>
        <family val="1"/>
      </rPr>
      <t xml:space="preserve"> emissions by fuel type </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</si>
  <si>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</si>
  <si>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</si>
  <si>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Share</t>
    </r>
    <phoneticPr fontId="9"/>
  </si>
  <si>
    <r>
      <rPr>
        <sz val="11"/>
        <rFont val="ＭＳ Ｐ明朝"/>
        <family val="1"/>
        <charset val="128"/>
      </rPr>
      <t>■</t>
    </r>
    <r>
      <rPr>
        <sz val="11"/>
        <rFont val="Century"/>
        <family val="1"/>
      </rPr>
      <t>Comparison with FY1990</t>
    </r>
    <phoneticPr fontId="9"/>
  </si>
  <si>
    <r>
      <t>CO</t>
    </r>
    <r>
      <rPr>
        <vertAlign val="subscript"/>
        <sz val="11"/>
        <rFont val="Century"/>
        <family val="1"/>
      </rPr>
      <t>2</t>
    </r>
    <r>
      <rPr>
        <sz val="11"/>
        <rFont val="Century"/>
        <family val="1"/>
      </rPr>
      <t xml:space="preserve"> emissions from fuel combustion</t>
    </r>
    <phoneticPr fontId="9"/>
  </si>
  <si>
    <r>
      <t>Total CO</t>
    </r>
    <r>
      <rPr>
        <vertAlign val="subscript"/>
        <sz val="11"/>
        <rFont val="Century"/>
        <family val="1"/>
      </rPr>
      <t>2</t>
    </r>
    <r>
      <rPr>
        <sz val="11"/>
        <rFont val="Century"/>
        <family val="1"/>
      </rPr>
      <t xml:space="preserve"> emissions </t>
    </r>
    <phoneticPr fontId="9"/>
  </si>
  <si>
    <r>
      <rPr>
        <b/>
        <sz val="16"/>
        <rFont val="ＭＳ Ｐゴシック"/>
        <family val="3"/>
        <charset val="128"/>
      </rPr>
      <t>一人あたり</t>
    </r>
    <r>
      <rPr>
        <b/>
        <sz val="16"/>
        <rFont val="Century"/>
        <family val="1"/>
      </rPr>
      <t>CO</t>
    </r>
    <r>
      <rPr>
        <b/>
        <vertAlign val="subscript"/>
        <sz val="16"/>
        <rFont val="Century"/>
        <family val="1"/>
      </rPr>
      <t>2</t>
    </r>
    <r>
      <rPr>
        <b/>
        <sz val="16"/>
        <rFont val="ＭＳ Ｐゴシック"/>
        <family val="3"/>
        <charset val="128"/>
      </rPr>
      <t>排出量</t>
    </r>
    <phoneticPr fontId="9"/>
  </si>
  <si>
    <r>
      <t>CO</t>
    </r>
    <r>
      <rPr>
        <b/>
        <vertAlign val="subscript"/>
        <sz val="16"/>
        <rFont val="Century"/>
        <family val="1"/>
      </rPr>
      <t>2</t>
    </r>
    <r>
      <rPr>
        <b/>
        <sz val="16"/>
        <rFont val="Century"/>
        <family val="1"/>
      </rPr>
      <t xml:space="preserve"> emissions per capita</t>
    </r>
    <phoneticPr fontId="9"/>
  </si>
  <si>
    <r>
      <rPr>
        <sz val="11"/>
        <rFont val="ＭＳ Ｐ明朝"/>
        <family val="1"/>
        <charset val="128"/>
      </rPr>
      <t>■</t>
    </r>
    <r>
      <rPr>
        <sz val="11"/>
        <rFont val="Century"/>
        <family val="1"/>
      </rPr>
      <t>Emissions and population</t>
    </r>
    <phoneticPr fontId="9"/>
  </si>
  <si>
    <r>
      <t>Total CO</t>
    </r>
    <r>
      <rPr>
        <vertAlign val="subscript"/>
        <sz val="11"/>
        <rFont val="Century"/>
        <family val="1"/>
      </rPr>
      <t>2</t>
    </r>
    <r>
      <rPr>
        <sz val="11"/>
        <rFont val="Century"/>
        <family val="1"/>
      </rPr>
      <t xml:space="preserve"> emissions per capita </t>
    </r>
    <phoneticPr fontId="9"/>
  </si>
  <si>
    <r>
      <t>CO</t>
    </r>
    <r>
      <rPr>
        <vertAlign val="subscript"/>
        <sz val="11"/>
        <rFont val="Century"/>
        <family val="1"/>
      </rPr>
      <t>2</t>
    </r>
    <r>
      <rPr>
        <sz val="11"/>
        <rFont val="Century"/>
        <family val="1"/>
      </rPr>
      <t xml:space="preserve"> emissions from fuel combustion per capita </t>
    </r>
    <phoneticPr fontId="9"/>
  </si>
  <si>
    <r>
      <rPr>
        <sz val="11"/>
        <rFont val="ＭＳ Ｐ明朝"/>
        <family val="1"/>
        <charset val="128"/>
      </rPr>
      <t>■</t>
    </r>
    <r>
      <rPr>
        <sz val="11"/>
        <rFont val="Century"/>
        <family val="1"/>
      </rPr>
      <t>Comparison with the previous year</t>
    </r>
    <phoneticPr fontId="9"/>
  </si>
  <si>
    <r>
      <t>Breakdown of CO</t>
    </r>
    <r>
      <rPr>
        <b/>
        <vertAlign val="subscript"/>
        <sz val="16"/>
        <rFont val="Century"/>
        <family val="1"/>
      </rPr>
      <t>2</t>
    </r>
    <r>
      <rPr>
        <b/>
        <sz val="16"/>
        <rFont val="Century"/>
        <family val="1"/>
      </rPr>
      <t xml:space="preserve"> emissions (Share of Unallocated and Allocated emissions)</t>
    </r>
    <phoneticPr fontId="9"/>
  </si>
  <si>
    <r>
      <rPr>
        <sz val="8"/>
        <rFont val="ＭＳ Ｐゴシック"/>
        <family val="3"/>
        <charset val="128"/>
      </rPr>
      <t>　</t>
    </r>
    <phoneticPr fontId="9"/>
  </si>
  <si>
    <r>
      <rPr>
        <sz val="14"/>
        <rFont val="ＭＳ 明朝"/>
        <family val="1"/>
        <charset val="128"/>
      </rPr>
      <t>■【電気・熱配分前】</t>
    </r>
    <phoneticPr fontId="9"/>
  </si>
  <si>
    <r>
      <rPr>
        <sz val="14"/>
        <rFont val="ＭＳ Ｐ明朝"/>
        <family val="1"/>
        <charset val="128"/>
      </rPr>
      <t>■</t>
    </r>
    <r>
      <rPr>
        <sz val="14"/>
        <rFont val="Century"/>
        <family val="1"/>
      </rPr>
      <t>Unallocated</t>
    </r>
    <phoneticPr fontId="9"/>
  </si>
  <si>
    <r>
      <t xml:space="preserve">
</t>
    </r>
    <r>
      <rPr>
        <sz val="11"/>
        <rFont val="ＭＳ 明朝"/>
        <family val="1"/>
        <charset val="128"/>
      </rPr>
      <t>シェア</t>
    </r>
    <phoneticPr fontId="9"/>
  </si>
  <si>
    <r>
      <t>emissions
[kt CO</t>
    </r>
    <r>
      <rPr>
        <vertAlign val="subscript"/>
        <sz val="11"/>
        <rFont val="Century"/>
        <family val="1"/>
      </rPr>
      <t>2</t>
    </r>
    <r>
      <rPr>
        <sz val="11"/>
        <rFont val="Century"/>
        <family val="1"/>
      </rPr>
      <t>]</t>
    </r>
    <phoneticPr fontId="9"/>
  </si>
  <si>
    <r>
      <rPr>
        <sz val="14"/>
        <rFont val="ＭＳ Ｐ明朝"/>
        <family val="1"/>
        <charset val="128"/>
      </rPr>
      <t>■</t>
    </r>
    <r>
      <rPr>
        <sz val="14"/>
        <rFont val="Century"/>
        <family val="1"/>
      </rPr>
      <t>Allocated</t>
    </r>
    <phoneticPr fontId="9"/>
  </si>
  <si>
    <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</si>
  <si>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</si>
  <si>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</si>
  <si>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sz val="11"/>
        <rFont val="ＭＳ 明朝"/>
        <family val="1"/>
        <charset val="128"/>
      </rPr>
      <t>石炭製品製造</t>
    </r>
    <phoneticPr fontId="9"/>
  </si>
  <si>
    <r>
      <rPr>
        <sz val="11"/>
        <rFont val="ＭＳ 明朝"/>
        <family val="1"/>
        <charset val="128"/>
      </rPr>
      <t>石油製品製造</t>
    </r>
    <phoneticPr fontId="9"/>
  </si>
  <si>
    <r>
      <rPr>
        <sz val="11"/>
        <rFont val="ＭＳ 明朝"/>
        <family val="1"/>
        <charset val="128"/>
      </rPr>
      <t>建設業</t>
    </r>
    <phoneticPr fontId="9"/>
  </si>
  <si>
    <r>
      <rPr>
        <sz val="11"/>
        <rFont val="ＭＳ Ｐ明朝"/>
        <family val="1"/>
        <charset val="128"/>
      </rPr>
      <t>　</t>
    </r>
    <r>
      <rPr>
        <sz val="11"/>
        <rFont val="Century"/>
        <family val="1"/>
      </rPr>
      <t>Passenger Vehicle</t>
    </r>
    <phoneticPr fontId="9"/>
  </si>
  <si>
    <r>
      <rPr>
        <sz val="11"/>
        <rFont val="ＭＳ Ｐ明朝"/>
        <family val="1"/>
        <charset val="128"/>
      </rPr>
      <t>　　</t>
    </r>
    <r>
      <rPr>
        <sz val="11"/>
        <rFont val="Century"/>
        <family val="1"/>
      </rPr>
      <t xml:space="preserve"> Passenger Vehicle - Non-commercial Use</t>
    </r>
    <phoneticPr fontId="9"/>
  </si>
  <si>
    <r>
      <rPr>
        <sz val="11"/>
        <rFont val="ＭＳ Ｐ明朝"/>
        <family val="1"/>
        <charset val="128"/>
      </rPr>
      <t>　　　　</t>
    </r>
    <r>
      <rPr>
        <sz val="11"/>
        <rFont val="Century"/>
        <family val="1"/>
      </rPr>
      <t>Household Use</t>
    </r>
    <phoneticPr fontId="9"/>
  </si>
  <si>
    <r>
      <rPr>
        <sz val="11"/>
        <rFont val="ＭＳ Ｐ明朝"/>
        <family val="1"/>
        <charset val="128"/>
      </rPr>
      <t>　　　　</t>
    </r>
    <r>
      <rPr>
        <sz val="11"/>
        <rFont val="Century"/>
        <family val="1"/>
      </rPr>
      <t>Corporation Use</t>
    </r>
    <phoneticPr fontId="9"/>
  </si>
  <si>
    <r>
      <rPr>
        <sz val="11"/>
        <rFont val="ＭＳ Ｐ明朝"/>
        <family val="1"/>
        <charset val="128"/>
      </rPr>
      <t>　　</t>
    </r>
    <r>
      <rPr>
        <sz val="11"/>
        <rFont val="Century"/>
        <family val="1"/>
      </rPr>
      <t xml:space="preserve"> Taxi and Other Commercial Use</t>
    </r>
    <phoneticPr fontId="9"/>
  </si>
  <si>
    <r>
      <rPr>
        <sz val="11"/>
        <rFont val="ＭＳ Ｐ明朝"/>
        <family val="1"/>
        <charset val="128"/>
      </rPr>
      <t>　</t>
    </r>
    <r>
      <rPr>
        <sz val="11"/>
        <rFont val="Century"/>
        <family val="1"/>
      </rPr>
      <t>Bus</t>
    </r>
    <phoneticPr fontId="9"/>
  </si>
  <si>
    <r>
      <rPr>
        <sz val="11"/>
        <rFont val="ＭＳ Ｐ明朝"/>
        <family val="1"/>
        <charset val="128"/>
      </rPr>
      <t>　　</t>
    </r>
    <r>
      <rPr>
        <sz val="11"/>
        <rFont val="Century"/>
        <family val="1"/>
      </rPr>
      <t>Bus - Non-commercial Use</t>
    </r>
  </si>
  <si>
    <r>
      <rPr>
        <sz val="11"/>
        <rFont val="ＭＳ Ｐ明朝"/>
        <family val="1"/>
        <charset val="128"/>
      </rPr>
      <t>　　</t>
    </r>
    <r>
      <rPr>
        <sz val="11"/>
        <rFont val="Century"/>
        <family val="1"/>
      </rPr>
      <t>Bus - Commercial Use</t>
    </r>
    <phoneticPr fontId="9"/>
  </si>
  <si>
    <r>
      <rPr>
        <sz val="11"/>
        <rFont val="ＭＳ Ｐ明朝"/>
        <family val="1"/>
        <charset val="128"/>
      </rPr>
      <t>　</t>
    </r>
    <r>
      <rPr>
        <sz val="11"/>
        <rFont val="Century"/>
        <family val="1"/>
      </rPr>
      <t>Motorcycle</t>
    </r>
    <phoneticPr fontId="9"/>
  </si>
  <si>
    <r>
      <rPr>
        <sz val="11"/>
        <rFont val="ＭＳ 明朝"/>
        <family val="1"/>
        <charset val="128"/>
      </rPr>
      <t>貨物自動車</t>
    </r>
    <r>
      <rPr>
        <sz val="11"/>
        <rFont val="Century"/>
        <family val="1"/>
      </rPr>
      <t xml:space="preserve">/ </t>
    </r>
    <r>
      <rPr>
        <sz val="11"/>
        <rFont val="ＭＳ 明朝"/>
        <family val="1"/>
        <charset val="128"/>
      </rPr>
      <t>トラック</t>
    </r>
    <phoneticPr fontId="9"/>
  </si>
  <si>
    <r>
      <rPr>
        <sz val="11"/>
        <rFont val="ＭＳ Ｐ明朝"/>
        <family val="1"/>
        <charset val="128"/>
      </rPr>
      <t>　</t>
    </r>
    <r>
      <rPr>
        <sz val="11"/>
        <rFont val="Century"/>
        <family val="1"/>
      </rPr>
      <t>Truck and Lorry - Commercial Use</t>
    </r>
    <phoneticPr fontId="9"/>
  </si>
  <si>
    <r>
      <rPr>
        <sz val="11"/>
        <rFont val="ＭＳ Ｐ明朝"/>
        <family val="1"/>
        <charset val="128"/>
      </rPr>
      <t>　</t>
    </r>
    <r>
      <rPr>
        <sz val="11"/>
        <rFont val="Century"/>
        <family val="1"/>
      </rPr>
      <t>Truck and Lorry - Non-commercial Use</t>
    </r>
    <phoneticPr fontId="9"/>
  </si>
  <si>
    <r>
      <rPr>
        <sz val="11"/>
        <rFont val="ＭＳ Ｐ明朝"/>
        <family val="1"/>
        <charset val="128"/>
      </rPr>
      <t>　　</t>
    </r>
    <r>
      <rPr>
        <sz val="11"/>
        <rFont val="Century"/>
        <family val="1"/>
      </rPr>
      <t xml:space="preserve"> By Freight </t>
    </r>
    <phoneticPr fontId="9"/>
  </si>
  <si>
    <r>
      <rPr>
        <sz val="11"/>
        <rFont val="ＭＳ Ｐ明朝"/>
        <family val="1"/>
        <charset val="128"/>
      </rPr>
      <t>　　</t>
    </r>
    <r>
      <rPr>
        <sz val="11"/>
        <rFont val="Century"/>
        <family val="1"/>
      </rPr>
      <t xml:space="preserve"> By Driver Transportation</t>
    </r>
    <phoneticPr fontId="9"/>
  </si>
  <si>
    <r>
      <t>Indirect CO</t>
    </r>
    <r>
      <rPr>
        <vertAlign val="subscript"/>
        <sz val="11"/>
        <rFont val="Century"/>
        <family val="1"/>
      </rPr>
      <t>2</t>
    </r>
    <phoneticPr fontId="9"/>
  </si>
  <si>
    <r>
      <t>Energy-related CO</t>
    </r>
    <r>
      <rPr>
        <b/>
        <vertAlign val="subscript"/>
        <sz val="11"/>
        <rFont val="Century"/>
        <family val="1"/>
      </rPr>
      <t>2</t>
    </r>
    <phoneticPr fontId="9"/>
  </si>
  <si>
    <r>
      <t>Miscellaneous Manufacturing Industry (other than the above</t>
    </r>
    <r>
      <rPr>
        <sz val="11"/>
        <rFont val="ＭＳ Ｐ明朝"/>
        <family val="1"/>
        <charset val="128"/>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</si>
  <si>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</si>
  <si>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FY2005 </t>
    </r>
    <phoneticPr fontId="9"/>
  </si>
  <si>
    <r>
      <rPr>
        <sz val="11"/>
        <rFont val="ＭＳ Ｐ明朝"/>
        <family val="1"/>
        <charset val="128"/>
      </rPr>
      <t>■</t>
    </r>
    <r>
      <rPr>
        <sz val="11"/>
        <rFont val="Century"/>
        <family val="1"/>
      </rPr>
      <t xml:space="preserve">Comparison with FY2013 </t>
    </r>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</si>
  <si>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排出量【電気・熱配分前】（簡約表）</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</si>
  <si>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</si>
  <si>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</si>
  <si>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b/>
        <sz val="11"/>
        <rFont val="ＭＳ 明朝"/>
        <family val="1"/>
        <charset val="128"/>
      </rPr>
      <t>電気熱配分誤差</t>
    </r>
    <phoneticPr fontId="9"/>
  </si>
  <si>
    <r>
      <rPr>
        <sz val="11"/>
        <rFont val="ＭＳ 明朝"/>
        <family val="1"/>
        <charset val="128"/>
      </rPr>
      <t>建設業</t>
    </r>
    <phoneticPr fontId="9"/>
  </si>
  <si>
    <r>
      <rPr>
        <sz val="11"/>
        <rFont val="ＭＳ 明朝"/>
        <family val="1"/>
        <charset val="128"/>
      </rPr>
      <t>食品飲料</t>
    </r>
    <phoneticPr fontId="9"/>
  </si>
  <si>
    <r>
      <rPr>
        <sz val="11"/>
        <rFont val="ＭＳ 明朝"/>
        <family val="1"/>
        <charset val="128"/>
      </rPr>
      <t>繊維</t>
    </r>
    <phoneticPr fontId="9"/>
  </si>
  <si>
    <r>
      <rPr>
        <sz val="11"/>
        <rFont val="ＭＳ 明朝"/>
        <family val="1"/>
        <charset val="128"/>
      </rPr>
      <t>パルプ･紙･紙加工品</t>
    </r>
    <phoneticPr fontId="9"/>
  </si>
  <si>
    <r>
      <rPr>
        <sz val="11"/>
        <rFont val="ＭＳ 明朝"/>
        <family val="1"/>
        <charset val="128"/>
      </rPr>
      <t>非鉄金属</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</si>
  <si>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</si>
  <si>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FY2005 </t>
    </r>
    <phoneticPr fontId="9"/>
  </si>
  <si>
    <r>
      <rPr>
        <sz val="11"/>
        <rFont val="ＭＳ Ｐ明朝"/>
        <family val="1"/>
        <charset val="128"/>
      </rPr>
      <t>■</t>
    </r>
    <r>
      <rPr>
        <sz val="11"/>
        <rFont val="Century"/>
        <family val="1"/>
      </rPr>
      <t xml:space="preserve">Comparison with FY2013 </t>
    </r>
    <phoneticPr fontId="9"/>
  </si>
  <si>
    <r>
      <rPr>
        <sz val="11"/>
        <rFont val="ＭＳ 明朝"/>
        <family val="1"/>
        <charset val="128"/>
      </rPr>
      <t>■排出量　</t>
    </r>
    <r>
      <rPr>
        <sz val="11"/>
        <rFont val="Century"/>
        <family val="1"/>
      </rPr>
      <t>[</t>
    </r>
    <r>
      <rPr>
        <sz val="11"/>
        <rFont val="ＭＳ 明朝"/>
        <family val="1"/>
        <charset val="128"/>
      </rPr>
      <t>百万トン</t>
    </r>
    <r>
      <rPr>
        <sz val="11"/>
        <rFont val="Century"/>
        <family val="1"/>
      </rPr>
      <t>CO</t>
    </r>
    <r>
      <rPr>
        <vertAlign val="subscript"/>
        <sz val="11"/>
        <rFont val="Century"/>
        <family val="1"/>
      </rPr>
      <t>2</t>
    </r>
    <r>
      <rPr>
        <sz val="11"/>
        <rFont val="ＭＳ 明朝"/>
        <family val="1"/>
        <charset val="128"/>
      </rPr>
      <t>換算</t>
    </r>
    <r>
      <rPr>
        <sz val="11"/>
        <rFont val="Century"/>
        <family val="1"/>
      </rPr>
      <t>]</t>
    </r>
    <phoneticPr fontId="8"/>
  </si>
  <si>
    <r>
      <t>Energy-related CO</t>
    </r>
    <r>
      <rPr>
        <vertAlign val="subscript"/>
        <sz val="11"/>
        <rFont val="Century"/>
        <family val="1"/>
      </rPr>
      <t>2</t>
    </r>
    <phoneticPr fontId="8"/>
  </si>
  <si>
    <r>
      <t>Non-Energy-related CO</t>
    </r>
    <r>
      <rPr>
        <vertAlign val="subscript"/>
        <sz val="11"/>
        <rFont val="Century"/>
        <family val="1"/>
      </rPr>
      <t>2</t>
    </r>
    <r>
      <rPr>
        <sz val="11"/>
        <rFont val="Century"/>
        <family val="1"/>
      </rPr>
      <t>*</t>
    </r>
    <phoneticPr fontId="8"/>
  </si>
  <si>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</si>
  <si>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t>Methane (CH</t>
    </r>
    <r>
      <rPr>
        <vertAlign val="subscript"/>
        <sz val="11"/>
        <rFont val="Century"/>
        <family val="1"/>
      </rPr>
      <t>4</t>
    </r>
    <r>
      <rPr>
        <sz val="11"/>
        <rFont val="Century"/>
        <family val="1"/>
      </rPr>
      <t>)</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</si>
  <si>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</si>
  <si>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</si>
  <si>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</si>
  <si>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t>* Non-Energy-related CO</t>
    </r>
    <r>
      <rPr>
        <vertAlign val="subscript"/>
        <sz val="12"/>
        <rFont val="Century"/>
        <family val="1"/>
      </rPr>
      <t>2</t>
    </r>
    <r>
      <rPr>
        <sz val="12"/>
        <rFont val="Century"/>
        <family val="1"/>
      </rPr>
      <t xml:space="preserve"> includes indirect CO</t>
    </r>
    <r>
      <rPr>
        <vertAlign val="subscript"/>
        <sz val="12"/>
        <rFont val="Century"/>
        <family val="1"/>
      </rPr>
      <t>2</t>
    </r>
    <r>
      <rPr>
        <sz val="12"/>
        <rFont val="Century"/>
        <family val="1"/>
      </rPr>
      <t xml:space="preserve"> emissions</t>
    </r>
    <phoneticPr fontId="9"/>
  </si>
  <si>
    <r>
      <rPr>
        <sz val="11"/>
        <rFont val="ＭＳ 明朝"/>
        <family val="1"/>
        <charset val="128"/>
      </rPr>
      <t>■シェア</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</si>
  <si>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</si>
  <si>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t>Agriculture</t>
    <phoneticPr fontId="11"/>
  </si>
  <si>
    <t>Energy</t>
    <phoneticPr fontId="11"/>
  </si>
  <si>
    <t>Waste</t>
    <phoneticPr fontId="11"/>
  </si>
  <si>
    <t>Total</t>
    <phoneticPr fontId="11"/>
  </si>
  <si>
    <t>Energy</t>
    <phoneticPr fontId="11"/>
  </si>
  <si>
    <t>Total</t>
    <phoneticPr fontId="11"/>
  </si>
  <si>
    <t>1A. Fuel Combustion</t>
    <phoneticPr fontId="9"/>
  </si>
  <si>
    <t>1A1. Energy Industries</t>
    <phoneticPr fontId="9"/>
  </si>
  <si>
    <t>1A2. Industries</t>
    <phoneticPr fontId="9"/>
  </si>
  <si>
    <t>1A3. Transport</t>
    <phoneticPr fontId="9"/>
  </si>
  <si>
    <t>1B. Fugitive Emissions from Fuel</t>
    <phoneticPr fontId="9"/>
  </si>
  <si>
    <t xml:space="preserve">2B. Chemical Industry </t>
    <phoneticPr fontId="9"/>
  </si>
  <si>
    <t>2G. Other Product Manufacture and Use</t>
    <phoneticPr fontId="9"/>
  </si>
  <si>
    <t>3. Agriculture</t>
  </si>
  <si>
    <t>3D. Agricultural Soils</t>
  </si>
  <si>
    <t>Fugitive Emissions from Fuel</t>
    <phoneticPr fontId="9"/>
  </si>
  <si>
    <t>Manure Management</t>
    <phoneticPr fontId="9"/>
  </si>
  <si>
    <t>Agricultural Soils</t>
    <phoneticPr fontId="9"/>
  </si>
  <si>
    <t>Field Burning of Agricultural Residue</t>
    <phoneticPr fontId="9"/>
  </si>
  <si>
    <t>Refrigeration and 
Air Conditioning Equipment</t>
    <phoneticPr fontId="9"/>
  </si>
  <si>
    <t>Foam Blowing</t>
  </si>
  <si>
    <t>Aerosols / MDI</t>
  </si>
  <si>
    <t>Fugitive emissions from HFCs manufacturing</t>
  </si>
  <si>
    <t>Semiconductor Manufacturing</t>
  </si>
  <si>
    <t xml:space="preserve">By-product emissions from HCFC-22  </t>
    <phoneticPr fontId="9"/>
  </si>
  <si>
    <t>Fire Extinguishers</t>
  </si>
  <si>
    <t>Liquid Crystals</t>
    <phoneticPr fontId="9"/>
  </si>
  <si>
    <t>Magnesium Foundries</t>
  </si>
  <si>
    <t>PFCs</t>
    <phoneticPr fontId="9"/>
  </si>
  <si>
    <t>Fugitive emissions from PFCs manufacturing</t>
    <phoneticPr fontId="11"/>
  </si>
  <si>
    <t>Other</t>
    <phoneticPr fontId="9"/>
  </si>
  <si>
    <t>Aluminum Production</t>
  </si>
  <si>
    <t>Accelerators</t>
    <phoneticPr fontId="9"/>
  </si>
  <si>
    <t>Electrical Equipment</t>
    <phoneticPr fontId="9"/>
  </si>
  <si>
    <t>Magnesium Foundries</t>
    <phoneticPr fontId="9"/>
  </si>
  <si>
    <t>Liquid Crystals</t>
  </si>
  <si>
    <t xml:space="preserve">Total F-gases </t>
    <phoneticPr fontId="9"/>
  </si>
  <si>
    <t xml:space="preserve">Total F-gases </t>
    <phoneticPr fontId="9"/>
  </si>
  <si>
    <t>PFCs</t>
    <phoneticPr fontId="9"/>
  </si>
  <si>
    <t>HFCs</t>
    <phoneticPr fontId="9"/>
  </si>
  <si>
    <t xml:space="preserve">Total F-gases </t>
    <phoneticPr fontId="9"/>
  </si>
  <si>
    <t xml:space="preserve">Total F-gases </t>
    <phoneticPr fontId="9"/>
  </si>
  <si>
    <t>HFCs</t>
    <phoneticPr fontId="9"/>
  </si>
  <si>
    <t>Coal</t>
  </si>
  <si>
    <t>Kerosene</t>
  </si>
  <si>
    <t>Town Gas</t>
  </si>
  <si>
    <t>Electricity</t>
  </si>
  <si>
    <t>Heat</t>
  </si>
  <si>
    <t>Gasoline</t>
  </si>
  <si>
    <t>Diesel Oil</t>
  </si>
  <si>
    <t>Municipal Solid Waste</t>
  </si>
  <si>
    <t>Water and Waste Water</t>
    <phoneticPr fontId="9"/>
  </si>
  <si>
    <t>Heating</t>
  </si>
  <si>
    <t>Cooling</t>
    <phoneticPr fontId="14"/>
  </si>
  <si>
    <t>Hot Water</t>
    <phoneticPr fontId="14"/>
  </si>
  <si>
    <t>Cooking</t>
    <phoneticPr fontId="14"/>
  </si>
  <si>
    <t>Car</t>
    <phoneticPr fontId="14"/>
  </si>
  <si>
    <t>Municipal Solid Waste</t>
    <phoneticPr fontId="14"/>
  </si>
  <si>
    <t>FY</t>
    <phoneticPr fontId="9"/>
  </si>
  <si>
    <t>Number of Households</t>
    <phoneticPr fontId="9"/>
  </si>
  <si>
    <t>Fiscal Year</t>
    <phoneticPr fontId="9"/>
  </si>
  <si>
    <t>Car</t>
    <phoneticPr fontId="14"/>
  </si>
  <si>
    <t>Water and Waste Water</t>
    <phoneticPr fontId="9"/>
  </si>
  <si>
    <t>Cooling</t>
    <phoneticPr fontId="14"/>
  </si>
  <si>
    <t>Cooking</t>
    <phoneticPr fontId="14"/>
  </si>
  <si>
    <t>Municipal Solid Waste</t>
    <phoneticPr fontId="14"/>
  </si>
  <si>
    <r>
      <rPr>
        <sz val="11"/>
        <rFont val="ＭＳ Ｐ明朝"/>
        <family val="1"/>
        <charset val="128"/>
      </rPr>
      <t>■</t>
    </r>
    <r>
      <rPr>
        <sz val="11"/>
        <rFont val="Times New Roman"/>
        <family val="1"/>
      </rPr>
      <t>Emissions [kt CO</t>
    </r>
    <r>
      <rPr>
        <vertAlign val="subscript"/>
        <sz val="11"/>
        <rFont val="Times New Roman"/>
        <family val="1"/>
      </rPr>
      <t xml:space="preserve">2 </t>
    </r>
    <r>
      <rPr>
        <sz val="11"/>
        <rFont val="Times New Roman"/>
        <family val="1"/>
      </rPr>
      <t>eq.]</t>
    </r>
    <phoneticPr fontId="9"/>
  </si>
  <si>
    <t>International aviation</t>
    <phoneticPr fontId="9"/>
  </si>
  <si>
    <t>International navigation</t>
    <phoneticPr fontId="9"/>
  </si>
  <si>
    <t>International bunker total</t>
    <phoneticPr fontId="9"/>
  </si>
  <si>
    <t>National total GHG emissions</t>
    <phoneticPr fontId="9"/>
  </si>
  <si>
    <t>Ratio to national total GHG</t>
    <phoneticPr fontId="9"/>
  </si>
  <si>
    <t>source / sink</t>
    <phoneticPr fontId="9"/>
  </si>
  <si>
    <t>1A. Fuel Combustion</t>
    <phoneticPr fontId="9"/>
  </si>
  <si>
    <t>1.A.1. Energy Industries</t>
    <phoneticPr fontId="9"/>
  </si>
  <si>
    <t>Public Electricity and Heat Production</t>
    <phoneticPr fontId="9"/>
  </si>
  <si>
    <t>Petroleum Refining</t>
    <phoneticPr fontId="9"/>
  </si>
  <si>
    <t>Manufacture of Solid Fuels and Other Energy Industries</t>
    <phoneticPr fontId="9"/>
  </si>
  <si>
    <t>1.A.2. Manufacturing Industries and Construction</t>
    <phoneticPr fontId="9"/>
  </si>
  <si>
    <t>Non-Ferrous Metals</t>
    <phoneticPr fontId="9"/>
  </si>
  <si>
    <t>Chemicals</t>
    <phoneticPr fontId="9"/>
  </si>
  <si>
    <t>Pulp, Paper and Print</t>
    <phoneticPr fontId="9"/>
  </si>
  <si>
    <t>Food Processing, Beverages and Tobacco</t>
    <phoneticPr fontId="9"/>
  </si>
  <si>
    <t>Other Industries</t>
  </si>
  <si>
    <t>1.A.3. Transport</t>
    <phoneticPr fontId="9"/>
  </si>
  <si>
    <t>Domestic Navigation</t>
    <phoneticPr fontId="9"/>
  </si>
  <si>
    <t>Commercial/Institutional</t>
  </si>
  <si>
    <t>Agriculture/Forestry/Fisheries</t>
    <phoneticPr fontId="9"/>
  </si>
  <si>
    <t>2A Mineral Products</t>
    <phoneticPr fontId="9"/>
  </si>
  <si>
    <t>Glass Production</t>
  </si>
  <si>
    <t>Other Process Uses of Carbonates</t>
  </si>
  <si>
    <t>2B Chemical Industry</t>
    <phoneticPr fontId="9"/>
  </si>
  <si>
    <t>Ethylene &amp; Carbide, etc.</t>
  </si>
  <si>
    <t>2C Metal Production</t>
    <phoneticPr fontId="9"/>
  </si>
  <si>
    <t>2D Non-energy Products from Fuels and Solvent Use</t>
    <phoneticPr fontId="9"/>
  </si>
  <si>
    <t>3G Liming</t>
    <phoneticPr fontId="9"/>
  </si>
  <si>
    <t>3H Urea Fertilization</t>
    <phoneticPr fontId="9"/>
  </si>
  <si>
    <t>4. Land-Use, Land-Use Change, and Forestry (LULUCF)</t>
    <phoneticPr fontId="9"/>
  </si>
  <si>
    <t>4A Forest land</t>
    <phoneticPr fontId="9"/>
  </si>
  <si>
    <t>4B Cropland</t>
    <phoneticPr fontId="9"/>
  </si>
  <si>
    <t>4C Grassland</t>
    <phoneticPr fontId="9"/>
  </si>
  <si>
    <t>4D Wetlands</t>
    <phoneticPr fontId="9"/>
  </si>
  <si>
    <t>4E Settlements</t>
    <phoneticPr fontId="9"/>
  </si>
  <si>
    <t>4F Other land</t>
    <phoneticPr fontId="9"/>
  </si>
  <si>
    <t>4G Harvest Wood Products</t>
    <phoneticPr fontId="9"/>
  </si>
  <si>
    <t>*1: Values represented as plus (+) are emissions, and those represented as minus (-) are removals.</t>
  </si>
  <si>
    <t>*2: The categorization is different from the categories indicated in domestic publication version. The emissions from electricity and heat generation are accounted for as the emissions from those entities.</t>
  </si>
  <si>
    <t>Category</t>
  </si>
  <si>
    <t>1.A.1. Energy Industries</t>
  </si>
  <si>
    <t>1.A.2. Manufacturing Industries and Construction</t>
  </si>
  <si>
    <t>1.A.3. Transport</t>
  </si>
  <si>
    <t>1.A.4. Other Sector</t>
  </si>
  <si>
    <t>1.B. Fugitive Emissions from Fuels</t>
    <phoneticPr fontId="9"/>
  </si>
  <si>
    <t>Including Waste for Energy Purposes</t>
  </si>
  <si>
    <t>Excluding Agriculture/Forestry/Fisheries</t>
    <phoneticPr fontId="9"/>
  </si>
  <si>
    <t>Including lubricant uses</t>
    <phoneticPr fontId="9"/>
  </si>
  <si>
    <t>Excluding Waste for Energy Purposes</t>
  </si>
  <si>
    <t>Deforestation</t>
    <phoneticPr fontId="9"/>
  </si>
  <si>
    <t>*1</t>
  </si>
  <si>
    <t>*2</t>
  </si>
  <si>
    <t>Values represented as plus (+) are emissions, and those represented as minus (-) are removals.</t>
    <phoneticPr fontId="9"/>
  </si>
  <si>
    <t>*3</t>
  </si>
  <si>
    <t>*4</t>
  </si>
  <si>
    <t>*6</t>
  </si>
  <si>
    <t>The Removals by Forest and Other Carbon Sinks under the Kyoto Protocol</t>
    <phoneticPr fontId="9"/>
  </si>
  <si>
    <t>Forest carbon sink</t>
    <phoneticPr fontId="9"/>
  </si>
  <si>
    <t>Fiscal Year</t>
    <phoneticPr fontId="9"/>
  </si>
  <si>
    <t>Hot Water</t>
    <phoneticPr fontId="14"/>
  </si>
  <si>
    <r>
      <rPr>
        <b/>
        <sz val="14"/>
        <rFont val="ＭＳ Ｐゴシック"/>
        <family val="3"/>
        <charset val="128"/>
      </rPr>
      <t>京都議定書に基づく吸収源活動の排出・吸収量</t>
    </r>
    <rPh sb="0" eb="2">
      <t>キョウト</t>
    </rPh>
    <rPh sb="2" eb="5">
      <t>ギテイショ</t>
    </rPh>
    <rPh sb="6" eb="7">
      <t>モト</t>
    </rPh>
    <rPh sb="9" eb="12">
      <t>キュウシュウゲン</t>
    </rPh>
    <rPh sb="12" eb="14">
      <t>カツドウ</t>
    </rPh>
    <rPh sb="15" eb="17">
      <t>ハイシュツ</t>
    </rPh>
    <rPh sb="18" eb="20">
      <t>キュウシュウ</t>
    </rPh>
    <rPh sb="20" eb="21">
      <t>リョウ</t>
    </rPh>
    <phoneticPr fontId="9"/>
  </si>
  <si>
    <r>
      <rPr>
        <sz val="11"/>
        <rFont val="ＭＳ 明朝"/>
        <family val="1"/>
        <charset val="128"/>
      </rPr>
      <t>吸収源活動</t>
    </r>
    <r>
      <rPr>
        <vertAlign val="superscript"/>
        <sz val="11"/>
        <rFont val="ＭＳ 明朝"/>
        <family val="1"/>
        <charset val="128"/>
      </rPr>
      <t>※</t>
    </r>
    <r>
      <rPr>
        <vertAlign val="superscript"/>
        <sz val="11"/>
        <rFont val="Century"/>
        <family val="1"/>
      </rPr>
      <t>1</t>
    </r>
    <r>
      <rPr>
        <sz val="11"/>
        <rFont val="ＭＳ 明朝"/>
        <family val="1"/>
        <charset val="128"/>
      </rPr>
      <t>（定義については参考のとおり）</t>
    </r>
    <phoneticPr fontId="9"/>
  </si>
  <si>
    <r>
      <rPr>
        <sz val="11"/>
        <rFont val="ＭＳ 明朝"/>
        <family val="1"/>
        <charset val="128"/>
      </rPr>
      <t>森林減少活動</t>
    </r>
    <r>
      <rPr>
        <vertAlign val="superscript"/>
        <sz val="11"/>
        <rFont val="ＭＳ Ｐゴシック"/>
        <family val="3"/>
        <charset val="128"/>
      </rPr>
      <t/>
    </r>
    <phoneticPr fontId="9"/>
  </si>
  <si>
    <r>
      <rPr>
        <sz val="11"/>
        <rFont val="ＭＳ 明朝"/>
        <family val="1"/>
        <charset val="128"/>
      </rPr>
      <t>森林経営活動</t>
    </r>
    <r>
      <rPr>
        <vertAlign val="superscript"/>
        <sz val="11"/>
        <rFont val="ＭＳ 明朝"/>
        <family val="1"/>
        <charset val="128"/>
      </rPr>
      <t>※</t>
    </r>
    <r>
      <rPr>
        <vertAlign val="superscript"/>
        <sz val="11"/>
        <rFont val="Century"/>
        <family val="1"/>
      </rPr>
      <t>4,5</t>
    </r>
    <phoneticPr fontId="9"/>
  </si>
  <si>
    <r>
      <rPr>
        <sz val="11"/>
        <rFont val="ＭＳ 明朝"/>
        <family val="1"/>
        <charset val="128"/>
      </rPr>
      <t>京都議定書に基づく森林吸収源対策による吸収量①</t>
    </r>
    <phoneticPr fontId="9"/>
  </si>
  <si>
    <r>
      <t xml:space="preserve">Removals by forest carbon sink under Kyoto Protocol </t>
    </r>
    <r>
      <rPr>
        <sz val="11"/>
        <rFont val="ＭＳ Ｐゴシック"/>
        <family val="3"/>
        <charset val="128"/>
      </rPr>
      <t>①</t>
    </r>
    <phoneticPr fontId="9"/>
  </si>
  <si>
    <r>
      <t>Total (</t>
    </r>
    <r>
      <rPr>
        <sz val="11"/>
        <rFont val="ＭＳ Ｐゴシック"/>
        <family val="3"/>
        <charset val="128"/>
      </rPr>
      <t>①</t>
    </r>
    <r>
      <rPr>
        <sz val="11"/>
        <rFont val="Century"/>
        <family val="1"/>
      </rPr>
      <t>+</t>
    </r>
    <r>
      <rPr>
        <sz val="11"/>
        <rFont val="ＭＳ Ｐゴシック"/>
        <family val="3"/>
        <charset val="128"/>
      </rPr>
      <t>②</t>
    </r>
    <r>
      <rPr>
        <sz val="11"/>
        <rFont val="Century"/>
        <family val="1"/>
      </rPr>
      <t>)</t>
    </r>
    <phoneticPr fontId="9"/>
  </si>
  <si>
    <r>
      <t xml:space="preserve"> [Unit: Mt-CO</t>
    </r>
    <r>
      <rPr>
        <vertAlign val="subscript"/>
        <sz val="11"/>
        <rFont val="Century"/>
        <family val="1"/>
      </rPr>
      <t>2</t>
    </r>
    <r>
      <rPr>
        <sz val="11"/>
        <rFont val="Century"/>
        <family val="1"/>
      </rPr>
      <t xml:space="preserve"> eq.] </t>
    </r>
    <phoneticPr fontId="9"/>
  </si>
  <si>
    <r>
      <rPr>
        <sz val="11"/>
        <rFont val="ＭＳ 明朝"/>
        <family val="1"/>
        <charset val="128"/>
      </rPr>
      <t>※</t>
    </r>
    <r>
      <rPr>
        <sz val="11"/>
        <rFont val="Century"/>
        <family val="1"/>
      </rPr>
      <t>3</t>
    </r>
    <phoneticPr fontId="9"/>
  </si>
  <si>
    <r>
      <rPr>
        <sz val="11"/>
        <rFont val="ＭＳ 明朝"/>
        <family val="1"/>
        <charset val="128"/>
      </rPr>
      <t>各活動の排出・吸収量は炭素プール別（地上バイオマス、地下バイオマス、枯死木、リター（落葉落枝）、土壌、森林区分の</t>
    </r>
    <phoneticPr fontId="9"/>
  </si>
  <si>
    <r>
      <rPr>
        <sz val="11"/>
        <rFont val="ＭＳ 明朝"/>
        <family val="1"/>
        <charset val="128"/>
      </rPr>
      <t>※</t>
    </r>
    <r>
      <rPr>
        <sz val="11"/>
        <rFont val="Century"/>
        <family val="1"/>
      </rPr>
      <t>4</t>
    </r>
    <phoneticPr fontId="9"/>
  </si>
  <si>
    <r>
      <rPr>
        <sz val="11"/>
        <rFont val="ＭＳ 明朝"/>
        <family val="1"/>
        <charset val="128"/>
      </rPr>
      <t>※</t>
    </r>
    <r>
      <rPr>
        <sz val="11"/>
        <rFont val="Century"/>
        <family val="1"/>
      </rPr>
      <t>5</t>
    </r>
    <r>
      <rPr>
        <sz val="11"/>
        <rFont val="ＭＳ 明朝"/>
        <family val="1"/>
        <charset val="128"/>
      </rPr>
      <t>　</t>
    </r>
    <phoneticPr fontId="9"/>
  </si>
  <si>
    <r>
      <t>*5</t>
    </r>
    <r>
      <rPr>
        <sz val="11"/>
        <rFont val="Times New Roman"/>
        <family val="1"/>
      </rPr>
      <t>　</t>
    </r>
  </si>
  <si>
    <r>
      <rPr>
        <sz val="11"/>
        <rFont val="ＭＳ 明朝"/>
        <family val="1"/>
        <charset val="128"/>
      </rPr>
      <t>※</t>
    </r>
    <r>
      <rPr>
        <sz val="11"/>
        <rFont val="Century"/>
        <family val="1"/>
      </rPr>
      <t>6</t>
    </r>
    <phoneticPr fontId="9"/>
  </si>
  <si>
    <r>
      <rPr>
        <b/>
        <sz val="16"/>
        <rFont val="ＭＳ Ｐゴシック"/>
        <family val="3"/>
        <charset val="128"/>
      </rPr>
      <t>【</t>
    </r>
    <r>
      <rPr>
        <b/>
        <sz val="16"/>
        <rFont val="Century"/>
        <family val="1"/>
      </rPr>
      <t>Annex</t>
    </r>
    <r>
      <rPr>
        <b/>
        <sz val="16"/>
        <rFont val="ＭＳ Ｐゴシック"/>
        <family val="3"/>
        <charset val="128"/>
      </rPr>
      <t>】</t>
    </r>
    <r>
      <rPr>
        <b/>
        <sz val="16"/>
        <rFont val="Century"/>
        <family val="1"/>
      </rPr>
      <t>CO</t>
    </r>
    <r>
      <rPr>
        <b/>
        <vertAlign val="subscript"/>
        <sz val="16"/>
        <rFont val="Century"/>
        <family val="1"/>
      </rPr>
      <t>2</t>
    </r>
    <r>
      <rPr>
        <b/>
        <sz val="16"/>
        <rFont val="Century"/>
        <family val="1"/>
      </rPr>
      <t xml:space="preserve"> emissions and removals by sector reported in the CRF and NIR submitted to the UNFCCC</t>
    </r>
    <phoneticPr fontId="9"/>
  </si>
  <si>
    <r>
      <rPr>
        <sz val="11"/>
        <rFont val="ＭＳ Ｐ明朝"/>
        <family val="1"/>
        <charset val="128"/>
      </rPr>
      <t>■</t>
    </r>
    <r>
      <rPr>
        <sz val="11"/>
        <rFont val="Century"/>
        <family val="1"/>
      </rPr>
      <t>Emissions / Removals [kt CO</t>
    </r>
    <r>
      <rPr>
        <vertAlign val="subscript"/>
        <sz val="11"/>
        <rFont val="Century"/>
        <family val="1"/>
      </rPr>
      <t>2</t>
    </r>
    <r>
      <rPr>
        <sz val="11"/>
        <rFont val="Century"/>
        <family val="1"/>
      </rPr>
      <t>]</t>
    </r>
    <phoneticPr fontId="9"/>
  </si>
  <si>
    <r>
      <rPr>
        <sz val="11"/>
        <rFont val="ＭＳ Ｐ明朝"/>
        <family val="1"/>
        <charset val="128"/>
      </rPr>
      <t>廃棄物のエネルギー利用含む</t>
    </r>
    <phoneticPr fontId="9"/>
  </si>
  <si>
    <r>
      <rPr>
        <sz val="11"/>
        <rFont val="ＭＳ Ｐ明朝"/>
        <family val="1"/>
        <charset val="128"/>
      </rPr>
      <t>一部の潤滑油の利用を含む</t>
    </r>
    <phoneticPr fontId="9"/>
  </si>
  <si>
    <r>
      <t>1.A.4. Other Sector</t>
    </r>
    <r>
      <rPr>
        <sz val="11"/>
        <rFont val="ＭＳ 明朝"/>
        <family val="1"/>
        <charset val="128"/>
      </rPr>
      <t/>
    </r>
    <phoneticPr fontId="9"/>
  </si>
  <si>
    <r>
      <rPr>
        <sz val="11"/>
        <rFont val="ＭＳ 明朝"/>
        <family val="1"/>
        <charset val="128"/>
      </rPr>
      <t>ガラス製造</t>
    </r>
    <phoneticPr fontId="9"/>
  </si>
  <si>
    <r>
      <t>Indirect CO</t>
    </r>
    <r>
      <rPr>
        <b/>
        <vertAlign val="subscript"/>
        <sz val="11"/>
        <rFont val="Century"/>
        <family val="1"/>
      </rPr>
      <t>2</t>
    </r>
    <phoneticPr fontId="9"/>
  </si>
  <si>
    <r>
      <t>Total (excluding LULUCF, excluding indirect CO</t>
    </r>
    <r>
      <rPr>
        <b/>
        <vertAlign val="subscript"/>
        <sz val="11"/>
        <rFont val="Century"/>
        <family val="1"/>
      </rPr>
      <t>2</t>
    </r>
    <r>
      <rPr>
        <b/>
        <sz val="11"/>
        <rFont val="Century"/>
        <family val="1"/>
      </rPr>
      <t>)</t>
    </r>
    <phoneticPr fontId="9"/>
  </si>
  <si>
    <r>
      <t>Total (including LULUCF, excluding indirect CO</t>
    </r>
    <r>
      <rPr>
        <b/>
        <vertAlign val="subscript"/>
        <sz val="11"/>
        <rFont val="Century"/>
        <family val="1"/>
      </rPr>
      <t>2</t>
    </r>
    <r>
      <rPr>
        <b/>
        <sz val="11"/>
        <rFont val="Century"/>
        <family val="1"/>
      </rPr>
      <t>)</t>
    </r>
    <phoneticPr fontId="9"/>
  </si>
  <si>
    <r>
      <t>Total (excluding LULUCF, including indirect CO</t>
    </r>
    <r>
      <rPr>
        <b/>
        <vertAlign val="subscript"/>
        <sz val="11"/>
        <rFont val="Century"/>
        <family val="1"/>
      </rPr>
      <t>2</t>
    </r>
    <r>
      <rPr>
        <b/>
        <sz val="11"/>
        <rFont val="Century"/>
        <family val="1"/>
      </rPr>
      <t>)</t>
    </r>
    <phoneticPr fontId="9"/>
  </si>
  <si>
    <r>
      <t>Total (including LULUCF, including indirect CO</t>
    </r>
    <r>
      <rPr>
        <b/>
        <vertAlign val="subscript"/>
        <sz val="11"/>
        <rFont val="Century"/>
        <family val="1"/>
      </rPr>
      <t>2</t>
    </r>
    <r>
      <rPr>
        <b/>
        <sz val="11"/>
        <rFont val="Century"/>
        <family val="1"/>
      </rPr>
      <t>)</t>
    </r>
    <phoneticPr fontId="9"/>
  </si>
  <si>
    <r>
      <rPr>
        <sz val="11"/>
        <rFont val="ＭＳ Ｐ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</si>
  <si>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</si>
  <si>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Comparison with 1990</t>
    </r>
    <phoneticPr fontId="9"/>
  </si>
  <si>
    <r>
      <rPr>
        <sz val="11"/>
        <rFont val="ＭＳ Ｐ明朝"/>
        <family val="1"/>
        <charset val="128"/>
      </rPr>
      <t>■</t>
    </r>
    <r>
      <rPr>
        <sz val="11"/>
        <rFont val="Century"/>
        <family val="1"/>
      </rPr>
      <t>Comparison with the previous year</t>
    </r>
    <phoneticPr fontId="9"/>
  </si>
  <si>
    <r>
      <rPr>
        <sz val="11"/>
        <rFont val="ＭＳ 明朝"/>
        <family val="1"/>
        <charset val="128"/>
      </rPr>
      <t>■シェア</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</si>
  <si>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emissions</t>
    </r>
    <phoneticPr fontId="9"/>
  </si>
  <si>
    <r>
      <rPr>
        <sz val="11"/>
        <rFont val="ＭＳ 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</si>
  <si>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SF</t>
    </r>
    <r>
      <rPr>
        <vertAlign val="subscript"/>
        <sz val="11"/>
        <rFont val="Century"/>
        <family val="1"/>
      </rPr>
      <t>6</t>
    </r>
    <phoneticPr fontId="9"/>
  </si>
  <si>
    <r>
      <t>Fugitive emissions from SF</t>
    </r>
    <r>
      <rPr>
        <vertAlign val="subscript"/>
        <sz val="11"/>
        <rFont val="Century"/>
        <family val="1"/>
      </rPr>
      <t>6</t>
    </r>
    <r>
      <rPr>
        <sz val="11"/>
        <rFont val="Century"/>
        <family val="1"/>
      </rPr>
      <t xml:space="preserve"> manufacturing</t>
    </r>
    <phoneticPr fontId="9"/>
  </si>
  <si>
    <r>
      <t>NF</t>
    </r>
    <r>
      <rPr>
        <vertAlign val="subscript"/>
        <sz val="11"/>
        <rFont val="Century"/>
        <family val="1"/>
      </rPr>
      <t>3</t>
    </r>
    <phoneticPr fontId="9"/>
  </si>
  <si>
    <r>
      <t>Fugitive emissions from NF</t>
    </r>
    <r>
      <rPr>
        <vertAlign val="subscript"/>
        <sz val="11"/>
        <rFont val="Century"/>
        <family val="1"/>
      </rPr>
      <t>3</t>
    </r>
    <r>
      <rPr>
        <sz val="11"/>
        <rFont val="Century"/>
        <family val="1"/>
      </rPr>
      <t xml:space="preserve"> manufacturing</t>
    </r>
    <phoneticPr fontId="9"/>
  </si>
  <si>
    <r>
      <rPr>
        <sz val="11"/>
        <rFont val="ＭＳ Ｐゴシック"/>
        <family val="3"/>
        <charset val="128"/>
      </rPr>
      <t>■</t>
    </r>
    <r>
      <rPr>
        <sz val="11"/>
        <rFont val="Century"/>
        <family val="1"/>
      </rPr>
      <t>Share</t>
    </r>
    <phoneticPr fontId="9"/>
  </si>
  <si>
    <r>
      <rPr>
        <sz val="11"/>
        <rFont val="ＭＳ Ｐ明朝"/>
        <family val="1"/>
        <charset val="128"/>
      </rPr>
      <t>■</t>
    </r>
    <r>
      <rPr>
        <sz val="11"/>
        <rFont val="Century"/>
        <family val="1"/>
      </rPr>
      <t>Comparison with CY1990</t>
    </r>
    <phoneticPr fontId="9"/>
  </si>
  <si>
    <r>
      <rPr>
        <sz val="11"/>
        <rFont val="ＭＳ Ｐ明朝"/>
        <family val="1"/>
        <charset val="128"/>
      </rPr>
      <t>■</t>
    </r>
    <r>
      <rPr>
        <sz val="11"/>
        <rFont val="Century"/>
        <family val="1"/>
      </rPr>
      <t>Comparison with CY2005</t>
    </r>
    <phoneticPr fontId="9"/>
  </si>
  <si>
    <r>
      <rPr>
        <sz val="11"/>
        <rFont val="ＭＳ Ｐ明朝"/>
        <family val="1"/>
        <charset val="128"/>
      </rPr>
      <t>■</t>
    </r>
    <r>
      <rPr>
        <sz val="11"/>
        <rFont val="Century"/>
        <family val="1"/>
      </rPr>
      <t>Comparison with CY2013</t>
    </r>
    <phoneticPr fontId="9"/>
  </si>
  <si>
    <r>
      <rPr>
        <sz val="11"/>
        <rFont val="ＭＳ 明朝"/>
        <family val="1"/>
        <charset val="128"/>
      </rPr>
      <t>■</t>
    </r>
    <r>
      <rPr>
        <sz val="11"/>
        <rFont val="Century"/>
        <family val="1"/>
      </rPr>
      <t>Comparison with the previous year</t>
    </r>
    <phoneticPr fontId="9"/>
  </si>
  <si>
    <r>
      <t>SF</t>
    </r>
    <r>
      <rPr>
        <vertAlign val="subscript"/>
        <sz val="11"/>
        <rFont val="Century"/>
        <family val="1"/>
      </rPr>
      <t>6</t>
    </r>
    <phoneticPr fontId="9"/>
  </si>
  <si>
    <r>
      <t>N</t>
    </r>
    <r>
      <rPr>
        <b/>
        <vertAlign val="subscript"/>
        <sz val="16"/>
        <rFont val="Century"/>
        <family val="1"/>
      </rPr>
      <t>2</t>
    </r>
    <r>
      <rPr>
        <b/>
        <sz val="16"/>
        <rFont val="Century"/>
        <family val="1"/>
      </rPr>
      <t>O</t>
    </r>
    <r>
      <rPr>
        <b/>
        <sz val="16"/>
        <rFont val="ＭＳ Ｐゴシック"/>
        <family val="3"/>
        <charset val="128"/>
      </rPr>
      <t>排出量（詳細表）</t>
    </r>
    <phoneticPr fontId="9"/>
  </si>
  <si>
    <r>
      <t>N</t>
    </r>
    <r>
      <rPr>
        <b/>
        <vertAlign val="subscript"/>
        <sz val="16"/>
        <rFont val="Century"/>
        <family val="1"/>
      </rPr>
      <t>2</t>
    </r>
    <r>
      <rPr>
        <b/>
        <sz val="16"/>
        <rFont val="Century"/>
        <family val="1"/>
      </rPr>
      <t>O emissions (Detail)</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</si>
  <si>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</si>
  <si>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</si>
  <si>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rPr>
        <sz val="11"/>
        <rFont val="ＭＳ Ｐ明朝"/>
        <family val="1"/>
        <charset val="128"/>
      </rPr>
      <t>■</t>
    </r>
    <r>
      <rPr>
        <sz val="11"/>
        <rFont val="Century"/>
        <family val="1"/>
      </rPr>
      <t>Comparison with FY1990</t>
    </r>
    <phoneticPr fontId="9"/>
  </si>
  <si>
    <r>
      <rPr>
        <sz val="11"/>
        <rFont val="ＭＳ Ｐ明朝"/>
        <family val="1"/>
        <charset val="128"/>
      </rPr>
      <t>■</t>
    </r>
    <r>
      <rPr>
        <sz val="11"/>
        <rFont val="Century"/>
        <family val="1"/>
      </rPr>
      <t>Comparison with FY2005</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</si>
  <si>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</si>
  <si>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Number of households [1000 households]</t>
    </r>
    <phoneticPr fontId="9"/>
  </si>
  <si>
    <r>
      <rPr>
        <sz val="11"/>
        <rFont val="ＭＳ Ｐ明朝"/>
        <family val="1"/>
        <charset val="128"/>
      </rPr>
      <t>■</t>
    </r>
    <r>
      <rPr>
        <sz val="11"/>
        <rFont val="Century"/>
        <family val="1"/>
      </rPr>
      <t>Emissions by fuel type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</si>
  <si>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fuel type</t>
    </r>
    <phoneticPr fontId="14"/>
  </si>
  <si>
    <r>
      <rPr>
        <sz val="11"/>
        <rFont val="ＭＳ Ｐ明朝"/>
        <family val="1"/>
        <charset val="128"/>
      </rPr>
      <t>■</t>
    </r>
    <r>
      <rPr>
        <sz val="11"/>
        <rFont val="Century"/>
        <family val="1"/>
      </rPr>
      <t>Emissions by purpose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</si>
  <si>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purpose</t>
    </r>
    <phoneticPr fontId="14"/>
  </si>
  <si>
    <r>
      <rPr>
        <sz val="11"/>
        <rFont val="ＭＳ 明朝"/>
        <family val="1"/>
        <charset val="128"/>
      </rPr>
      <t>※</t>
    </r>
    <r>
      <rPr>
        <sz val="11"/>
        <rFont val="Century"/>
        <family val="1"/>
      </rPr>
      <t xml:space="preserve"> </t>
    </r>
    <r>
      <rPr>
        <sz val="11"/>
        <rFont val="ＭＳ 明朝"/>
        <family val="1"/>
        <charset val="128"/>
      </rPr>
      <t>電気を使用し、他の用途に含まれないものが含まれる。例：照明、冷蔵庫、掃除機、テレビなど。</t>
    </r>
    <phoneticPr fontId="9"/>
  </si>
  <si>
    <r>
      <t>N</t>
    </r>
    <r>
      <rPr>
        <b/>
        <vertAlign val="subscript"/>
        <sz val="16"/>
        <rFont val="Century"/>
        <family val="1"/>
      </rPr>
      <t>2</t>
    </r>
    <r>
      <rPr>
        <b/>
        <sz val="16"/>
        <rFont val="Century"/>
        <family val="1"/>
      </rPr>
      <t>O</t>
    </r>
    <r>
      <rPr>
        <b/>
        <sz val="16"/>
        <rFont val="ＭＳ Ｐゴシック"/>
        <family val="3"/>
        <charset val="128"/>
      </rPr>
      <t>排出量（簡約表）</t>
    </r>
    <phoneticPr fontId="9"/>
  </si>
  <si>
    <r>
      <t>N</t>
    </r>
    <r>
      <rPr>
        <b/>
        <vertAlign val="subscript"/>
        <sz val="16"/>
        <rFont val="Century"/>
        <family val="1"/>
      </rPr>
      <t>2</t>
    </r>
    <r>
      <rPr>
        <b/>
        <sz val="16"/>
        <rFont val="Century"/>
        <family val="1"/>
      </rPr>
      <t>O emissions (Summary)</t>
    </r>
    <phoneticPr fontId="9"/>
  </si>
  <si>
    <r>
      <rPr>
        <sz val="11"/>
        <rFont val="ＭＳ 明朝"/>
        <family val="1"/>
        <charset val="128"/>
      </rPr>
      <t>■</t>
    </r>
    <r>
      <rPr>
        <sz val="11"/>
        <rFont val="Century"/>
        <family val="1"/>
      </rPr>
      <t>Share</t>
    </r>
    <phoneticPr fontId="9"/>
  </si>
  <si>
    <r>
      <rPr>
        <sz val="11"/>
        <rFont val="ＭＳ Ｐ明朝"/>
        <family val="1"/>
        <charset val="128"/>
      </rPr>
      <t>■</t>
    </r>
    <r>
      <rPr>
        <sz val="11"/>
        <rFont val="Century"/>
        <family val="1"/>
      </rPr>
      <t>Comparison with FY1990</t>
    </r>
    <phoneticPr fontId="9"/>
  </si>
  <si>
    <t>Energy
(Fuel combustion and
 fugitive emissions)</t>
    <phoneticPr fontId="9"/>
  </si>
  <si>
    <r>
      <t>CH</t>
    </r>
    <r>
      <rPr>
        <b/>
        <vertAlign val="subscript"/>
        <sz val="16"/>
        <rFont val="Century"/>
        <family val="1"/>
      </rPr>
      <t>4</t>
    </r>
    <r>
      <rPr>
        <b/>
        <sz val="16"/>
        <rFont val="Century"/>
        <family val="1"/>
      </rPr>
      <t xml:space="preserve"> </t>
    </r>
    <r>
      <rPr>
        <b/>
        <sz val="16"/>
        <rFont val="ＭＳ Ｐゴシック"/>
        <family val="3"/>
        <charset val="128"/>
      </rPr>
      <t>排出量（詳細表）</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</si>
  <si>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</si>
  <si>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CH</t>
    </r>
    <r>
      <rPr>
        <b/>
        <vertAlign val="subscript"/>
        <sz val="16"/>
        <rFont val="Century"/>
        <family val="1"/>
      </rPr>
      <t>4</t>
    </r>
    <r>
      <rPr>
        <b/>
        <sz val="16"/>
        <rFont val="Century"/>
        <family val="1"/>
      </rPr>
      <t xml:space="preserve"> emissions (Detail)</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</si>
  <si>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</si>
  <si>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 xml:space="preserve">1B1. </t>
    </r>
    <r>
      <rPr>
        <sz val="11"/>
        <rFont val="ＭＳ 明朝"/>
        <family val="1"/>
        <charset val="128"/>
      </rPr>
      <t>石炭</t>
    </r>
    <phoneticPr fontId="9"/>
  </si>
  <si>
    <r>
      <t>GDP</t>
    </r>
    <r>
      <rPr>
        <b/>
        <sz val="16"/>
        <rFont val="ＭＳ Ｐゴシック"/>
        <family val="3"/>
        <charset val="128"/>
      </rPr>
      <t>あたり</t>
    </r>
    <r>
      <rPr>
        <b/>
        <sz val="16"/>
        <rFont val="Century"/>
        <family val="1"/>
      </rPr>
      <t>CO</t>
    </r>
    <r>
      <rPr>
        <b/>
        <vertAlign val="subscript"/>
        <sz val="16"/>
        <rFont val="Century"/>
        <family val="1"/>
      </rPr>
      <t>2</t>
    </r>
    <r>
      <rPr>
        <b/>
        <sz val="16"/>
        <rFont val="ＭＳ Ｐゴシック"/>
        <family val="3"/>
        <charset val="128"/>
      </rPr>
      <t>排出量</t>
    </r>
    <phoneticPr fontId="9"/>
  </si>
  <si>
    <r>
      <t>CO</t>
    </r>
    <r>
      <rPr>
        <b/>
        <vertAlign val="subscript"/>
        <sz val="16"/>
        <rFont val="Century"/>
        <family val="1"/>
      </rPr>
      <t>2</t>
    </r>
    <r>
      <rPr>
        <b/>
        <sz val="16"/>
        <rFont val="Century"/>
        <family val="1"/>
      </rPr>
      <t xml:space="preserve"> emissions per GDP</t>
    </r>
    <phoneticPr fontId="9"/>
  </si>
  <si>
    <r>
      <rPr>
        <sz val="11"/>
        <rFont val="ＭＳ 明朝"/>
        <family val="1"/>
        <charset val="128"/>
      </rPr>
      <t>■排出量および</t>
    </r>
    <r>
      <rPr>
        <sz val="11"/>
        <rFont val="Century"/>
        <family val="1"/>
      </rPr>
      <t>GDP</t>
    </r>
    <phoneticPr fontId="9"/>
  </si>
  <si>
    <r>
      <rPr>
        <sz val="11"/>
        <rFont val="ＭＳ Ｐ明朝"/>
        <family val="1"/>
        <charset val="128"/>
      </rPr>
      <t>■</t>
    </r>
    <r>
      <rPr>
        <sz val="11"/>
        <rFont val="Century"/>
        <family val="1"/>
      </rPr>
      <t>Emissions and GDP</t>
    </r>
    <phoneticPr fontId="9"/>
  </si>
  <si>
    <r>
      <t>Mt CO</t>
    </r>
    <r>
      <rPr>
        <vertAlign val="subscript"/>
        <sz val="11"/>
        <rFont val="Century"/>
        <family val="1"/>
      </rPr>
      <t>2</t>
    </r>
    <phoneticPr fontId="9"/>
  </si>
  <si>
    <r>
      <t>Total CO</t>
    </r>
    <r>
      <rPr>
        <vertAlign val="subscript"/>
        <sz val="11"/>
        <rFont val="Century"/>
        <family val="1"/>
      </rPr>
      <t>2</t>
    </r>
    <r>
      <rPr>
        <sz val="11"/>
        <rFont val="Century"/>
        <family val="1"/>
      </rPr>
      <t xml:space="preserve"> emissions </t>
    </r>
    <phoneticPr fontId="9"/>
  </si>
  <si>
    <r>
      <t>CO</t>
    </r>
    <r>
      <rPr>
        <vertAlign val="subscript"/>
        <sz val="11"/>
        <rFont val="Century"/>
        <family val="1"/>
      </rPr>
      <t>2</t>
    </r>
    <r>
      <rPr>
        <sz val="11"/>
        <rFont val="Century"/>
        <family val="1"/>
      </rPr>
      <t xml:space="preserve"> emissions from fuel combustion</t>
    </r>
    <phoneticPr fontId="9"/>
  </si>
  <si>
    <r>
      <t>t CO</t>
    </r>
    <r>
      <rPr>
        <vertAlign val="subscript"/>
        <sz val="11"/>
        <rFont val="Century"/>
        <family val="1"/>
      </rPr>
      <t>2</t>
    </r>
    <r>
      <rPr>
        <sz val="11"/>
        <rFont val="Century"/>
        <family val="1"/>
      </rPr>
      <t>/</t>
    </r>
    <r>
      <rPr>
        <sz val="11"/>
        <rFont val="ＭＳ 明朝"/>
        <family val="1"/>
        <charset val="128"/>
      </rPr>
      <t>百万円</t>
    </r>
    <phoneticPr fontId="9"/>
  </si>
  <si>
    <r>
      <t>Total CO</t>
    </r>
    <r>
      <rPr>
        <vertAlign val="subscript"/>
        <sz val="11"/>
        <rFont val="Century"/>
        <family val="1"/>
      </rPr>
      <t>2</t>
    </r>
    <r>
      <rPr>
        <sz val="11"/>
        <rFont val="Century"/>
        <family val="1"/>
      </rPr>
      <t xml:space="preserve"> emissions per GDP</t>
    </r>
    <phoneticPr fontId="9"/>
  </si>
  <si>
    <r>
      <t>t CO</t>
    </r>
    <r>
      <rPr>
        <vertAlign val="subscript"/>
        <sz val="11"/>
        <rFont val="Century"/>
        <family val="1"/>
      </rPr>
      <t>2</t>
    </r>
    <r>
      <rPr>
        <sz val="11"/>
        <rFont val="Century"/>
        <family val="1"/>
      </rPr>
      <t>/million yen</t>
    </r>
    <phoneticPr fontId="9"/>
  </si>
  <si>
    <r>
      <t>CO</t>
    </r>
    <r>
      <rPr>
        <vertAlign val="subscript"/>
        <sz val="11"/>
        <rFont val="Century"/>
        <family val="1"/>
      </rPr>
      <t>2</t>
    </r>
    <r>
      <rPr>
        <sz val="11"/>
        <rFont val="Century"/>
        <family val="1"/>
      </rPr>
      <t xml:space="preserve"> emissions from fuel combustion per GDP</t>
    </r>
    <phoneticPr fontId="9"/>
  </si>
  <si>
    <r>
      <rPr>
        <sz val="11"/>
        <rFont val="ＭＳ Ｐ明朝"/>
        <family val="1"/>
        <charset val="128"/>
      </rPr>
      <t>■</t>
    </r>
    <r>
      <rPr>
        <sz val="11"/>
        <rFont val="Century"/>
        <family val="1"/>
      </rPr>
      <t>Comparison with FY1990</t>
    </r>
    <phoneticPr fontId="9"/>
  </si>
  <si>
    <r>
      <t>Total CO</t>
    </r>
    <r>
      <rPr>
        <vertAlign val="subscript"/>
        <sz val="11"/>
        <rFont val="Century"/>
        <family val="1"/>
      </rPr>
      <t>2</t>
    </r>
    <r>
      <rPr>
        <sz val="11"/>
        <rFont val="Century"/>
        <family val="1"/>
      </rPr>
      <t xml:space="preserve"> emissions </t>
    </r>
    <phoneticPr fontId="9"/>
  </si>
  <si>
    <r>
      <t>CO</t>
    </r>
    <r>
      <rPr>
        <vertAlign val="subscript"/>
        <sz val="11"/>
        <rFont val="Century"/>
        <family val="1"/>
      </rPr>
      <t>2</t>
    </r>
    <r>
      <rPr>
        <sz val="11"/>
        <rFont val="Century"/>
        <family val="1"/>
      </rPr>
      <t xml:space="preserve"> emissions from fuel combustion</t>
    </r>
    <phoneticPr fontId="9"/>
  </si>
  <si>
    <r>
      <t>Total CO</t>
    </r>
    <r>
      <rPr>
        <vertAlign val="subscript"/>
        <sz val="11"/>
        <rFont val="Century"/>
        <family val="1"/>
      </rPr>
      <t>2</t>
    </r>
    <r>
      <rPr>
        <sz val="11"/>
        <rFont val="Century"/>
        <family val="1"/>
      </rPr>
      <t xml:space="preserve"> emissions per GDP</t>
    </r>
    <phoneticPr fontId="9"/>
  </si>
  <si>
    <r>
      <t>CO</t>
    </r>
    <r>
      <rPr>
        <vertAlign val="subscript"/>
        <sz val="11"/>
        <rFont val="Century"/>
        <family val="1"/>
      </rPr>
      <t>2</t>
    </r>
    <r>
      <rPr>
        <sz val="11"/>
        <rFont val="Century"/>
        <family val="1"/>
      </rPr>
      <t xml:space="preserve"> emissions from fuel combustion per GDP</t>
    </r>
    <phoneticPr fontId="9"/>
  </si>
  <si>
    <r>
      <t>GDP</t>
    </r>
    <r>
      <rPr>
        <sz val="10"/>
        <rFont val="Century"/>
        <family val="1"/>
      </rPr>
      <t/>
    </r>
    <phoneticPr fontId="9"/>
  </si>
  <si>
    <r>
      <rPr>
        <sz val="11"/>
        <rFont val="ＭＳ Ｐ明朝"/>
        <family val="1"/>
        <charset val="128"/>
      </rPr>
      <t>■</t>
    </r>
    <r>
      <rPr>
        <sz val="11"/>
        <rFont val="Century"/>
        <family val="1"/>
      </rPr>
      <t>Comparison with FY2005</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</si>
  <si>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</si>
  <si>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Comparison with the previous year</t>
    </r>
    <phoneticPr fontId="9"/>
  </si>
  <si>
    <r>
      <rPr>
        <sz val="11"/>
        <color indexed="8"/>
        <rFont val="ＭＳ Ｐ明朝"/>
        <family val="1"/>
        <charset val="128"/>
      </rPr>
      <t>■</t>
    </r>
    <r>
      <rPr>
        <sz val="11"/>
        <color indexed="8"/>
        <rFont val="Century"/>
        <family val="1"/>
      </rPr>
      <t>Notes</t>
    </r>
    <phoneticPr fontId="9"/>
  </si>
  <si>
    <r>
      <rPr>
        <sz val="11"/>
        <color indexed="8"/>
        <rFont val="ＭＳ Ｐ明朝"/>
        <family val="1"/>
        <charset val="128"/>
      </rPr>
      <t>１．</t>
    </r>
    <phoneticPr fontId="9"/>
  </si>
  <si>
    <r>
      <rPr>
        <sz val="11"/>
        <color indexed="8"/>
        <rFont val="ＭＳ 明朝"/>
        <family val="1"/>
        <charset val="128"/>
      </rPr>
      <t xml:space="preserve">【電気・熱配分前排出量】は、発電や熱の生産に伴う排出量を、その電力や熱の生産者からの排出として計算した値。
</t>
    </r>
    <phoneticPr fontId="9"/>
  </si>
  <si>
    <r>
      <rPr>
        <sz val="11"/>
        <color theme="1"/>
        <rFont val="ＭＳ Ｐ明朝"/>
        <family val="1"/>
        <charset val="128"/>
      </rPr>
      <t>２．</t>
    </r>
    <phoneticPr fontId="9"/>
  </si>
  <si>
    <r>
      <rPr>
        <sz val="11"/>
        <color indexed="8"/>
        <rFont val="ＭＳ Ｐ明朝"/>
        <family val="1"/>
        <charset val="128"/>
      </rPr>
      <t>特に断りのない限り、各排出量に</t>
    </r>
    <r>
      <rPr>
        <sz val="11"/>
        <color indexed="8"/>
        <rFont val="Century"/>
        <family val="1"/>
      </rPr>
      <t>LULUCF</t>
    </r>
    <r>
      <rPr>
        <sz val="11"/>
        <color indexed="8"/>
        <rFont val="ＭＳ Ｐ明朝"/>
        <family val="1"/>
        <charset val="128"/>
      </rPr>
      <t>（土地利用、土地利用変化及び林業）分野の排出・吸収量は含まれていない。</t>
    </r>
    <phoneticPr fontId="9"/>
  </si>
  <si>
    <r>
      <rPr>
        <sz val="11"/>
        <color indexed="8"/>
        <rFont val="ＭＳ Ｐ明朝"/>
        <family val="1"/>
        <charset val="128"/>
      </rPr>
      <t>■</t>
    </r>
    <r>
      <rPr>
        <sz val="11"/>
        <color indexed="8"/>
        <rFont val="Century"/>
        <family val="1"/>
      </rPr>
      <t>Units of measures</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</si>
  <si>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</si>
  <si>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9</t>
    </r>
    <r>
      <rPr>
        <sz val="11"/>
        <color indexed="8"/>
        <rFont val="Century"/>
        <family val="1"/>
      </rPr>
      <t xml:space="preserve"> g</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</si>
  <si>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</si>
  <si>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6</t>
    </r>
    <r>
      <rPr>
        <sz val="11"/>
        <color indexed="8"/>
        <rFont val="Century"/>
        <family val="1"/>
      </rPr>
      <t xml:space="preserve"> g</t>
    </r>
    <phoneticPr fontId="9"/>
  </si>
  <si>
    <r>
      <t>1</t>
    </r>
    <r>
      <rPr>
        <sz val="11"/>
        <color indexed="8"/>
        <rFont val="ＭＳ 明朝"/>
        <family val="1"/>
        <charset val="128"/>
      </rPr>
      <t>トン</t>
    </r>
    <phoneticPr fontId="9"/>
  </si>
  <si>
    <r>
      <t>10</t>
    </r>
    <r>
      <rPr>
        <vertAlign val="superscript"/>
        <sz val="11"/>
        <color indexed="8"/>
        <rFont val="Century"/>
        <family val="1"/>
      </rPr>
      <t>3</t>
    </r>
    <r>
      <rPr>
        <sz val="11"/>
        <color indexed="8"/>
        <rFont val="Century"/>
        <family val="1"/>
      </rPr>
      <t xml:space="preserve"> g</t>
    </r>
    <phoneticPr fontId="9"/>
  </si>
  <si>
    <r>
      <t>CO</t>
    </r>
    <r>
      <rPr>
        <vertAlign val="subscript"/>
        <sz val="11"/>
        <color indexed="8"/>
        <rFont val="Century"/>
        <family val="1"/>
      </rPr>
      <t>2</t>
    </r>
    <phoneticPr fontId="9"/>
  </si>
  <si>
    <r>
      <t>CH</t>
    </r>
    <r>
      <rPr>
        <vertAlign val="subscript"/>
        <sz val="11"/>
        <color indexed="8"/>
        <rFont val="Century"/>
        <family val="1"/>
      </rPr>
      <t>4</t>
    </r>
    <phoneticPr fontId="9"/>
  </si>
  <si>
    <r>
      <t>N</t>
    </r>
    <r>
      <rPr>
        <vertAlign val="subscript"/>
        <sz val="11"/>
        <color indexed="8"/>
        <rFont val="Century"/>
        <family val="1"/>
      </rPr>
      <t>2</t>
    </r>
    <r>
      <rPr>
        <sz val="11"/>
        <color indexed="8"/>
        <rFont val="Century"/>
        <family val="1"/>
      </rPr>
      <t>O</t>
    </r>
    <phoneticPr fontId="9"/>
  </si>
  <si>
    <r>
      <t xml:space="preserve">1,430 </t>
    </r>
    <r>
      <rPr>
        <sz val="11"/>
        <color indexed="8"/>
        <rFont val="ＭＳ 明朝"/>
        <family val="1"/>
        <charset val="128"/>
      </rPr>
      <t>など</t>
    </r>
    <phoneticPr fontId="9"/>
  </si>
  <si>
    <r>
      <t xml:space="preserve">7,390 </t>
    </r>
    <r>
      <rPr>
        <sz val="11"/>
        <color indexed="8"/>
        <rFont val="ＭＳ 明朝"/>
        <family val="1"/>
        <charset val="128"/>
      </rPr>
      <t>など</t>
    </r>
    <phoneticPr fontId="9"/>
  </si>
  <si>
    <r>
      <t>SF</t>
    </r>
    <r>
      <rPr>
        <vertAlign val="subscript"/>
        <sz val="11"/>
        <color indexed="8"/>
        <rFont val="Century"/>
        <family val="1"/>
      </rPr>
      <t>6</t>
    </r>
    <phoneticPr fontId="9"/>
  </si>
  <si>
    <r>
      <t>NF</t>
    </r>
    <r>
      <rPr>
        <vertAlign val="subscript"/>
        <sz val="11"/>
        <color indexed="8"/>
        <rFont val="Century"/>
        <family val="1"/>
      </rPr>
      <t>3</t>
    </r>
    <phoneticPr fontId="9"/>
  </si>
  <si>
    <r>
      <rPr>
        <sz val="11"/>
        <color indexed="8"/>
        <rFont val="ＭＳ 明朝"/>
        <family val="1"/>
        <charset val="128"/>
      </rPr>
      <t>■地球温暖化係数（</t>
    </r>
    <r>
      <rPr>
        <sz val="11"/>
        <color indexed="8"/>
        <rFont val="Century"/>
        <family val="1"/>
      </rPr>
      <t xml:space="preserve">GWP): </t>
    </r>
    <r>
      <rPr>
        <sz val="11"/>
        <color indexed="8"/>
        <rFont val="ＭＳ 明朝"/>
        <family val="1"/>
        <charset val="128"/>
      </rPr>
      <t>時間枠＝</t>
    </r>
    <r>
      <rPr>
        <sz val="11"/>
        <color indexed="8"/>
        <rFont val="Century"/>
        <family val="1"/>
      </rPr>
      <t>100</t>
    </r>
    <r>
      <rPr>
        <sz val="11"/>
        <color indexed="8"/>
        <rFont val="ＭＳ 明朝"/>
        <family val="1"/>
        <charset val="128"/>
      </rPr>
      <t>年</t>
    </r>
    <rPh sb="1" eb="3">
      <t>チキュウ</t>
    </rPh>
    <rPh sb="3" eb="6">
      <t>オンダンカ</t>
    </rPh>
    <rPh sb="6" eb="8">
      <t>ケイスウ</t>
    </rPh>
    <rPh sb="15" eb="18">
      <t>ジカンワク</t>
    </rPh>
    <rPh sb="22" eb="23">
      <t>ネン</t>
    </rPh>
    <phoneticPr fontId="9"/>
  </si>
  <si>
    <r>
      <t xml:space="preserve"> </t>
    </r>
    <r>
      <rPr>
        <sz val="11"/>
        <rFont val="ＭＳ 明朝"/>
        <family val="1"/>
        <charset val="128"/>
      </rPr>
      <t>※参考：　</t>
    </r>
    <r>
      <rPr>
        <sz val="11"/>
        <rFont val="Century"/>
        <family val="1"/>
      </rPr>
      <t>2012</t>
    </r>
    <r>
      <rPr>
        <sz val="11"/>
        <rFont val="ＭＳ 明朝"/>
        <family val="1"/>
        <charset val="128"/>
      </rPr>
      <t>年度確報値以前は、</t>
    </r>
    <r>
      <rPr>
        <sz val="11"/>
        <rFont val="Century"/>
        <family val="1"/>
      </rPr>
      <t>IPCC</t>
    </r>
    <r>
      <rPr>
        <sz val="11"/>
        <rFont val="ＭＳ 明朝"/>
        <family val="1"/>
        <charset val="128"/>
      </rPr>
      <t>第二次評価報告書</t>
    </r>
    <r>
      <rPr>
        <sz val="11"/>
        <rFont val="Century"/>
        <family val="1"/>
      </rPr>
      <t xml:space="preserve">(1995) </t>
    </r>
    <r>
      <rPr>
        <sz val="11"/>
        <rFont val="ＭＳ 明朝"/>
        <family val="1"/>
        <charset val="128"/>
      </rPr>
      <t>に記載の地球温暖化係数を使用していた。</t>
    </r>
    <rPh sb="2" eb="4">
      <t>サンコウ</t>
    </rPh>
    <rPh sb="10" eb="12">
      <t>ネンド</t>
    </rPh>
    <rPh sb="12" eb="14">
      <t>カクホウ</t>
    </rPh>
    <rPh sb="14" eb="15">
      <t>チ</t>
    </rPh>
    <rPh sb="15" eb="17">
      <t>イゼン</t>
    </rPh>
    <rPh sb="23" eb="24">
      <t>ダイ</t>
    </rPh>
    <rPh sb="24" eb="26">
      <t>ニジ</t>
    </rPh>
    <rPh sb="26" eb="28">
      <t>ヒョウカ</t>
    </rPh>
    <rPh sb="28" eb="31">
      <t>ホウコクショ</t>
    </rPh>
    <rPh sb="39" eb="41">
      <t>キサイ</t>
    </rPh>
    <rPh sb="42" eb="44">
      <t>チキュウ</t>
    </rPh>
    <rPh sb="44" eb="47">
      <t>オンダンカ</t>
    </rPh>
    <rPh sb="47" eb="49">
      <t>ケイスウ</t>
    </rPh>
    <rPh sb="50" eb="52">
      <t>シヨウ</t>
    </rPh>
    <phoneticPr fontId="9"/>
  </si>
  <si>
    <r>
      <rPr>
        <sz val="11"/>
        <color theme="1"/>
        <rFont val="ＭＳ 明朝"/>
        <family val="1"/>
        <charset val="128"/>
      </rPr>
      <t>間接</t>
    </r>
    <r>
      <rPr>
        <sz val="11"/>
        <color theme="1"/>
        <rFont val="Century"/>
        <family val="1"/>
      </rPr>
      <t>CO</t>
    </r>
    <r>
      <rPr>
        <vertAlign val="subscript"/>
        <sz val="11"/>
        <color indexed="8"/>
        <rFont val="Century"/>
        <family val="1"/>
      </rPr>
      <t>2</t>
    </r>
    <r>
      <rPr>
        <sz val="11"/>
        <color indexed="8"/>
        <rFont val="ＭＳ 明朝"/>
        <family val="1"/>
        <charset val="128"/>
      </rPr>
      <t>はこれらの排出量を</t>
    </r>
    <r>
      <rPr>
        <sz val="11"/>
        <color indexed="8"/>
        <rFont val="Century"/>
        <family val="1"/>
      </rPr>
      <t>CO</t>
    </r>
    <r>
      <rPr>
        <vertAlign val="subscript"/>
        <sz val="11"/>
        <color indexed="8"/>
        <rFont val="Century"/>
        <family val="1"/>
      </rPr>
      <t>2</t>
    </r>
    <r>
      <rPr>
        <sz val="11"/>
        <color indexed="8"/>
        <rFont val="ＭＳ 明朝"/>
        <family val="1"/>
        <charset val="128"/>
      </rPr>
      <t>換算した値を示す。ただし、燃焼起源及びバイオマス起源の</t>
    </r>
    <r>
      <rPr>
        <sz val="11"/>
        <color indexed="8"/>
        <rFont val="Century"/>
        <family val="1"/>
      </rPr>
      <t>CO</t>
    </r>
    <r>
      <rPr>
        <sz val="11"/>
        <color indexed="8"/>
        <rFont val="ＭＳ 明朝"/>
        <family val="1"/>
        <charset val="128"/>
      </rPr>
      <t>、</t>
    </r>
    <r>
      <rPr>
        <sz val="11"/>
        <color indexed="8"/>
        <rFont val="Century"/>
        <family val="1"/>
      </rPr>
      <t>CH</t>
    </r>
    <r>
      <rPr>
        <vertAlign val="subscript"/>
        <sz val="11"/>
        <color indexed="8"/>
        <rFont val="Century"/>
        <family val="1"/>
      </rPr>
      <t>4</t>
    </r>
    <r>
      <rPr>
        <sz val="11"/>
        <color indexed="8"/>
        <rFont val="ＭＳ 明朝"/>
        <family val="1"/>
        <charset val="128"/>
      </rPr>
      <t>及び</t>
    </r>
    <r>
      <rPr>
        <sz val="11"/>
        <color indexed="8"/>
        <rFont val="Century"/>
        <family val="1"/>
      </rPr>
      <t>NMVOC</t>
    </r>
    <r>
      <rPr>
        <sz val="11"/>
        <color indexed="8"/>
        <rFont val="ＭＳ 明朝"/>
        <family val="1"/>
        <charset val="128"/>
      </rPr>
      <t>に由来する排出量は、二重計上や</t>
    </r>
    <rPh sb="0" eb="2">
      <t>カンセツ</t>
    </rPh>
    <rPh sb="10" eb="12">
      <t>ハイシュツ</t>
    </rPh>
    <rPh sb="12" eb="13">
      <t>リョウ</t>
    </rPh>
    <rPh sb="17" eb="19">
      <t>カンサン</t>
    </rPh>
    <rPh sb="21" eb="22">
      <t>アタイ</t>
    </rPh>
    <rPh sb="23" eb="24">
      <t>シメ</t>
    </rPh>
    <phoneticPr fontId="9"/>
  </si>
  <si>
    <t>Notes</t>
    <phoneticPr fontId="9"/>
  </si>
  <si>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rPh sb="1" eb="3">
      <t>ネンリョウ</t>
    </rPh>
    <rPh sb="3" eb="5">
      <t>シュベツ</t>
    </rPh>
    <rPh sb="5" eb="7">
      <t>ウチワケ</t>
    </rPh>
    <phoneticPr fontId="14"/>
  </si>
  <si>
    <t>Energy Industries
 (Oil Refinery, Electric Power Plant)</t>
    <phoneticPr fontId="9"/>
  </si>
  <si>
    <t>速報値</t>
    <rPh sb="0" eb="3">
      <t>ソクホウチ</t>
    </rPh>
    <phoneticPr fontId="9"/>
  </si>
  <si>
    <r>
      <rPr>
        <sz val="14"/>
        <rFont val="Century"/>
        <family val="1"/>
      </rPr>
      <t>2017</t>
    </r>
    <r>
      <rPr>
        <sz val="14"/>
        <rFont val="ＭＳ Ｐ明朝"/>
        <family val="1"/>
        <charset val="128"/>
      </rPr>
      <t>年度</t>
    </r>
    <r>
      <rPr>
        <sz val="10"/>
        <rFont val="ＭＳ Ｐ明朝"/>
        <family val="1"/>
        <charset val="128"/>
      </rPr>
      <t/>
    </r>
    <phoneticPr fontId="9"/>
  </si>
  <si>
    <r>
      <rPr>
        <sz val="14"/>
        <rFont val="Century"/>
        <family val="1"/>
      </rPr>
      <t>2018</t>
    </r>
    <r>
      <rPr>
        <sz val="14"/>
        <rFont val="ＭＳ Ｐ明朝"/>
        <family val="1"/>
        <charset val="128"/>
      </rPr>
      <t>年度</t>
    </r>
    <r>
      <rPr>
        <sz val="10"/>
        <rFont val="ＭＳ Ｐ明朝"/>
        <family val="1"/>
        <charset val="128"/>
      </rPr>
      <t/>
    </r>
    <phoneticPr fontId="9"/>
  </si>
  <si>
    <r>
      <rPr>
        <sz val="14"/>
        <rFont val="Century"/>
        <family val="1"/>
      </rPr>
      <t>2019</t>
    </r>
    <r>
      <rPr>
        <sz val="14"/>
        <rFont val="ＭＳ Ｐ明朝"/>
        <family val="1"/>
        <charset val="128"/>
      </rPr>
      <t>年度</t>
    </r>
    <r>
      <rPr>
        <sz val="10"/>
        <rFont val="ＭＳ Ｐ明朝"/>
        <family val="1"/>
        <charset val="128"/>
      </rPr>
      <t/>
    </r>
    <phoneticPr fontId="9"/>
  </si>
  <si>
    <r>
      <rPr>
        <sz val="14"/>
        <rFont val="Century"/>
        <family val="1"/>
      </rPr>
      <t>2020</t>
    </r>
    <r>
      <rPr>
        <sz val="14"/>
        <rFont val="ＭＳ Ｐ明朝"/>
        <family val="1"/>
        <charset val="128"/>
      </rPr>
      <t>年度</t>
    </r>
    <r>
      <rPr>
        <sz val="10"/>
        <rFont val="ＭＳ Ｐ明朝"/>
        <family val="1"/>
        <charset val="128"/>
      </rPr>
      <t/>
    </r>
    <phoneticPr fontId="9"/>
  </si>
  <si>
    <r>
      <rPr>
        <sz val="14"/>
        <rFont val="Century"/>
        <family val="1"/>
      </rPr>
      <t>2021</t>
    </r>
    <r>
      <rPr>
        <sz val="14"/>
        <rFont val="ＭＳ Ｐ明朝"/>
        <family val="1"/>
        <charset val="128"/>
      </rPr>
      <t>年度</t>
    </r>
    <r>
      <rPr>
        <sz val="10"/>
        <rFont val="ＭＳ Ｐ明朝"/>
        <family val="1"/>
        <charset val="128"/>
      </rPr>
      <t/>
    </r>
    <phoneticPr fontId="9"/>
  </si>
  <si>
    <r>
      <rPr>
        <sz val="14"/>
        <rFont val="Century"/>
        <family val="1"/>
      </rPr>
      <t>2022</t>
    </r>
    <r>
      <rPr>
        <sz val="14"/>
        <rFont val="ＭＳ Ｐ明朝"/>
        <family val="1"/>
        <charset val="128"/>
      </rPr>
      <t>年度</t>
    </r>
    <r>
      <rPr>
        <sz val="10"/>
        <rFont val="ＭＳ Ｐ明朝"/>
        <family val="1"/>
        <charset val="128"/>
      </rPr>
      <t/>
    </r>
    <phoneticPr fontId="9"/>
  </si>
  <si>
    <r>
      <rPr>
        <sz val="14"/>
        <rFont val="Century"/>
        <family val="1"/>
      </rPr>
      <t>2016</t>
    </r>
    <r>
      <rPr>
        <sz val="14"/>
        <rFont val="ＭＳ Ｐ明朝"/>
        <family val="1"/>
        <charset val="128"/>
      </rPr>
      <t>年度</t>
    </r>
    <r>
      <rPr>
        <sz val="10"/>
        <rFont val="ＭＳ Ｐ明朝"/>
        <family val="1"/>
        <charset val="128"/>
      </rPr>
      <t/>
    </r>
    <phoneticPr fontId="9"/>
  </si>
  <si>
    <t xml:space="preserve">      FY2016</t>
    <phoneticPr fontId="9"/>
  </si>
  <si>
    <t xml:space="preserve">      FY2017</t>
    <phoneticPr fontId="9"/>
  </si>
  <si>
    <r>
      <t>CO</t>
    </r>
    <r>
      <rPr>
        <b/>
        <vertAlign val="subscript"/>
        <sz val="16"/>
        <rFont val="Century"/>
        <family val="1"/>
      </rPr>
      <t>2</t>
    </r>
    <r>
      <rPr>
        <b/>
        <sz val="16"/>
        <rFont val="Century"/>
        <family val="1"/>
      </rPr>
      <t xml:space="preserve"> emissions by sector
(Summary)</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</si>
  <si>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xml:space="preserve">) </t>
    </r>
    <r>
      <rPr>
        <b/>
        <sz val="16"/>
        <rFont val="ＭＳ Ｐゴシック"/>
        <family val="3"/>
        <charset val="128"/>
      </rPr>
      <t>排出量</t>
    </r>
    <phoneticPr fontId="9"/>
  </si>
  <si>
    <r>
      <t>*4:  Total (excluding LULUCF, including indirect CO</t>
    </r>
    <r>
      <rPr>
        <vertAlign val="subscript"/>
        <sz val="11"/>
        <rFont val="Century"/>
        <family val="1"/>
      </rPr>
      <t>2</t>
    </r>
    <r>
      <rPr>
        <sz val="11"/>
        <rFont val="Century"/>
        <family val="1"/>
      </rPr>
      <t>) is equal to the domestic publication version.</t>
    </r>
    <phoneticPr fontId="9"/>
  </si>
  <si>
    <r>
      <t>1990</t>
    </r>
    <r>
      <rPr>
        <sz val="10"/>
        <rFont val="ＭＳ 明朝"/>
        <family val="1"/>
        <charset val="128"/>
      </rPr>
      <t>年度　　　　　　　　　　　　　　　　　　　　　　　　　　　　　　　　　　　　　　　　　　　　　　　　　　　　　　　　　　　　　　　　</t>
    </r>
    <rPh sb="4" eb="5">
      <t>ネン</t>
    </rPh>
    <rPh sb="5" eb="6">
      <t>ド</t>
    </rPh>
    <phoneticPr fontId="9"/>
  </si>
  <si>
    <r>
      <t>2005</t>
    </r>
    <r>
      <rPr>
        <sz val="10"/>
        <rFont val="ＭＳ 明朝"/>
        <family val="1"/>
        <charset val="128"/>
      </rPr>
      <t>年度</t>
    </r>
    <r>
      <rPr>
        <sz val="10"/>
        <rFont val="Century"/>
        <family val="1"/>
      </rPr>
      <t/>
    </r>
    <rPh sb="5" eb="6">
      <t>ド</t>
    </rPh>
    <phoneticPr fontId="9"/>
  </si>
  <si>
    <r>
      <t>2013</t>
    </r>
    <r>
      <rPr>
        <sz val="10"/>
        <rFont val="ＭＳ 明朝"/>
        <family val="1"/>
        <charset val="128"/>
      </rPr>
      <t>年度</t>
    </r>
    <rPh sb="5" eb="6">
      <t>ド</t>
    </rPh>
    <phoneticPr fontId="9"/>
  </si>
  <si>
    <r>
      <t>2015</t>
    </r>
    <r>
      <rPr>
        <sz val="10"/>
        <rFont val="ＭＳ Ｐ明朝"/>
        <family val="1"/>
        <charset val="128"/>
      </rPr>
      <t>年度</t>
    </r>
    <rPh sb="5" eb="6">
      <t>ド</t>
    </rPh>
    <phoneticPr fontId="9"/>
  </si>
  <si>
    <r>
      <t>2016</t>
    </r>
    <r>
      <rPr>
        <sz val="10"/>
        <rFont val="ＭＳ Ｐ明朝"/>
        <family val="1"/>
        <charset val="128"/>
      </rPr>
      <t>年度</t>
    </r>
    <rPh sb="5" eb="6">
      <t>ド</t>
    </rPh>
    <phoneticPr fontId="9"/>
  </si>
  <si>
    <r>
      <t>2017</t>
    </r>
    <r>
      <rPr>
        <sz val="10"/>
        <rFont val="ＭＳ Ｐ明朝"/>
        <family val="1"/>
        <charset val="128"/>
      </rPr>
      <t>年度</t>
    </r>
    <rPh sb="5" eb="6">
      <t>ド</t>
    </rPh>
    <phoneticPr fontId="9"/>
  </si>
  <si>
    <r>
      <t>2018</t>
    </r>
    <r>
      <rPr>
        <sz val="10"/>
        <rFont val="ＭＳ Ｐ明朝"/>
        <family val="1"/>
        <charset val="128"/>
      </rPr>
      <t>年度</t>
    </r>
    <rPh sb="5" eb="6">
      <t>ド</t>
    </rPh>
    <phoneticPr fontId="9"/>
  </si>
  <si>
    <r>
      <t>2019</t>
    </r>
    <r>
      <rPr>
        <sz val="10"/>
        <rFont val="ＭＳ Ｐ明朝"/>
        <family val="1"/>
        <charset val="128"/>
      </rPr>
      <t>年度</t>
    </r>
    <rPh sb="5" eb="6">
      <t>ド</t>
    </rPh>
    <phoneticPr fontId="9"/>
  </si>
  <si>
    <r>
      <t>2020年度</t>
    </r>
    <r>
      <rPr>
        <sz val="10"/>
        <rFont val="ＭＳ Ｐ明朝"/>
        <family val="1"/>
        <charset val="128"/>
      </rPr>
      <t/>
    </r>
    <rPh sb="5" eb="6">
      <t>ド</t>
    </rPh>
    <phoneticPr fontId="9"/>
  </si>
  <si>
    <r>
      <t>2021年度</t>
    </r>
    <r>
      <rPr>
        <sz val="10"/>
        <rFont val="ＭＳ Ｐ明朝"/>
        <family val="1"/>
        <charset val="128"/>
      </rPr>
      <t/>
    </r>
    <rPh sb="5" eb="6">
      <t>ド</t>
    </rPh>
    <phoneticPr fontId="9"/>
  </si>
  <si>
    <r>
      <t>1990</t>
    </r>
    <r>
      <rPr>
        <sz val="10"/>
        <rFont val="ＭＳ 明朝"/>
        <family val="1"/>
        <charset val="128"/>
      </rPr>
      <t>年度</t>
    </r>
    <rPh sb="4" eb="5">
      <t>ネン</t>
    </rPh>
    <rPh sb="5" eb="6">
      <t>ド</t>
    </rPh>
    <phoneticPr fontId="9"/>
  </si>
  <si>
    <r>
      <t>2017年度</t>
    </r>
    <r>
      <rPr>
        <sz val="10"/>
        <rFont val="ＭＳ Ｐ明朝"/>
        <family val="1"/>
        <charset val="128"/>
      </rPr>
      <t/>
    </r>
    <rPh sb="5" eb="6">
      <t>ド</t>
    </rPh>
    <phoneticPr fontId="9"/>
  </si>
  <si>
    <r>
      <t>2018年度</t>
    </r>
    <r>
      <rPr>
        <sz val="10"/>
        <rFont val="ＭＳ Ｐ明朝"/>
        <family val="1"/>
        <charset val="128"/>
      </rPr>
      <t/>
    </r>
    <rPh sb="5" eb="6">
      <t>ド</t>
    </rPh>
    <phoneticPr fontId="9"/>
  </si>
  <si>
    <r>
      <t>2019年度</t>
    </r>
    <r>
      <rPr>
        <sz val="10"/>
        <rFont val="ＭＳ Ｐ明朝"/>
        <family val="1"/>
        <charset val="128"/>
      </rPr>
      <t/>
    </r>
    <rPh sb="5" eb="6">
      <t>ド</t>
    </rPh>
    <phoneticPr fontId="9"/>
  </si>
  <si>
    <r>
      <t>1990</t>
    </r>
    <r>
      <rPr>
        <sz val="10"/>
        <rFont val="ＭＳ 明朝"/>
        <family val="1"/>
        <charset val="128"/>
      </rPr>
      <t>年</t>
    </r>
    <rPh sb="4" eb="5">
      <t>ネン</t>
    </rPh>
    <phoneticPr fontId="9"/>
  </si>
  <si>
    <r>
      <t>2005</t>
    </r>
    <r>
      <rPr>
        <sz val="10"/>
        <rFont val="ＭＳ 明朝"/>
        <family val="1"/>
        <charset val="128"/>
      </rPr>
      <t>年</t>
    </r>
    <r>
      <rPr>
        <sz val="10"/>
        <rFont val="Century"/>
        <family val="1"/>
      </rPr>
      <t/>
    </r>
    <phoneticPr fontId="9"/>
  </si>
  <si>
    <r>
      <t>2013</t>
    </r>
    <r>
      <rPr>
        <sz val="10"/>
        <rFont val="ＭＳ 明朝"/>
        <family val="1"/>
        <charset val="128"/>
      </rPr>
      <t>年</t>
    </r>
    <phoneticPr fontId="9"/>
  </si>
  <si>
    <r>
      <t>2015</t>
    </r>
    <r>
      <rPr>
        <sz val="10"/>
        <rFont val="ＭＳ Ｐ明朝"/>
        <family val="1"/>
        <charset val="128"/>
      </rPr>
      <t>年</t>
    </r>
    <phoneticPr fontId="9"/>
  </si>
  <si>
    <r>
      <t>2016</t>
    </r>
    <r>
      <rPr>
        <sz val="10"/>
        <rFont val="ＭＳ Ｐ明朝"/>
        <family val="1"/>
        <charset val="128"/>
      </rPr>
      <t>年</t>
    </r>
    <phoneticPr fontId="9"/>
  </si>
  <si>
    <r>
      <t>2017年</t>
    </r>
    <r>
      <rPr>
        <sz val="10"/>
        <rFont val="ＭＳ Ｐ明朝"/>
        <family val="1"/>
        <charset val="128"/>
      </rPr>
      <t/>
    </r>
  </si>
  <si>
    <r>
      <t>2018年</t>
    </r>
    <r>
      <rPr>
        <sz val="10"/>
        <rFont val="ＭＳ Ｐ明朝"/>
        <family val="1"/>
        <charset val="128"/>
      </rPr>
      <t/>
    </r>
  </si>
  <si>
    <r>
      <t>2019年</t>
    </r>
    <r>
      <rPr>
        <sz val="10"/>
        <rFont val="ＭＳ Ｐ明朝"/>
        <family val="1"/>
        <charset val="128"/>
      </rPr>
      <t/>
    </r>
  </si>
  <si>
    <r>
      <t>2020年</t>
    </r>
    <r>
      <rPr>
        <sz val="10"/>
        <rFont val="ＭＳ Ｐ明朝"/>
        <family val="1"/>
        <charset val="128"/>
      </rPr>
      <t/>
    </r>
  </si>
  <si>
    <r>
      <t>2021年</t>
    </r>
    <r>
      <rPr>
        <sz val="10"/>
        <rFont val="ＭＳ Ｐ明朝"/>
        <family val="1"/>
        <charset val="128"/>
      </rPr>
      <t/>
    </r>
  </si>
  <si>
    <t>工業プロセス及び製品の使用</t>
    <rPh sb="0" eb="2">
      <t>コウギョウ</t>
    </rPh>
    <rPh sb="6" eb="7">
      <t>オヨ</t>
    </rPh>
    <rPh sb="8" eb="10">
      <t>セイヒン</t>
    </rPh>
    <rPh sb="11" eb="13">
      <t>シヨウ</t>
    </rPh>
    <phoneticPr fontId="11"/>
  </si>
  <si>
    <t>工業プロセス及び製品の使用
（化学産業、半導体・液晶製造工程等）</t>
    <phoneticPr fontId="9"/>
  </si>
  <si>
    <t>工業プロセス及び製品の使用</t>
    <rPh sb="0" eb="2">
      <t>コウギョウ</t>
    </rPh>
    <rPh sb="6" eb="7">
      <t>オヨ</t>
    </rPh>
    <rPh sb="8" eb="10">
      <t>セイヒン</t>
    </rPh>
    <rPh sb="11" eb="13">
      <t>シヨウ</t>
    </rPh>
    <phoneticPr fontId="9"/>
  </si>
  <si>
    <r>
      <t xml:space="preserve">2. </t>
    </r>
    <r>
      <rPr>
        <sz val="11"/>
        <rFont val="ＭＳ 明朝"/>
        <family val="1"/>
        <charset val="128"/>
      </rPr>
      <t>工業プロセス及び製品の使用</t>
    </r>
    <phoneticPr fontId="9"/>
  </si>
  <si>
    <r>
      <t xml:space="preserve">2. </t>
    </r>
    <r>
      <rPr>
        <sz val="11"/>
        <rFont val="ＭＳ 明朝"/>
        <family val="1"/>
        <charset val="128"/>
      </rPr>
      <t>工業プロセス及び製品の使用</t>
    </r>
    <rPh sb="3" eb="5">
      <t>コウギョウ</t>
    </rPh>
    <rPh sb="9" eb="10">
      <t>オヨ</t>
    </rPh>
    <rPh sb="11" eb="13">
      <t>セイヒン</t>
    </rPh>
    <rPh sb="14" eb="16">
      <t>シヨウ</t>
    </rPh>
    <phoneticPr fontId="9"/>
  </si>
  <si>
    <t>エネルギー転換部門
（電気熱配分統計誤差除く）</t>
    <rPh sb="5" eb="7">
      <t>テンカン</t>
    </rPh>
    <rPh sb="7" eb="9">
      <t>ブモン</t>
    </rPh>
    <phoneticPr fontId="9"/>
  </si>
  <si>
    <t>Wholesale and Retail, Finance and Insurance, 
Real Estate</t>
    <phoneticPr fontId="9"/>
  </si>
  <si>
    <t>Education, Learning Support, Medical, 
Health Care and Welfare, Miscellaneous Services</t>
    <phoneticPr fontId="9"/>
  </si>
  <si>
    <t>Electricity, Gas, Water, Information and Communications, Transport and Post service</t>
    <phoneticPr fontId="9"/>
  </si>
  <si>
    <r>
      <rPr>
        <b/>
        <sz val="16"/>
        <rFont val="ＭＳ Ｐ明朝"/>
        <family val="1"/>
        <charset val="128"/>
      </rPr>
      <t>温室効果ガス排出量</t>
    </r>
    <phoneticPr fontId="8"/>
  </si>
  <si>
    <r>
      <rPr>
        <sz val="11"/>
        <rFont val="ＭＳ 明朝"/>
        <family val="1"/>
        <charset val="128"/>
      </rPr>
      <t>■</t>
    </r>
    <r>
      <rPr>
        <sz val="11"/>
        <rFont val="Century"/>
        <family val="1"/>
      </rPr>
      <t>Emissions [Mt CO</t>
    </r>
    <r>
      <rPr>
        <vertAlign val="subscript"/>
        <sz val="11"/>
        <rFont val="Century"/>
        <family val="1"/>
      </rPr>
      <t>2</t>
    </r>
    <r>
      <rPr>
        <sz val="11"/>
        <rFont val="Century"/>
        <family val="1"/>
      </rPr>
      <t xml:space="preserve"> eq.]</t>
    </r>
    <phoneticPr fontId="9"/>
  </si>
  <si>
    <r>
      <rPr>
        <sz val="11"/>
        <rFont val="ＭＳ 明朝"/>
        <family val="1"/>
        <charset val="128"/>
      </rPr>
      <t>■</t>
    </r>
    <r>
      <rPr>
        <sz val="11"/>
        <rFont val="Century"/>
        <family val="1"/>
      </rPr>
      <t>Share</t>
    </r>
    <phoneticPr fontId="8"/>
  </si>
  <si>
    <r>
      <rPr>
        <sz val="11"/>
        <rFont val="ＭＳ 明朝"/>
        <family val="1"/>
        <charset val="128"/>
      </rPr>
      <t>■</t>
    </r>
    <r>
      <rPr>
        <sz val="11"/>
        <rFont val="Century"/>
        <family val="1"/>
      </rPr>
      <t>Comparison with FY1990</t>
    </r>
    <phoneticPr fontId="9"/>
  </si>
  <si>
    <r>
      <rPr>
        <sz val="11"/>
        <rFont val="ＭＳ 明朝"/>
        <family val="1"/>
        <charset val="128"/>
      </rPr>
      <t>■</t>
    </r>
    <r>
      <rPr>
        <sz val="11"/>
        <rFont val="Century"/>
        <family val="1"/>
      </rPr>
      <t>Comparison with FY2005</t>
    </r>
    <phoneticPr fontId="9"/>
  </si>
  <si>
    <r>
      <rPr>
        <sz val="11"/>
        <rFont val="ＭＳ 明朝"/>
        <family val="1"/>
        <charset val="128"/>
      </rPr>
      <t>■</t>
    </r>
    <r>
      <rPr>
        <sz val="11"/>
        <rFont val="Century"/>
        <family val="1"/>
      </rPr>
      <t>Comparison with FY2013</t>
    </r>
    <phoneticPr fontId="9"/>
  </si>
  <si>
    <t>Cement Production</t>
    <phoneticPr fontId="9"/>
  </si>
  <si>
    <t>Lime Production</t>
    <phoneticPr fontId="9"/>
  </si>
  <si>
    <t>Glass Production</t>
    <phoneticPr fontId="9"/>
  </si>
  <si>
    <t>Other Process Uses of Carbonates</t>
    <phoneticPr fontId="9"/>
  </si>
  <si>
    <t>Mineral Products</t>
    <phoneticPr fontId="9"/>
  </si>
  <si>
    <t>Ammonia</t>
    <phoneticPr fontId="9"/>
  </si>
  <si>
    <t>Ethylene &amp; Carbide, etc.</t>
    <phoneticPr fontId="9"/>
  </si>
  <si>
    <t>Chemical Industry</t>
    <phoneticPr fontId="9"/>
  </si>
  <si>
    <t>Metal Production</t>
    <phoneticPr fontId="9"/>
  </si>
  <si>
    <t>Non-energy Products from Fuels and Solvent Use</t>
    <phoneticPr fontId="9"/>
  </si>
  <si>
    <t>Waste for Energy Purposes</t>
    <phoneticPr fontId="9"/>
  </si>
  <si>
    <t>Waste</t>
    <phoneticPr fontId="9"/>
  </si>
  <si>
    <t>Liming</t>
    <phoneticPr fontId="9"/>
  </si>
  <si>
    <t>Urea Fertilization</t>
    <phoneticPr fontId="9"/>
  </si>
  <si>
    <t>Agriculture</t>
    <phoneticPr fontId="9"/>
  </si>
  <si>
    <t>Fugitive Emissions from Fuel, etc.</t>
    <phoneticPr fontId="9"/>
  </si>
  <si>
    <t>Indirect CO2</t>
    <phoneticPr fontId="9"/>
  </si>
  <si>
    <t>非エネルギー起源</t>
    <phoneticPr fontId="9"/>
  </si>
  <si>
    <r>
      <t>Non energy related CO</t>
    </r>
    <r>
      <rPr>
        <vertAlign val="subscript"/>
        <sz val="11"/>
        <rFont val="Century"/>
        <family val="1"/>
      </rPr>
      <t>2</t>
    </r>
    <phoneticPr fontId="9"/>
  </si>
  <si>
    <t>in FY2017</t>
    <phoneticPr fontId="9"/>
  </si>
  <si>
    <t>in FY2013</t>
    <phoneticPr fontId="9"/>
  </si>
  <si>
    <t>in FY2005</t>
    <phoneticPr fontId="9"/>
  </si>
  <si>
    <t>in FY1990</t>
    <phoneticPr fontId="9"/>
  </si>
  <si>
    <t>in FY2018</t>
    <phoneticPr fontId="9"/>
  </si>
  <si>
    <t>in FY2019</t>
    <phoneticPr fontId="9"/>
  </si>
  <si>
    <t xml:space="preserve">   in FY1990</t>
    <phoneticPr fontId="9"/>
  </si>
  <si>
    <t xml:space="preserve">   in FY2005</t>
    <phoneticPr fontId="9"/>
  </si>
  <si>
    <t xml:space="preserve">   in FY2013</t>
    <phoneticPr fontId="9"/>
  </si>
  <si>
    <t xml:space="preserve">   in FY2016</t>
    <phoneticPr fontId="9"/>
  </si>
  <si>
    <t xml:space="preserve">   in FY2017</t>
    <phoneticPr fontId="9"/>
  </si>
  <si>
    <t xml:space="preserve">   in FY2018</t>
    <phoneticPr fontId="9"/>
  </si>
  <si>
    <t xml:space="preserve"> in FY2019</t>
    <phoneticPr fontId="9"/>
  </si>
  <si>
    <t xml:space="preserve"> in FY2020</t>
    <phoneticPr fontId="9"/>
  </si>
  <si>
    <t xml:space="preserve">  in CY2005</t>
    <phoneticPr fontId="9"/>
  </si>
  <si>
    <t xml:space="preserve">  in CY1990</t>
    <phoneticPr fontId="9"/>
  </si>
  <si>
    <t xml:space="preserve">  in CY2013</t>
    <phoneticPr fontId="9"/>
  </si>
  <si>
    <t xml:space="preserve">  in CY2015</t>
    <phoneticPr fontId="9"/>
  </si>
  <si>
    <t xml:space="preserve">  in CY2016</t>
    <phoneticPr fontId="9"/>
  </si>
  <si>
    <t xml:space="preserve">  in CY2017</t>
    <phoneticPr fontId="9"/>
  </si>
  <si>
    <t xml:space="preserve">  in CY2018</t>
    <phoneticPr fontId="9"/>
  </si>
  <si>
    <t xml:space="preserve">  in CY2019</t>
    <phoneticPr fontId="9"/>
  </si>
  <si>
    <t xml:space="preserve">  in CY2020</t>
    <phoneticPr fontId="9"/>
  </si>
  <si>
    <t>in FY2016</t>
    <phoneticPr fontId="9"/>
  </si>
  <si>
    <t>in FY2015</t>
    <phoneticPr fontId="9"/>
  </si>
  <si>
    <t>in FY2014</t>
    <phoneticPr fontId="9"/>
  </si>
  <si>
    <t>事業用発電及び熱供給</t>
    <rPh sb="0" eb="3">
      <t>ジギョウヨウ</t>
    </rPh>
    <rPh sb="3" eb="5">
      <t>ハツデン</t>
    </rPh>
    <rPh sb="5" eb="6">
      <t>オヨ</t>
    </rPh>
    <rPh sb="7" eb="8">
      <t>ネツ</t>
    </rPh>
    <rPh sb="8" eb="10">
      <t>キョウキュウ</t>
    </rPh>
    <phoneticPr fontId="9"/>
  </si>
  <si>
    <t>石油製品製造</t>
    <rPh sb="0" eb="2">
      <t>セキユ</t>
    </rPh>
    <rPh sb="2" eb="4">
      <t>セイヒン</t>
    </rPh>
    <rPh sb="4" eb="6">
      <t>セイゾウ</t>
    </rPh>
    <phoneticPr fontId="9"/>
  </si>
  <si>
    <r>
      <t xml:space="preserve">5. </t>
    </r>
    <r>
      <rPr>
        <b/>
        <sz val="11"/>
        <rFont val="ＭＳ 明朝"/>
        <family val="1"/>
        <charset val="128"/>
      </rPr>
      <t>廃棄物</t>
    </r>
    <rPh sb="3" eb="6">
      <t>ハイキブツ</t>
    </rPh>
    <phoneticPr fontId="9"/>
  </si>
  <si>
    <r>
      <rPr>
        <sz val="10"/>
        <rFont val="ＭＳ Ｐ明朝"/>
        <family val="1"/>
        <charset val="128"/>
      </rPr>
      <t>一人当たり</t>
    </r>
    <r>
      <rPr>
        <sz val="10"/>
        <rFont val="Century"/>
        <family val="1"/>
      </rPr>
      <t>CO</t>
    </r>
    <r>
      <rPr>
        <vertAlign val="subscript"/>
        <sz val="10"/>
        <rFont val="Century"/>
        <family val="1"/>
      </rPr>
      <t>2</t>
    </r>
    <r>
      <rPr>
        <sz val="10"/>
        <rFont val="ＭＳ 明朝"/>
        <family val="1"/>
        <charset val="128"/>
      </rPr>
      <t>排出量</t>
    </r>
    <rPh sb="0" eb="2">
      <t>ヒトリ</t>
    </rPh>
    <rPh sb="2" eb="3">
      <t>ア</t>
    </rPh>
    <rPh sb="8" eb="10">
      <t>ハイシュツ</t>
    </rPh>
    <rPh sb="10" eb="11">
      <t>リョウ</t>
    </rPh>
    <phoneticPr fontId="9"/>
  </si>
  <si>
    <r>
      <rPr>
        <b/>
        <sz val="12"/>
        <rFont val="ＭＳ Ｐ明朝"/>
        <family val="1"/>
        <charset val="128"/>
      </rPr>
      <t>＜確報値＞</t>
    </r>
    <rPh sb="1" eb="3">
      <t>カクホウ</t>
    </rPh>
    <rPh sb="3" eb="4">
      <t>チ</t>
    </rPh>
    <phoneticPr fontId="8"/>
  </si>
  <si>
    <r>
      <rPr>
        <sz val="11"/>
        <rFont val="ＭＳ 明朝"/>
        <family val="1"/>
        <charset val="128"/>
      </rPr>
      <t>シート名／</t>
    </r>
    <r>
      <rPr>
        <sz val="11"/>
        <rFont val="Century"/>
        <family val="1"/>
      </rPr>
      <t>Sheets</t>
    </r>
    <rPh sb="3" eb="4">
      <t>メイ</t>
    </rPh>
    <phoneticPr fontId="9"/>
  </si>
  <si>
    <r>
      <rPr>
        <u/>
        <sz val="11"/>
        <color indexed="12"/>
        <rFont val="ＭＳ Ｐゴシック"/>
        <family val="3"/>
        <charset val="128"/>
      </rPr>
      <t>温室効果ガス排出量</t>
    </r>
    <rPh sb="0" eb="2">
      <t>オンシツ</t>
    </rPh>
    <rPh sb="2" eb="4">
      <t>コウカ</t>
    </rPh>
    <rPh sb="6" eb="8">
      <t>ハイシュツ</t>
    </rPh>
    <rPh sb="8" eb="9">
      <t>リョウ</t>
    </rPh>
    <phoneticPr fontId="9"/>
  </si>
  <si>
    <r>
      <rPr>
        <u/>
        <sz val="11"/>
        <color indexed="12"/>
        <rFont val="ＭＳ Ｐゴシック"/>
        <family val="3"/>
        <charset val="128"/>
      </rPr>
      <t>京都議定書に基づく吸収源活動の排出・吸収量</t>
    </r>
    <phoneticPr fontId="9"/>
  </si>
  <si>
    <r>
      <rPr>
        <u/>
        <sz val="11"/>
        <color indexed="12"/>
        <rFont val="ＭＳ Ｐゴシック"/>
        <family val="3"/>
        <charset val="128"/>
      </rPr>
      <t>国際バンカー油起源の</t>
    </r>
    <r>
      <rPr>
        <u/>
        <sz val="11"/>
        <color indexed="12"/>
        <rFont val="Century"/>
        <family val="1"/>
      </rPr>
      <t xml:space="preserve">GHG </t>
    </r>
    <r>
      <rPr>
        <u/>
        <sz val="11"/>
        <color indexed="12"/>
        <rFont val="ＭＳ Ｐゴシック"/>
        <family val="3"/>
        <charset val="128"/>
      </rPr>
      <t>排出量　【参考値】</t>
    </r>
    <rPh sb="0" eb="2">
      <t>コクサイ</t>
    </rPh>
    <rPh sb="6" eb="9">
      <t>ユキゲン</t>
    </rPh>
    <rPh sb="14" eb="17">
      <t>ハイシュツリョウ</t>
    </rPh>
    <rPh sb="19" eb="21">
      <t>サンコウ</t>
    </rPh>
    <rPh sb="21" eb="22">
      <t>チ</t>
    </rPh>
    <phoneticPr fontId="9"/>
  </si>
  <si>
    <r>
      <t>Allocated CO</t>
    </r>
    <r>
      <rPr>
        <b/>
        <vertAlign val="subscript"/>
        <sz val="16"/>
        <rFont val="Century"/>
        <family val="1"/>
      </rPr>
      <t>2</t>
    </r>
    <r>
      <rPr>
        <b/>
        <sz val="16"/>
        <rFont val="Century"/>
        <family val="1"/>
      </rPr>
      <t xml:space="preserve"> emissions by sector (Summary) </t>
    </r>
    <phoneticPr fontId="9"/>
  </si>
  <si>
    <r>
      <t>18.</t>
    </r>
    <r>
      <rPr>
        <sz val="11"/>
        <rFont val="ＭＳ Ｐ明朝"/>
        <family val="1"/>
        <charset val="128"/>
      </rPr>
      <t>【</t>
    </r>
    <r>
      <rPr>
        <sz val="11"/>
        <rFont val="Century"/>
        <family val="1"/>
      </rPr>
      <t>Annex</t>
    </r>
    <r>
      <rPr>
        <sz val="11"/>
        <rFont val="ＭＳ Ｐ明朝"/>
        <family val="1"/>
        <charset val="128"/>
      </rPr>
      <t>】</t>
    </r>
    <r>
      <rPr>
        <sz val="11"/>
        <rFont val="Century"/>
        <family val="1"/>
      </rPr>
      <t>CRF-CO2</t>
    </r>
    <phoneticPr fontId="9"/>
  </si>
  <si>
    <r>
      <t>CO</t>
    </r>
    <r>
      <rPr>
        <sz val="11"/>
        <color theme="0" tint="-0.499984740745262"/>
        <rFont val="ＭＳ Ｐ明朝"/>
        <family val="1"/>
        <charset val="128"/>
      </rPr>
      <t>₂</t>
    </r>
    <phoneticPr fontId="9"/>
  </si>
  <si>
    <r>
      <t>N</t>
    </r>
    <r>
      <rPr>
        <sz val="11"/>
        <rFont val="ＭＳ 明朝"/>
        <family val="1"/>
        <charset val="128"/>
      </rPr>
      <t>₂</t>
    </r>
    <r>
      <rPr>
        <sz val="11"/>
        <rFont val="Century"/>
        <family val="1"/>
      </rPr>
      <t>O</t>
    </r>
    <phoneticPr fontId="9"/>
  </si>
  <si>
    <t>*Including "Statistical discrepancy from power and heat allocation"</t>
    <phoneticPr fontId="9"/>
  </si>
  <si>
    <r>
      <rPr>
        <b/>
        <sz val="16"/>
        <rFont val="ＭＳ Ｐゴシック"/>
        <family val="3"/>
        <charset val="128"/>
      </rPr>
      <t xml:space="preserve">エネルギー起源
</t>
    </r>
    <r>
      <rPr>
        <b/>
        <sz val="16"/>
        <rFont val="Century"/>
        <family val="1"/>
      </rPr>
      <t>CO</t>
    </r>
    <r>
      <rPr>
        <b/>
        <vertAlign val="subscript"/>
        <sz val="16"/>
        <rFont val="Century"/>
        <family val="1"/>
      </rPr>
      <t>2</t>
    </r>
    <r>
      <rPr>
        <b/>
        <sz val="16"/>
        <rFont val="ＭＳ Ｐゴシック"/>
        <family val="3"/>
        <charset val="128"/>
      </rPr>
      <t>排出量
（燃料種別）</t>
    </r>
    <rPh sb="5" eb="7">
      <t>キゲン</t>
    </rPh>
    <phoneticPr fontId="9"/>
  </si>
  <si>
    <t>セメント製造</t>
    <rPh sb="4" eb="6">
      <t>セイゾウ</t>
    </rPh>
    <phoneticPr fontId="9"/>
  </si>
  <si>
    <t>石灰製造</t>
    <rPh sb="2" eb="4">
      <t>セイゾウ</t>
    </rPh>
    <phoneticPr fontId="9"/>
  </si>
  <si>
    <t>ガラス製造</t>
    <rPh sb="3" eb="5">
      <t>セイゾウ</t>
    </rPh>
    <phoneticPr fontId="9"/>
  </si>
  <si>
    <t>アンモニア製造</t>
    <rPh sb="5" eb="7">
      <t>セイゾウ</t>
    </rPh>
    <phoneticPr fontId="9"/>
  </si>
  <si>
    <t>エチレン、カーバイド製造ほか</t>
    <rPh sb="10" eb="12">
      <t>セイゾウ</t>
    </rPh>
    <phoneticPr fontId="9"/>
  </si>
  <si>
    <t>金属製造</t>
    <rPh sb="0" eb="2">
      <t>キンゾク</t>
    </rPh>
    <rPh sb="2" eb="4">
      <t>セイゾウ</t>
    </rPh>
    <phoneticPr fontId="9"/>
  </si>
  <si>
    <t>その他プロセスにおける炭酸塩の使用</t>
    <rPh sb="2" eb="3">
      <t>タ</t>
    </rPh>
    <rPh sb="11" eb="14">
      <t>タンサンエン</t>
    </rPh>
    <rPh sb="15" eb="17">
      <t>シヨウ</t>
    </rPh>
    <phoneticPr fontId="9"/>
  </si>
  <si>
    <t>燃料からの非エネルギー製品及び溶剤の使用</t>
    <rPh sb="0" eb="2">
      <t>ネンリョウ</t>
    </rPh>
    <rPh sb="5" eb="6">
      <t>ヒ</t>
    </rPh>
    <rPh sb="11" eb="13">
      <t>セイヒン</t>
    </rPh>
    <rPh sb="13" eb="14">
      <t>オヨ</t>
    </rPh>
    <rPh sb="15" eb="17">
      <t>ヨウザイ</t>
    </rPh>
    <rPh sb="18" eb="20">
      <t>シヨウ</t>
    </rPh>
    <phoneticPr fontId="9"/>
  </si>
  <si>
    <t>14.Household (per household)</t>
    <phoneticPr fontId="9"/>
  </si>
  <si>
    <t>15.Household (per capita)</t>
    <phoneticPr fontId="9"/>
  </si>
  <si>
    <r>
      <t>CH</t>
    </r>
    <r>
      <rPr>
        <u/>
        <sz val="8"/>
        <color rgb="FF0000FF"/>
        <rFont val="Century"/>
        <family val="1"/>
      </rPr>
      <t>4</t>
    </r>
    <r>
      <rPr>
        <u/>
        <sz val="11"/>
        <color indexed="12"/>
        <rFont val="Century"/>
        <family val="1"/>
      </rPr>
      <t xml:space="preserve"> </t>
    </r>
    <r>
      <rPr>
        <u/>
        <sz val="11"/>
        <color indexed="12"/>
        <rFont val="ＭＳ Ｐゴシック"/>
        <family val="3"/>
        <charset val="128"/>
      </rPr>
      <t>排出量（詳細表）</t>
    </r>
    <rPh sb="4" eb="7">
      <t>ハイシュツリョウ</t>
    </rPh>
    <rPh sb="8" eb="10">
      <t>ショウサイ</t>
    </rPh>
    <rPh sb="10" eb="11">
      <t>ヒョウ</t>
    </rPh>
    <phoneticPr fontId="9"/>
  </si>
  <si>
    <r>
      <t>CH</t>
    </r>
    <r>
      <rPr>
        <u/>
        <sz val="8"/>
        <color rgb="FF0000FF"/>
        <rFont val="Century"/>
        <family val="1"/>
      </rPr>
      <t>4</t>
    </r>
    <r>
      <rPr>
        <u/>
        <sz val="11"/>
        <color indexed="12"/>
        <rFont val="Century"/>
        <family val="1"/>
      </rPr>
      <t xml:space="preserve"> </t>
    </r>
    <r>
      <rPr>
        <u/>
        <sz val="11"/>
        <color indexed="12"/>
        <rFont val="ＭＳ Ｐゴシック"/>
        <family val="3"/>
        <charset val="128"/>
      </rPr>
      <t>排出量（簡約表）</t>
    </r>
    <rPh sb="4" eb="7">
      <t>ハイシュツリョウ</t>
    </rPh>
    <rPh sb="8" eb="11">
      <t>カンヤクヒョウ</t>
    </rPh>
    <phoneticPr fontId="9"/>
  </si>
  <si>
    <r>
      <t>N</t>
    </r>
    <r>
      <rPr>
        <u/>
        <sz val="8"/>
        <color rgb="FF0000FF"/>
        <rFont val="Century"/>
        <family val="1"/>
      </rPr>
      <t>2</t>
    </r>
    <r>
      <rPr>
        <u/>
        <sz val="11"/>
        <color indexed="12"/>
        <rFont val="Century"/>
        <family val="1"/>
      </rPr>
      <t>O</t>
    </r>
    <r>
      <rPr>
        <u/>
        <sz val="11"/>
        <color indexed="12"/>
        <rFont val="ＭＳ Ｐゴシック"/>
        <family val="3"/>
        <charset val="128"/>
      </rPr>
      <t>排出量（簡約表）</t>
    </r>
    <rPh sb="3" eb="6">
      <t>ハイシュツリョウ</t>
    </rPh>
    <rPh sb="7" eb="10">
      <t>カンヤクヒョウ</t>
    </rPh>
    <phoneticPr fontId="9"/>
  </si>
  <si>
    <r>
      <t>N</t>
    </r>
    <r>
      <rPr>
        <u/>
        <sz val="8"/>
        <color rgb="FF0000FF"/>
        <rFont val="Century"/>
        <family val="1"/>
      </rPr>
      <t>2</t>
    </r>
    <r>
      <rPr>
        <u/>
        <sz val="11"/>
        <color indexed="12"/>
        <rFont val="Century"/>
        <family val="1"/>
      </rPr>
      <t>O</t>
    </r>
    <r>
      <rPr>
        <u/>
        <sz val="11"/>
        <color indexed="12"/>
        <rFont val="ＭＳ Ｐゴシック"/>
        <family val="3"/>
        <charset val="128"/>
      </rPr>
      <t>排出量（詳細表）</t>
    </r>
    <rPh sb="3" eb="6">
      <t>ハイシュツリョウ</t>
    </rPh>
    <rPh sb="7" eb="9">
      <t>ショウサイ</t>
    </rPh>
    <rPh sb="9" eb="10">
      <t>ヒョウ</t>
    </rPh>
    <phoneticPr fontId="9"/>
  </si>
  <si>
    <r>
      <t>F-gas</t>
    </r>
    <r>
      <rPr>
        <u/>
        <sz val="11"/>
        <color indexed="12"/>
        <rFont val="ＭＳ Ｐゴシック"/>
        <family val="3"/>
        <charset val="128"/>
      </rPr>
      <t>（</t>
    </r>
    <r>
      <rPr>
        <u/>
        <sz val="11"/>
        <color indexed="12"/>
        <rFont val="Century"/>
        <family val="1"/>
      </rPr>
      <t>HFCs, PFCs, SF</t>
    </r>
    <r>
      <rPr>
        <u/>
        <sz val="8"/>
        <color rgb="FF0000FF"/>
        <rFont val="Century"/>
        <family val="1"/>
      </rPr>
      <t>6</t>
    </r>
    <r>
      <rPr>
        <u/>
        <sz val="11"/>
        <color indexed="12"/>
        <rFont val="Century"/>
        <family val="1"/>
      </rPr>
      <t>, NF</t>
    </r>
    <r>
      <rPr>
        <u/>
        <sz val="8"/>
        <color rgb="FF0000FF"/>
        <rFont val="Century"/>
        <family val="1"/>
      </rPr>
      <t>3</t>
    </r>
    <r>
      <rPr>
        <u/>
        <sz val="11"/>
        <color indexed="12"/>
        <rFont val="ＭＳ Ｐゴシック"/>
        <family val="3"/>
        <charset val="128"/>
      </rPr>
      <t>）排出量</t>
    </r>
    <rPh sb="27" eb="30">
      <t>ハイシュツリョウ</t>
    </rPh>
    <phoneticPr fontId="9"/>
  </si>
  <si>
    <r>
      <rPr>
        <u/>
        <sz val="11"/>
        <color indexed="12"/>
        <rFont val="ＭＳ Ｐゴシック"/>
        <family val="3"/>
        <charset val="128"/>
      </rPr>
      <t>部門別</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排出量【電気・熱配分前排出量】（簡約表）</t>
    </r>
    <rPh sb="0" eb="3">
      <t>ブモンベツ</t>
    </rPh>
    <rPh sb="7" eb="10">
      <t>ハイシュツリョウ</t>
    </rPh>
    <rPh sb="11" eb="13">
      <t>デンキ</t>
    </rPh>
    <rPh sb="14" eb="15">
      <t>ネツ</t>
    </rPh>
    <rPh sb="15" eb="17">
      <t>ハイブン</t>
    </rPh>
    <rPh sb="17" eb="18">
      <t>マエ</t>
    </rPh>
    <rPh sb="18" eb="20">
      <t>ハイシュツ</t>
    </rPh>
    <rPh sb="20" eb="21">
      <t>リョウ</t>
    </rPh>
    <rPh sb="23" eb="24">
      <t>カン</t>
    </rPh>
    <rPh sb="24" eb="25">
      <t>ヤク</t>
    </rPh>
    <rPh sb="25" eb="26">
      <t>ヒョウ</t>
    </rPh>
    <phoneticPr fontId="9"/>
  </si>
  <si>
    <r>
      <rPr>
        <u/>
        <sz val="11"/>
        <color indexed="12"/>
        <rFont val="ＭＳ Ｐゴシック"/>
        <family val="3"/>
        <charset val="128"/>
      </rPr>
      <t>部門別</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排出量【電気・熱配分後排出量】（簡約表）</t>
    </r>
    <rPh sb="11" eb="13">
      <t>デンキ</t>
    </rPh>
    <rPh sb="14" eb="15">
      <t>ネツ</t>
    </rPh>
    <rPh sb="15" eb="17">
      <t>ハイブン</t>
    </rPh>
    <rPh sb="17" eb="18">
      <t>ゴ</t>
    </rPh>
    <rPh sb="23" eb="24">
      <t>カン</t>
    </rPh>
    <rPh sb="24" eb="25">
      <t>ヤク</t>
    </rPh>
    <rPh sb="25" eb="26">
      <t>ヒョウ</t>
    </rPh>
    <phoneticPr fontId="9"/>
  </si>
  <si>
    <r>
      <rPr>
        <u/>
        <sz val="11"/>
        <color indexed="12"/>
        <rFont val="ＭＳ Ｐゴシック"/>
        <family val="3"/>
        <charset val="128"/>
      </rPr>
      <t>部門別</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排出量【電気・熱配分後排出量】（詳細表）</t>
    </r>
    <rPh sb="11" eb="13">
      <t>デンキ</t>
    </rPh>
    <rPh sb="14" eb="15">
      <t>ネツ</t>
    </rPh>
    <rPh sb="15" eb="17">
      <t>ハイブン</t>
    </rPh>
    <rPh sb="17" eb="18">
      <t>ゴ</t>
    </rPh>
    <rPh sb="23" eb="25">
      <t>ショウサイ</t>
    </rPh>
    <rPh sb="25" eb="26">
      <t>ヒョウ</t>
    </rPh>
    <phoneticPr fontId="9"/>
  </si>
  <si>
    <r>
      <rPr>
        <u/>
        <sz val="11"/>
        <color indexed="12"/>
        <rFont val="ＭＳ Ｐゴシック"/>
        <family val="3"/>
        <charset val="128"/>
      </rPr>
      <t>一人あたり</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t>
    </r>
    <rPh sb="0" eb="2">
      <t>ヒトリ</t>
    </rPh>
    <rPh sb="1" eb="2">
      <t>ニン</t>
    </rPh>
    <rPh sb="9" eb="12">
      <t>ハイシュツリョウ</t>
    </rPh>
    <phoneticPr fontId="9"/>
  </si>
  <si>
    <r>
      <t>GDP</t>
    </r>
    <r>
      <rPr>
        <u/>
        <sz val="11"/>
        <color indexed="12"/>
        <rFont val="ＭＳ Ｐゴシック"/>
        <family val="3"/>
        <charset val="128"/>
      </rPr>
      <t>あたり</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t>
    </r>
    <rPh sb="10" eb="12">
      <t>ハイシュツ</t>
    </rPh>
    <rPh sb="12" eb="13">
      <t>リョウ</t>
    </rPh>
    <phoneticPr fontId="9"/>
  </si>
  <si>
    <r>
      <t>CO</t>
    </r>
    <r>
      <rPr>
        <u/>
        <sz val="8"/>
        <color rgb="FF0000FF"/>
        <rFont val="Century"/>
        <family val="1"/>
      </rPr>
      <t>2</t>
    </r>
    <r>
      <rPr>
        <u/>
        <sz val="11"/>
        <color indexed="12"/>
        <rFont val="Century"/>
        <family val="1"/>
      </rPr>
      <t xml:space="preserve"> emissions by sector (without allocation of CO</t>
    </r>
    <r>
      <rPr>
        <u/>
        <sz val="8"/>
        <color rgb="FF0000FF"/>
        <rFont val="Century"/>
        <family val="1"/>
      </rPr>
      <t>2</t>
    </r>
    <r>
      <rPr>
        <u/>
        <sz val="11"/>
        <color indexed="12"/>
        <rFont val="Century"/>
        <family val="1"/>
      </rPr>
      <t xml:space="preserve"> emissions from power generation and steam generation to each sector) (Summary)</t>
    </r>
    <phoneticPr fontId="9"/>
  </si>
  <si>
    <r>
      <t>CO</t>
    </r>
    <r>
      <rPr>
        <u/>
        <sz val="8"/>
        <color rgb="FF0000FF"/>
        <rFont val="Century"/>
        <family val="1"/>
      </rPr>
      <t>2</t>
    </r>
    <r>
      <rPr>
        <u/>
        <sz val="11"/>
        <color indexed="12"/>
        <rFont val="Century"/>
        <family val="1"/>
      </rPr>
      <t xml:space="preserve"> emissions per capita</t>
    </r>
    <phoneticPr fontId="9"/>
  </si>
  <si>
    <r>
      <t>CO</t>
    </r>
    <r>
      <rPr>
        <u/>
        <sz val="8"/>
        <color rgb="FF0000FF"/>
        <rFont val="Century"/>
        <family val="1"/>
      </rPr>
      <t>2</t>
    </r>
    <r>
      <rPr>
        <u/>
        <sz val="11"/>
        <color indexed="12"/>
        <rFont val="Century"/>
        <family val="1"/>
      </rPr>
      <t xml:space="preserve"> emissions per GDP</t>
    </r>
    <phoneticPr fontId="9"/>
  </si>
  <si>
    <r>
      <t>CO</t>
    </r>
    <r>
      <rPr>
        <u/>
        <sz val="8"/>
        <color rgb="FF0000FF"/>
        <rFont val="Century"/>
        <family val="1"/>
      </rPr>
      <t>2</t>
    </r>
    <r>
      <rPr>
        <u/>
        <sz val="11"/>
        <color indexed="12"/>
        <rFont val="Century"/>
        <family val="1"/>
      </rPr>
      <t xml:space="preserve"> emissions by fuel type </t>
    </r>
    <phoneticPr fontId="9"/>
  </si>
  <si>
    <r>
      <t>CH</t>
    </r>
    <r>
      <rPr>
        <u/>
        <sz val="8"/>
        <color rgb="FF0000FF"/>
        <rFont val="Century"/>
        <family val="1"/>
      </rPr>
      <t>4</t>
    </r>
    <r>
      <rPr>
        <u/>
        <sz val="11"/>
        <color indexed="12"/>
        <rFont val="Century"/>
        <family val="1"/>
      </rPr>
      <t xml:space="preserve"> emissions (Summary)</t>
    </r>
    <phoneticPr fontId="9"/>
  </si>
  <si>
    <r>
      <t>CH</t>
    </r>
    <r>
      <rPr>
        <u/>
        <sz val="8"/>
        <color rgb="FF0000FF"/>
        <rFont val="Century"/>
        <family val="1"/>
      </rPr>
      <t>4</t>
    </r>
    <r>
      <rPr>
        <u/>
        <sz val="11"/>
        <color indexed="12"/>
        <rFont val="Century"/>
        <family val="1"/>
      </rPr>
      <t xml:space="preserve"> emissions (Detail)</t>
    </r>
    <phoneticPr fontId="9"/>
  </si>
  <si>
    <r>
      <t>N</t>
    </r>
    <r>
      <rPr>
        <u/>
        <sz val="8"/>
        <color rgb="FF0000FF"/>
        <rFont val="Century"/>
        <family val="1"/>
      </rPr>
      <t>2</t>
    </r>
    <r>
      <rPr>
        <u/>
        <sz val="11"/>
        <color indexed="12"/>
        <rFont val="Century"/>
        <family val="1"/>
      </rPr>
      <t>O emissions (Summary)</t>
    </r>
    <phoneticPr fontId="9"/>
  </si>
  <si>
    <r>
      <t>N</t>
    </r>
    <r>
      <rPr>
        <u/>
        <sz val="8"/>
        <color rgb="FF0000FF"/>
        <rFont val="Century"/>
        <family val="1"/>
      </rPr>
      <t>2</t>
    </r>
    <r>
      <rPr>
        <u/>
        <sz val="11"/>
        <color indexed="12"/>
        <rFont val="Century"/>
        <family val="1"/>
      </rPr>
      <t>O emissions (Detail)</t>
    </r>
    <phoneticPr fontId="9"/>
  </si>
  <si>
    <r>
      <t>F-gas (HFCs, PFCs, SF</t>
    </r>
    <r>
      <rPr>
        <u/>
        <sz val="8"/>
        <color rgb="FF0000FF"/>
        <rFont val="Century"/>
        <family val="1"/>
      </rPr>
      <t>6</t>
    </r>
    <r>
      <rPr>
        <u/>
        <sz val="11"/>
        <color indexed="12"/>
        <rFont val="Century"/>
        <family val="1"/>
      </rPr>
      <t>, NF</t>
    </r>
    <r>
      <rPr>
        <u/>
        <sz val="8"/>
        <color rgb="FF0000FF"/>
        <rFont val="Century"/>
        <family val="1"/>
      </rPr>
      <t>3</t>
    </r>
    <r>
      <rPr>
        <u/>
        <sz val="11"/>
        <color indexed="12"/>
        <rFont val="Century"/>
        <family val="1"/>
      </rPr>
      <t>) emissions</t>
    </r>
    <phoneticPr fontId="9"/>
  </si>
  <si>
    <t>廃棄物の焼却と野焼き（エネルギー利用を含まない）</t>
    <rPh sb="0" eb="3">
      <t>ハイキブツ</t>
    </rPh>
    <rPh sb="4" eb="6">
      <t>ショウキャク</t>
    </rPh>
    <rPh sb="7" eb="9">
      <t>ノヤ</t>
    </rPh>
    <rPh sb="16" eb="18">
      <t>リヨウ</t>
    </rPh>
    <rPh sb="19" eb="20">
      <t>フク</t>
    </rPh>
    <phoneticPr fontId="9"/>
  </si>
  <si>
    <t>Incineration and Open Burning of Waste (excluding waste for energy purposes)</t>
    <phoneticPr fontId="9"/>
  </si>
  <si>
    <r>
      <t xml:space="preserve">5C. </t>
    </r>
    <r>
      <rPr>
        <sz val="11"/>
        <rFont val="ＭＳ 明朝"/>
        <family val="1"/>
        <charset val="128"/>
      </rPr>
      <t>廃棄物の焼却と野焼き（エネルギー利用を含まない)</t>
    </r>
    <rPh sb="4" eb="7">
      <t>ハイキブツ</t>
    </rPh>
    <rPh sb="8" eb="10">
      <t>ショウキャク</t>
    </rPh>
    <phoneticPr fontId="9"/>
  </si>
  <si>
    <t>5C. Incineration and Open Burning of Waste
  (excluding waste for energy purposes)</t>
    <phoneticPr fontId="9"/>
  </si>
  <si>
    <t>Incineration and Open Burning of Waste
  (excluding waste for energy purposes)</t>
    <phoneticPr fontId="9"/>
  </si>
  <si>
    <r>
      <rPr>
        <sz val="11"/>
        <rFont val="ＭＳ 明朝"/>
        <family val="1"/>
        <charset val="128"/>
      </rPr>
      <t>廃棄物の焼却と野焼き
（エネルギー利用を含まない</t>
    </r>
    <r>
      <rPr>
        <sz val="11"/>
        <rFont val="Century"/>
        <family val="1"/>
      </rPr>
      <t>)</t>
    </r>
    <rPh sb="0" eb="3">
      <t>ハイキブツ</t>
    </rPh>
    <rPh sb="4" eb="6">
      <t>ショウキャク</t>
    </rPh>
    <rPh sb="7" eb="9">
      <t>ノヤ</t>
    </rPh>
    <rPh sb="17" eb="19">
      <t>リヨウ</t>
    </rPh>
    <rPh sb="20" eb="21">
      <t>フク</t>
    </rPh>
    <phoneticPr fontId="9"/>
  </si>
  <si>
    <r>
      <t xml:space="preserve">5D. </t>
    </r>
    <r>
      <rPr>
        <sz val="11"/>
        <rFont val="ＭＳ 明朝"/>
        <family val="1"/>
        <charset val="128"/>
      </rPr>
      <t>排水の処理と放出</t>
    </r>
    <rPh sb="4" eb="6">
      <t>ハイスイ</t>
    </rPh>
    <rPh sb="7" eb="9">
      <t>ショリ</t>
    </rPh>
    <rPh sb="10" eb="12">
      <t>ホウシュツ</t>
    </rPh>
    <phoneticPr fontId="9"/>
  </si>
  <si>
    <t>排水の処理と放出</t>
    <rPh sb="0" eb="2">
      <t>ハイスイ</t>
    </rPh>
    <rPh sb="3" eb="5">
      <t>ショリ</t>
    </rPh>
    <rPh sb="6" eb="8">
      <t>ホウシュツ</t>
    </rPh>
    <phoneticPr fontId="9"/>
  </si>
  <si>
    <r>
      <rPr>
        <sz val="10"/>
        <rFont val="ＭＳ Ｐ明朝"/>
        <family val="1"/>
        <charset val="128"/>
      </rPr>
      <t xml:space="preserve">農業
</t>
    </r>
    <r>
      <rPr>
        <sz val="10"/>
        <rFont val="Century"/>
        <family val="1"/>
      </rPr>
      <t>(</t>
    </r>
    <r>
      <rPr>
        <sz val="10"/>
        <rFont val="ＭＳ Ｐ明朝"/>
        <family val="1"/>
        <charset val="128"/>
      </rPr>
      <t>家畜の消化管内発酵、
稲作等</t>
    </r>
    <r>
      <rPr>
        <sz val="10"/>
        <rFont val="Century"/>
        <family val="1"/>
      </rPr>
      <t>)</t>
    </r>
    <rPh sb="0" eb="2">
      <t>ノウギョウ</t>
    </rPh>
    <phoneticPr fontId="11"/>
  </si>
  <si>
    <r>
      <rPr>
        <sz val="11"/>
        <rFont val="ＭＳ 明朝"/>
        <family val="1"/>
        <charset val="128"/>
      </rPr>
      <t>農地管理活動及び牧草地管理活動の排出・吸収量も算定することとしている。</t>
    </r>
    <phoneticPr fontId="9"/>
  </si>
  <si>
    <r>
      <rPr>
        <sz val="11"/>
        <rFont val="ＭＳ 明朝"/>
        <family val="1"/>
        <charset val="128"/>
      </rPr>
      <t>新規植林・再植林活動及び森林減少活動は京都議定書</t>
    </r>
    <r>
      <rPr>
        <sz val="11"/>
        <rFont val="Century"/>
        <family val="1"/>
      </rPr>
      <t>3</t>
    </r>
    <r>
      <rPr>
        <sz val="11"/>
        <rFont val="ＭＳ 明朝"/>
        <family val="1"/>
        <charset val="128"/>
      </rPr>
      <t>条</t>
    </r>
    <r>
      <rPr>
        <sz val="11"/>
        <rFont val="Century"/>
        <family val="1"/>
      </rPr>
      <t>3</t>
    </r>
    <r>
      <rPr>
        <sz val="11"/>
        <rFont val="ＭＳ 明朝"/>
        <family val="1"/>
        <charset val="128"/>
      </rPr>
      <t>に、森林経営活動・農地管理活動・牧草地管理活動及び</t>
    </r>
    <phoneticPr fontId="9"/>
  </si>
  <si>
    <r>
      <rPr>
        <sz val="11"/>
        <rFont val="ＭＳ 明朝"/>
        <family val="1"/>
        <charset val="128"/>
      </rPr>
      <t>植生回復活動は京都議定書</t>
    </r>
    <r>
      <rPr>
        <sz val="11"/>
        <rFont val="Century"/>
        <family val="1"/>
      </rPr>
      <t>3</t>
    </r>
    <r>
      <rPr>
        <sz val="11"/>
        <rFont val="ＭＳ 明朝"/>
        <family val="1"/>
        <charset val="128"/>
      </rPr>
      <t>条</t>
    </r>
    <r>
      <rPr>
        <sz val="11"/>
        <rFont val="Century"/>
        <family val="1"/>
      </rPr>
      <t>4</t>
    </r>
    <r>
      <rPr>
        <sz val="11"/>
        <rFont val="ＭＳ 明朝"/>
        <family val="1"/>
        <charset val="128"/>
      </rPr>
      <t>に規定されている。我が国は、</t>
    </r>
    <r>
      <rPr>
        <sz val="11"/>
        <rFont val="Century"/>
        <family val="1"/>
      </rPr>
      <t>2013</t>
    </r>
    <r>
      <rPr>
        <sz val="11"/>
        <rFont val="ＭＳ 明朝"/>
        <family val="1"/>
        <charset val="128"/>
      </rPr>
      <t>年度以降は、森林吸収源対策及び植生回復活動に加え、</t>
    </r>
    <phoneticPr fontId="9"/>
  </si>
  <si>
    <t>The activities of afforestation, reforestation (AR), and deforestation (D) are stipulated in the article 3, paragraph 3 of the KP; forest</t>
    <phoneticPr fontId="9"/>
  </si>
  <si>
    <t>management (FM), cropland management (CM), and grazing land management (GM) are stipulated in the article 3, paragraph 4 of the KP.</t>
    <phoneticPr fontId="9"/>
  </si>
  <si>
    <t xml:space="preserve">Japan selected and has been calculating emissions and removals from CM and GM activities since FY2013 in addition to </t>
    <phoneticPr fontId="9"/>
  </si>
  <si>
    <t>those from AR, D, FM and RV activities.</t>
    <phoneticPr fontId="9"/>
  </si>
  <si>
    <r>
      <rPr>
        <sz val="11"/>
        <rFont val="ＭＳ 明朝"/>
        <family val="1"/>
        <charset val="128"/>
      </rPr>
      <t>伐採木材製品（</t>
    </r>
    <r>
      <rPr>
        <sz val="11"/>
        <rFont val="Century"/>
        <family val="1"/>
      </rPr>
      <t>HWP</t>
    </r>
    <r>
      <rPr>
        <sz val="11"/>
        <rFont val="ＭＳ 明朝"/>
        <family val="1"/>
        <charset val="128"/>
      </rPr>
      <t>））に算定することとされている。上表に示したのは、各炭素プールの</t>
    </r>
    <r>
      <rPr>
        <sz val="11"/>
        <rFont val="Century"/>
        <family val="1"/>
      </rPr>
      <t>CO</t>
    </r>
    <r>
      <rPr>
        <vertAlign val="subscript"/>
        <sz val="11"/>
        <rFont val="Century"/>
        <family val="1"/>
      </rPr>
      <t>2</t>
    </r>
    <r>
      <rPr>
        <sz val="11"/>
        <rFont val="ＭＳ 明朝"/>
        <family val="1"/>
        <charset val="128"/>
      </rPr>
      <t>排出・吸収量及び関連する</t>
    </r>
    <phoneticPr fontId="9"/>
  </si>
  <si>
    <r>
      <rPr>
        <sz val="11"/>
        <rFont val="ＭＳ 明朝"/>
        <family val="1"/>
        <charset val="128"/>
      </rPr>
      <t>非</t>
    </r>
    <r>
      <rPr>
        <sz val="11"/>
        <rFont val="Century"/>
        <family val="1"/>
      </rPr>
      <t>CO</t>
    </r>
    <r>
      <rPr>
        <vertAlign val="subscript"/>
        <sz val="11"/>
        <rFont val="Century"/>
        <family val="1"/>
      </rPr>
      <t>2</t>
    </r>
    <r>
      <rPr>
        <sz val="11"/>
        <rFont val="ＭＳ 明朝"/>
        <family val="1"/>
        <charset val="128"/>
      </rPr>
      <t>排出量の合計値である。</t>
    </r>
    <phoneticPr fontId="9"/>
  </si>
  <si>
    <t>Emissions and removals from each activity are required to be estimated for each of the pools (above-ground biomass,</t>
    <phoneticPr fontId="9"/>
  </si>
  <si>
    <t>below-ground biomass, dead wood, litter (fallen leaves and branches), soils, and harvested wood products (HWP) in forest land).</t>
    <phoneticPr fontId="9"/>
  </si>
  <si>
    <r>
      <t>The table above indicates total amount of CO</t>
    </r>
    <r>
      <rPr>
        <vertAlign val="subscript"/>
        <sz val="11"/>
        <rFont val="Century"/>
        <family val="1"/>
      </rPr>
      <t>2</t>
    </r>
    <r>
      <rPr>
        <sz val="11"/>
        <rFont val="Century"/>
        <family val="1"/>
      </rPr>
      <t xml:space="preserve"> emissions/removals for each of the pools and their related non-CO</t>
    </r>
    <r>
      <rPr>
        <vertAlign val="subscript"/>
        <sz val="11"/>
        <rFont val="Century"/>
        <family val="1"/>
      </rPr>
      <t>2</t>
    </r>
    <r>
      <rPr>
        <sz val="11"/>
        <rFont val="Century"/>
        <family val="1"/>
      </rPr>
      <t xml:space="preserve"> emissions/removals.</t>
    </r>
    <phoneticPr fontId="9"/>
  </si>
  <si>
    <t>森林経営活動による吸収量は、森林経営活動の計上のベースラインとして設定された参照レベルや、参照レベル設定時からの</t>
    <phoneticPr fontId="9"/>
  </si>
  <si>
    <t>上表に示したのは当年の吸収量に技術的調整を反映した値である。</t>
    <phoneticPr fontId="9"/>
  </si>
  <si>
    <r>
      <rPr>
        <sz val="11"/>
        <rFont val="ＭＳ 明朝"/>
        <family val="1"/>
        <charset val="128"/>
      </rPr>
      <t>方法論の変更により生じた排出・吸収を除外するための調整値（技術的調整）が考慮される（</t>
    </r>
    <r>
      <rPr>
        <sz val="11"/>
        <rFont val="Century"/>
        <family val="1"/>
      </rPr>
      <t>2/CMP.7</t>
    </r>
    <r>
      <rPr>
        <sz val="11"/>
        <rFont val="ＭＳ 明朝"/>
        <family val="1"/>
        <charset val="128"/>
      </rPr>
      <t>決定）。</t>
    </r>
    <phoneticPr fontId="9"/>
  </si>
  <si>
    <r>
      <rPr>
        <sz val="11"/>
        <rFont val="ＭＳ 明朝"/>
        <family val="1"/>
        <charset val="128"/>
      </rPr>
      <t>森林経営活動による吸収量の算入可能な上限値は、第二約束期間については基準年（</t>
    </r>
    <r>
      <rPr>
        <sz val="11"/>
        <rFont val="Century"/>
        <family val="1"/>
      </rPr>
      <t>1990</t>
    </r>
    <r>
      <rPr>
        <sz val="11"/>
        <rFont val="ＭＳ 明朝"/>
        <family val="1"/>
        <charset val="128"/>
      </rPr>
      <t>年度）総排出量の</t>
    </r>
    <r>
      <rPr>
        <sz val="11"/>
        <rFont val="Century"/>
        <family val="1"/>
      </rPr>
      <t>3.5</t>
    </r>
    <r>
      <rPr>
        <sz val="11"/>
        <rFont val="ＭＳ 明朝"/>
        <family val="1"/>
        <charset val="128"/>
      </rPr>
      <t>％相当と</t>
    </r>
    <phoneticPr fontId="9"/>
  </si>
  <si>
    <r>
      <rPr>
        <sz val="11"/>
        <rFont val="ＭＳ 明朝"/>
        <family val="1"/>
        <charset val="128"/>
      </rPr>
      <t>規定されている。算入可能な値は第二約束期間の最終年（</t>
    </r>
    <r>
      <rPr>
        <sz val="11"/>
        <rFont val="Century"/>
        <family val="1"/>
      </rPr>
      <t>2020</t>
    </r>
    <r>
      <rPr>
        <sz val="11"/>
        <rFont val="ＭＳ 明朝"/>
        <family val="1"/>
        <charset val="128"/>
      </rPr>
      <t>年）に確定する。</t>
    </r>
    <phoneticPr fontId="9"/>
  </si>
  <si>
    <t>排出量の減少分や吸収量の増加分が、吸収量となる。</t>
    <phoneticPr fontId="9"/>
  </si>
  <si>
    <r>
      <rPr>
        <sz val="11"/>
        <rFont val="ＭＳ 明朝"/>
        <family val="1"/>
        <charset val="128"/>
      </rPr>
      <t>農地管理・牧草地管理・植生回復活動には、直近年の排出・吸収量と</t>
    </r>
    <r>
      <rPr>
        <sz val="11"/>
        <rFont val="Century"/>
        <family val="1"/>
      </rPr>
      <t>1990</t>
    </r>
    <r>
      <rPr>
        <sz val="11"/>
        <rFont val="ＭＳ 明朝"/>
        <family val="1"/>
        <charset val="128"/>
      </rPr>
      <t>年度の排出・吸収量との差分を計上しており、</t>
    </r>
    <phoneticPr fontId="9"/>
  </si>
  <si>
    <t xml:space="preserve">For estimating removals resulting from FM activity, reference level, which was provided as base line, and correction value (technical correction) </t>
    <phoneticPr fontId="9"/>
  </si>
  <si>
    <t>The table above shows the current year’s values of removals already reflecting technical correction.</t>
    <phoneticPr fontId="9"/>
  </si>
  <si>
    <t xml:space="preserve">The upper limit of the removals by forest management activities for the second commitment period is stipulated </t>
    <phoneticPr fontId="9"/>
  </si>
  <si>
    <t xml:space="preserve">at 3.5% equivalent of the total emissions in the base year (FY1990). An amount to be included </t>
    <phoneticPr fontId="9"/>
  </si>
  <si>
    <t>in the estimation will be determined in the last year of the second commitment period (FY2020).</t>
    <phoneticPr fontId="9"/>
  </si>
  <si>
    <t xml:space="preserve">CM, GM and RV are accounted to be the difference between emissions/removals in current year and emissions/removals </t>
    <phoneticPr fontId="9"/>
  </si>
  <si>
    <t>in FY1990; decreased amount of emissions and/or increased amount of removals are regarded as removals.</t>
    <phoneticPr fontId="9"/>
  </si>
  <si>
    <t>新規植林・再植林活動</t>
    <phoneticPr fontId="9"/>
  </si>
  <si>
    <r>
      <rPr>
        <sz val="11"/>
        <rFont val="ＭＳ 明朝"/>
        <family val="1"/>
        <charset val="128"/>
      </rPr>
      <t>総排出量比［</t>
    </r>
    <r>
      <rPr>
        <sz val="11"/>
        <rFont val="Century"/>
        <family val="1"/>
      </rPr>
      <t>%</t>
    </r>
    <r>
      <rPr>
        <sz val="11"/>
        <rFont val="ＭＳ 明朝"/>
        <family val="1"/>
        <charset val="128"/>
      </rPr>
      <t>］</t>
    </r>
    <rPh sb="0" eb="1">
      <t>ソウ</t>
    </rPh>
    <rPh sb="1" eb="3">
      <t>ハイシュツ</t>
    </rPh>
    <rPh sb="3" eb="4">
      <t>リョウ</t>
    </rPh>
    <rPh sb="4" eb="5">
      <t>ヒ</t>
    </rPh>
    <phoneticPr fontId="9"/>
  </si>
  <si>
    <t>セメント製造</t>
    <phoneticPr fontId="9"/>
  </si>
  <si>
    <t>石灰製造</t>
    <phoneticPr fontId="9"/>
  </si>
  <si>
    <t>その他プロセスにおける炭酸塩の使用</t>
    <phoneticPr fontId="9"/>
  </si>
  <si>
    <t>鉱物産業</t>
    <rPh sb="0" eb="2">
      <t>コウブツ</t>
    </rPh>
    <rPh sb="2" eb="4">
      <t>サンギョウ</t>
    </rPh>
    <phoneticPr fontId="9"/>
  </si>
  <si>
    <r>
      <t xml:space="preserve">2A </t>
    </r>
    <r>
      <rPr>
        <sz val="11"/>
        <rFont val="ＭＳ 明朝"/>
        <family val="1"/>
        <charset val="128"/>
      </rPr>
      <t>鉱物産業</t>
    </r>
    <rPh sb="3" eb="5">
      <t>コウブツ</t>
    </rPh>
    <rPh sb="5" eb="7">
      <t>サンギョウ</t>
    </rPh>
    <phoneticPr fontId="9"/>
  </si>
  <si>
    <r>
      <t xml:space="preserve">2C </t>
    </r>
    <r>
      <rPr>
        <sz val="11"/>
        <rFont val="ＭＳ 明朝"/>
        <family val="1"/>
        <charset val="128"/>
      </rPr>
      <t>金属製造</t>
    </r>
    <rPh sb="3" eb="5">
      <t>キンゾク</t>
    </rPh>
    <rPh sb="5" eb="7">
      <t>セイゾウ</t>
    </rPh>
    <phoneticPr fontId="9"/>
  </si>
  <si>
    <r>
      <t xml:space="preserve">2D </t>
    </r>
    <r>
      <rPr>
        <sz val="11"/>
        <rFont val="ＭＳ 明朝"/>
        <family val="1"/>
        <charset val="128"/>
      </rPr>
      <t>燃料からの非エネルギー製品及び溶剤の使用</t>
    </r>
    <rPh sb="3" eb="5">
      <t>ネンリョウ</t>
    </rPh>
    <rPh sb="8" eb="9">
      <t>ヒ</t>
    </rPh>
    <rPh sb="14" eb="16">
      <t>セイヒン</t>
    </rPh>
    <rPh sb="16" eb="17">
      <t>オヨ</t>
    </rPh>
    <rPh sb="18" eb="20">
      <t>ヨウザイ</t>
    </rPh>
    <rPh sb="21" eb="23">
      <t>シヨウ</t>
    </rPh>
    <phoneticPr fontId="9"/>
  </si>
  <si>
    <r>
      <t xml:space="preserve">5C </t>
    </r>
    <r>
      <rPr>
        <sz val="11"/>
        <rFont val="ＭＳ 明朝"/>
        <family val="1"/>
        <charset val="128"/>
      </rPr>
      <t>廃棄物の焼却と野焼き（エネルギー利用を含まない）</t>
    </r>
    <rPh sb="3" eb="6">
      <t>ハイキブツ</t>
    </rPh>
    <rPh sb="7" eb="9">
      <t>ショウキャク</t>
    </rPh>
    <rPh sb="10" eb="12">
      <t>ノヤ</t>
    </rPh>
    <rPh sb="19" eb="21">
      <t>リヨウ</t>
    </rPh>
    <rPh sb="22" eb="23">
      <t>フク</t>
    </rPh>
    <phoneticPr fontId="9"/>
  </si>
  <si>
    <r>
      <rPr>
        <sz val="11"/>
        <rFont val="ＭＳ 明朝"/>
        <family val="1"/>
        <charset val="128"/>
      </rPr>
      <t>農地管理活動</t>
    </r>
    <r>
      <rPr>
        <vertAlign val="superscript"/>
        <sz val="11"/>
        <rFont val="ＭＳ Ｐゴシック"/>
        <family val="3"/>
        <charset val="128"/>
      </rPr>
      <t>※</t>
    </r>
    <r>
      <rPr>
        <vertAlign val="superscript"/>
        <sz val="11"/>
        <rFont val="Century"/>
        <family val="1"/>
      </rPr>
      <t>6</t>
    </r>
    <rPh sb="0" eb="2">
      <t>ノウチ</t>
    </rPh>
    <rPh sb="2" eb="4">
      <t>カンリ</t>
    </rPh>
    <phoneticPr fontId="9"/>
  </si>
  <si>
    <r>
      <rPr>
        <sz val="11"/>
        <rFont val="ＭＳ 明朝"/>
        <family val="1"/>
        <charset val="128"/>
      </rPr>
      <t>牧草地管理活動</t>
    </r>
    <r>
      <rPr>
        <vertAlign val="superscript"/>
        <sz val="11"/>
        <rFont val="ＭＳ Ｐゴシック"/>
        <family val="3"/>
        <charset val="128"/>
      </rPr>
      <t>※</t>
    </r>
    <r>
      <rPr>
        <vertAlign val="superscript"/>
        <sz val="11"/>
        <rFont val="Century"/>
        <family val="1"/>
      </rPr>
      <t>6</t>
    </r>
    <rPh sb="0" eb="3">
      <t>ボクソウチ</t>
    </rPh>
    <rPh sb="3" eb="5">
      <t>カンリ</t>
    </rPh>
    <phoneticPr fontId="9"/>
  </si>
  <si>
    <r>
      <rPr>
        <sz val="11"/>
        <rFont val="ＭＳ 明朝"/>
        <family val="1"/>
        <charset val="128"/>
      </rPr>
      <t>植生回復活動</t>
    </r>
    <r>
      <rPr>
        <vertAlign val="superscript"/>
        <sz val="11"/>
        <rFont val="ＭＳ Ｐゴシック"/>
        <family val="3"/>
        <charset val="128"/>
      </rPr>
      <t>※</t>
    </r>
    <r>
      <rPr>
        <vertAlign val="superscript"/>
        <sz val="11"/>
        <rFont val="Century"/>
        <family val="1"/>
      </rPr>
      <t>6</t>
    </r>
    <phoneticPr fontId="9"/>
  </si>
  <si>
    <r>
      <t>Forest management</t>
    </r>
    <r>
      <rPr>
        <vertAlign val="superscript"/>
        <sz val="11"/>
        <rFont val="Century"/>
        <family val="1"/>
      </rPr>
      <t xml:space="preserve"> *4,5</t>
    </r>
    <phoneticPr fontId="9"/>
  </si>
  <si>
    <r>
      <t xml:space="preserve">Afforestation, reforestation </t>
    </r>
    <r>
      <rPr>
        <vertAlign val="superscript"/>
        <sz val="11"/>
        <rFont val="Century"/>
        <family val="1"/>
      </rPr>
      <t>*3</t>
    </r>
    <phoneticPr fontId="9"/>
  </si>
  <si>
    <r>
      <t>KP-LULUCF activity</t>
    </r>
    <r>
      <rPr>
        <vertAlign val="superscript"/>
        <sz val="11"/>
        <rFont val="Century"/>
        <family val="1"/>
      </rPr>
      <t>*1</t>
    </r>
    <r>
      <rPr>
        <sz val="11"/>
        <rFont val="Century"/>
        <family val="1"/>
      </rPr>
      <t>(see notes for the definitions)</t>
    </r>
    <phoneticPr fontId="9"/>
  </si>
  <si>
    <t>Cropland management,  Grazing land management, Urban revegetation</t>
    <phoneticPr fontId="9"/>
  </si>
  <si>
    <r>
      <t>Cropland management (CM)</t>
    </r>
    <r>
      <rPr>
        <vertAlign val="superscript"/>
        <sz val="11"/>
        <rFont val="Century"/>
        <family val="1"/>
      </rPr>
      <t>*6</t>
    </r>
    <phoneticPr fontId="9"/>
  </si>
  <si>
    <r>
      <t>Grazing land management (GM)</t>
    </r>
    <r>
      <rPr>
        <vertAlign val="superscript"/>
        <sz val="11"/>
        <rFont val="Century"/>
        <family val="1"/>
      </rPr>
      <t>*6</t>
    </r>
    <phoneticPr fontId="9"/>
  </si>
  <si>
    <r>
      <t>Revegetation (RV)</t>
    </r>
    <r>
      <rPr>
        <vertAlign val="superscript"/>
        <sz val="11"/>
        <rFont val="Century"/>
        <family val="1"/>
      </rPr>
      <t>*6</t>
    </r>
    <phoneticPr fontId="9"/>
  </si>
  <si>
    <r>
      <rPr>
        <sz val="11"/>
        <rFont val="ＭＳ Ｐ明朝"/>
        <family val="1"/>
        <charset val="128"/>
      </rPr>
      <t>■</t>
    </r>
    <r>
      <rPr>
        <sz val="11"/>
        <rFont val="Century"/>
        <family val="1"/>
      </rPr>
      <t>Population [thousand]</t>
    </r>
    <phoneticPr fontId="9"/>
  </si>
  <si>
    <r>
      <rPr>
        <sz val="11"/>
        <rFont val="Segoe UI Symbol"/>
        <family val="1"/>
      </rPr>
      <t>■</t>
    </r>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人</t>
    </r>
    <r>
      <rPr>
        <sz val="11"/>
        <rFont val="Century"/>
        <family val="1"/>
      </rPr>
      <t>]</t>
    </r>
    <rPh sb="1" eb="3">
      <t>ネンリョウ</t>
    </rPh>
    <rPh sb="3" eb="5">
      <t>シュベツ</t>
    </rPh>
    <rPh sb="5" eb="7">
      <t>ウチワケ</t>
    </rPh>
    <phoneticPr fontId="14"/>
  </si>
  <si>
    <r>
      <rPr>
        <sz val="11"/>
        <rFont val="ＭＳ Ｐ明朝"/>
        <family val="1"/>
        <charset val="128"/>
      </rPr>
      <t>■</t>
    </r>
    <r>
      <rPr>
        <sz val="11"/>
        <rFont val="Century"/>
        <family val="1"/>
      </rPr>
      <t>Emissions by fuel type [kg CO</t>
    </r>
    <r>
      <rPr>
        <vertAlign val="subscript"/>
        <sz val="11"/>
        <rFont val="Century"/>
        <family val="1"/>
      </rPr>
      <t>2</t>
    </r>
    <r>
      <rPr>
        <sz val="11"/>
        <rFont val="Century"/>
        <family val="1"/>
      </rPr>
      <t>/capita]</t>
    </r>
    <phoneticPr fontId="14"/>
  </si>
  <si>
    <r>
      <rPr>
        <sz val="11"/>
        <rFont val="ＭＳ Ｐ明朝"/>
        <family val="1"/>
        <charset val="128"/>
      </rPr>
      <t>■</t>
    </r>
    <r>
      <rPr>
        <sz val="11"/>
        <rFont val="Century"/>
        <family val="1"/>
      </rPr>
      <t>Emissions by purpose [kg CO</t>
    </r>
    <r>
      <rPr>
        <vertAlign val="subscript"/>
        <sz val="11"/>
        <rFont val="Century"/>
        <family val="1"/>
      </rPr>
      <t>2</t>
    </r>
    <r>
      <rPr>
        <sz val="11"/>
        <rFont val="Century"/>
        <family val="1"/>
      </rPr>
      <t>/capita]</t>
    </r>
    <phoneticPr fontId="14"/>
  </si>
  <si>
    <r>
      <t>Household CO</t>
    </r>
    <r>
      <rPr>
        <b/>
        <vertAlign val="subscript"/>
        <sz val="16"/>
        <rFont val="Century"/>
        <family val="1"/>
      </rPr>
      <t>2</t>
    </r>
    <r>
      <rPr>
        <b/>
        <sz val="16"/>
        <rFont val="Century"/>
        <family val="1"/>
      </rPr>
      <t xml:space="preserve"> emissions
(per capita)</t>
    </r>
    <phoneticPr fontId="9"/>
  </si>
  <si>
    <r>
      <t>Ratio to national total GHG</t>
    </r>
    <r>
      <rPr>
        <sz val="11"/>
        <rFont val="ＭＳ 明朝"/>
        <family val="1"/>
        <charset val="128"/>
      </rPr>
      <t>［</t>
    </r>
    <r>
      <rPr>
        <sz val="11"/>
        <rFont val="Century"/>
        <family val="1"/>
      </rPr>
      <t>%</t>
    </r>
    <r>
      <rPr>
        <sz val="11"/>
        <rFont val="ＭＳ 明朝"/>
        <family val="1"/>
        <charset val="128"/>
      </rPr>
      <t>］</t>
    </r>
    <phoneticPr fontId="9"/>
  </si>
  <si>
    <r>
      <t xml:space="preserve">Removals by CM, GM, RV under Kyoto Protocol </t>
    </r>
    <r>
      <rPr>
        <sz val="11"/>
        <rFont val="ＭＳ Ｐゴシック"/>
        <family val="3"/>
        <charset val="128"/>
      </rPr>
      <t>②</t>
    </r>
    <phoneticPr fontId="9"/>
  </si>
  <si>
    <t>農地管理・牧草地管理・都市緑化等の推進</t>
    <rPh sb="0" eb="2">
      <t>ノウチ</t>
    </rPh>
    <rPh sb="2" eb="4">
      <t>カンリ</t>
    </rPh>
    <rPh sb="5" eb="8">
      <t>ボクソウチ</t>
    </rPh>
    <rPh sb="8" eb="10">
      <t>カンリ</t>
    </rPh>
    <rPh sb="11" eb="13">
      <t>トシ</t>
    </rPh>
    <rPh sb="13" eb="15">
      <t>リョクカ</t>
    </rPh>
    <rPh sb="15" eb="16">
      <t>トウ</t>
    </rPh>
    <rPh sb="17" eb="19">
      <t>スイシン</t>
    </rPh>
    <phoneticPr fontId="9"/>
  </si>
  <si>
    <t>紙パルプ</t>
    <rPh sb="0" eb="1">
      <t>カミ</t>
    </rPh>
    <phoneticPr fontId="9"/>
  </si>
  <si>
    <r>
      <rPr>
        <sz val="11"/>
        <rFont val="ＭＳ 明朝"/>
        <family val="1"/>
        <charset val="128"/>
      </rPr>
      <t>アンモニア</t>
    </r>
    <r>
      <rPr>
        <sz val="11"/>
        <rFont val="MS明朝"/>
        <family val="3"/>
        <charset val="128"/>
      </rPr>
      <t>製造</t>
    </r>
    <rPh sb="5" eb="7">
      <t>セイゾウ</t>
    </rPh>
    <phoneticPr fontId="9"/>
  </si>
  <si>
    <r>
      <rPr>
        <u/>
        <sz val="11"/>
        <color indexed="12"/>
        <rFont val="ＭＳ Ｐゴシック"/>
        <family val="3"/>
        <charset val="128"/>
      </rPr>
      <t>部門別</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排出量のシェア（電気・熱配分前後のシェア）</t>
    </r>
    <phoneticPr fontId="9"/>
  </si>
  <si>
    <r>
      <t>Breakdown of CO</t>
    </r>
    <r>
      <rPr>
        <u/>
        <sz val="8"/>
        <color rgb="FF0000FF"/>
        <rFont val="Century"/>
        <family val="1"/>
      </rPr>
      <t>2</t>
    </r>
    <r>
      <rPr>
        <u/>
        <sz val="11"/>
        <color indexed="12"/>
        <rFont val="Century"/>
        <family val="1"/>
      </rPr>
      <t xml:space="preserve"> emissions (Share of Unallocated and Allocated emissions)</t>
    </r>
    <phoneticPr fontId="9"/>
  </si>
  <si>
    <r>
      <rPr>
        <u/>
        <sz val="11"/>
        <color indexed="12"/>
        <rFont val="ＭＳ Ｐゴシック"/>
        <family val="3"/>
        <charset val="128"/>
      </rPr>
      <t>エネルギー起源</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排出量（燃料種別）</t>
    </r>
    <phoneticPr fontId="9"/>
  </si>
  <si>
    <r>
      <rPr>
        <u/>
        <sz val="11"/>
        <color indexed="12"/>
        <rFont val="ＭＳ Ｐゴシック"/>
        <family val="3"/>
        <charset val="128"/>
      </rPr>
      <t>家庭における</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排出量（世帯あたり）</t>
    </r>
    <phoneticPr fontId="9"/>
  </si>
  <si>
    <r>
      <t>Household CO</t>
    </r>
    <r>
      <rPr>
        <u/>
        <sz val="7"/>
        <color indexed="12"/>
        <rFont val="Century"/>
        <family val="1"/>
      </rPr>
      <t>2</t>
    </r>
    <r>
      <rPr>
        <u/>
        <sz val="11"/>
        <color indexed="12"/>
        <rFont val="Century"/>
        <family val="1"/>
      </rPr>
      <t xml:space="preserve"> emissions (per household) </t>
    </r>
    <phoneticPr fontId="9"/>
  </si>
  <si>
    <r>
      <rPr>
        <u/>
        <sz val="11"/>
        <color indexed="12"/>
        <rFont val="ＭＳ Ｐゴシック"/>
        <family val="3"/>
        <charset val="128"/>
      </rPr>
      <t>家庭における</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排出量（一人あたり）</t>
    </r>
    <rPh sb="14" eb="16">
      <t>ヒトリ</t>
    </rPh>
    <phoneticPr fontId="9"/>
  </si>
  <si>
    <r>
      <t>Household CO</t>
    </r>
    <r>
      <rPr>
        <u/>
        <sz val="7"/>
        <color indexed="12"/>
        <rFont val="Century"/>
        <family val="1"/>
      </rPr>
      <t>2</t>
    </r>
    <r>
      <rPr>
        <u/>
        <sz val="11"/>
        <color indexed="12"/>
        <rFont val="Century"/>
        <family val="1"/>
      </rPr>
      <t xml:space="preserve"> emissions (per capita)</t>
    </r>
    <phoneticPr fontId="9"/>
  </si>
  <si>
    <r>
      <rPr>
        <u/>
        <sz val="11"/>
        <color indexed="12"/>
        <rFont val="ＭＳ Ｐゴシック"/>
        <family val="3"/>
        <charset val="128"/>
      </rPr>
      <t>【</t>
    </r>
    <r>
      <rPr>
        <u/>
        <sz val="11"/>
        <color indexed="12"/>
        <rFont val="Century"/>
        <family val="1"/>
      </rPr>
      <t>Annex</t>
    </r>
    <r>
      <rPr>
        <u/>
        <sz val="11"/>
        <color indexed="12"/>
        <rFont val="ＭＳ Ｐゴシック"/>
        <family val="3"/>
        <charset val="128"/>
      </rPr>
      <t>】</t>
    </r>
    <r>
      <rPr>
        <u/>
        <sz val="11"/>
        <color indexed="12"/>
        <rFont val="Century"/>
        <family val="1"/>
      </rPr>
      <t>CO</t>
    </r>
    <r>
      <rPr>
        <u/>
        <sz val="7"/>
        <color rgb="FF0000FF"/>
        <rFont val="Century"/>
        <family val="1"/>
      </rPr>
      <t>2</t>
    </r>
    <r>
      <rPr>
        <u/>
        <sz val="11"/>
        <color indexed="12"/>
        <rFont val="Century"/>
        <family val="1"/>
      </rPr>
      <t xml:space="preserve"> emissions by sector reported in the common reporting format (CRF) and national inventory report (NIR) submitted to the UNFCCC</t>
    </r>
    <phoneticPr fontId="9"/>
  </si>
  <si>
    <t>to exclude emissions/removals due to changes of methodologies from when the reference level was initially set are taken into account (Decision 2/CMP.7).</t>
    <phoneticPr fontId="9"/>
  </si>
  <si>
    <r>
      <t xml:space="preserve">5A. </t>
    </r>
    <r>
      <rPr>
        <sz val="11"/>
        <rFont val="ＭＳ 明朝"/>
        <family val="1"/>
        <charset val="128"/>
      </rPr>
      <t>固形廃棄物の処分</t>
    </r>
    <rPh sb="4" eb="6">
      <t>コケイ</t>
    </rPh>
    <rPh sb="6" eb="9">
      <t>ハイキブツ</t>
    </rPh>
    <rPh sb="10" eb="12">
      <t>ショブン</t>
    </rPh>
    <phoneticPr fontId="9"/>
  </si>
  <si>
    <t>固形廃棄物の処分</t>
    <rPh sb="0" eb="2">
      <t>コケイ</t>
    </rPh>
    <rPh sb="2" eb="5">
      <t>ハイキブツ</t>
    </rPh>
    <rPh sb="6" eb="8">
      <t>ショブン</t>
    </rPh>
    <phoneticPr fontId="9"/>
  </si>
  <si>
    <t>石油由来の界面活性剤の分解</t>
    <phoneticPr fontId="9"/>
  </si>
  <si>
    <t>Decomposition of Petroleum-Derived Surfactants</t>
    <phoneticPr fontId="9"/>
  </si>
  <si>
    <r>
      <t xml:space="preserve">5E </t>
    </r>
    <r>
      <rPr>
        <sz val="11"/>
        <rFont val="ＭＳ 明朝"/>
        <family val="1"/>
        <charset val="128"/>
      </rPr>
      <t>石油由来の界面活性剤の分解</t>
    </r>
    <phoneticPr fontId="9"/>
  </si>
  <si>
    <t>5E Decomposition of Petroleum-Derived Surfactant</t>
    <phoneticPr fontId="9"/>
  </si>
  <si>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9"/>
  </si>
  <si>
    <t>2. Industrial Processes and Product Use</t>
    <phoneticPr fontId="9"/>
  </si>
  <si>
    <r>
      <t xml:space="preserve">2 </t>
    </r>
    <r>
      <rPr>
        <sz val="11"/>
        <rFont val="ＭＳ Ｐ明朝"/>
        <family val="1"/>
        <charset val="128"/>
      </rPr>
      <t>工業プロセス</t>
    </r>
    <r>
      <rPr>
        <sz val="11"/>
        <rFont val="ＭＳ 明朝"/>
        <family val="1"/>
        <charset val="128"/>
      </rPr>
      <t>及び製品の使用</t>
    </r>
    <rPh sb="2" eb="4">
      <t>コウギョウ</t>
    </rPh>
    <phoneticPr fontId="9"/>
  </si>
  <si>
    <t>2. Industrial Processes and Product Use</t>
    <phoneticPr fontId="9"/>
  </si>
  <si>
    <t>Industrial Processes and Product Use</t>
    <phoneticPr fontId="9"/>
  </si>
  <si>
    <t>Industrial Processes and Product Use</t>
    <phoneticPr fontId="11"/>
  </si>
  <si>
    <t>Industrial Processes and Product Use</t>
    <phoneticPr fontId="9"/>
  </si>
  <si>
    <t>Industrial Processes and Product Use</t>
    <phoneticPr fontId="9"/>
  </si>
  <si>
    <t>2. Industrial Processes and Product Use</t>
    <phoneticPr fontId="9"/>
  </si>
  <si>
    <r>
      <rPr>
        <b/>
        <sz val="16"/>
        <rFont val="ＭＳ Ｐゴシック"/>
        <family val="3"/>
        <charset val="128"/>
      </rPr>
      <t>日本の温室効果ガス排出量データ（</t>
    </r>
    <r>
      <rPr>
        <b/>
        <sz val="16"/>
        <rFont val="Century"/>
        <family val="1"/>
      </rPr>
      <t>1990</t>
    </r>
    <r>
      <rPr>
        <b/>
        <sz val="16"/>
        <rFont val="ＭＳ Ｐゴシック"/>
        <family val="3"/>
        <charset val="128"/>
      </rPr>
      <t>～</t>
    </r>
    <r>
      <rPr>
        <b/>
        <sz val="16"/>
        <rFont val="Century"/>
        <family val="1"/>
      </rPr>
      <t>2018</t>
    </r>
    <r>
      <rPr>
        <b/>
        <sz val="16"/>
        <rFont val="ＭＳ Ｐゴシック"/>
        <family val="3"/>
        <charset val="128"/>
      </rPr>
      <t>年度確報値）</t>
    </r>
    <phoneticPr fontId="9"/>
  </si>
  <si>
    <r>
      <t>Japan's GHG emissions data (FY1990</t>
    </r>
    <r>
      <rPr>
        <b/>
        <sz val="16"/>
        <rFont val="游ゴシック"/>
        <family val="1"/>
        <charset val="128"/>
      </rPr>
      <t>ｰ</t>
    </r>
    <r>
      <rPr>
        <b/>
        <sz val="16"/>
        <rFont val="Century"/>
        <family val="1"/>
      </rPr>
      <t>2018, Final figures)</t>
    </r>
    <phoneticPr fontId="9"/>
  </si>
  <si>
    <t>エネルギー起源二酸化炭素について</t>
    <phoneticPr fontId="9"/>
  </si>
  <si>
    <r>
      <t>「総合エネルギー統計」に準じて、化石燃料の燃焼によるCO</t>
    </r>
    <r>
      <rPr>
        <vertAlign val="subscript"/>
        <sz val="11"/>
        <color rgb="FF000000"/>
        <rFont val="ＭＳ 明朝"/>
        <family val="1"/>
        <charset val="128"/>
      </rPr>
      <t>2</t>
    </r>
    <r>
      <rPr>
        <sz val="11"/>
        <color rgb="FF000000"/>
        <rFont val="ＭＳ 明朝"/>
        <family val="1"/>
        <charset val="128"/>
      </rPr>
      <t>排出量を部門（あるいはさらにその細分類）ごとに示している。</t>
    </r>
    <phoneticPr fontId="9"/>
  </si>
  <si>
    <t>３．</t>
    <phoneticPr fontId="9"/>
  </si>
  <si>
    <t>４．</t>
    <phoneticPr fontId="9"/>
  </si>
  <si>
    <t>国際バンカー油は国内排出量には含まれない。</t>
    <phoneticPr fontId="9"/>
  </si>
  <si>
    <t>2005年度比</t>
  </si>
  <si>
    <t>2005年度比-3.8%</t>
  </si>
  <si>
    <t>2013年度比</t>
  </si>
  <si>
    <t>2013年度比-26%</t>
  </si>
  <si>
    <r>
      <t>2018</t>
    </r>
    <r>
      <rPr>
        <sz val="14"/>
        <rFont val="ＭＳ 明朝"/>
        <family val="1"/>
        <charset val="128"/>
      </rPr>
      <t>年度</t>
    </r>
    <rPh sb="4" eb="5">
      <t>ネン</t>
    </rPh>
    <rPh sb="5" eb="6">
      <t>ド</t>
    </rPh>
    <phoneticPr fontId="9"/>
  </si>
  <si>
    <t>FY2018</t>
    <phoneticPr fontId="9"/>
  </si>
  <si>
    <r>
      <t>(2005</t>
    </r>
    <r>
      <rPr>
        <sz val="12"/>
        <rFont val="ＭＳ 明朝"/>
        <family val="1"/>
        <charset val="128"/>
      </rPr>
      <t>年度、</t>
    </r>
    <r>
      <rPr>
        <sz val="12"/>
        <rFont val="Century"/>
        <family val="1"/>
      </rPr>
      <t>2013</t>
    </r>
    <r>
      <rPr>
        <sz val="12"/>
        <rFont val="ＭＳ 明朝"/>
        <family val="1"/>
        <charset val="128"/>
      </rPr>
      <t>年度、</t>
    </r>
    <r>
      <rPr>
        <sz val="12"/>
        <rFont val="Century"/>
        <family val="1"/>
      </rPr>
      <t>2018</t>
    </r>
    <r>
      <rPr>
        <sz val="12"/>
        <rFont val="ＭＳ 明朝"/>
        <family val="1"/>
        <charset val="128"/>
      </rPr>
      <t>年度</t>
    </r>
    <r>
      <rPr>
        <sz val="12"/>
        <rFont val="Century"/>
        <family val="1"/>
      </rPr>
      <t>)</t>
    </r>
    <rPh sb="5" eb="6">
      <t>ネン</t>
    </rPh>
    <rPh sb="6" eb="7">
      <t>ド</t>
    </rPh>
    <rPh sb="12" eb="13">
      <t>ネン</t>
    </rPh>
    <rPh sb="13" eb="14">
      <t>ド</t>
    </rPh>
    <rPh sb="19" eb="20">
      <t>ネン</t>
    </rPh>
    <rPh sb="20" eb="21">
      <t>ド</t>
    </rPh>
    <phoneticPr fontId="9"/>
  </si>
  <si>
    <t>(in FY2005, 2013 and 2018)</t>
    <phoneticPr fontId="9"/>
  </si>
  <si>
    <t>The emissions and removals by the Land Use, Land-use Change and Forestry (LULUCF) sector are excluded from each emissions.</t>
    <phoneticPr fontId="9"/>
  </si>
  <si>
    <r>
      <t>Carbon monoxide (CO), methane (CH</t>
    </r>
    <r>
      <rPr>
        <vertAlign val="subscript"/>
        <sz val="11"/>
        <rFont val="Century"/>
        <family val="1"/>
      </rPr>
      <t>4</t>
    </r>
    <r>
      <rPr>
        <sz val="11"/>
        <rFont val="Century"/>
        <family val="1"/>
      </rPr>
      <t>) and non-methane volatile organic compounds (NMVOC) are oxidized in the atmosphere in the long term and converted to CO</t>
    </r>
    <r>
      <rPr>
        <vertAlign val="subscript"/>
        <sz val="11"/>
        <rFont val="Century"/>
        <family val="1"/>
      </rPr>
      <t>2</t>
    </r>
    <r>
      <rPr>
        <sz val="11"/>
        <rFont val="Century"/>
        <family val="1"/>
      </rPr>
      <t xml:space="preserve">. </t>
    </r>
    <phoneticPr fontId="9"/>
  </si>
  <si>
    <r>
      <t>Indirect CO</t>
    </r>
    <r>
      <rPr>
        <vertAlign val="subscript"/>
        <sz val="11"/>
        <rFont val="Century"/>
        <family val="1"/>
      </rPr>
      <t>2</t>
    </r>
    <r>
      <rPr>
        <sz val="11"/>
        <rFont val="Century"/>
        <family val="1"/>
      </rPr>
      <t xml:space="preserve"> means the CO</t>
    </r>
    <r>
      <rPr>
        <vertAlign val="subscript"/>
        <sz val="11"/>
        <rFont val="Century"/>
        <family val="1"/>
      </rPr>
      <t>2</t>
    </r>
    <r>
      <rPr>
        <sz val="11"/>
        <rFont val="Century"/>
        <family val="1"/>
      </rPr>
      <t xml:space="preserve"> equivalent value of these emissions. However, emissions derived from combustion-origin  and biomass-origin CO, CH</t>
    </r>
    <r>
      <rPr>
        <vertAlign val="subscript"/>
        <sz val="11"/>
        <rFont val="Century"/>
        <family val="1"/>
      </rPr>
      <t>4</t>
    </r>
    <r>
      <rPr>
        <sz val="11"/>
        <rFont val="Century"/>
        <family val="1"/>
      </rPr>
      <t xml:space="preserve">, and NMVOC are </t>
    </r>
    <phoneticPr fontId="9"/>
  </si>
  <si>
    <t>excluded to avoid double counting and/or by the concept of carbon neutrality.</t>
    <phoneticPr fontId="9"/>
  </si>
  <si>
    <r>
      <t>The indirect CO</t>
    </r>
    <r>
      <rPr>
        <vertAlign val="subscript"/>
        <sz val="11"/>
        <rFont val="Century"/>
        <family val="1"/>
      </rPr>
      <t>2</t>
    </r>
    <r>
      <rPr>
        <sz val="11"/>
        <rFont val="Century"/>
        <family val="1"/>
      </rPr>
      <t xml:space="preserve"> does not mean the </t>
    </r>
    <r>
      <rPr>
        <sz val="11"/>
        <rFont val="ＭＳ Ｐ明朝"/>
        <family val="1"/>
        <charset val="128"/>
      </rPr>
      <t>【</t>
    </r>
    <r>
      <rPr>
        <sz val="11"/>
        <rFont val="Century"/>
        <family val="1"/>
      </rPr>
      <t>allocated emissions</t>
    </r>
    <r>
      <rPr>
        <sz val="11"/>
        <rFont val="ＭＳ Ｐ明朝"/>
        <family val="1"/>
        <charset val="128"/>
      </rPr>
      <t>】</t>
    </r>
    <r>
      <rPr>
        <sz val="11"/>
        <rFont val="Century"/>
        <family val="1"/>
      </rPr>
      <t>, which were called as "indirect emissions" until 2015 preliminary figures.</t>
    </r>
    <phoneticPr fontId="9"/>
  </si>
  <si>
    <r>
      <rPr>
        <sz val="11"/>
        <color indexed="8"/>
        <rFont val="ＭＳ Ｐ明朝"/>
        <family val="1"/>
        <charset val="128"/>
      </rPr>
      <t>一酸化炭素（</t>
    </r>
    <r>
      <rPr>
        <sz val="11"/>
        <color indexed="8"/>
        <rFont val="Century"/>
        <family val="1"/>
      </rPr>
      <t>CO</t>
    </r>
    <r>
      <rPr>
        <sz val="11"/>
        <color indexed="8"/>
        <rFont val="ＭＳ Ｐ明朝"/>
        <family val="1"/>
        <charset val="128"/>
      </rPr>
      <t>）、メタン（</t>
    </r>
    <r>
      <rPr>
        <sz val="11"/>
        <color indexed="8"/>
        <rFont val="Century"/>
        <family val="1"/>
      </rPr>
      <t>CH</t>
    </r>
    <r>
      <rPr>
        <vertAlign val="subscript"/>
        <sz val="11"/>
        <color rgb="FF000000"/>
        <rFont val="Century"/>
        <family val="1"/>
      </rPr>
      <t>4</t>
    </r>
    <r>
      <rPr>
        <sz val="11"/>
        <color indexed="8"/>
        <rFont val="ＭＳ Ｐ明朝"/>
        <family val="1"/>
        <charset val="128"/>
      </rPr>
      <t>）、及び、非メタン揮発性有機化合物（</t>
    </r>
    <r>
      <rPr>
        <sz val="11"/>
        <color indexed="8"/>
        <rFont val="Century"/>
        <family val="1"/>
      </rPr>
      <t>NMVOC</t>
    </r>
    <r>
      <rPr>
        <sz val="11"/>
        <color indexed="8"/>
        <rFont val="ＭＳ Ｐ明朝"/>
        <family val="1"/>
        <charset val="128"/>
      </rPr>
      <t>）は長期的には大気中で酸化されて</t>
    </r>
    <r>
      <rPr>
        <sz val="11"/>
        <color indexed="8"/>
        <rFont val="Century"/>
        <family val="1"/>
      </rPr>
      <t>CO</t>
    </r>
    <r>
      <rPr>
        <vertAlign val="subscript"/>
        <sz val="11"/>
        <color rgb="FF000000"/>
        <rFont val="Century"/>
        <family val="1"/>
      </rPr>
      <t>2</t>
    </r>
    <r>
      <rPr>
        <sz val="11"/>
        <color indexed="8"/>
        <rFont val="ＭＳ Ｐ明朝"/>
        <family val="1"/>
        <charset val="128"/>
      </rPr>
      <t>に変換される。</t>
    </r>
    <phoneticPr fontId="9"/>
  </si>
  <si>
    <r>
      <rPr>
        <sz val="11"/>
        <color indexed="8"/>
        <rFont val="ＭＳ Ｐ明朝"/>
        <family val="1"/>
        <charset val="128"/>
      </rPr>
      <t>【</t>
    </r>
    <r>
      <rPr>
        <sz val="11"/>
        <color indexed="8"/>
        <rFont val="Century"/>
        <family val="1"/>
      </rPr>
      <t>Unallocated emissions</t>
    </r>
    <r>
      <rPr>
        <sz val="11"/>
        <color indexed="8"/>
        <rFont val="ＭＳ Ｐ明朝"/>
        <family val="1"/>
        <charset val="128"/>
      </rPr>
      <t>】</t>
    </r>
    <r>
      <rPr>
        <sz val="11"/>
        <color indexed="8"/>
        <rFont val="Century"/>
        <family val="1"/>
      </rPr>
      <t>deal with the CO</t>
    </r>
    <r>
      <rPr>
        <vertAlign val="subscript"/>
        <sz val="11"/>
        <color indexed="8"/>
        <rFont val="Century"/>
        <family val="1"/>
      </rPr>
      <t>2</t>
    </r>
    <r>
      <rPr>
        <sz val="11"/>
        <color indexed="8"/>
        <rFont val="Century"/>
        <family val="1"/>
      </rPr>
      <t xml:space="preserve"> emissions from electricity and heat generation as the emissions from those entities.</t>
    </r>
    <phoneticPr fontId="9"/>
  </si>
  <si>
    <t xml:space="preserve">(*The emissions from power generation by electric power companies and steam generation by heat suppliers are accounted for under energy industry sector, 
</t>
    <phoneticPr fontId="9"/>
  </si>
  <si>
    <t>and the emissions from autoproducers are accounted for under industry and commercial sectors. )</t>
    <phoneticPr fontId="9"/>
  </si>
  <si>
    <r>
      <rPr>
        <sz val="11"/>
        <color indexed="8"/>
        <rFont val="ＭＳ Ｐ明朝"/>
        <family val="1"/>
        <charset val="128"/>
      </rPr>
      <t>【</t>
    </r>
    <r>
      <rPr>
        <sz val="11"/>
        <color indexed="8"/>
        <rFont val="Century"/>
        <family val="1"/>
      </rPr>
      <t>Allocated emissions</t>
    </r>
    <r>
      <rPr>
        <sz val="11"/>
        <color indexed="8"/>
        <rFont val="ＭＳ Ｐ明朝"/>
        <family val="1"/>
        <charset val="128"/>
      </rPr>
      <t>】</t>
    </r>
    <r>
      <rPr>
        <sz val="11"/>
        <color indexed="8"/>
        <rFont val="Century"/>
        <family val="1"/>
      </rPr>
      <t>indicate the CO</t>
    </r>
    <r>
      <rPr>
        <vertAlign val="subscript"/>
        <sz val="11"/>
        <color indexed="8"/>
        <rFont val="Century"/>
        <family val="1"/>
      </rPr>
      <t>2</t>
    </r>
    <r>
      <rPr>
        <sz val="11"/>
        <color indexed="8"/>
        <rFont val="Century"/>
        <family val="1"/>
      </rPr>
      <t xml:space="preserve"> emissions with allocation  from power generation and steam generation to each sector in proportion to the consumption of electricity and heat.</t>
    </r>
    <phoneticPr fontId="9"/>
  </si>
  <si>
    <r>
      <rPr>
        <sz val="11"/>
        <color rgb="FF000000"/>
        <rFont val="Segoe UI Symbol"/>
        <family val="3"/>
      </rPr>
      <t>■</t>
    </r>
    <r>
      <rPr>
        <sz val="11"/>
        <color indexed="8"/>
        <rFont val="Century"/>
        <family val="1"/>
      </rPr>
      <t xml:space="preserve">Global Warming Potentials  (GWP) </t>
    </r>
    <r>
      <rPr>
        <sz val="11"/>
        <color indexed="8"/>
        <rFont val="ＭＳ Ｐゴシック"/>
        <family val="3"/>
        <charset val="128"/>
      </rPr>
      <t xml:space="preserve">: </t>
    </r>
    <r>
      <rPr>
        <sz val="11"/>
        <color indexed="8"/>
        <rFont val="Century"/>
        <family val="1"/>
      </rPr>
      <t>Time span = 100 years</t>
    </r>
    <phoneticPr fontId="9"/>
  </si>
  <si>
    <r>
      <t>Reference</t>
    </r>
    <r>
      <rPr>
        <sz val="11"/>
        <color indexed="8"/>
        <rFont val="ＭＳ Ｐ明朝"/>
        <family val="1"/>
        <charset val="128"/>
      </rPr>
      <t xml:space="preserve"> :</t>
    </r>
    <r>
      <rPr>
        <sz val="11"/>
        <color indexed="8"/>
        <rFont val="Century"/>
        <family val="1"/>
      </rPr>
      <t xml:space="preserve"> the IPCC Forth Assessment Report (2007)</t>
    </r>
    <phoneticPr fontId="9"/>
  </si>
  <si>
    <t>エネルギー転換部門
（製油所、発電所等）</t>
    <rPh sb="11" eb="14">
      <t>セイユショ</t>
    </rPh>
    <phoneticPr fontId="9"/>
  </si>
  <si>
    <t>運輸部門
（自動車等）</t>
    <phoneticPr fontId="9"/>
  </si>
  <si>
    <t>工業プロセス及び製品の使用</t>
    <rPh sb="0" eb="2">
      <t>シヨウ</t>
    </rPh>
    <phoneticPr fontId="9"/>
  </si>
  <si>
    <t>廃棄物
（焼却等）</t>
    <rPh sb="7" eb="8">
      <t>トウ</t>
    </rPh>
    <phoneticPr fontId="9"/>
  </si>
  <si>
    <t>Waste
(Incineration, etc.)</t>
    <phoneticPr fontId="9"/>
  </si>
  <si>
    <t>Oil Refinery,Energy Industries
(Electric Power Plant, etc.)</t>
    <phoneticPr fontId="9"/>
  </si>
  <si>
    <t>冷蔵庫及び空調機器</t>
    <rPh sb="0" eb="3">
      <t>レイゾウコ</t>
    </rPh>
    <rPh sb="3" eb="4">
      <t>オヨ</t>
    </rPh>
    <rPh sb="5" eb="7">
      <t>クウチョウ</t>
    </rPh>
    <rPh sb="7" eb="9">
      <t>キキ</t>
    </rPh>
    <phoneticPr fontId="11"/>
  </si>
  <si>
    <t>発泡剤</t>
    <rPh sb="2" eb="3">
      <t>ザイ</t>
    </rPh>
    <phoneticPr fontId="9"/>
  </si>
  <si>
    <r>
      <rPr>
        <sz val="11"/>
        <rFont val="ＭＳ Ｐ明朝"/>
        <family val="1"/>
        <charset val="128"/>
      </rPr>
      <t>エアゾール・</t>
    </r>
    <r>
      <rPr>
        <sz val="11"/>
        <rFont val="Century"/>
        <family val="1"/>
      </rPr>
      <t>MDI</t>
    </r>
    <r>
      <rPr>
        <sz val="11"/>
        <rFont val="ＭＳ Ｐ明朝"/>
        <family val="1"/>
        <charset val="128"/>
      </rPr>
      <t>（定量噴射剤）</t>
    </r>
    <rPh sb="10" eb="12">
      <t>テイリョウ</t>
    </rPh>
    <rPh sb="12" eb="15">
      <t>フンシャザイ</t>
    </rPh>
    <phoneticPr fontId="9"/>
  </si>
  <si>
    <r>
      <rPr>
        <sz val="11"/>
        <color theme="6"/>
        <rFont val="ＭＳ Ｐ明朝"/>
        <family val="1"/>
        <charset val="128"/>
      </rPr>
      <t>半導体製造</t>
    </r>
    <rPh sb="0" eb="3">
      <t>ハンドウタイ</t>
    </rPh>
    <rPh sb="3" eb="5">
      <t>セイゾウ</t>
    </rPh>
    <phoneticPr fontId="9"/>
  </si>
  <si>
    <r>
      <rPr>
        <sz val="11"/>
        <color theme="6"/>
        <rFont val="ＭＳ Ｐ明朝"/>
        <family val="1"/>
        <charset val="128"/>
      </rPr>
      <t>液晶製造</t>
    </r>
    <rPh sb="0" eb="2">
      <t>エキショウ</t>
    </rPh>
    <rPh sb="2" eb="4">
      <t>セイゾウ</t>
    </rPh>
    <phoneticPr fontId="9"/>
  </si>
  <si>
    <t>洗浄剤・溶剤</t>
    <rPh sb="4" eb="6">
      <t>ヨウザイ</t>
    </rPh>
    <phoneticPr fontId="9"/>
  </si>
  <si>
    <r>
      <t>HFCs</t>
    </r>
    <r>
      <rPr>
        <sz val="11"/>
        <rFont val="ＭＳ Ｐ明朝"/>
        <family val="1"/>
        <charset val="128"/>
      </rPr>
      <t>の製造時の漏出</t>
    </r>
    <rPh sb="5" eb="7">
      <t>セイゾウ</t>
    </rPh>
    <rPh sb="7" eb="8">
      <t>ジ</t>
    </rPh>
    <rPh sb="9" eb="11">
      <t>ロウシュツ</t>
    </rPh>
    <phoneticPr fontId="11"/>
  </si>
  <si>
    <r>
      <t>HCFC22</t>
    </r>
    <r>
      <rPr>
        <sz val="11"/>
        <rFont val="ＭＳ Ｐ明朝"/>
        <family val="1"/>
        <charset val="128"/>
      </rPr>
      <t>製造時の副生</t>
    </r>
    <r>
      <rPr>
        <sz val="11"/>
        <rFont val="Century"/>
        <family val="1"/>
      </rPr>
      <t>HFC23</t>
    </r>
    <rPh sb="6" eb="8">
      <t>セイゾウ</t>
    </rPh>
    <rPh sb="8" eb="9">
      <t>ジ</t>
    </rPh>
    <rPh sb="10" eb="11">
      <t>フク</t>
    </rPh>
    <rPh sb="11" eb="12">
      <t>ナマ</t>
    </rPh>
    <phoneticPr fontId="11"/>
  </si>
  <si>
    <r>
      <rPr>
        <sz val="11"/>
        <rFont val="ＭＳ Ｐ明朝"/>
        <family val="1"/>
        <charset val="128"/>
      </rPr>
      <t>消火剤</t>
    </r>
    <rPh sb="0" eb="3">
      <t>ショウカザイ</t>
    </rPh>
    <phoneticPr fontId="9"/>
  </si>
  <si>
    <t>マグネシウム鋳造</t>
    <phoneticPr fontId="9"/>
  </si>
  <si>
    <r>
      <rPr>
        <sz val="11"/>
        <color theme="6"/>
        <rFont val="ＭＳ Ｐ明朝"/>
        <family val="1"/>
        <charset val="128"/>
      </rPr>
      <t>半導体製造</t>
    </r>
    <rPh sb="0" eb="3">
      <t>ハンドウタイ</t>
    </rPh>
    <rPh sb="3" eb="5">
      <t>セイゾウ</t>
    </rPh>
    <phoneticPr fontId="11"/>
  </si>
  <si>
    <t>洗浄剤・溶剤</t>
    <rPh sb="0" eb="3">
      <t>センジョウザイ</t>
    </rPh>
    <rPh sb="4" eb="6">
      <t>ヨウザイ</t>
    </rPh>
    <phoneticPr fontId="9"/>
  </si>
  <si>
    <r>
      <t>PFCs</t>
    </r>
    <r>
      <rPr>
        <sz val="11"/>
        <rFont val="ＭＳ Ｐ明朝"/>
        <family val="1"/>
        <charset val="128"/>
      </rPr>
      <t>の製造時の漏出</t>
    </r>
    <rPh sb="5" eb="7">
      <t>セイゾウ</t>
    </rPh>
    <rPh sb="7" eb="8">
      <t>ジ</t>
    </rPh>
    <rPh sb="9" eb="11">
      <t>ロウシュツ</t>
    </rPh>
    <phoneticPr fontId="11"/>
  </si>
  <si>
    <r>
      <rPr>
        <sz val="11"/>
        <rFont val="ＭＳ Ｐ明朝"/>
        <family val="1"/>
        <charset val="128"/>
      </rPr>
      <t>その他</t>
    </r>
    <rPh sb="2" eb="3">
      <t>タ</t>
    </rPh>
    <phoneticPr fontId="9"/>
  </si>
  <si>
    <r>
      <rPr>
        <sz val="11"/>
        <rFont val="ＭＳ Ｐ明朝"/>
        <family val="1"/>
        <charset val="128"/>
      </rPr>
      <t>アルミニウム精錬</t>
    </r>
    <rPh sb="6" eb="8">
      <t>セイレン</t>
    </rPh>
    <phoneticPr fontId="9"/>
  </si>
  <si>
    <r>
      <rPr>
        <sz val="11"/>
        <rFont val="ＭＳ Ｐ明朝"/>
        <family val="1"/>
        <charset val="128"/>
      </rPr>
      <t>粒子加速器等</t>
    </r>
    <rPh sb="0" eb="2">
      <t>リュウシ</t>
    </rPh>
    <rPh sb="2" eb="5">
      <t>カソクキ</t>
    </rPh>
    <rPh sb="5" eb="6">
      <t>トウ</t>
    </rPh>
    <phoneticPr fontId="9"/>
  </si>
  <si>
    <r>
      <rPr>
        <sz val="11"/>
        <rFont val="ＭＳ Ｐ明朝"/>
        <family val="1"/>
        <charset val="128"/>
      </rPr>
      <t>電気絶縁ガス使用機器</t>
    </r>
    <rPh sb="0" eb="2">
      <t>デンキ</t>
    </rPh>
    <rPh sb="2" eb="4">
      <t>ゼツエン</t>
    </rPh>
    <rPh sb="6" eb="8">
      <t>シヨウ</t>
    </rPh>
    <rPh sb="8" eb="10">
      <t>キキ</t>
    </rPh>
    <phoneticPr fontId="9"/>
  </si>
  <si>
    <r>
      <t>SF</t>
    </r>
    <r>
      <rPr>
        <vertAlign val="subscript"/>
        <sz val="11"/>
        <rFont val="Century"/>
        <family val="1"/>
      </rPr>
      <t xml:space="preserve">6 </t>
    </r>
    <r>
      <rPr>
        <sz val="11"/>
        <rFont val="ＭＳ Ｐ明朝"/>
        <family val="1"/>
        <charset val="128"/>
      </rPr>
      <t>製造時の漏出</t>
    </r>
    <rPh sb="4" eb="6">
      <t>セイゾウ</t>
    </rPh>
    <rPh sb="6" eb="7">
      <t>ジ</t>
    </rPh>
    <rPh sb="8" eb="10">
      <t>ロウシュツ</t>
    </rPh>
    <phoneticPr fontId="9"/>
  </si>
  <si>
    <r>
      <t>NF</t>
    </r>
    <r>
      <rPr>
        <vertAlign val="subscript"/>
        <sz val="11"/>
        <rFont val="Century"/>
        <family val="1"/>
      </rPr>
      <t>3</t>
    </r>
    <r>
      <rPr>
        <sz val="11"/>
        <rFont val="Yu Gothic"/>
        <family val="3"/>
        <charset val="128"/>
      </rPr>
      <t>の</t>
    </r>
    <r>
      <rPr>
        <sz val="11"/>
        <rFont val="ＭＳ Ｐ明朝"/>
        <family val="1"/>
        <charset val="128"/>
      </rPr>
      <t>製造時の漏出</t>
    </r>
    <rPh sb="4" eb="6">
      <t>セイゾウ</t>
    </rPh>
    <rPh sb="6" eb="7">
      <t>ジ</t>
    </rPh>
    <rPh sb="8" eb="10">
      <t>ロウシュツ</t>
    </rPh>
    <phoneticPr fontId="9"/>
  </si>
  <si>
    <r>
      <rPr>
        <b/>
        <sz val="10"/>
        <color theme="6"/>
        <rFont val="Yu Gothic"/>
        <family val="1"/>
        <charset val="128"/>
      </rPr>
      <t>※公表資料での合算範囲と異なるが</t>
    </r>
    <r>
      <rPr>
        <b/>
        <sz val="10"/>
        <color theme="6"/>
        <rFont val="Century"/>
        <family val="1"/>
      </rPr>
      <t>7gas</t>
    </r>
    <r>
      <rPr>
        <b/>
        <sz val="10"/>
        <color theme="6"/>
        <rFont val="Yu Gothic"/>
        <family val="1"/>
        <charset val="128"/>
      </rPr>
      <t>の整理がサブカテゴリに呼応している＆差支えがないことを</t>
    </r>
    <r>
      <rPr>
        <b/>
        <sz val="10"/>
        <color theme="6"/>
        <rFont val="Century"/>
        <family val="1"/>
      </rPr>
      <t>2019</t>
    </r>
    <r>
      <rPr>
        <b/>
        <sz val="10"/>
        <color theme="6"/>
        <rFont val="ＭＳ Ｐ明朝"/>
        <family val="1"/>
        <charset val="128"/>
      </rPr>
      <t>確報時に確認済みのものを示す</t>
    </r>
    <rPh sb="1" eb="3">
      <t>コウヒョウ</t>
    </rPh>
    <rPh sb="3" eb="5">
      <t>シリョウ</t>
    </rPh>
    <rPh sb="7" eb="9">
      <t>ガッサン</t>
    </rPh>
    <rPh sb="9" eb="11">
      <t>ハンイ</t>
    </rPh>
    <rPh sb="12" eb="13">
      <t>コト</t>
    </rPh>
    <rPh sb="21" eb="23">
      <t>セイリ</t>
    </rPh>
    <rPh sb="31" eb="33">
      <t>コオウ</t>
    </rPh>
    <rPh sb="38" eb="40">
      <t>サシツカ</t>
    </rPh>
    <rPh sb="51" eb="53">
      <t>カクホウ</t>
    </rPh>
    <rPh sb="53" eb="54">
      <t>ジ</t>
    </rPh>
    <rPh sb="55" eb="57">
      <t>カクニン</t>
    </rPh>
    <rPh sb="57" eb="58">
      <t>ズ</t>
    </rPh>
    <rPh sb="63" eb="64">
      <t>シメ</t>
    </rPh>
    <phoneticPr fontId="9"/>
  </si>
  <si>
    <t>部門・分野</t>
    <rPh sb="0" eb="2">
      <t>ブモン</t>
    </rPh>
    <rPh sb="3" eb="5">
      <t>ブンヤ</t>
    </rPh>
    <phoneticPr fontId="9"/>
  </si>
  <si>
    <r>
      <t>RGB</t>
    </r>
    <r>
      <rPr>
        <sz val="10"/>
        <rFont val="ＭＳ Ｐ明朝"/>
        <family val="1"/>
        <charset val="128"/>
      </rPr>
      <t>値</t>
    </r>
    <rPh sb="3" eb="4">
      <t>チ</t>
    </rPh>
    <phoneticPr fontId="9"/>
  </si>
  <si>
    <r>
      <t>エネルギー転換部門</t>
    </r>
    <r>
      <rPr>
        <sz val="10"/>
        <color rgb="FF4572A7"/>
        <rFont val="ＭＳ Ｐゴシック"/>
        <family val="3"/>
        <charset val="128"/>
      </rPr>
      <t>（製油所・発電所等）</t>
    </r>
  </si>
  <si>
    <t>69、114、167</t>
    <phoneticPr fontId="9"/>
  </si>
  <si>
    <r>
      <t>産業部門</t>
    </r>
    <r>
      <rPr>
        <sz val="10"/>
        <color rgb="FFA8423F"/>
        <rFont val="ＭＳ Ｐゴシック"/>
        <family val="3"/>
        <charset val="128"/>
      </rPr>
      <t>（工場等）</t>
    </r>
  </si>
  <si>
    <t>168、66、63</t>
    <phoneticPr fontId="9"/>
  </si>
  <si>
    <r>
      <t xml:space="preserve">運輸部門 </t>
    </r>
    <r>
      <rPr>
        <sz val="10"/>
        <color rgb="FF669900"/>
        <rFont val="ＭＳ Ｐゴシック"/>
        <family val="3"/>
        <charset val="128"/>
      </rPr>
      <t>（自動車等）</t>
    </r>
    <r>
      <rPr>
        <sz val="12"/>
        <color rgb="FF669900"/>
        <rFont val="ＭＳ Ｐゴシック"/>
        <family val="3"/>
        <charset val="128"/>
      </rPr>
      <t>　</t>
    </r>
  </si>
  <si>
    <t>134、164、74</t>
    <phoneticPr fontId="9"/>
  </si>
  <si>
    <r>
      <t>業務その他</t>
    </r>
    <r>
      <rPr>
        <sz val="11"/>
        <color rgb="FF6E548D"/>
        <rFont val="ＭＳ Ｐゴシック"/>
        <family val="3"/>
        <charset val="128"/>
      </rPr>
      <t>部門</t>
    </r>
  </si>
  <si>
    <t>110、84、141</t>
    <phoneticPr fontId="9"/>
  </si>
  <si>
    <t>家庭部門</t>
  </si>
  <si>
    <t>61、150、174</t>
    <phoneticPr fontId="9"/>
  </si>
  <si>
    <t>工業プロセス及び製品の使用</t>
  </si>
  <si>
    <t>247、150、70</t>
    <phoneticPr fontId="9"/>
  </si>
  <si>
    <t>廃棄物（焼却等）</t>
  </si>
  <si>
    <t>142、165、203</t>
    <phoneticPr fontId="9"/>
  </si>
  <si>
    <t>その他</t>
    <phoneticPr fontId="9"/>
  </si>
  <si>
    <t>74、69、42</t>
    <phoneticPr fontId="9"/>
  </si>
  <si>
    <r>
      <t>2018</t>
    </r>
    <r>
      <rPr>
        <sz val="11"/>
        <rFont val="ＭＳ Ｐ明朝"/>
        <family val="1"/>
        <charset val="128"/>
      </rPr>
      <t>年度</t>
    </r>
    <r>
      <rPr>
        <vertAlign val="superscript"/>
        <sz val="11"/>
        <rFont val="Century"/>
        <family val="1"/>
      </rPr>
      <t xml:space="preserve"> </t>
    </r>
    <r>
      <rPr>
        <vertAlign val="superscript"/>
        <sz val="11"/>
        <rFont val="ＭＳ Ｐゴシック"/>
        <family val="3"/>
        <charset val="128"/>
      </rPr>
      <t>※</t>
    </r>
    <r>
      <rPr>
        <vertAlign val="superscript"/>
        <sz val="11"/>
        <rFont val="Century"/>
        <family val="1"/>
      </rPr>
      <t>2, 3</t>
    </r>
    <rPh sb="4" eb="6">
      <t>ネンド</t>
    </rPh>
    <phoneticPr fontId="9"/>
  </si>
  <si>
    <r>
      <t>FY2018 *</t>
    </r>
    <r>
      <rPr>
        <vertAlign val="superscript"/>
        <sz val="11"/>
        <rFont val="Century"/>
        <family val="1"/>
      </rPr>
      <t>2, 3</t>
    </r>
    <phoneticPr fontId="9"/>
  </si>
  <si>
    <t xml:space="preserve">   in FY2019</t>
  </si>
  <si>
    <t xml:space="preserve">   in FY2020</t>
  </si>
  <si>
    <t xml:space="preserve">   in FY2021</t>
  </si>
  <si>
    <t xml:space="preserve"> in FY2021</t>
  </si>
  <si>
    <t xml:space="preserve"> in FY2022</t>
  </si>
  <si>
    <r>
      <t>2022年度</t>
    </r>
    <r>
      <rPr>
        <sz val="10"/>
        <rFont val="ＭＳ Ｐ明朝"/>
        <family val="1"/>
        <charset val="128"/>
      </rPr>
      <t/>
    </r>
    <rPh sb="5" eb="6">
      <t>ド</t>
    </rPh>
    <phoneticPr fontId="9"/>
  </si>
  <si>
    <t xml:space="preserve">   in FY2022</t>
  </si>
  <si>
    <t>in FY2020</t>
  </si>
  <si>
    <t>in FY2021</t>
  </si>
  <si>
    <t>in FY2022</t>
  </si>
  <si>
    <t>FY2019</t>
  </si>
  <si>
    <t>FY2020</t>
  </si>
  <si>
    <r>
      <t>Regarding Energy-related CO</t>
    </r>
    <r>
      <rPr>
        <vertAlign val="subscript"/>
        <sz val="11"/>
        <color rgb="FF000000"/>
        <rFont val="Century"/>
        <family val="1"/>
      </rPr>
      <t>2</t>
    </r>
    <r>
      <rPr>
        <sz val="11"/>
        <color indexed="8"/>
        <rFont val="Century"/>
        <family val="1"/>
      </rPr>
      <t>,</t>
    </r>
    <phoneticPr fontId="9"/>
  </si>
  <si>
    <r>
      <t>CO</t>
    </r>
    <r>
      <rPr>
        <vertAlign val="subscript"/>
        <sz val="11"/>
        <color rgb="FF000000"/>
        <rFont val="Century"/>
        <family val="1"/>
      </rPr>
      <t>2</t>
    </r>
    <r>
      <rPr>
        <sz val="11"/>
        <color indexed="8"/>
        <rFont val="Century"/>
        <family val="1"/>
      </rPr>
      <t xml:space="preserve"> emissions from fossil fuel combustion are shown in sectors (and subdivided sectors), which follow the “General Energy Statistics”.</t>
    </r>
    <phoneticPr fontId="9"/>
  </si>
  <si>
    <t>The difference between them is to which sector the emissions from fuel combustion for power and heat generation are allocated.</t>
    <phoneticPr fontId="9"/>
  </si>
  <si>
    <r>
      <t>Furthermore, CO</t>
    </r>
    <r>
      <rPr>
        <vertAlign val="subscript"/>
        <sz val="11"/>
        <color rgb="FF000000"/>
        <rFont val="Century"/>
        <family val="1"/>
      </rPr>
      <t>2</t>
    </r>
    <r>
      <rPr>
        <sz val="11"/>
        <color indexed="8"/>
        <rFont val="Century"/>
        <family val="1"/>
      </rPr>
      <t xml:space="preserve"> emissions are shown in two ways; one is </t>
    </r>
    <r>
      <rPr>
        <sz val="11"/>
        <color rgb="FF000000"/>
        <rFont val="游ゴシック"/>
        <family val="1"/>
        <charset val="128"/>
      </rPr>
      <t>【</t>
    </r>
    <r>
      <rPr>
        <sz val="11"/>
        <color indexed="8"/>
        <rFont val="Century"/>
        <family val="1"/>
      </rPr>
      <t>Unallocated emissions</t>
    </r>
    <r>
      <rPr>
        <sz val="11"/>
        <color rgb="FF000000"/>
        <rFont val="游ゴシック"/>
        <family val="1"/>
        <charset val="128"/>
      </rPr>
      <t>】</t>
    </r>
    <r>
      <rPr>
        <sz val="11"/>
        <color indexed="8"/>
        <rFont val="Century"/>
        <family val="1"/>
      </rPr>
      <t xml:space="preserve"> and the other is </t>
    </r>
    <r>
      <rPr>
        <sz val="11"/>
        <color rgb="FF000000"/>
        <rFont val="游ゴシック"/>
        <family val="1"/>
        <charset val="128"/>
      </rPr>
      <t>【</t>
    </r>
    <r>
      <rPr>
        <sz val="11"/>
        <color indexed="8"/>
        <rFont val="Century"/>
        <family val="1"/>
      </rPr>
      <t>Allocated emissions</t>
    </r>
    <r>
      <rPr>
        <sz val="11"/>
        <color rgb="FF000000"/>
        <rFont val="Yu Gothic"/>
        <family val="1"/>
        <charset val="128"/>
      </rPr>
      <t>】</t>
    </r>
    <r>
      <rPr>
        <sz val="11"/>
        <color indexed="8"/>
        <rFont val="Century"/>
        <family val="1"/>
      </rPr>
      <t xml:space="preserve">. </t>
    </r>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</si>
  <si>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排出量【電気・熱配分後】（簡約表）</t>
    </r>
    <phoneticPr fontId="9"/>
  </si>
  <si>
    <t>Transport
(Cars, etc.)</t>
    <phoneticPr fontId="9"/>
  </si>
  <si>
    <t>Industry
(Factories, etc.)</t>
    <phoneticPr fontId="9"/>
  </si>
  <si>
    <r>
      <rPr>
        <sz val="11"/>
        <rFont val="Segoe UI Symbol"/>
        <family val="3"/>
      </rPr>
      <t>■</t>
    </r>
    <r>
      <rPr>
        <sz val="11"/>
        <rFont val="ＭＳ Ｐゴシック"/>
        <family val="3"/>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Ｐゴシック"/>
        <family val="3"/>
        <charset val="128"/>
      </rPr>
      <t>換算</t>
    </r>
    <r>
      <rPr>
        <sz val="11"/>
        <rFont val="Century"/>
        <family val="1"/>
      </rPr>
      <t>]</t>
    </r>
    <rPh sb="1" eb="3">
      <t>ハイシュツ</t>
    </rPh>
    <rPh sb="3" eb="4">
      <t>リョウ</t>
    </rPh>
    <rPh sb="13" eb="15">
      <t>カンサン</t>
    </rPh>
    <phoneticPr fontId="9"/>
  </si>
  <si>
    <r>
      <rPr>
        <sz val="10"/>
        <rFont val="ＭＳ Ｐ明朝"/>
        <family val="1"/>
        <charset val="128"/>
      </rPr>
      <t>工業プロセス及び製品の使用</t>
    </r>
    <r>
      <rPr>
        <sz val="10"/>
        <rFont val="Century"/>
        <family val="1"/>
      </rPr>
      <t xml:space="preserve"> </t>
    </r>
    <r>
      <rPr>
        <sz val="10"/>
        <rFont val="Yu Gothic"/>
        <family val="1"/>
        <charset val="128"/>
      </rPr>
      <t>（化学産業・金属生産）</t>
    </r>
    <rPh sb="0" eb="2">
      <t>コウギョウ</t>
    </rPh>
    <rPh sb="15" eb="17">
      <t>カガク</t>
    </rPh>
    <rPh sb="17" eb="19">
      <t>サンギョウ</t>
    </rPh>
    <rPh sb="20" eb="22">
      <t>キンゾク</t>
    </rPh>
    <rPh sb="22" eb="24">
      <t>セイサン</t>
    </rPh>
    <phoneticPr fontId="11"/>
  </si>
  <si>
    <t>Industrial Processes and Product Use
( Chemical Industry and Metal Industry)</t>
    <phoneticPr fontId="11"/>
  </si>
  <si>
    <t>Industrial Processes and Product Use
(Chemical Industry, Semiconductor and Liquid crystals manufacturing,etc)</t>
    <phoneticPr fontId="9"/>
  </si>
  <si>
    <r>
      <rPr>
        <b/>
        <sz val="11"/>
        <color theme="1"/>
        <rFont val="ＭＳ 明朝"/>
        <family val="1"/>
        <charset val="128"/>
      </rPr>
      <t>その他（間接</t>
    </r>
    <r>
      <rPr>
        <b/>
        <sz val="11"/>
        <color theme="1"/>
        <rFont val="Century"/>
        <family val="1"/>
      </rPr>
      <t>CO</t>
    </r>
    <r>
      <rPr>
        <b/>
        <vertAlign val="subscript"/>
        <sz val="11"/>
        <color theme="1"/>
        <rFont val="Century"/>
        <family val="1"/>
      </rPr>
      <t>2</t>
    </r>
    <r>
      <rPr>
        <b/>
        <sz val="11"/>
        <color theme="1"/>
        <rFont val="ＭＳ 明朝"/>
        <family val="1"/>
        <charset val="128"/>
      </rPr>
      <t>等）</t>
    </r>
    <rPh sb="2" eb="3">
      <t>タ</t>
    </rPh>
    <rPh sb="4" eb="6">
      <t>カンセツ</t>
    </rPh>
    <rPh sb="9" eb="10">
      <t>トウ</t>
    </rPh>
    <phoneticPr fontId="9"/>
  </si>
  <si>
    <t>Other (Indirect CO2, etc.)</t>
    <phoneticPr fontId="9"/>
  </si>
  <si>
    <r>
      <rPr>
        <sz val="11"/>
        <rFont val="ＭＳ 明朝"/>
        <family val="1"/>
        <charset val="128"/>
      </rPr>
      <t>その他（間接</t>
    </r>
    <r>
      <rPr>
        <sz val="11"/>
        <rFont val="Century"/>
        <family val="1"/>
      </rPr>
      <t>CO</t>
    </r>
    <r>
      <rPr>
        <vertAlign val="subscript"/>
        <sz val="11"/>
        <rFont val="Century"/>
        <family val="1"/>
      </rPr>
      <t>2</t>
    </r>
    <r>
      <rPr>
        <sz val="11"/>
        <rFont val="ＭＳ 明朝"/>
        <family val="1"/>
        <charset val="128"/>
      </rPr>
      <t>等）</t>
    </r>
    <rPh sb="2" eb="3">
      <t>タ</t>
    </rPh>
    <rPh sb="4" eb="6">
      <t>カンセツ</t>
    </rPh>
    <rPh sb="9" eb="10">
      <t>トウ</t>
    </rPh>
    <phoneticPr fontId="9"/>
  </si>
  <si>
    <r>
      <t>Other (Indirect CO</t>
    </r>
    <r>
      <rPr>
        <vertAlign val="subscript"/>
        <sz val="11"/>
        <rFont val="Century"/>
        <family val="1"/>
      </rPr>
      <t>2</t>
    </r>
    <r>
      <rPr>
        <sz val="11"/>
        <rFont val="Century"/>
        <family val="1"/>
      </rPr>
      <t>, etc.)</t>
    </r>
    <phoneticPr fontId="9"/>
  </si>
  <si>
    <r>
      <t>Other (Indirect CO</t>
    </r>
    <r>
      <rPr>
        <b/>
        <vertAlign val="subscript"/>
        <sz val="11"/>
        <rFont val="Century"/>
        <family val="1"/>
      </rPr>
      <t>2</t>
    </r>
    <r>
      <rPr>
        <b/>
        <sz val="11"/>
        <rFont val="Century"/>
        <family val="1"/>
      </rPr>
      <t>, etc.)</t>
    </r>
    <phoneticPr fontId="9"/>
  </si>
  <si>
    <r>
      <t>その他
（間接CO</t>
    </r>
    <r>
      <rPr>
        <sz val="6"/>
        <rFont val="ＭＳ Ｐ明朝"/>
        <family val="1"/>
        <charset val="128"/>
      </rPr>
      <t>2</t>
    </r>
    <r>
      <rPr>
        <sz val="10"/>
        <rFont val="ＭＳ Ｐ明朝"/>
        <family val="1"/>
        <charset val="128"/>
      </rPr>
      <t>等）</t>
    </r>
    <phoneticPr fontId="9"/>
  </si>
  <si>
    <r>
      <t>Other (Indirect CO</t>
    </r>
    <r>
      <rPr>
        <vertAlign val="subscript"/>
        <sz val="10"/>
        <rFont val="Times New Roman"/>
        <family val="1"/>
      </rPr>
      <t>2</t>
    </r>
    <r>
      <rPr>
        <sz val="10"/>
        <rFont val="Times New Roman"/>
        <family val="1"/>
      </rPr>
      <t>, etc.)</t>
    </r>
    <phoneticPr fontId="9"/>
  </si>
  <si>
    <t>Population*</t>
    <phoneticPr fontId="9"/>
  </si>
  <si>
    <r>
      <t>人口</t>
    </r>
    <r>
      <rPr>
        <vertAlign val="superscript"/>
        <sz val="11"/>
        <rFont val="ＭＳ 明朝"/>
        <family val="1"/>
        <charset val="128"/>
      </rPr>
      <t>※</t>
    </r>
    <rPh sb="0" eb="2">
      <t>ジンコウ</t>
    </rPh>
    <phoneticPr fontId="9"/>
  </si>
  <si>
    <t>GDP *
(Expenditure approach, in real terms: chain-linked method [Benchmark year: 2011])</t>
    <phoneticPr fontId="9"/>
  </si>
  <si>
    <r>
      <rPr>
        <sz val="11"/>
        <rFont val="ＭＳ Ｐ明朝"/>
        <family val="1"/>
        <charset val="128"/>
      </rPr>
      <t>※出典：</t>
    </r>
    <r>
      <rPr>
        <sz val="11"/>
        <rFont val="Century"/>
        <family val="1"/>
      </rPr>
      <t>1990-1993</t>
    </r>
    <r>
      <rPr>
        <sz val="11"/>
        <rFont val="ＭＳ Ｐ明朝"/>
        <family val="1"/>
        <charset val="128"/>
      </rPr>
      <t>は内閣府平成</t>
    </r>
    <r>
      <rPr>
        <sz val="11"/>
        <rFont val="Century"/>
        <family val="1"/>
      </rPr>
      <t>23</t>
    </r>
    <r>
      <rPr>
        <sz val="11"/>
        <rFont val="ＭＳ Ｐ明朝"/>
        <family val="1"/>
        <charset val="128"/>
      </rPr>
      <t>年基準支出系列簡易遡及」。</t>
    </r>
    <r>
      <rPr>
        <sz val="11"/>
        <rFont val="Century"/>
        <family val="1"/>
      </rPr>
      <t xml:space="preserve">
1994</t>
    </r>
    <r>
      <rPr>
        <sz val="11"/>
        <rFont val="ＭＳ Ｐ明朝"/>
        <family val="1"/>
        <charset val="128"/>
      </rPr>
      <t>以降は内閣府国民経済計算年報」（確報）</t>
    </r>
    <rPh sb="1" eb="3">
      <t>シュッテン</t>
    </rPh>
    <rPh sb="39" eb="41">
      <t>イコウ</t>
    </rPh>
    <phoneticPr fontId="9"/>
  </si>
  <si>
    <t>Reference: Basic Resident Register</t>
    <phoneticPr fontId="9"/>
  </si>
  <si>
    <r>
      <t xml:space="preserve">2H </t>
    </r>
    <r>
      <rPr>
        <sz val="11"/>
        <rFont val="ＭＳ 明朝"/>
        <family val="1"/>
        <charset val="128"/>
      </rPr>
      <t>その他（ドライアイスの利用）</t>
    </r>
    <rPh sb="5" eb="6">
      <t>タ</t>
    </rPh>
    <rPh sb="14" eb="16">
      <t>リヨウ</t>
    </rPh>
    <phoneticPr fontId="9"/>
  </si>
  <si>
    <t>2H Other (Use of Dry Ice)</t>
    <phoneticPr fontId="9"/>
  </si>
  <si>
    <t>自動車（旅客）</t>
    <rPh sb="0" eb="3">
      <t>ジドウシャ</t>
    </rPh>
    <rPh sb="4" eb="6">
      <t>リョカク</t>
    </rPh>
    <phoneticPr fontId="9"/>
  </si>
  <si>
    <t>自動車（貨物）</t>
    <rPh sb="0" eb="3">
      <t>ジドウシャ</t>
    </rPh>
    <rPh sb="4" eb="6">
      <t>カモツ</t>
    </rPh>
    <phoneticPr fontId="9"/>
  </si>
  <si>
    <t>その他（ドライアイスの利用）</t>
  </si>
  <si>
    <t>その他（ドライアイスの利用）</t>
    <phoneticPr fontId="9"/>
  </si>
  <si>
    <t>Other (Use of Dry Ice)</t>
  </si>
  <si>
    <r>
      <rPr>
        <sz val="11"/>
        <rFont val="ＭＳ 明朝"/>
        <family val="1"/>
        <charset val="128"/>
      </rPr>
      <t>動力他</t>
    </r>
    <r>
      <rPr>
        <vertAlign val="superscript"/>
        <sz val="11"/>
        <rFont val="MS UI Gothic"/>
        <family val="3"/>
        <charset val="128"/>
      </rPr>
      <t>※</t>
    </r>
    <phoneticPr fontId="9"/>
  </si>
  <si>
    <r>
      <rPr>
        <sz val="11"/>
        <rFont val="Segoe UI Symbol"/>
        <family val="1"/>
      </rPr>
      <t>■</t>
    </r>
    <r>
      <rPr>
        <sz val="11"/>
        <rFont val="Century"/>
        <family val="1"/>
      </rPr>
      <t>Share of emissions by purpose</t>
    </r>
    <phoneticPr fontId="14"/>
  </si>
  <si>
    <r>
      <t>Nitrous Oxide (N</t>
    </r>
    <r>
      <rPr>
        <vertAlign val="subscript"/>
        <sz val="11"/>
        <rFont val="Century"/>
        <family val="1"/>
      </rPr>
      <t>2</t>
    </r>
    <r>
      <rPr>
        <sz val="11"/>
        <rFont val="Century"/>
        <family val="1"/>
      </rPr>
      <t>O)</t>
    </r>
    <phoneticPr fontId="8"/>
  </si>
  <si>
    <r>
      <t>Nitrogen Trifluoride (NF</t>
    </r>
    <r>
      <rPr>
        <vertAlign val="subscript"/>
        <sz val="11"/>
        <rFont val="Century"/>
        <family val="1"/>
      </rPr>
      <t>3</t>
    </r>
    <r>
      <rPr>
        <sz val="11"/>
        <rFont val="Century"/>
        <family val="1"/>
      </rPr>
      <t>)</t>
    </r>
    <phoneticPr fontId="8"/>
  </si>
  <si>
    <r>
      <t>Carbon Dioxide (CO</t>
    </r>
    <r>
      <rPr>
        <vertAlign val="subscript"/>
        <sz val="11"/>
        <rFont val="Century"/>
        <family val="1"/>
      </rPr>
      <t>2</t>
    </r>
    <r>
      <rPr>
        <sz val="11"/>
        <rFont val="Century"/>
        <family val="1"/>
      </rPr>
      <t>)</t>
    </r>
    <phoneticPr fontId="8"/>
  </si>
  <si>
    <r>
      <t>Sulphur Hexafluoride (SF</t>
    </r>
    <r>
      <rPr>
        <vertAlign val="subscript"/>
        <sz val="11"/>
        <rFont val="Century"/>
        <family val="1"/>
      </rPr>
      <t>6</t>
    </r>
    <r>
      <rPr>
        <sz val="11"/>
        <rFont val="Century"/>
        <family val="1"/>
      </rPr>
      <t>)</t>
    </r>
    <phoneticPr fontId="8"/>
  </si>
  <si>
    <t>電気熱配分誤差</t>
    <rPh sb="0" eb="2">
      <t>デンキ</t>
    </rPh>
    <rPh sb="2" eb="3">
      <t>ネツ</t>
    </rPh>
    <rPh sb="3" eb="5">
      <t>ハイブン</t>
    </rPh>
    <phoneticPr fontId="9"/>
  </si>
  <si>
    <t>Power etc.*</t>
    <phoneticPr fontId="14"/>
  </si>
  <si>
    <t>Solvents / Cleaning agents</t>
    <phoneticPr fontId="9"/>
  </si>
  <si>
    <t>*Power, etc: Includes lighting, refrigerators, vacuum cleaners, and TVs which use electricity, and which are not included in other uses.</t>
    <phoneticPr fontId="9"/>
  </si>
  <si>
    <r>
      <t xml:space="preserve">1A1 </t>
    </r>
    <r>
      <rPr>
        <sz val="11"/>
        <rFont val="ＭＳ Ｐ明朝"/>
        <family val="1"/>
        <charset val="128"/>
      </rPr>
      <t>エネルギー転換</t>
    </r>
    <rPh sb="9" eb="11">
      <t>テンカン</t>
    </rPh>
    <phoneticPr fontId="9"/>
  </si>
  <si>
    <r>
      <t>Allocated CO</t>
    </r>
    <r>
      <rPr>
        <u/>
        <sz val="8"/>
        <color rgb="FF0000FF"/>
        <rFont val="Century"/>
        <family val="1"/>
      </rPr>
      <t>2</t>
    </r>
    <r>
      <rPr>
        <u/>
        <sz val="11"/>
        <color indexed="12"/>
        <rFont val="Century"/>
        <family val="1"/>
      </rPr>
      <t xml:space="preserve"> emissions by sector  (with allocation of CO</t>
    </r>
    <r>
      <rPr>
        <u/>
        <sz val="8"/>
        <color rgb="FF0000FF"/>
        <rFont val="Century"/>
        <family val="1"/>
      </rPr>
      <t>2</t>
    </r>
    <r>
      <rPr>
        <u/>
        <sz val="11"/>
        <color indexed="12"/>
        <rFont val="Century"/>
        <family val="1"/>
      </rPr>
      <t xml:space="preserve"> emissions from power generation and steam generation to each sector)(Summary)</t>
    </r>
    <phoneticPr fontId="9"/>
  </si>
  <si>
    <r>
      <t>Allocated CO</t>
    </r>
    <r>
      <rPr>
        <u/>
        <sz val="8"/>
        <color rgb="FF0000FF"/>
        <rFont val="Century"/>
        <family val="1"/>
      </rPr>
      <t>2</t>
    </r>
    <r>
      <rPr>
        <u/>
        <sz val="11"/>
        <color indexed="12"/>
        <rFont val="Century"/>
        <family val="1"/>
      </rPr>
      <t xml:space="preserve"> emissions by sector   (with allocation of CO</t>
    </r>
    <r>
      <rPr>
        <u/>
        <sz val="8"/>
        <color rgb="FF0000FF"/>
        <rFont val="Century"/>
        <family val="1"/>
      </rPr>
      <t>2</t>
    </r>
    <r>
      <rPr>
        <u/>
        <sz val="11"/>
        <color indexed="12"/>
        <rFont val="Century"/>
        <family val="1"/>
      </rPr>
      <t xml:space="preserve"> emissions from power generation and steam generation to each sector)(Detail)</t>
    </r>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</si>
  <si>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排出量【電気・熱配分後】（詳細表）</t>
    </r>
    <phoneticPr fontId="9"/>
  </si>
  <si>
    <t>*Reference: 1990-1993: Cabinet Office, "Provisional Estimates of GDP, Benchmark Year=2011"
From 1994 onward: Cabinet Office, Government of Japan, "Annual Report on National Accounts"</t>
    <phoneticPr fontId="9"/>
  </si>
  <si>
    <t>【電気・熱配分前排出量】と【電気・熱配分後排出量】の二通りの値があり、両者の違いは、発電や熱の生産のための化石燃料の燃焼による排出量を、</t>
    <rPh sb="35" eb="37">
      <t>リョウシャ</t>
    </rPh>
    <rPh sb="38" eb="39">
      <t>チガ</t>
    </rPh>
    <rPh sb="42" eb="44">
      <t>ハツデン</t>
    </rPh>
    <rPh sb="45" eb="46">
      <t>ネツ</t>
    </rPh>
    <rPh sb="47" eb="49">
      <t>セイサン</t>
    </rPh>
    <phoneticPr fontId="9"/>
  </si>
  <si>
    <t>どの部門に配分するか、という点にある。</t>
    <phoneticPr fontId="9"/>
  </si>
  <si>
    <t>（電力会社の発電に伴う排出量や熱供給事業者の熱生産による排出量はエネルギー転換部門に、自家用発電や</t>
    <phoneticPr fontId="9"/>
  </si>
  <si>
    <t>自家用蒸気発生に伴う排出量は産業または業務他部門に計上。）</t>
    <phoneticPr fontId="9"/>
  </si>
  <si>
    <t>カーボンニュートラルの観点から計上対象外とする。</t>
    <phoneticPr fontId="9"/>
  </si>
  <si>
    <r>
      <rPr>
        <sz val="11"/>
        <color rgb="FF000000"/>
        <rFont val="ＭＳ 明朝"/>
        <family val="1"/>
        <charset val="128"/>
      </rPr>
      <t>なお、この間接</t>
    </r>
    <r>
      <rPr>
        <sz val="11"/>
        <color indexed="8"/>
        <rFont val="ＭＳ 明朝"/>
        <family val="1"/>
        <charset val="128"/>
      </rPr>
      <t>CO2</t>
    </r>
    <r>
      <rPr>
        <sz val="11"/>
        <color rgb="FF000000"/>
        <rFont val="ＭＳ 明朝"/>
        <family val="1"/>
        <charset val="128"/>
      </rPr>
      <t>とは、電気・熱配分後排出量（</t>
    </r>
    <r>
      <rPr>
        <sz val="11"/>
        <color indexed="8"/>
        <rFont val="ＭＳ 明朝"/>
        <family val="1"/>
        <charset val="128"/>
      </rPr>
      <t>2015</t>
    </r>
    <r>
      <rPr>
        <sz val="11"/>
        <color rgb="FF000000"/>
        <rFont val="ＭＳ 明朝"/>
        <family val="1"/>
        <charset val="128"/>
      </rPr>
      <t>年度速報値まで「間接排出量」と呼称）とは異なる。</t>
    </r>
    <phoneticPr fontId="9"/>
  </si>
  <si>
    <r>
      <t>GDP</t>
    </r>
    <r>
      <rPr>
        <vertAlign val="superscript"/>
        <sz val="11"/>
        <rFont val="ＭＳ Ｐ明朝"/>
        <family val="1"/>
        <charset val="128"/>
      </rPr>
      <t>※</t>
    </r>
    <r>
      <rPr>
        <sz val="11"/>
        <rFont val="Century"/>
        <family val="1"/>
      </rPr>
      <t xml:space="preserve">
</t>
    </r>
    <r>
      <rPr>
        <sz val="11"/>
        <rFont val="ＭＳ 明朝"/>
        <family val="1"/>
        <charset val="128"/>
      </rPr>
      <t>（支出側、実質：連鎖方式</t>
    </r>
    <r>
      <rPr>
        <sz val="11"/>
        <rFont val="Century"/>
        <family val="1"/>
      </rPr>
      <t>[2011</t>
    </r>
    <r>
      <rPr>
        <sz val="11"/>
        <rFont val="ＭＳ 明朝"/>
        <family val="1"/>
        <charset val="128"/>
      </rPr>
      <t>年基準</t>
    </r>
    <r>
      <rPr>
        <sz val="11"/>
        <rFont val="Century"/>
        <family val="1"/>
      </rPr>
      <t>]</t>
    </r>
    <r>
      <rPr>
        <sz val="11"/>
        <rFont val="ＭＳ 明朝"/>
        <family val="1"/>
        <charset val="128"/>
      </rPr>
      <t>）</t>
    </r>
    <phoneticPr fontId="9"/>
  </si>
  <si>
    <r>
      <rPr>
        <sz val="11"/>
        <rFont val="Segoe UI Symbol"/>
        <family val="1"/>
      </rPr>
      <t>■</t>
    </r>
    <r>
      <rPr>
        <sz val="11"/>
        <rFont val="ＭＳ 明朝"/>
        <family val="1"/>
        <charset val="128"/>
      </rPr>
      <t>排出量</t>
    </r>
    <r>
      <rPr>
        <sz val="11"/>
        <rFont val="Century"/>
        <family val="1"/>
      </rPr>
      <t>[kt CO</t>
    </r>
    <r>
      <rPr>
        <vertAlign val="subscript"/>
        <sz val="11"/>
        <rFont val="Century"/>
        <family val="1"/>
      </rPr>
      <t>2</t>
    </r>
    <r>
      <rPr>
        <sz val="11"/>
        <rFont val="Century"/>
        <family val="1"/>
      </rPr>
      <t xml:space="preserve"> </t>
    </r>
    <r>
      <rPr>
        <sz val="11"/>
        <rFont val="ＭＳ 明朝"/>
        <family val="1"/>
        <charset val="128"/>
      </rPr>
      <t>換算</t>
    </r>
    <r>
      <rPr>
        <sz val="11"/>
        <rFont val="Century"/>
        <family val="1"/>
      </rPr>
      <t>]</t>
    </r>
    <rPh sb="1" eb="3">
      <t>ハイシュツ</t>
    </rPh>
    <rPh sb="3" eb="4">
      <t>リョウ</t>
    </rPh>
    <phoneticPr fontId="9"/>
  </si>
  <si>
    <r>
      <rPr>
        <sz val="11"/>
        <rFont val="Segoe UI Symbol"/>
        <family val="1"/>
      </rPr>
      <t>■</t>
    </r>
    <r>
      <rPr>
        <sz val="11"/>
        <rFont val="ＭＳ 明朝"/>
        <family val="1"/>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明朝"/>
        <family val="1"/>
        <charset val="128"/>
      </rPr>
      <t>換算</t>
    </r>
    <r>
      <rPr>
        <sz val="11"/>
        <rFont val="Century"/>
        <family val="1"/>
      </rPr>
      <t>]</t>
    </r>
    <rPh sb="1" eb="3">
      <t>ハイシュツ</t>
    </rPh>
    <rPh sb="3" eb="4">
      <t>リョウ</t>
    </rPh>
    <phoneticPr fontId="9"/>
  </si>
  <si>
    <r>
      <rPr>
        <sz val="11"/>
        <rFont val="Segoe UI Symbol"/>
        <family val="1"/>
      </rPr>
      <t>■</t>
    </r>
    <r>
      <rPr>
        <sz val="11"/>
        <rFont val="ＭＳ 明朝"/>
        <family val="1"/>
        <charset val="128"/>
      </rPr>
      <t>世帯数　</t>
    </r>
    <r>
      <rPr>
        <sz val="11"/>
        <rFont val="Century"/>
        <family val="1"/>
      </rPr>
      <t>[</t>
    </r>
    <r>
      <rPr>
        <sz val="11"/>
        <rFont val="ＭＳ 明朝"/>
        <family val="1"/>
        <charset val="128"/>
      </rPr>
      <t>千世帯</t>
    </r>
    <r>
      <rPr>
        <sz val="11"/>
        <rFont val="Century"/>
        <family val="1"/>
      </rPr>
      <t>]</t>
    </r>
    <rPh sb="1" eb="4">
      <t>セタイスウ</t>
    </rPh>
    <phoneticPr fontId="9"/>
  </si>
  <si>
    <r>
      <rPr>
        <sz val="11"/>
        <rFont val="Segoe UI Symbol"/>
        <family val="1"/>
      </rPr>
      <t>■</t>
    </r>
    <r>
      <rPr>
        <sz val="11"/>
        <rFont val="ＭＳ 明朝"/>
        <family val="1"/>
        <charset val="128"/>
      </rPr>
      <t>燃料種別割合</t>
    </r>
    <rPh sb="1" eb="3">
      <t>ネンリョウ</t>
    </rPh>
    <rPh sb="3" eb="5">
      <t>シュベツ</t>
    </rPh>
    <rPh sb="5" eb="7">
      <t>ワリアイ</t>
    </rPh>
    <phoneticPr fontId="14"/>
  </si>
  <si>
    <r>
      <rPr>
        <sz val="11"/>
        <rFont val="Segoe UI Symbol"/>
        <family val="3"/>
      </rPr>
      <t>■</t>
    </r>
    <r>
      <rPr>
        <sz val="11"/>
        <rFont val="ＭＳ 明朝"/>
        <family val="1"/>
        <charset val="128"/>
      </rPr>
      <t>用途別排出量</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phoneticPr fontId="9"/>
  </si>
  <si>
    <r>
      <rPr>
        <sz val="11"/>
        <rFont val="ＭＳ Ｐ明朝"/>
        <family val="1"/>
        <charset val="128"/>
      </rPr>
      <t>※</t>
    </r>
    <r>
      <rPr>
        <sz val="11"/>
        <rFont val="Century"/>
        <family val="1"/>
      </rPr>
      <t>4</t>
    </r>
    <r>
      <rPr>
        <sz val="11"/>
        <rFont val="ＭＳ 明朝"/>
        <family val="1"/>
        <charset val="128"/>
      </rPr>
      <t>：</t>
    </r>
    <r>
      <rPr>
        <sz val="11"/>
        <rFont val="ＭＳ Ｐ明朝"/>
        <family val="1"/>
        <charset val="128"/>
      </rPr>
      <t>合計（</t>
    </r>
    <r>
      <rPr>
        <sz val="11"/>
        <rFont val="Century"/>
        <family val="1"/>
      </rPr>
      <t>LULUCF</t>
    </r>
    <r>
      <rPr>
        <sz val="11"/>
        <rFont val="ＭＳ Ｐ明朝"/>
        <family val="1"/>
        <charset val="128"/>
      </rPr>
      <t>を除く、間接</t>
    </r>
    <r>
      <rPr>
        <sz val="11"/>
        <rFont val="Century"/>
        <family val="1"/>
      </rPr>
      <t>CO</t>
    </r>
    <r>
      <rPr>
        <vertAlign val="subscript"/>
        <sz val="11"/>
        <rFont val="Century"/>
        <family val="1"/>
      </rPr>
      <t>2</t>
    </r>
    <r>
      <rPr>
        <sz val="11"/>
        <rFont val="ＭＳ Ｐ明朝"/>
        <family val="1"/>
        <charset val="128"/>
      </rPr>
      <t>を含む）は国内公表の</t>
    </r>
    <r>
      <rPr>
        <sz val="11"/>
        <rFont val="Century"/>
        <family val="1"/>
      </rPr>
      <t>CO</t>
    </r>
    <r>
      <rPr>
        <vertAlign val="subscript"/>
        <sz val="11"/>
        <rFont val="Century"/>
        <family val="1"/>
      </rPr>
      <t>2</t>
    </r>
    <r>
      <rPr>
        <sz val="11"/>
        <rFont val="ＭＳ Ｐ明朝"/>
        <family val="1"/>
        <charset val="128"/>
      </rPr>
      <t>総排出量と等しい。</t>
    </r>
    <rPh sb="3" eb="5">
      <t>ゴウケイ</t>
    </rPh>
    <rPh sb="13" eb="14">
      <t>ノゾ</t>
    </rPh>
    <rPh sb="16" eb="18">
      <t>カンセツ</t>
    </rPh>
    <rPh sb="22" eb="23">
      <t>フク</t>
    </rPh>
    <rPh sb="26" eb="28">
      <t>コクナイ</t>
    </rPh>
    <rPh sb="28" eb="30">
      <t>コウヒョウ</t>
    </rPh>
    <rPh sb="34" eb="35">
      <t>ソウ</t>
    </rPh>
    <rPh sb="35" eb="37">
      <t>ハイシュツ</t>
    </rPh>
    <rPh sb="37" eb="38">
      <t>リョウ</t>
    </rPh>
    <rPh sb="39" eb="40">
      <t>ヒト</t>
    </rPh>
    <phoneticPr fontId="9"/>
  </si>
  <si>
    <t>*5: Values of LULUCF in this table are under the convention and different from removals under the KP (Sheet 16. KP-LULUCF)</t>
    <phoneticPr fontId="9"/>
  </si>
  <si>
    <r>
      <rPr>
        <b/>
        <sz val="11"/>
        <rFont val="ＭＳ 明朝"/>
        <family val="1"/>
        <charset val="128"/>
      </rPr>
      <t xml:space="preserve">合計 </t>
    </r>
    <r>
      <rPr>
        <b/>
        <sz val="11"/>
        <rFont val="Century"/>
        <family val="1"/>
      </rPr>
      <t>(LULUCF</t>
    </r>
    <r>
      <rPr>
        <b/>
        <sz val="11"/>
        <rFont val="ＭＳ 明朝"/>
        <family val="1"/>
        <charset val="128"/>
      </rPr>
      <t>分野を除く、間接</t>
    </r>
    <r>
      <rPr>
        <b/>
        <sz val="11"/>
        <rFont val="Century"/>
        <family val="1"/>
      </rPr>
      <t>CO2</t>
    </r>
    <r>
      <rPr>
        <b/>
        <sz val="11"/>
        <rFont val="ＭＳ 明朝"/>
        <family val="1"/>
        <charset val="128"/>
      </rPr>
      <t>を除く。</t>
    </r>
    <r>
      <rPr>
        <b/>
        <sz val="11"/>
        <rFont val="Century"/>
        <family val="1"/>
      </rPr>
      <t>)</t>
    </r>
    <rPh sb="0" eb="2">
      <t>ゴウケイ</t>
    </rPh>
    <rPh sb="10" eb="12">
      <t>ブンヤ</t>
    </rPh>
    <rPh sb="13" eb="14">
      <t>ノゾ</t>
    </rPh>
    <rPh sb="16" eb="18">
      <t>カンセツ</t>
    </rPh>
    <rPh sb="22" eb="23">
      <t>ノゾ</t>
    </rPh>
    <phoneticPr fontId="9"/>
  </si>
  <si>
    <t>GHG emissions</t>
    <phoneticPr fontId="8"/>
  </si>
  <si>
    <r>
      <t>Allocated CO</t>
    </r>
    <r>
      <rPr>
        <b/>
        <vertAlign val="subscript"/>
        <sz val="16"/>
        <rFont val="Century"/>
        <family val="1"/>
      </rPr>
      <t>2</t>
    </r>
    <r>
      <rPr>
        <b/>
        <sz val="16"/>
        <rFont val="Century"/>
        <family val="1"/>
      </rPr>
      <t xml:space="preserve"> emissions by sector (Detail) </t>
    </r>
    <phoneticPr fontId="9"/>
  </si>
  <si>
    <t>*Reference: 1990, 1995, 2000, 2005, 2010, 2015: Population Census (at 1st Oct.), 
Other: Year Book of Population Estimated (at 1st Oct.)</t>
    <phoneticPr fontId="9"/>
  </si>
  <si>
    <t>5C. Incineration and Open Burning of Waste (excluding waste for energy purposes)</t>
    <phoneticPr fontId="9"/>
  </si>
  <si>
    <t>Data Source: 1990, 1995, 2000, 2005, 2010, 2015: Population Census (at 1st Oct.), Other: Year Book of Population Estimated (at 1st Oct.)</t>
    <phoneticPr fontId="9"/>
  </si>
  <si>
    <t>GHG emissions from International Bunkers [Reference values]</t>
    <phoneticPr fontId="9"/>
  </si>
  <si>
    <t>5C Incineration and Open Burning of Waste (excluding waste for energy purposes)</t>
    <phoneticPr fontId="9"/>
  </si>
  <si>
    <r>
      <t>17.</t>
    </r>
    <r>
      <rPr>
        <sz val="11"/>
        <rFont val="ＭＳ Ｐゴシック"/>
        <family val="3"/>
        <charset val="128"/>
      </rPr>
      <t>【</t>
    </r>
    <r>
      <rPr>
        <sz val="11"/>
        <rFont val="Century"/>
        <family val="1"/>
      </rPr>
      <t>Annex</t>
    </r>
    <r>
      <rPr>
        <sz val="11"/>
        <rFont val="ＭＳ Ｐゴシック"/>
        <family val="3"/>
        <charset val="128"/>
      </rPr>
      <t>】</t>
    </r>
    <r>
      <rPr>
        <sz val="11"/>
        <rFont val="Century"/>
        <family val="1"/>
      </rPr>
      <t>GHG-bunkers</t>
    </r>
    <phoneticPr fontId="9"/>
  </si>
  <si>
    <t>PFC-14:
7,390 etc.</t>
    <phoneticPr fontId="8"/>
  </si>
  <si>
    <r>
      <t>Household CO</t>
    </r>
    <r>
      <rPr>
        <b/>
        <vertAlign val="subscript"/>
        <sz val="16"/>
        <rFont val="Century"/>
        <family val="1"/>
      </rPr>
      <t>2</t>
    </r>
    <r>
      <rPr>
        <b/>
        <sz val="16"/>
        <rFont val="Century"/>
        <family val="1"/>
      </rPr>
      <t xml:space="preserve"> emissions
(per household) </t>
    </r>
    <phoneticPr fontId="9"/>
  </si>
  <si>
    <t>注意事項／単位／地球温暖化係数</t>
    <rPh sb="5" eb="7">
      <t>タンイ</t>
    </rPh>
    <rPh sb="8" eb="10">
      <t>チキュウ</t>
    </rPh>
    <rPh sb="10" eb="13">
      <t>オンダンカ</t>
    </rPh>
    <rPh sb="13" eb="15">
      <t>ケイスウ</t>
    </rPh>
    <phoneticPr fontId="9"/>
  </si>
  <si>
    <r>
      <rPr>
        <u/>
        <sz val="11"/>
        <color indexed="12"/>
        <rFont val="ＭＳ Ｐゴシック"/>
        <family val="3"/>
        <charset val="128"/>
      </rPr>
      <t>【参考】</t>
    </r>
    <r>
      <rPr>
        <u/>
        <sz val="11"/>
        <color indexed="12"/>
        <rFont val="Century"/>
        <family val="1"/>
      </rPr>
      <t>UNFCCC</t>
    </r>
    <r>
      <rPr>
        <u/>
        <sz val="11"/>
        <color indexed="12"/>
        <rFont val="ＭＳ Ｐゴシック"/>
        <family val="3"/>
        <charset val="128"/>
      </rPr>
      <t>に提出された共通報告様式（</t>
    </r>
    <r>
      <rPr>
        <u/>
        <sz val="11"/>
        <color indexed="12"/>
        <rFont val="Century"/>
        <family val="1"/>
      </rPr>
      <t>CRF</t>
    </r>
    <r>
      <rPr>
        <u/>
        <sz val="11"/>
        <color indexed="12"/>
        <rFont val="ＭＳ Ｐゴシック"/>
        <family val="3"/>
        <charset val="128"/>
      </rPr>
      <t>）及び日本国温室効果ガスインベントリ報告書（</t>
    </r>
    <r>
      <rPr>
        <u/>
        <sz val="11"/>
        <color indexed="12"/>
        <rFont val="Century"/>
        <family val="1"/>
      </rPr>
      <t>NIR</t>
    </r>
    <r>
      <rPr>
        <u/>
        <sz val="11"/>
        <color indexed="12"/>
        <rFont val="ＭＳ Ｐゴシック"/>
        <family val="3"/>
        <charset val="128"/>
      </rPr>
      <t>）に記載されている部門別</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排出・吸収量</t>
    </r>
    <rPh sb="1" eb="3">
      <t>サンコウ</t>
    </rPh>
    <rPh sb="11" eb="13">
      <t>テイシュツ</t>
    </rPh>
    <rPh sb="16" eb="18">
      <t>キョウツウ</t>
    </rPh>
    <rPh sb="18" eb="20">
      <t>ホウコク</t>
    </rPh>
    <rPh sb="20" eb="22">
      <t>ヨウシキ</t>
    </rPh>
    <rPh sb="27" eb="28">
      <t>オヨ</t>
    </rPh>
    <rPh sb="53" eb="55">
      <t>キサイ</t>
    </rPh>
    <rPh sb="70" eb="72">
      <t>キュウシュウ</t>
    </rPh>
    <phoneticPr fontId="9"/>
  </si>
  <si>
    <t>※出典：1990, 1995, 2000, 2005, 2010, 2015は国勢調査（10/1時点人口）。それ以外は人口推計年報（10/1時点人口）。</t>
    <rPh sb="1" eb="3">
      <t>シュッテン</t>
    </rPh>
    <rPh sb="56" eb="58">
      <t>イガイ</t>
    </rPh>
    <phoneticPr fontId="9"/>
  </si>
  <si>
    <t>Note) Emissions from international bunker are reported as reference and not included in national total.</t>
    <phoneticPr fontId="9"/>
  </si>
  <si>
    <t>http://www-gio.nies.go.jp/aboutghg/nir/nir-e.html</t>
    <phoneticPr fontId="9"/>
  </si>
  <si>
    <t>廃棄物のエネルギー利用含む</t>
  </si>
  <si>
    <r>
      <rPr>
        <sz val="11"/>
        <rFont val="ＭＳ 明朝"/>
        <family val="1"/>
        <charset val="128"/>
      </rPr>
      <t>※</t>
    </r>
    <r>
      <rPr>
        <sz val="11"/>
        <rFont val="Century"/>
        <family val="1"/>
      </rPr>
      <t>3</t>
    </r>
    <r>
      <rPr>
        <sz val="11"/>
        <rFont val="ＭＳ 明朝"/>
        <family val="1"/>
        <charset val="128"/>
      </rPr>
      <t>：「廃棄物のエネルギー利用」は「</t>
    </r>
    <r>
      <rPr>
        <sz val="11"/>
        <rFont val="Century"/>
        <family val="1"/>
      </rPr>
      <t>5.</t>
    </r>
    <r>
      <rPr>
        <sz val="11"/>
        <rFont val="ＭＳ 明朝"/>
        <family val="1"/>
        <charset val="128"/>
      </rPr>
      <t>廃棄物」ではなく、「</t>
    </r>
    <r>
      <rPr>
        <sz val="11"/>
        <rFont val="Century"/>
        <family val="1"/>
      </rPr>
      <t>1.A.</t>
    </r>
    <r>
      <rPr>
        <sz val="11"/>
        <rFont val="ＭＳ 明朝"/>
        <family val="1"/>
        <charset val="128"/>
      </rPr>
      <t>燃料の燃焼」の各部門（</t>
    </r>
    <r>
      <rPr>
        <sz val="11"/>
        <rFont val="Century"/>
        <family val="1"/>
      </rPr>
      <t>1A1</t>
    </r>
    <r>
      <rPr>
        <sz val="11"/>
        <rFont val="Yu Gothic"/>
        <family val="1"/>
        <charset val="128"/>
      </rPr>
      <t>、</t>
    </r>
    <r>
      <rPr>
        <sz val="11"/>
        <rFont val="Century"/>
        <family val="1"/>
      </rPr>
      <t>1A2</t>
    </r>
    <r>
      <rPr>
        <sz val="11"/>
        <rFont val="ＭＳ 明朝"/>
        <family val="1"/>
        <charset val="128"/>
      </rPr>
      <t>及び</t>
    </r>
    <r>
      <rPr>
        <sz val="11"/>
        <rFont val="Century"/>
        <family val="1"/>
      </rPr>
      <t>1A4</t>
    </r>
    <r>
      <rPr>
        <sz val="11"/>
        <rFont val="ＭＳ 明朝"/>
        <family val="1"/>
        <charset val="128"/>
      </rPr>
      <t>の各部門）に振り分けられている（上表備考欄参照）。</t>
    </r>
    <rPh sb="20" eb="23">
      <t>ハイキブツ</t>
    </rPh>
    <rPh sb="34" eb="36">
      <t>ネンリョウ</t>
    </rPh>
    <rPh sb="37" eb="39">
      <t>ネンショウ</t>
    </rPh>
    <rPh sb="42" eb="44">
      <t>ブモン</t>
    </rPh>
    <rPh sb="73" eb="75">
      <t>ジョウヒョウ</t>
    </rPh>
    <rPh sb="74" eb="75">
      <t>ヒョウ</t>
    </rPh>
    <rPh sb="75" eb="77">
      <t>ビコウ</t>
    </rPh>
    <rPh sb="77" eb="78">
      <t>ラン</t>
    </rPh>
    <rPh sb="78" eb="80">
      <t>サンショウ</t>
    </rPh>
    <phoneticPr fontId="9"/>
  </si>
  <si>
    <t>窯業･土石製品</t>
    <rPh sb="0" eb="2">
      <t>ヨウギョウ</t>
    </rPh>
    <rPh sb="3" eb="5">
      <t>ドセキ</t>
    </rPh>
    <rPh sb="5" eb="7">
      <t>セイヒン</t>
    </rPh>
    <phoneticPr fontId="0"/>
  </si>
  <si>
    <t>Ceramic, Stone and Clay Products</t>
    <phoneticPr fontId="9"/>
  </si>
  <si>
    <t>窯業･土石</t>
    <rPh sb="0" eb="2">
      <t>ヨウギョウ</t>
    </rPh>
    <rPh sb="3" eb="5">
      <t>ドセキ</t>
    </rPh>
    <phoneticPr fontId="9"/>
  </si>
  <si>
    <t>Non-metallic minerals</t>
    <phoneticPr fontId="9"/>
  </si>
  <si>
    <t>*3: "Waste for energy purposes" is distributed to 1A1,1A2 and 1A4 of "1A fuel combustion" instead of "5 Waste" (refer to "Note" column in the table ).</t>
    <phoneticPr fontId="9"/>
  </si>
  <si>
    <t>14th. Apr. 2020</t>
    <phoneticPr fontId="9"/>
  </si>
  <si>
    <t>NO</t>
  </si>
  <si>
    <t>→L5-linked_7gas_gioweb 15.家庭における･･･ 行19へ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</si>
</sst>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0000000_ "/>
    <numFmt numFmtId="191" formatCode="#0.0%;[Red]\-#0.0%"/>
    <numFmt numFmtId="192" formatCode="#,##0.000_ "/>
    <numFmt numFmtId="193" formatCode="#,##0.0000_);[Red]\(#,##0.0000\)"/>
    <numFmt numFmtId="194" formatCode="#,##0_ ;[Red]\-#,##0\ "/>
    <numFmt numFmtId="195" formatCode="#,##0.00000000_ ;[Red]\-#,##0.00000000\ "/>
    <numFmt numFmtId="196" formatCode="0.E+00"/>
    <numFmt numFmtId="197" formatCode="0.0E+00"/>
    <numFmt numFmtId="198" formatCode="0;_峿"/>
    <numFmt numFmtId="199" formatCode="yyyy/m/d;@"/>
    <numFmt numFmtId="200" formatCode="#,##0.0;[Red]\-#,##0.0"/>
    <numFmt numFmtId="201" formatCode="\+0.0;\ \-0.0"/>
    <numFmt numFmtId="202" formatCode="0_);[Red]\(0\)"/>
    <numFmt numFmtId="203" formatCode="0.000%"/>
    <numFmt numFmtId="204" formatCode="00&quot;00万トン&quot;"/>
    <numFmt numFmtId="205" formatCode="##&quot;億&quot;"/>
    <numFmt numFmtId="206" formatCode="&quot;(&quot;0000&quot;年度)&quot;"/>
    <numFmt numFmtId="207" formatCode="##&quot;億&quot;#,###&quot;万トン&quot;"/>
    <numFmt numFmtId="208" formatCode="#,##0&quot;万トン&quot;"/>
    <numFmt numFmtId="209" formatCode="##&quot;億&quot;#,###&quot;万t&quot;"/>
    <numFmt numFmtId="210" formatCode="&quot;約&quot;#,##0"/>
    <numFmt numFmtId="211" formatCode="#0.00%;[Red]\-#0.00%"/>
    <numFmt numFmtId="212" formatCode="&quot;(&quot;yyyy&quot;年度）&quot;"/>
    <numFmt numFmtId="213" formatCode="#0%;[Red]\-#0%"/>
    <numFmt numFmtId="214" formatCode="0.0"/>
    <numFmt numFmtId="215" formatCode="0.0_);[Red]\(0.0\)"/>
    <numFmt numFmtId="216" formatCode="&quot;(FY&quot;0000&quot;)&quot;"/>
    <numFmt numFmtId="217" formatCode="&quot;（&quot;0000&quot;年度）&quot;"/>
    <numFmt numFmtId="218" formatCode="#,##0.00%;[Red]\-#,##0.00%"/>
    <numFmt numFmtId="219" formatCode="#,##0%;[Red]\-#,##0%"/>
    <numFmt numFmtId="220" formatCode="#,##0.0_);[Red]\(#,##0.0\)"/>
    <numFmt numFmtId="221" formatCode="#,##0.0"/>
    <numFmt numFmtId="222" formatCode="##.#&quot;Mt&quot;"/>
    <numFmt numFmtId="223" formatCode="###.0&quot;Mt&quot;"/>
    <numFmt numFmtId="224" formatCode="#,###&quot;Mt&quot;"/>
    <numFmt numFmtId="225" formatCode="#,##0.00_ &quot;Mt&quot;"/>
  </numFmts>
  <fonts count="149">
    <font>
      <sz val="11"/>
      <name val="ＭＳ Ｐゴシック"/>
      <family val="3"/>
      <charset val="128"/>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Century"/>
      <family val="1"/>
    </font>
    <font>
      <sz val="11"/>
      <name val="ＭＳ 明朝"/>
      <family val="1"/>
      <charset val="128"/>
    </font>
    <font>
      <vertAlign val="subscript"/>
      <sz val="11"/>
      <name val="Century"/>
      <family val="1"/>
    </font>
    <font>
      <sz val="10"/>
      <name val="ＭＳ 明朝"/>
      <family val="1"/>
      <charset val="128"/>
    </font>
    <font>
      <sz val="6"/>
      <name val="ＭＳ Ｐ明朝"/>
      <family val="1"/>
      <charset val="128"/>
    </font>
    <font>
      <sz val="10"/>
      <name val="Century"/>
      <family val="1"/>
    </font>
    <font>
      <sz val="11"/>
      <name val="ＭＳ Ｐ明朝"/>
      <family val="1"/>
      <charset val="128"/>
    </font>
    <font>
      <b/>
      <sz val="11"/>
      <name val="Century"/>
      <family val="1"/>
    </font>
    <font>
      <sz val="12"/>
      <name val="ＭＳ Ｐゴシック"/>
      <family val="3"/>
      <charset val="128"/>
    </font>
    <font>
      <sz val="9"/>
      <color indexed="8"/>
      <name val="Times New Roman"/>
      <family val="1"/>
    </font>
    <font>
      <sz val="14"/>
      <name val="ＭＳ 明朝"/>
      <family val="1"/>
      <charset val="128"/>
    </font>
    <font>
      <sz val="11"/>
      <color indexed="55"/>
      <name val="Century"/>
      <family val="1"/>
    </font>
    <font>
      <sz val="9"/>
      <name val="ＭＳ Ｐ明朝"/>
      <family val="1"/>
      <charset val="128"/>
    </font>
    <font>
      <sz val="11"/>
      <color indexed="8"/>
      <name val="ＭＳ Ｐゴシック"/>
      <family val="3"/>
      <charset val="128"/>
    </font>
    <font>
      <vertAlign val="superscript"/>
      <sz val="11"/>
      <name val="ＭＳ Ｐ明朝"/>
      <family val="1"/>
      <charset val="128"/>
    </font>
    <font>
      <b/>
      <sz val="11"/>
      <name val="ＭＳ 明朝"/>
      <family val="1"/>
      <charset val="128"/>
    </font>
    <font>
      <b/>
      <sz val="16"/>
      <name val="ＭＳ Ｐゴシック"/>
      <family val="3"/>
      <charset val="128"/>
    </font>
    <font>
      <sz val="12"/>
      <name val="Century"/>
      <family val="1"/>
    </font>
    <font>
      <sz val="9"/>
      <name val="Century"/>
      <family val="1"/>
    </font>
    <font>
      <sz val="8"/>
      <name val="Century"/>
      <family val="1"/>
    </font>
    <font>
      <vertAlign val="superscript"/>
      <sz val="11"/>
      <name val="ＭＳ Ｐゴシック"/>
      <family val="3"/>
      <charset val="128"/>
    </font>
    <font>
      <sz val="11"/>
      <color rgb="FFFF0000"/>
      <name val="Century"/>
      <family val="1"/>
    </font>
    <font>
      <sz val="11"/>
      <color theme="1"/>
      <name val="ＭＳ Ｐゴシック"/>
      <family val="3"/>
      <charset val="128"/>
      <scheme val="minor"/>
    </font>
    <font>
      <sz val="11"/>
      <color theme="0" tint="-0.499984740745262"/>
      <name val="ＭＳ Ｐ明朝"/>
      <family val="1"/>
      <charset val="128"/>
    </font>
    <font>
      <sz val="11"/>
      <color theme="0" tint="-0.499984740745262"/>
      <name val="Century"/>
      <family val="1"/>
    </font>
    <font>
      <b/>
      <sz val="14"/>
      <name val="ＭＳ Ｐゴシック"/>
      <family val="3"/>
      <charset val="128"/>
    </font>
    <font>
      <sz val="11"/>
      <color theme="0" tint="-0.34998626667073579"/>
      <name val="Century"/>
      <family val="1"/>
    </font>
    <font>
      <sz val="11"/>
      <color rgb="FFFF0000"/>
      <name val="ＭＳ Ｐ明朝"/>
      <family val="1"/>
      <charset val="128"/>
    </font>
    <font>
      <sz val="11"/>
      <color rgb="FFFF0000"/>
      <name val="ＭＳ 明朝"/>
      <family val="1"/>
      <charset val="128"/>
    </font>
    <font>
      <vertAlign val="subscript"/>
      <sz val="11"/>
      <name val="ＭＳ 明朝"/>
      <family val="1"/>
      <charset val="128"/>
    </font>
    <font>
      <sz val="11"/>
      <color rgb="FF00B0F0"/>
      <name val="Century"/>
      <family val="1"/>
    </font>
    <font>
      <sz val="8"/>
      <name val="ＭＳ Ｐゴシック"/>
      <family val="3"/>
      <charset val="128"/>
    </font>
    <font>
      <b/>
      <sz val="11"/>
      <color theme="1"/>
      <name val="ＭＳ 明朝"/>
      <family val="1"/>
      <charset val="128"/>
    </font>
    <font>
      <sz val="11"/>
      <color rgb="FFFFFFFF"/>
      <name val="Century"/>
      <family val="1"/>
    </font>
    <font>
      <sz val="11"/>
      <color rgb="FFFFFFFF"/>
      <name val="ＭＳ 明朝"/>
      <family val="1"/>
      <charset val="128"/>
    </font>
    <font>
      <sz val="11"/>
      <color rgb="FFFFFFFF"/>
      <name val="ＭＳ Ｐ明朝"/>
      <family val="1"/>
      <charset val="128"/>
    </font>
    <font>
      <sz val="11"/>
      <color rgb="FFFFC000"/>
      <name val="Century"/>
      <family val="1"/>
    </font>
    <font>
      <sz val="10"/>
      <name val="ＭＳ Ｐ明朝"/>
      <family val="1"/>
      <charset val="128"/>
    </font>
    <font>
      <sz val="10"/>
      <name val="Times New Roman"/>
      <family val="1"/>
      <charset val="128"/>
    </font>
    <font>
      <vertAlign val="superscript"/>
      <sz val="11"/>
      <name val="ＭＳ 明朝"/>
      <family val="1"/>
      <charset val="128"/>
    </font>
    <font>
      <sz val="11"/>
      <color theme="0"/>
      <name val="ＭＳ 明朝"/>
      <family val="1"/>
      <charset val="128"/>
    </font>
    <font>
      <sz val="11"/>
      <color indexed="8"/>
      <name val="ＭＳ 明朝"/>
      <family val="1"/>
      <charset val="128"/>
    </font>
    <font>
      <sz val="11"/>
      <color theme="1"/>
      <name val="ＭＳ 明朝"/>
      <family val="1"/>
      <charset val="128"/>
    </font>
    <font>
      <sz val="12"/>
      <name val="ＭＳ 明朝"/>
      <family val="1"/>
      <charset val="128"/>
    </font>
    <font>
      <sz val="10"/>
      <name val="Century"/>
      <family val="1"/>
      <charset val="128"/>
    </font>
    <font>
      <b/>
      <sz val="16"/>
      <name val="Century"/>
      <family val="1"/>
    </font>
    <font>
      <b/>
      <vertAlign val="subscript"/>
      <sz val="16"/>
      <name val="Century"/>
      <family val="1"/>
    </font>
    <font>
      <sz val="11"/>
      <color theme="0" tint="-0.249977111117893"/>
      <name val="Century"/>
      <family val="1"/>
    </font>
    <font>
      <sz val="14"/>
      <name val="Century"/>
      <family val="1"/>
      <charset val="128"/>
    </font>
    <font>
      <sz val="14"/>
      <name val="Century"/>
      <family val="1"/>
    </font>
    <font>
      <sz val="14"/>
      <name val="ＭＳ Ｐ明朝"/>
      <family val="1"/>
      <charset val="128"/>
    </font>
    <font>
      <sz val="11"/>
      <color rgb="FF000000"/>
      <name val="Calibri"/>
      <family val="2"/>
    </font>
    <font>
      <sz val="11"/>
      <color rgb="FF000000"/>
      <name val="ＭＳ Ｐゴシック"/>
      <family val="3"/>
      <charset val="128"/>
    </font>
    <font>
      <vertAlign val="subscript"/>
      <sz val="10"/>
      <name val="Century"/>
      <family val="1"/>
    </font>
    <font>
      <b/>
      <sz val="11"/>
      <name val="ＭＳ Ｐ明朝"/>
      <family val="1"/>
      <charset val="128"/>
    </font>
    <font>
      <sz val="11"/>
      <color theme="0" tint="-0.34998626667073579"/>
      <name val="ＭＳ Ｐ明朝"/>
      <family val="1"/>
      <charset val="128"/>
    </font>
    <font>
      <sz val="11"/>
      <color theme="0" tint="-0.34998626667073579"/>
      <name val="Century"/>
      <family val="1"/>
      <charset val="128"/>
    </font>
    <font>
      <sz val="9"/>
      <name val="Century"/>
      <family val="1"/>
      <charset val="128"/>
    </font>
    <font>
      <sz val="11"/>
      <color theme="0" tint="-0.249977111117893"/>
      <name val="ＭＳ 明朝"/>
      <family val="1"/>
      <charset val="128"/>
    </font>
    <font>
      <sz val="11"/>
      <color rgb="FF000000"/>
      <name val="ＭＳ 明朝"/>
      <family val="1"/>
      <charset val="128"/>
    </font>
    <font>
      <sz val="16"/>
      <name val="Century"/>
      <family val="1"/>
    </font>
    <font>
      <sz val="18"/>
      <name val="Century"/>
      <family val="1"/>
    </font>
    <font>
      <b/>
      <sz val="11"/>
      <color theme="1"/>
      <name val="Century"/>
      <family val="1"/>
    </font>
    <font>
      <sz val="11"/>
      <color indexed="8"/>
      <name val="Century"/>
      <family val="1"/>
    </font>
    <font>
      <b/>
      <vertAlign val="subscript"/>
      <sz val="11"/>
      <color theme="1"/>
      <name val="Century"/>
      <family val="1"/>
    </font>
    <font>
      <b/>
      <sz val="16"/>
      <color rgb="FF00B0F0"/>
      <name val="Century"/>
      <family val="1"/>
    </font>
    <font>
      <sz val="11"/>
      <color theme="1"/>
      <name val="Century"/>
      <family val="1"/>
    </font>
    <font>
      <b/>
      <sz val="14"/>
      <name val="Century"/>
      <family val="1"/>
    </font>
    <font>
      <vertAlign val="superscript"/>
      <sz val="11"/>
      <name val="Century"/>
      <family val="1"/>
    </font>
    <font>
      <sz val="11"/>
      <color theme="0"/>
      <name val="Century"/>
      <family val="1"/>
    </font>
    <font>
      <b/>
      <vertAlign val="subscript"/>
      <sz val="11"/>
      <name val="Century"/>
      <family val="1"/>
    </font>
    <font>
      <u/>
      <sz val="11"/>
      <color indexed="12"/>
      <name val="Century"/>
      <family val="1"/>
    </font>
    <font>
      <vertAlign val="subscript"/>
      <sz val="11"/>
      <color indexed="8"/>
      <name val="Century"/>
      <family val="1"/>
    </font>
    <font>
      <vertAlign val="superscript"/>
      <sz val="11"/>
      <color indexed="8"/>
      <name val="Century"/>
      <family val="1"/>
    </font>
    <font>
      <vertAlign val="subscript"/>
      <sz val="12"/>
      <name val="Century"/>
      <family val="1"/>
    </font>
    <font>
      <sz val="11"/>
      <name val="Century"/>
      <family val="1"/>
      <charset val="128"/>
    </font>
    <font>
      <sz val="11"/>
      <color indexed="8"/>
      <name val="ＭＳ Ｐ明朝"/>
      <family val="1"/>
      <charset val="128"/>
    </font>
    <font>
      <sz val="11"/>
      <color theme="1"/>
      <name val="ＭＳ Ｐ明朝"/>
      <family val="1"/>
      <charset val="128"/>
    </font>
    <font>
      <b/>
      <sz val="16"/>
      <name val="Century"/>
      <family val="3"/>
      <charset val="128"/>
    </font>
    <font>
      <b/>
      <sz val="16"/>
      <name val="ＭＳ Ｐ明朝"/>
      <family val="1"/>
      <charset val="128"/>
    </font>
    <font>
      <sz val="11"/>
      <name val="Times New Roman"/>
      <family val="1"/>
    </font>
    <font>
      <vertAlign val="subscript"/>
      <sz val="11"/>
      <name val="Times New Roman"/>
      <family val="1"/>
    </font>
    <font>
      <sz val="12"/>
      <name val="Times New Roman"/>
      <family val="1"/>
    </font>
    <font>
      <b/>
      <sz val="16"/>
      <name val="Times New Roman"/>
      <family val="1"/>
    </font>
    <font>
      <sz val="11"/>
      <color theme="0" tint="-0.499984740745262"/>
      <name val="ＭＳ 明朝"/>
      <family val="1"/>
      <charset val="128"/>
    </font>
    <font>
      <sz val="10"/>
      <name val="Times New Roman"/>
      <family val="1"/>
    </font>
    <font>
      <sz val="10"/>
      <color theme="0"/>
      <name val="Century"/>
      <family val="1"/>
    </font>
    <font>
      <sz val="10"/>
      <color rgb="FFFFFFFF"/>
      <name val="Century"/>
      <family val="1"/>
    </font>
    <font>
      <b/>
      <sz val="18"/>
      <name val="Century"/>
      <family val="1"/>
    </font>
    <font>
      <sz val="10.5"/>
      <name val="Century"/>
      <family val="1"/>
    </font>
    <font>
      <sz val="11"/>
      <color rgb="FFC00000"/>
      <name val="Century"/>
      <family val="1"/>
    </font>
    <font>
      <sz val="11"/>
      <color indexed="8"/>
      <name val="Century"/>
      <family val="1"/>
      <charset val="128"/>
    </font>
    <font>
      <sz val="11"/>
      <color theme="1"/>
      <name val="Century"/>
      <family val="1"/>
      <charset val="128"/>
    </font>
    <font>
      <sz val="11"/>
      <name val="Century"/>
      <family val="3"/>
      <charset val="128"/>
    </font>
    <font>
      <sz val="12"/>
      <name val="ＭＳ Ｐ明朝"/>
      <family val="1"/>
      <charset val="128"/>
    </font>
    <font>
      <b/>
      <sz val="12"/>
      <name val="ＭＳ Ｐ明朝"/>
      <family val="1"/>
      <charset val="128"/>
    </font>
    <font>
      <b/>
      <sz val="12"/>
      <name val="Century"/>
      <family val="1"/>
    </font>
    <font>
      <sz val="11"/>
      <name val="Segoe UI Symbol"/>
      <family val="1"/>
    </font>
    <font>
      <sz val="11"/>
      <name val="Segoe UI Symbol"/>
      <family val="3"/>
    </font>
    <font>
      <sz val="11"/>
      <name val="Century"/>
      <family val="3"/>
    </font>
    <font>
      <u/>
      <sz val="8"/>
      <color rgb="FF0000FF"/>
      <name val="Century"/>
      <family val="1"/>
    </font>
    <font>
      <b/>
      <sz val="16"/>
      <name val="游ゴシック"/>
      <family val="1"/>
      <charset val="128"/>
    </font>
    <font>
      <sz val="11"/>
      <name val="MS明朝"/>
      <family val="3"/>
      <charset val="128"/>
    </font>
    <font>
      <u/>
      <sz val="7"/>
      <color rgb="FF0000FF"/>
      <name val="Century"/>
      <family val="1"/>
    </font>
    <font>
      <u/>
      <sz val="7"/>
      <color indexed="12"/>
      <name val="Century"/>
      <family val="1"/>
    </font>
    <font>
      <vertAlign val="subscript"/>
      <sz val="11"/>
      <color rgb="FF000000"/>
      <name val="ＭＳ 明朝"/>
      <family val="1"/>
      <charset val="128"/>
    </font>
    <font>
      <vertAlign val="subscript"/>
      <sz val="11"/>
      <color rgb="FF000000"/>
      <name val="Century"/>
      <family val="1"/>
    </font>
    <font>
      <sz val="11"/>
      <color rgb="FF000000"/>
      <name val="Segoe UI Symbol"/>
      <family val="3"/>
    </font>
    <font>
      <sz val="11"/>
      <color indexed="8"/>
      <name val="Century"/>
      <family val="3"/>
    </font>
    <font>
      <vertAlign val="subscript"/>
      <sz val="10"/>
      <name val="Times New Roman"/>
      <family val="1"/>
    </font>
    <font>
      <sz val="11"/>
      <color theme="6"/>
      <name val="Century"/>
      <family val="1"/>
    </font>
    <font>
      <sz val="11"/>
      <color theme="6"/>
      <name val="ＭＳ Ｐ明朝"/>
      <family val="1"/>
      <charset val="128"/>
    </font>
    <font>
      <sz val="11"/>
      <name val="Yu Gothic"/>
      <family val="3"/>
      <charset val="128"/>
    </font>
    <font>
      <b/>
      <sz val="10"/>
      <color theme="6"/>
      <name val="Century"/>
      <family val="1"/>
      <charset val="128"/>
    </font>
    <font>
      <b/>
      <sz val="10"/>
      <color theme="6"/>
      <name val="Yu Gothic"/>
      <family val="1"/>
      <charset val="128"/>
    </font>
    <font>
      <b/>
      <sz val="10"/>
      <color theme="6"/>
      <name val="Century"/>
      <family val="1"/>
    </font>
    <font>
      <b/>
      <sz val="10"/>
      <color theme="6"/>
      <name val="ＭＳ Ｐ明朝"/>
      <family val="1"/>
      <charset val="128"/>
    </font>
    <font>
      <sz val="11"/>
      <color rgb="FF4572A7"/>
      <name val="ＭＳ Ｐゴシック"/>
      <family val="3"/>
      <charset val="128"/>
    </font>
    <font>
      <sz val="10"/>
      <color rgb="FF4572A7"/>
      <name val="ＭＳ Ｐゴシック"/>
      <family val="3"/>
      <charset val="128"/>
    </font>
    <font>
      <sz val="11"/>
      <color rgb="FFA8423F"/>
      <name val="ＭＳ Ｐゴシック"/>
      <family val="3"/>
      <charset val="128"/>
    </font>
    <font>
      <sz val="10"/>
      <color rgb="FFA8423F"/>
      <name val="ＭＳ Ｐゴシック"/>
      <family val="3"/>
      <charset val="128"/>
    </font>
    <font>
      <sz val="11"/>
      <color rgb="FF669900"/>
      <name val="ＭＳ Ｐゴシック"/>
      <family val="3"/>
      <charset val="128"/>
    </font>
    <font>
      <sz val="10"/>
      <color rgb="FF669900"/>
      <name val="ＭＳ Ｐゴシック"/>
      <family val="3"/>
      <charset val="128"/>
    </font>
    <font>
      <sz val="12"/>
      <color rgb="FF669900"/>
      <name val="ＭＳ Ｐゴシック"/>
      <family val="3"/>
      <charset val="128"/>
    </font>
    <font>
      <sz val="11"/>
      <color rgb="FF666699"/>
      <name val="ＭＳ Ｐゴシック"/>
      <family val="3"/>
      <charset val="128"/>
    </font>
    <font>
      <sz val="11"/>
      <color rgb="FF6E548D"/>
      <name val="ＭＳ Ｐゴシック"/>
      <family val="3"/>
      <charset val="128"/>
    </font>
    <font>
      <sz val="11"/>
      <color rgb="FF3D96AE"/>
      <name val="ＭＳ Ｐゴシック"/>
      <family val="3"/>
      <charset val="128"/>
    </font>
    <font>
      <sz val="11"/>
      <color rgb="FFF79646"/>
      <name val="ＭＳ Ｐゴシック"/>
      <family val="3"/>
      <charset val="128"/>
    </font>
    <font>
      <sz val="11"/>
      <color rgb="FF8EA5CB"/>
      <name val="ＭＳ Ｐゴシック"/>
      <family val="3"/>
      <charset val="128"/>
    </font>
    <font>
      <sz val="11"/>
      <color rgb="FF4A452A"/>
      <name val="ＭＳ Ｐゴシック"/>
      <family val="3"/>
      <charset val="128"/>
    </font>
    <font>
      <sz val="11"/>
      <color rgb="FF000000"/>
      <name val="游ゴシック"/>
      <family val="1"/>
      <charset val="128"/>
    </font>
    <font>
      <sz val="11"/>
      <color rgb="FF000000"/>
      <name val="Yu Gothic"/>
      <family val="1"/>
      <charset val="128"/>
    </font>
    <font>
      <sz val="10"/>
      <name val="Yu Gothic"/>
      <family val="1"/>
      <charset val="128"/>
    </font>
    <font>
      <b/>
      <sz val="11"/>
      <color theme="1"/>
      <name val="Century"/>
      <family val="1"/>
      <charset val="128"/>
    </font>
    <font>
      <vertAlign val="superscript"/>
      <sz val="11"/>
      <name val="MS UI Gothic"/>
      <family val="3"/>
      <charset val="128"/>
    </font>
    <font>
      <u/>
      <sz val="11"/>
      <color indexed="12"/>
      <name val="Century"/>
      <family val="3"/>
      <charset val="128"/>
    </font>
    <font>
      <sz val="12"/>
      <name val="Century"/>
      <family val="1"/>
      <charset val="128"/>
    </font>
    <font>
      <b/>
      <sz val="11"/>
      <name val="Century"/>
      <family val="1"/>
      <charset val="128"/>
    </font>
    <font>
      <sz val="11"/>
      <name val="Yu Gothic"/>
      <family val="1"/>
      <charset val="128"/>
    </font>
  </fonts>
  <fills count="61">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7"/>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theme="3" tint="0.79998168889431442"/>
        <bgColor indexed="64"/>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theme="1" tint="0.499984740745262"/>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rgb="FFCCCCFF"/>
        <bgColor indexed="13"/>
      </patternFill>
    </fill>
    <fill>
      <patternFill patternType="solid">
        <fgColor rgb="FFFFFFFF"/>
        <bgColor indexed="13"/>
      </patternFill>
    </fill>
    <fill>
      <patternFill patternType="solid">
        <fgColor rgb="FFCCFFFF"/>
        <bgColor indexed="64"/>
      </patternFill>
    </fill>
    <fill>
      <patternFill patternType="solid">
        <fgColor rgb="FFFFCCCC"/>
        <bgColor indexed="64"/>
      </patternFill>
    </fill>
    <fill>
      <patternFill patternType="solid">
        <fgColor theme="0"/>
        <bgColor indexed="44"/>
      </patternFill>
    </fill>
    <fill>
      <patternFill patternType="solid">
        <fgColor rgb="FFCCFFFF"/>
        <bgColor indexed="13"/>
      </patternFill>
    </fill>
    <fill>
      <patternFill patternType="solid">
        <fgColor rgb="FF99FF99"/>
        <bgColor indexed="13"/>
      </patternFill>
    </fill>
    <fill>
      <patternFill patternType="solid">
        <fgColor rgb="FF00CC00"/>
        <bgColor indexed="64"/>
      </patternFill>
    </fill>
  </fills>
  <borders count="19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dashed">
        <color indexed="64"/>
      </top>
      <bottom style="double">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bottom style="double">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thin">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style="thin">
        <color indexed="64"/>
      </right>
      <top/>
      <bottom style="dotted">
        <color indexed="64"/>
      </bottom>
      <diagonal/>
    </border>
    <border>
      <left style="medium">
        <color indexed="64"/>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ashed">
        <color indexed="64"/>
      </top>
      <bottom style="dash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style="medium">
        <color theme="1"/>
      </left>
      <right/>
      <top style="double">
        <color indexed="64"/>
      </top>
      <bottom style="medium">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right style="dashed">
        <color indexed="64"/>
      </right>
      <top style="medium">
        <color indexed="64"/>
      </top>
      <bottom style="thin">
        <color indexed="64"/>
      </bottom>
      <diagonal/>
    </border>
    <border>
      <left style="medium">
        <color indexed="64"/>
      </left>
      <right/>
      <top/>
      <bottom style="double">
        <color indexed="64"/>
      </bottom>
      <diagonal/>
    </border>
    <border>
      <left style="thin">
        <color indexed="64"/>
      </left>
      <right style="dashed">
        <color indexed="64"/>
      </right>
      <top/>
      <bottom style="double">
        <color indexed="64"/>
      </bottom>
      <diagonal/>
    </border>
    <border>
      <left/>
      <right/>
      <top style="thin">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right/>
      <top style="dashed">
        <color indexed="64"/>
      </top>
      <bottom style="thin">
        <color indexed="64"/>
      </bottom>
      <diagonal/>
    </border>
    <border>
      <left style="thin">
        <color indexed="64"/>
      </left>
      <right style="medium">
        <color indexed="64"/>
      </right>
      <top style="dotted">
        <color indexed="64"/>
      </top>
      <bottom style="double">
        <color indexed="64"/>
      </bottom>
      <diagonal/>
    </border>
    <border>
      <left style="thin">
        <color indexed="64"/>
      </left>
      <right style="medium">
        <color indexed="64"/>
      </right>
      <top style="dotted">
        <color indexed="64"/>
      </top>
      <bottom style="medium">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style="dashed">
        <color indexed="64"/>
      </top>
      <bottom style="dotted">
        <color indexed="64"/>
      </bottom>
      <diagonal/>
    </border>
    <border>
      <left style="thin">
        <color indexed="64"/>
      </left>
      <right/>
      <top style="medium">
        <color indexed="64"/>
      </top>
      <bottom/>
      <diagonal/>
    </border>
    <border>
      <left/>
      <right style="medium">
        <color indexed="64"/>
      </right>
      <top style="dotted">
        <color indexed="64"/>
      </top>
      <bottom/>
      <diagonal/>
    </border>
    <border>
      <left/>
      <right style="medium">
        <color indexed="64"/>
      </right>
      <top/>
      <bottom style="thin">
        <color indexed="64"/>
      </bottom>
      <diagonal/>
    </border>
    <border>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uble">
        <color indexed="64"/>
      </top>
      <bottom style="medium">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right style="medium">
        <color indexed="64"/>
      </right>
      <top style="dotted">
        <color indexed="64"/>
      </top>
      <bottom style="double">
        <color indexed="64"/>
      </bottom>
      <diagonal/>
    </border>
    <border>
      <left/>
      <right style="medium">
        <color indexed="64"/>
      </right>
      <top style="dashed">
        <color indexed="64"/>
      </top>
      <bottom/>
      <diagonal/>
    </border>
    <border>
      <left/>
      <right style="medium">
        <color indexed="64"/>
      </right>
      <top style="dashed">
        <color indexed="64"/>
      </top>
      <bottom style="medium">
        <color indexed="64"/>
      </bottom>
      <diagonal/>
    </border>
    <border>
      <left/>
      <right style="medium">
        <color indexed="64"/>
      </right>
      <top/>
      <bottom style="double">
        <color indexed="64"/>
      </bottom>
      <diagonal/>
    </border>
    <border>
      <left/>
      <right style="medium">
        <color indexed="64"/>
      </right>
      <top style="dashed">
        <color indexed="64"/>
      </top>
      <bottom style="double">
        <color indexed="64"/>
      </bottom>
      <diagonal/>
    </border>
  </borders>
  <cellStyleXfs count="42">
    <xf numFmtId="0" fontId="0" fillId="0" borderId="0">
      <alignment vertical="center"/>
    </xf>
    <xf numFmtId="49" fontId="1" fillId="0" borderId="1" applyNumberFormat="0" applyFont="0" applyFill="0" applyBorder="0" applyProtection="0">
      <alignment horizontal="left" vertical="center" indent="2"/>
    </xf>
    <xf numFmtId="49" fontId="1" fillId="0" borderId="2" applyNumberFormat="0" applyFont="0" applyFill="0" applyBorder="0" applyProtection="0">
      <alignment horizontal="left" vertical="center" indent="5"/>
    </xf>
    <xf numFmtId="4" fontId="1" fillId="2" borderId="1">
      <alignment horizontal="right" vertical="center"/>
    </xf>
    <xf numFmtId="0" fontId="1" fillId="3" borderId="0" applyBorder="0">
      <alignment horizontal="right" vertical="center"/>
    </xf>
    <xf numFmtId="0" fontId="1" fillId="3" borderId="0" applyBorder="0">
      <alignment horizontal="right" vertical="center"/>
    </xf>
    <xf numFmtId="0" fontId="19" fillId="4" borderId="1">
      <alignment horizontal="right" vertical="center"/>
    </xf>
    <xf numFmtId="0" fontId="19" fillId="4" borderId="1">
      <alignment horizontal="right" vertical="center"/>
    </xf>
    <xf numFmtId="0" fontId="19" fillId="4" borderId="3">
      <alignment horizontal="right" vertical="center"/>
    </xf>
    <xf numFmtId="4" fontId="2" fillId="0" borderId="4" applyFill="0" applyBorder="0" applyProtection="0">
      <alignment horizontal="right" vertical="center"/>
    </xf>
    <xf numFmtId="0" fontId="19" fillId="0" borderId="0" applyNumberFormat="0">
      <alignment horizontal="right"/>
    </xf>
    <xf numFmtId="0" fontId="1" fillId="0" borderId="5">
      <alignment horizontal="left" vertical="center" wrapText="1" indent="2"/>
    </xf>
    <xf numFmtId="0" fontId="1" fillId="3" borderId="2">
      <alignment horizontal="left" vertical="center"/>
    </xf>
    <xf numFmtId="0" fontId="19" fillId="0" borderId="6">
      <alignment horizontal="left" vertical="top" wrapText="1"/>
    </xf>
    <xf numFmtId="0" fontId="5" fillId="0" borderId="7"/>
    <xf numFmtId="0" fontId="3" fillId="0" borderId="0" applyNumberFormat="0" applyFill="0" applyBorder="0" applyAlignment="0" applyProtection="0"/>
    <xf numFmtId="0" fontId="1" fillId="0" borderId="0" applyBorder="0">
      <alignment horizontal="right" vertical="center"/>
    </xf>
    <xf numFmtId="0" fontId="1" fillId="0" borderId="8">
      <alignment horizontal="right" vertical="center"/>
    </xf>
    <xf numFmtId="4" fontId="1" fillId="0" borderId="1" applyFill="0" applyBorder="0" applyProtection="0">
      <alignment horizontal="right" vertical="center"/>
    </xf>
    <xf numFmtId="49" fontId="2" fillId="0" borderId="1" applyNumberFormat="0" applyFill="0" applyBorder="0" applyProtection="0">
      <alignment horizontal="left" vertical="center"/>
    </xf>
    <xf numFmtId="0" fontId="1" fillId="0" borderId="1" applyNumberFormat="0" applyFill="0" applyAlignment="0" applyProtection="0"/>
    <xf numFmtId="0" fontId="4" fillId="5" borderId="0" applyNumberFormat="0" applyFont="0" applyBorder="0" applyAlignment="0" applyProtection="0"/>
    <xf numFmtId="0" fontId="5" fillId="0" borderId="0"/>
    <xf numFmtId="182" fontId="1" fillId="6" borderId="1" applyNumberFormat="0" applyFont="0" applyBorder="0" applyAlignment="0" applyProtection="0">
      <alignment horizontal="right" vertical="center"/>
    </xf>
    <xf numFmtId="0" fontId="1" fillId="7" borderId="3"/>
    <xf numFmtId="4" fontId="1" fillId="0" borderId="0"/>
    <xf numFmtId="9" fontId="6" fillId="0" borderId="0" applyFont="0" applyFill="0" applyBorder="0" applyAlignment="0" applyProtection="0">
      <alignment vertical="center"/>
    </xf>
    <xf numFmtId="9" fontId="13" fillId="0" borderId="0" applyFont="0" applyFill="0" applyBorder="0" applyAlignment="0" applyProtection="0"/>
    <xf numFmtId="0" fontId="7" fillId="0" borderId="0" applyNumberFormat="0" applyFill="0" applyBorder="0" applyAlignment="0" applyProtection="0">
      <alignment vertical="top"/>
      <protection locked="0"/>
    </xf>
    <xf numFmtId="38" fontId="6" fillId="0" borderId="0" applyFont="0" applyFill="0" applyBorder="0" applyAlignment="0" applyProtection="0">
      <alignment vertical="center"/>
    </xf>
    <xf numFmtId="0" fontId="18" fillId="0" borderId="0">
      <alignment vertical="center"/>
    </xf>
    <xf numFmtId="0" fontId="13" fillId="0" borderId="0"/>
    <xf numFmtId="0" fontId="8" fillId="0" borderId="0"/>
    <xf numFmtId="0" fontId="8" fillId="0" borderId="0"/>
    <xf numFmtId="0" fontId="23" fillId="0" borderId="0">
      <alignment vertical="center"/>
    </xf>
    <xf numFmtId="1" fontId="20" fillId="0" borderId="0">
      <alignment vertical="center"/>
    </xf>
    <xf numFmtId="9" fontId="6" fillId="0" borderId="0" applyFont="0" applyFill="0" applyBorder="0" applyAlignment="0" applyProtection="0">
      <alignment vertical="center"/>
    </xf>
    <xf numFmtId="9" fontId="32"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3" fillId="0" borderId="0"/>
  </cellStyleXfs>
  <cellXfs count="2029">
    <xf numFmtId="0" fontId="0" fillId="0" borderId="0" xfId="0">
      <alignment vertical="center"/>
    </xf>
    <xf numFmtId="0" fontId="10" fillId="8" borderId="0" xfId="33" applyFont="1" applyFill="1" applyAlignment="1">
      <alignment vertical="center"/>
    </xf>
    <xf numFmtId="0" fontId="10" fillId="8" borderId="0" xfId="33" applyFont="1" applyFill="1" applyBorder="1" applyAlignment="1">
      <alignment horizontal="center" vertical="center"/>
    </xf>
    <xf numFmtId="177" fontId="10" fillId="8" borderId="1" xfId="33" applyNumberFormat="1" applyFont="1" applyFill="1" applyBorder="1" applyAlignment="1">
      <alignment vertical="center"/>
    </xf>
    <xf numFmtId="177" fontId="10" fillId="8" borderId="0" xfId="33" applyNumberFormat="1" applyFont="1" applyFill="1" applyBorder="1" applyAlignment="1">
      <alignment vertical="center"/>
    </xf>
    <xf numFmtId="177" fontId="10" fillId="8" borderId="9" xfId="33" applyNumberFormat="1" applyFont="1" applyFill="1" applyBorder="1" applyAlignment="1">
      <alignment vertical="center"/>
    </xf>
    <xf numFmtId="179" fontId="10" fillId="8" borderId="1" xfId="33" applyNumberFormat="1" applyFont="1" applyFill="1" applyBorder="1" applyAlignment="1">
      <alignment vertical="center"/>
    </xf>
    <xf numFmtId="179" fontId="10" fillId="8" borderId="9" xfId="33" applyNumberFormat="1" applyFont="1" applyFill="1" applyBorder="1" applyAlignment="1">
      <alignment vertical="center"/>
    </xf>
    <xf numFmtId="184" fontId="10" fillId="8" borderId="10" xfId="33" applyNumberFormat="1" applyFont="1" applyFill="1" applyBorder="1" applyAlignment="1">
      <alignment vertical="center"/>
    </xf>
    <xf numFmtId="0" fontId="10" fillId="8" borderId="0" xfId="33" applyFont="1" applyFill="1"/>
    <xf numFmtId="0" fontId="10" fillId="5" borderId="1" xfId="33" applyFont="1" applyFill="1" applyBorder="1" applyAlignment="1">
      <alignment horizontal="center" vertical="center"/>
    </xf>
    <xf numFmtId="176" fontId="10" fillId="8" borderId="1" xfId="33" applyNumberFormat="1" applyFont="1" applyFill="1" applyBorder="1" applyAlignment="1">
      <alignment vertical="center"/>
    </xf>
    <xf numFmtId="176" fontId="10" fillId="8" borderId="9" xfId="33" applyNumberFormat="1" applyFont="1" applyFill="1" applyBorder="1" applyAlignment="1">
      <alignment vertical="center"/>
    </xf>
    <xf numFmtId="176" fontId="10" fillId="8" borderId="4" xfId="33" applyNumberFormat="1" applyFont="1" applyFill="1" applyBorder="1" applyAlignment="1">
      <alignment vertical="center"/>
    </xf>
    <xf numFmtId="176" fontId="10" fillId="8" borderId="11" xfId="33" applyNumberFormat="1" applyFont="1" applyFill="1" applyBorder="1" applyAlignment="1">
      <alignment vertical="center"/>
    </xf>
    <xf numFmtId="184" fontId="10" fillId="8" borderId="1" xfId="33" applyNumberFormat="1" applyFont="1" applyFill="1" applyBorder="1" applyAlignment="1">
      <alignment vertical="center"/>
    </xf>
    <xf numFmtId="184" fontId="10" fillId="8" borderId="9" xfId="33" applyNumberFormat="1" applyFont="1" applyFill="1" applyBorder="1" applyAlignment="1">
      <alignment vertical="center"/>
    </xf>
    <xf numFmtId="184" fontId="10" fillId="8" borderId="4" xfId="33" applyNumberFormat="1" applyFont="1" applyFill="1" applyBorder="1" applyAlignment="1">
      <alignment vertical="center"/>
    </xf>
    <xf numFmtId="184" fontId="10" fillId="8" borderId="0" xfId="33" applyNumberFormat="1" applyFont="1" applyFill="1"/>
    <xf numFmtId="184" fontId="10" fillId="8" borderId="12" xfId="33" applyNumberFormat="1" applyFont="1" applyFill="1" applyBorder="1" applyAlignment="1">
      <alignment vertical="center"/>
    </xf>
    <xf numFmtId="184" fontId="10" fillId="8" borderId="13" xfId="33" applyNumberFormat="1" applyFont="1" applyFill="1" applyBorder="1" applyAlignment="1">
      <alignment vertical="center"/>
    </xf>
    <xf numFmtId="0" fontId="10" fillId="5" borderId="15" xfId="33" applyFont="1" applyFill="1" applyBorder="1" applyAlignment="1">
      <alignment horizontal="center" vertical="center"/>
    </xf>
    <xf numFmtId="0" fontId="10" fillId="5" borderId="16" xfId="33" applyFont="1" applyFill="1" applyBorder="1" applyAlignment="1">
      <alignment horizontal="center" vertical="center"/>
    </xf>
    <xf numFmtId="0" fontId="10" fillId="5" borderId="17" xfId="33" applyFont="1" applyFill="1" applyBorder="1" applyAlignment="1">
      <alignment horizontal="center" vertical="center"/>
    </xf>
    <xf numFmtId="176" fontId="10" fillId="8" borderId="0" xfId="33" applyNumberFormat="1" applyFont="1" applyFill="1" applyAlignment="1">
      <alignment vertical="center"/>
    </xf>
    <xf numFmtId="183" fontId="10" fillId="8" borderId="1" xfId="33" applyNumberFormat="1" applyFont="1" applyFill="1" applyBorder="1" applyAlignment="1">
      <alignment vertical="center"/>
    </xf>
    <xf numFmtId="183" fontId="10" fillId="8" borderId="0" xfId="33" applyNumberFormat="1" applyFont="1" applyFill="1" applyAlignment="1">
      <alignment vertical="center"/>
    </xf>
    <xf numFmtId="183" fontId="10" fillId="8" borderId="9" xfId="33" applyNumberFormat="1" applyFont="1" applyFill="1" applyBorder="1" applyAlignment="1">
      <alignment vertical="center"/>
    </xf>
    <xf numFmtId="183" fontId="10" fillId="8" borderId="4" xfId="33" applyNumberFormat="1" applyFont="1" applyFill="1" applyBorder="1" applyAlignment="1">
      <alignment vertical="center"/>
    </xf>
    <xf numFmtId="10" fontId="10" fillId="8" borderId="10" xfId="33" applyNumberFormat="1" applyFont="1" applyFill="1" applyBorder="1" applyAlignment="1">
      <alignment vertical="center"/>
    </xf>
    <xf numFmtId="10" fontId="10" fillId="8" borderId="12" xfId="33" applyNumberFormat="1" applyFont="1" applyFill="1" applyBorder="1" applyAlignment="1">
      <alignment vertical="center"/>
    </xf>
    <xf numFmtId="10" fontId="10" fillId="8" borderId="13" xfId="33" applyNumberFormat="1" applyFont="1" applyFill="1" applyBorder="1" applyAlignment="1">
      <alignment vertical="center"/>
    </xf>
    <xf numFmtId="38" fontId="10" fillId="8" borderId="1" xfId="29" applyFont="1" applyFill="1" applyBorder="1" applyAlignment="1">
      <alignment vertical="center"/>
    </xf>
    <xf numFmtId="40" fontId="10" fillId="3" borderId="1" xfId="29" applyNumberFormat="1" applyFont="1" applyFill="1" applyBorder="1" applyAlignment="1">
      <alignment vertical="center"/>
    </xf>
    <xf numFmtId="40" fontId="10" fillId="11" borderId="40" xfId="29" applyNumberFormat="1" applyFont="1" applyFill="1" applyBorder="1" applyAlignment="1">
      <alignment horizontal="center" vertical="center"/>
    </xf>
    <xf numFmtId="185" fontId="10" fillId="8" borderId="0" xfId="33" applyNumberFormat="1" applyFont="1" applyFill="1" applyAlignment="1">
      <alignment vertical="center"/>
    </xf>
    <xf numFmtId="179" fontId="10" fillId="8" borderId="0" xfId="26" applyNumberFormat="1" applyFont="1" applyFill="1" applyAlignment="1">
      <alignment vertical="center"/>
    </xf>
    <xf numFmtId="0" fontId="15" fillId="8" borderId="0" xfId="33" applyFont="1" applyFill="1" applyAlignment="1">
      <alignment vertical="center"/>
    </xf>
    <xf numFmtId="0" fontId="10" fillId="5" borderId="33" xfId="33" applyFont="1" applyFill="1" applyBorder="1" applyAlignment="1">
      <alignment horizontal="left" vertical="center"/>
    </xf>
    <xf numFmtId="0" fontId="10" fillId="5" borderId="21" xfId="33" applyFont="1" applyFill="1" applyBorder="1" applyAlignment="1">
      <alignment horizontal="center" vertical="center"/>
    </xf>
    <xf numFmtId="0" fontId="10" fillId="8" borderId="1" xfId="33" applyFont="1" applyFill="1" applyBorder="1" applyAlignment="1">
      <alignment vertical="center" wrapText="1"/>
    </xf>
    <xf numFmtId="178" fontId="10" fillId="8" borderId="1" xfId="33" applyNumberFormat="1" applyFont="1" applyFill="1" applyBorder="1" applyAlignment="1">
      <alignment vertical="center"/>
    </xf>
    <xf numFmtId="0" fontId="10" fillId="8" borderId="20" xfId="33" applyFont="1" applyFill="1" applyBorder="1" applyAlignment="1">
      <alignment vertical="center"/>
    </xf>
    <xf numFmtId="0" fontId="10" fillId="8" borderId="45" xfId="33" applyFont="1" applyFill="1" applyBorder="1" applyAlignment="1">
      <alignment vertical="center" wrapText="1"/>
    </xf>
    <xf numFmtId="0" fontId="10" fillId="8" borderId="22" xfId="33" applyFont="1" applyFill="1" applyBorder="1" applyAlignment="1">
      <alignment vertical="center" wrapText="1"/>
    </xf>
    <xf numFmtId="0" fontId="10" fillId="8" borderId="32" xfId="33" applyFont="1" applyFill="1" applyBorder="1" applyAlignment="1">
      <alignment vertical="center"/>
    </xf>
    <xf numFmtId="176" fontId="10" fillId="8" borderId="1" xfId="0" applyNumberFormat="1" applyFont="1" applyFill="1" applyBorder="1" applyAlignment="1">
      <alignment vertical="center" wrapText="1"/>
    </xf>
    <xf numFmtId="176" fontId="10" fillId="8" borderId="46" xfId="0" applyNumberFormat="1" applyFont="1" applyFill="1" applyBorder="1" applyAlignment="1">
      <alignment vertical="center" wrapText="1"/>
    </xf>
    <xf numFmtId="0" fontId="10" fillId="8" borderId="48" xfId="33" applyFont="1" applyFill="1" applyBorder="1" applyAlignment="1">
      <alignment vertical="center" wrapText="1"/>
    </xf>
    <xf numFmtId="176" fontId="10" fillId="8" borderId="4" xfId="0" applyNumberFormat="1" applyFont="1" applyFill="1" applyBorder="1" applyAlignment="1">
      <alignment vertical="center" wrapText="1"/>
    </xf>
    <xf numFmtId="176" fontId="10" fillId="8" borderId="39" xfId="33" applyNumberFormat="1" applyFont="1" applyFill="1" applyBorder="1" applyAlignment="1">
      <alignment vertical="center"/>
    </xf>
    <xf numFmtId="178" fontId="10" fillId="8" borderId="39" xfId="33" applyNumberFormat="1" applyFont="1" applyFill="1" applyBorder="1" applyAlignment="1">
      <alignment vertical="center"/>
    </xf>
    <xf numFmtId="178" fontId="10" fillId="8" borderId="40" xfId="33" applyNumberFormat="1" applyFont="1" applyFill="1" applyBorder="1" applyAlignment="1">
      <alignment vertical="center"/>
    </xf>
    <xf numFmtId="176" fontId="10" fillId="8" borderId="27" xfId="33" applyNumberFormat="1" applyFont="1" applyFill="1" applyBorder="1" applyAlignment="1">
      <alignment vertical="center"/>
    </xf>
    <xf numFmtId="180" fontId="10" fillId="8" borderId="27" xfId="33" applyNumberFormat="1" applyFont="1" applyFill="1" applyBorder="1" applyAlignment="1">
      <alignment vertical="center"/>
    </xf>
    <xf numFmtId="180" fontId="10" fillId="8" borderId="28" xfId="33" applyNumberFormat="1" applyFont="1" applyFill="1" applyBorder="1" applyAlignment="1">
      <alignment vertical="center"/>
    </xf>
    <xf numFmtId="176" fontId="10" fillId="8" borderId="29" xfId="33" applyNumberFormat="1" applyFont="1" applyFill="1" applyBorder="1" applyAlignment="1">
      <alignment vertical="center"/>
    </xf>
    <xf numFmtId="176" fontId="10" fillId="8" borderId="29" xfId="0" applyNumberFormat="1" applyFont="1" applyFill="1" applyBorder="1" applyAlignment="1">
      <alignment vertical="center" wrapText="1"/>
    </xf>
    <xf numFmtId="176" fontId="10" fillId="8" borderId="30" xfId="0" applyNumberFormat="1" applyFont="1" applyFill="1" applyBorder="1" applyAlignment="1">
      <alignment vertical="center" wrapText="1"/>
    </xf>
    <xf numFmtId="176" fontId="10" fillId="8" borderId="57" xfId="33" applyNumberFormat="1" applyFont="1" applyFill="1" applyBorder="1" applyAlignment="1">
      <alignment vertical="center"/>
    </xf>
    <xf numFmtId="176" fontId="10" fillId="8" borderId="57" xfId="0" applyNumberFormat="1" applyFont="1" applyFill="1" applyBorder="1" applyAlignment="1">
      <alignment vertical="center" wrapText="1"/>
    </xf>
    <xf numFmtId="176" fontId="10" fillId="8" borderId="31" xfId="0" applyNumberFormat="1" applyFont="1" applyFill="1" applyBorder="1" applyAlignment="1">
      <alignment vertical="center" wrapText="1"/>
    </xf>
    <xf numFmtId="176" fontId="10" fillId="8" borderId="39" xfId="0" applyNumberFormat="1" applyFont="1" applyFill="1" applyBorder="1" applyAlignment="1">
      <alignment vertical="center" wrapText="1"/>
    </xf>
    <xf numFmtId="176" fontId="10" fillId="8" borderId="40" xfId="0" applyNumberFormat="1" applyFont="1" applyFill="1" applyBorder="1" applyAlignment="1">
      <alignment vertical="center" wrapText="1"/>
    </xf>
    <xf numFmtId="176" fontId="10" fillId="8" borderId="27" xfId="0" applyNumberFormat="1" applyFont="1" applyFill="1" applyBorder="1" applyAlignment="1">
      <alignment vertical="center" wrapText="1"/>
    </xf>
    <xf numFmtId="176" fontId="10" fillId="8" borderId="28" xfId="0" applyNumberFormat="1" applyFont="1" applyFill="1" applyBorder="1" applyAlignment="1">
      <alignment vertical="center" wrapText="1"/>
    </xf>
    <xf numFmtId="176" fontId="10" fillId="8" borderId="59" xfId="0" applyNumberFormat="1" applyFont="1" applyFill="1" applyBorder="1" applyAlignment="1">
      <alignment vertical="center" wrapText="1"/>
    </xf>
    <xf numFmtId="176" fontId="10" fillId="8" borderId="43" xfId="33" applyNumberFormat="1" applyFont="1" applyFill="1" applyBorder="1" applyAlignment="1">
      <alignment vertical="center"/>
    </xf>
    <xf numFmtId="176" fontId="10" fillId="8" borderId="43" xfId="0" applyNumberFormat="1" applyFont="1" applyFill="1" applyBorder="1" applyAlignment="1">
      <alignment vertical="center" wrapText="1"/>
    </xf>
    <xf numFmtId="180" fontId="10" fillId="8" borderId="1" xfId="33" applyNumberFormat="1" applyFont="1" applyFill="1" applyBorder="1" applyAlignment="1">
      <alignment vertical="center"/>
    </xf>
    <xf numFmtId="176" fontId="10" fillId="8" borderId="11" xfId="0" applyNumberFormat="1" applyFont="1" applyFill="1" applyBorder="1" applyAlignment="1">
      <alignment vertical="center" wrapText="1"/>
    </xf>
    <xf numFmtId="179" fontId="10" fillId="8" borderId="10" xfId="33" applyNumberFormat="1" applyFont="1" applyFill="1" applyBorder="1" applyAlignment="1">
      <alignment vertical="center"/>
    </xf>
    <xf numFmtId="179" fontId="10" fillId="8" borderId="62" xfId="33" applyNumberFormat="1" applyFont="1" applyFill="1" applyBorder="1" applyAlignment="1">
      <alignment vertical="center"/>
    </xf>
    <xf numFmtId="179" fontId="10" fillId="8" borderId="13" xfId="33" applyNumberFormat="1" applyFont="1" applyFill="1" applyBorder="1" applyAlignment="1">
      <alignment vertical="center"/>
    </xf>
    <xf numFmtId="0" fontId="10" fillId="8" borderId="0" xfId="32" applyFont="1" applyFill="1"/>
    <xf numFmtId="0" fontId="10" fillId="8" borderId="0" xfId="32" applyFont="1" applyFill="1" applyAlignment="1">
      <alignment horizontal="right"/>
    </xf>
    <xf numFmtId="0" fontId="10" fillId="5" borderId="1" xfId="32" applyFont="1" applyFill="1" applyBorder="1" applyAlignment="1">
      <alignment horizontal="center"/>
    </xf>
    <xf numFmtId="176" fontId="10" fillId="8" borderId="1" xfId="32" applyNumberFormat="1" applyFont="1" applyFill="1" applyBorder="1"/>
    <xf numFmtId="179" fontId="10" fillId="8" borderId="1" xfId="26" applyNumberFormat="1" applyFont="1" applyFill="1" applyBorder="1" applyAlignment="1"/>
    <xf numFmtId="188" fontId="10" fillId="8" borderId="0" xfId="33" applyNumberFormat="1" applyFont="1" applyFill="1"/>
    <xf numFmtId="189" fontId="10" fillId="8" borderId="0" xfId="33" applyNumberFormat="1" applyFont="1" applyFill="1"/>
    <xf numFmtId="176" fontId="10" fillId="8" borderId="63" xfId="0" applyNumberFormat="1" applyFont="1" applyFill="1" applyBorder="1" applyAlignment="1">
      <alignment vertical="center" wrapText="1"/>
    </xf>
    <xf numFmtId="190" fontId="10" fillId="8" borderId="0" xfId="33" applyNumberFormat="1" applyFont="1" applyFill="1" applyAlignment="1">
      <alignment vertical="center"/>
    </xf>
    <xf numFmtId="0" fontId="10" fillId="5" borderId="64" xfId="33" applyFont="1" applyFill="1" applyBorder="1" applyAlignment="1">
      <alignment horizontal="center" vertical="center"/>
    </xf>
    <xf numFmtId="0" fontId="10" fillId="8" borderId="0" xfId="33" applyFont="1" applyFill="1" applyBorder="1" applyAlignment="1">
      <alignment vertical="center"/>
    </xf>
    <xf numFmtId="0" fontId="10" fillId="8" borderId="0" xfId="33" applyFont="1" applyFill="1" applyBorder="1"/>
    <xf numFmtId="184" fontId="10" fillId="8" borderId="11" xfId="33" applyNumberFormat="1" applyFont="1" applyFill="1" applyBorder="1" applyAlignment="1">
      <alignment vertical="center"/>
    </xf>
    <xf numFmtId="183" fontId="10" fillId="8" borderId="0" xfId="33" applyNumberFormat="1" applyFont="1" applyFill="1" applyBorder="1" applyAlignment="1">
      <alignment vertical="center"/>
    </xf>
    <xf numFmtId="178" fontId="10" fillId="8" borderId="0" xfId="33" applyNumberFormat="1" applyFont="1" applyFill="1" applyBorder="1" applyAlignment="1">
      <alignment vertical="center"/>
    </xf>
    <xf numFmtId="180" fontId="10" fillId="8" borderId="0" xfId="33" applyNumberFormat="1" applyFont="1" applyFill="1" applyBorder="1" applyAlignment="1">
      <alignment vertical="center"/>
    </xf>
    <xf numFmtId="176" fontId="10" fillId="8" borderId="0" xfId="0" applyNumberFormat="1" applyFont="1" applyFill="1" applyBorder="1" applyAlignment="1">
      <alignment vertical="center" wrapText="1"/>
    </xf>
    <xf numFmtId="184" fontId="10" fillId="8" borderId="62" xfId="33" applyNumberFormat="1" applyFont="1" applyFill="1" applyBorder="1" applyAlignment="1">
      <alignment vertical="center"/>
    </xf>
    <xf numFmtId="184" fontId="10" fillId="8" borderId="0" xfId="33" applyNumberFormat="1" applyFont="1" applyFill="1" applyBorder="1" applyAlignment="1">
      <alignment vertical="center"/>
    </xf>
    <xf numFmtId="10" fontId="10" fillId="8" borderId="0" xfId="26" applyNumberFormat="1" applyFont="1" applyFill="1" applyAlignment="1">
      <alignment vertical="center"/>
    </xf>
    <xf numFmtId="176" fontId="10" fillId="8" borderId="0" xfId="33" applyNumberFormat="1" applyFont="1" applyFill="1"/>
    <xf numFmtId="176" fontId="10" fillId="8" borderId="0" xfId="33" applyNumberFormat="1" applyFont="1" applyFill="1" applyBorder="1" applyAlignment="1">
      <alignment vertical="center"/>
    </xf>
    <xf numFmtId="38" fontId="10" fillId="8" borderId="0" xfId="29" applyFont="1" applyFill="1" applyBorder="1" applyAlignment="1">
      <alignment vertical="center"/>
    </xf>
    <xf numFmtId="176" fontId="10" fillId="8" borderId="53" xfId="33" applyNumberFormat="1" applyFont="1" applyFill="1" applyBorder="1" applyAlignment="1">
      <alignment vertical="center"/>
    </xf>
    <xf numFmtId="176" fontId="10" fillId="8" borderId="52" xfId="0" applyNumberFormat="1" applyFont="1" applyFill="1" applyBorder="1" applyAlignment="1">
      <alignment vertical="center" wrapText="1"/>
    </xf>
    <xf numFmtId="4" fontId="10" fillId="8" borderId="0" xfId="33" applyNumberFormat="1" applyFont="1" applyFill="1" applyAlignment="1">
      <alignment vertical="center"/>
    </xf>
    <xf numFmtId="192" fontId="10" fillId="8" borderId="0" xfId="33" applyNumberFormat="1" applyFont="1" applyFill="1" applyAlignment="1">
      <alignment vertical="center"/>
    </xf>
    <xf numFmtId="176" fontId="10" fillId="8" borderId="65" xfId="33" applyNumberFormat="1" applyFont="1" applyFill="1" applyBorder="1" applyAlignment="1">
      <alignment vertical="center"/>
    </xf>
    <xf numFmtId="176" fontId="10" fillId="8" borderId="65" xfId="0" applyNumberFormat="1" applyFont="1" applyFill="1" applyBorder="1" applyAlignment="1">
      <alignment vertical="center" wrapText="1"/>
    </xf>
    <xf numFmtId="176" fontId="10" fillId="8" borderId="66" xfId="0" applyNumberFormat="1" applyFont="1" applyFill="1" applyBorder="1" applyAlignment="1">
      <alignment vertical="center" wrapText="1"/>
    </xf>
    <xf numFmtId="0" fontId="10" fillId="8" borderId="0" xfId="31" applyFont="1" applyFill="1"/>
    <xf numFmtId="193" fontId="10" fillId="8" borderId="0" xfId="31" applyNumberFormat="1" applyFont="1" applyFill="1"/>
    <xf numFmtId="195" fontId="10" fillId="8" borderId="0" xfId="33" applyNumberFormat="1" applyFont="1" applyFill="1" applyAlignment="1">
      <alignment vertical="center"/>
    </xf>
    <xf numFmtId="38" fontId="10" fillId="8" borderId="0" xfId="33" applyNumberFormat="1" applyFont="1" applyFill="1" applyAlignment="1">
      <alignment vertical="center"/>
    </xf>
    <xf numFmtId="0" fontId="21" fillId="8" borderId="0" xfId="33" applyFont="1" applyFill="1" applyAlignment="1">
      <alignment vertical="center"/>
    </xf>
    <xf numFmtId="38" fontId="10" fillId="8" borderId="4" xfId="29" applyFont="1" applyFill="1" applyBorder="1" applyAlignment="1">
      <alignment vertical="center"/>
    </xf>
    <xf numFmtId="11" fontId="10" fillId="8" borderId="0" xfId="33" applyNumberFormat="1" applyFont="1" applyFill="1" applyAlignment="1">
      <alignment vertical="center"/>
    </xf>
    <xf numFmtId="176" fontId="10" fillId="20" borderId="1" xfId="33" applyNumberFormat="1" applyFont="1" applyFill="1" applyBorder="1" applyAlignment="1">
      <alignment vertical="center"/>
    </xf>
    <xf numFmtId="176" fontId="10" fillId="21" borderId="11" xfId="33" applyNumberFormat="1" applyFont="1" applyFill="1" applyBorder="1" applyAlignment="1">
      <alignment vertical="center"/>
    </xf>
    <xf numFmtId="176" fontId="10" fillId="23" borderId="4" xfId="33" applyNumberFormat="1" applyFont="1" applyFill="1" applyBorder="1" applyAlignment="1">
      <alignment vertical="center"/>
    </xf>
    <xf numFmtId="9" fontId="10" fillId="20" borderId="1" xfId="26" applyFont="1" applyFill="1" applyBorder="1" applyAlignment="1">
      <alignment vertical="center"/>
    </xf>
    <xf numFmtId="9" fontId="10" fillId="8" borderId="1" xfId="26" applyFont="1" applyFill="1" applyBorder="1" applyAlignment="1">
      <alignment vertical="center"/>
    </xf>
    <xf numFmtId="9" fontId="10" fillId="8" borderId="11" xfId="26" applyFont="1" applyFill="1" applyBorder="1" applyAlignment="1">
      <alignment vertical="center"/>
    </xf>
    <xf numFmtId="9" fontId="10" fillId="23" borderId="4" xfId="26" applyFont="1" applyFill="1" applyBorder="1" applyAlignment="1">
      <alignment vertical="center"/>
    </xf>
    <xf numFmtId="0" fontId="10" fillId="24" borderId="1" xfId="33" applyFont="1" applyFill="1" applyBorder="1" applyAlignment="1">
      <alignment horizontal="center" vertical="center"/>
    </xf>
    <xf numFmtId="40" fontId="10" fillId="20" borderId="1" xfId="29" applyNumberFormat="1" applyFont="1" applyFill="1" applyBorder="1" applyAlignment="1">
      <alignment vertical="center"/>
    </xf>
    <xf numFmtId="40" fontId="10" fillId="20" borderId="1" xfId="29" applyNumberFormat="1" applyFont="1" applyFill="1" applyBorder="1" applyAlignment="1">
      <alignment vertical="center" wrapText="1"/>
    </xf>
    <xf numFmtId="179" fontId="10" fillId="8" borderId="0" xfId="31" applyNumberFormat="1" applyFont="1" applyFill="1" applyBorder="1"/>
    <xf numFmtId="38" fontId="10" fillId="8" borderId="1" xfId="31" applyNumberFormat="1" applyFont="1" applyFill="1" applyBorder="1"/>
    <xf numFmtId="0" fontId="10" fillId="24" borderId="1" xfId="31" applyFont="1" applyFill="1" applyBorder="1" applyAlignment="1">
      <alignment horizontal="center"/>
    </xf>
    <xf numFmtId="38" fontId="10" fillId="13" borderId="39" xfId="29" applyNumberFormat="1" applyFont="1" applyFill="1" applyBorder="1" applyAlignment="1">
      <alignment vertical="center"/>
    </xf>
    <xf numFmtId="38" fontId="10" fillId="14" borderId="1" xfId="29" applyNumberFormat="1" applyFont="1" applyFill="1" applyBorder="1" applyAlignment="1">
      <alignment vertical="center"/>
    </xf>
    <xf numFmtId="38" fontId="10" fillId="3" borderId="1" xfId="29" applyNumberFormat="1" applyFont="1" applyFill="1" applyBorder="1" applyAlignment="1">
      <alignment vertical="center"/>
    </xf>
    <xf numFmtId="38" fontId="10" fillId="16" borderId="19" xfId="29" applyNumberFormat="1" applyFont="1" applyFill="1" applyBorder="1" applyAlignment="1">
      <alignment vertical="center"/>
    </xf>
    <xf numFmtId="38" fontId="10" fillId="9" borderId="1" xfId="29" applyNumberFormat="1" applyFont="1" applyFill="1" applyBorder="1" applyAlignment="1">
      <alignment vertical="center"/>
    </xf>
    <xf numFmtId="38" fontId="10" fillId="10" borderId="1" xfId="29" applyNumberFormat="1" applyFont="1" applyFill="1" applyBorder="1" applyAlignment="1">
      <alignment vertical="center"/>
    </xf>
    <xf numFmtId="38" fontId="10" fillId="17" borderId="1" xfId="29" applyNumberFormat="1" applyFont="1" applyFill="1" applyBorder="1" applyAlignment="1">
      <alignment vertical="center"/>
    </xf>
    <xf numFmtId="38" fontId="10" fillId="28" borderId="1" xfId="29" applyNumberFormat="1" applyFont="1" applyFill="1" applyBorder="1" applyAlignment="1">
      <alignment vertical="center"/>
    </xf>
    <xf numFmtId="38" fontId="10" fillId="20" borderId="1" xfId="29" applyNumberFormat="1" applyFont="1" applyFill="1" applyBorder="1" applyAlignment="1">
      <alignment vertical="center"/>
    </xf>
    <xf numFmtId="38" fontId="10" fillId="0" borderId="68" xfId="29" applyNumberFormat="1" applyFont="1" applyFill="1" applyBorder="1" applyAlignment="1">
      <alignment vertical="center"/>
    </xf>
    <xf numFmtId="38" fontId="10" fillId="0" borderId="29" xfId="29" applyNumberFormat="1" applyFont="1" applyFill="1" applyBorder="1" applyAlignment="1">
      <alignment vertical="center"/>
    </xf>
    <xf numFmtId="38" fontId="10" fillId="0" borderId="69" xfId="29" applyNumberFormat="1" applyFont="1" applyFill="1" applyBorder="1" applyAlignment="1">
      <alignment vertical="center"/>
    </xf>
    <xf numFmtId="38" fontId="10" fillId="23" borderId="4" xfId="29" applyNumberFormat="1" applyFont="1" applyFill="1" applyBorder="1" applyAlignment="1">
      <alignment vertical="center"/>
    </xf>
    <xf numFmtId="38" fontId="10" fillId="23" borderId="1" xfId="29" applyNumberFormat="1" applyFont="1" applyFill="1" applyBorder="1" applyAlignment="1">
      <alignment vertical="center"/>
    </xf>
    <xf numFmtId="38" fontId="10" fillId="8" borderId="68" xfId="29" applyNumberFormat="1" applyFont="1" applyFill="1" applyBorder="1" applyAlignment="1">
      <alignment vertical="center"/>
    </xf>
    <xf numFmtId="38" fontId="10" fillId="8" borderId="29" xfId="29" applyNumberFormat="1" applyFont="1" applyFill="1" applyBorder="1" applyAlignment="1">
      <alignment vertical="center"/>
    </xf>
    <xf numFmtId="38" fontId="10" fillId="8" borderId="69" xfId="29" applyNumberFormat="1" applyFont="1" applyFill="1" applyBorder="1" applyAlignment="1">
      <alignment vertical="center"/>
    </xf>
    <xf numFmtId="38" fontId="10" fillId="30" borderId="27" xfId="29" applyNumberFormat="1" applyFont="1" applyFill="1" applyBorder="1" applyAlignment="1">
      <alignment vertical="center"/>
    </xf>
    <xf numFmtId="38" fontId="10" fillId="30" borderId="29" xfId="29" applyNumberFormat="1" applyFont="1" applyFill="1" applyBorder="1" applyAlignment="1">
      <alignment vertical="center"/>
    </xf>
    <xf numFmtId="38" fontId="10" fillId="30" borderId="68" xfId="29" applyNumberFormat="1" applyFont="1" applyFill="1" applyBorder="1" applyAlignment="1">
      <alignment vertical="center"/>
    </xf>
    <xf numFmtId="38" fontId="10" fillId="12" borderId="39" xfId="29" applyNumberFormat="1" applyFont="1" applyFill="1" applyBorder="1" applyAlignment="1">
      <alignment vertical="center"/>
    </xf>
    <xf numFmtId="176" fontId="10" fillId="8" borderId="67" xfId="0" applyNumberFormat="1" applyFont="1" applyFill="1" applyBorder="1" applyAlignment="1">
      <alignment vertical="center" wrapText="1"/>
    </xf>
    <xf numFmtId="179" fontId="10" fillId="8" borderId="76" xfId="33" applyNumberFormat="1" applyFont="1" applyFill="1" applyBorder="1" applyAlignment="1">
      <alignment vertical="center"/>
    </xf>
    <xf numFmtId="176" fontId="10" fillId="8" borderId="67" xfId="33" applyNumberFormat="1" applyFont="1" applyFill="1" applyBorder="1" applyAlignment="1">
      <alignment vertical="center"/>
    </xf>
    <xf numFmtId="196" fontId="10" fillId="8" borderId="0" xfId="33" applyNumberFormat="1" applyFont="1" applyFill="1" applyAlignment="1">
      <alignment vertical="center"/>
    </xf>
    <xf numFmtId="176" fontId="10" fillId="8" borderId="68" xfId="33" applyNumberFormat="1" applyFont="1" applyFill="1" applyBorder="1" applyAlignment="1">
      <alignment horizontal="right" vertical="center"/>
    </xf>
    <xf numFmtId="176" fontId="10" fillId="8" borderId="77" xfId="33" applyNumberFormat="1" applyFont="1" applyFill="1" applyBorder="1" applyAlignment="1">
      <alignment vertical="center"/>
    </xf>
    <xf numFmtId="176" fontId="10" fillId="22" borderId="53" xfId="33" applyNumberFormat="1" applyFont="1" applyFill="1" applyBorder="1" applyAlignment="1">
      <alignment vertical="center"/>
    </xf>
    <xf numFmtId="38" fontId="10" fillId="31" borderId="22" xfId="29" applyNumberFormat="1" applyFont="1" applyFill="1" applyBorder="1" applyAlignment="1">
      <alignment vertical="center"/>
    </xf>
    <xf numFmtId="40" fontId="10" fillId="32" borderId="22" xfId="29" applyNumberFormat="1" applyFont="1" applyFill="1" applyBorder="1" applyAlignment="1">
      <alignment vertical="center" wrapText="1"/>
    </xf>
    <xf numFmtId="38" fontId="10" fillId="31" borderId="19" xfId="29" applyNumberFormat="1" applyFont="1" applyFill="1" applyBorder="1" applyAlignment="1">
      <alignment vertical="center"/>
    </xf>
    <xf numFmtId="40" fontId="10" fillId="32" borderId="19" xfId="29" applyNumberFormat="1" applyFont="1" applyFill="1" applyBorder="1" applyAlignment="1">
      <alignment vertical="center" wrapText="1"/>
    </xf>
    <xf numFmtId="40" fontId="10" fillId="20" borderId="39" xfId="29" applyNumberFormat="1" applyFont="1" applyFill="1" applyBorder="1" applyAlignment="1">
      <alignment horizontal="center" vertical="center"/>
    </xf>
    <xf numFmtId="40" fontId="10" fillId="34" borderId="71" xfId="29" applyNumberFormat="1" applyFont="1" applyFill="1" applyBorder="1" applyAlignment="1">
      <alignment vertical="center" wrapText="1"/>
    </xf>
    <xf numFmtId="40" fontId="10" fillId="20" borderId="39" xfId="29" applyNumberFormat="1" applyFont="1" applyFill="1" applyBorder="1" applyAlignment="1">
      <alignment vertical="center" wrapText="1"/>
    </xf>
    <xf numFmtId="38" fontId="10" fillId="20" borderId="4" xfId="29" applyNumberFormat="1" applyFont="1" applyFill="1" applyBorder="1" applyAlignment="1">
      <alignment vertical="center"/>
    </xf>
    <xf numFmtId="0" fontId="10" fillId="24" borderId="16" xfId="33" applyFont="1" applyFill="1" applyBorder="1" applyAlignment="1">
      <alignment horizontal="center" vertical="center"/>
    </xf>
    <xf numFmtId="38" fontId="10" fillId="31" borderId="53" xfId="29" applyNumberFormat="1" applyFont="1" applyFill="1" applyBorder="1" applyAlignment="1">
      <alignment vertical="center"/>
    </xf>
    <xf numFmtId="40" fontId="10" fillId="32" borderId="53" xfId="29" applyNumberFormat="1" applyFont="1" applyFill="1" applyBorder="1" applyAlignment="1">
      <alignment vertical="center" wrapText="1"/>
    </xf>
    <xf numFmtId="38" fontId="10" fillId="32" borderId="68" xfId="29" applyNumberFormat="1" applyFont="1" applyFill="1" applyBorder="1" applyAlignment="1">
      <alignment vertical="center"/>
    </xf>
    <xf numFmtId="40" fontId="10" fillId="32" borderId="68" xfId="29" applyNumberFormat="1" applyFont="1" applyFill="1" applyBorder="1" applyAlignment="1">
      <alignment vertical="center" wrapText="1"/>
    </xf>
    <xf numFmtId="40" fontId="10" fillId="32" borderId="29" xfId="29" applyNumberFormat="1" applyFont="1" applyFill="1" applyBorder="1" applyAlignment="1">
      <alignment vertical="center" wrapText="1"/>
    </xf>
    <xf numFmtId="38" fontId="10" fillId="32" borderId="69" xfId="29" applyNumberFormat="1" applyFont="1" applyFill="1" applyBorder="1" applyAlignment="1">
      <alignment vertical="center"/>
    </xf>
    <xf numFmtId="40" fontId="10" fillId="32" borderId="69" xfId="29" applyNumberFormat="1" applyFont="1" applyFill="1" applyBorder="1" applyAlignment="1">
      <alignment vertical="center" wrapText="1"/>
    </xf>
    <xf numFmtId="38" fontId="10" fillId="35" borderId="27" xfId="29" applyNumberFormat="1" applyFont="1" applyFill="1" applyBorder="1" applyAlignment="1">
      <alignment vertical="center"/>
    </xf>
    <xf numFmtId="40" fontId="10" fillId="32" borderId="27" xfId="29" applyNumberFormat="1" applyFont="1" applyFill="1" applyBorder="1" applyAlignment="1">
      <alignment vertical="center" wrapText="1"/>
    </xf>
    <xf numFmtId="176" fontId="10" fillId="32" borderId="1" xfId="33" applyNumberFormat="1" applyFont="1" applyFill="1" applyBorder="1" applyAlignment="1">
      <alignment vertical="center"/>
    </xf>
    <xf numFmtId="183" fontId="10" fillId="32" borderId="1" xfId="33" applyNumberFormat="1" applyFont="1" applyFill="1" applyBorder="1" applyAlignment="1">
      <alignment vertical="center"/>
    </xf>
    <xf numFmtId="176" fontId="10" fillId="32" borderId="9" xfId="33" applyNumberFormat="1" applyFont="1" applyFill="1" applyBorder="1" applyAlignment="1">
      <alignment vertical="center"/>
    </xf>
    <xf numFmtId="183" fontId="10" fillId="32" borderId="9" xfId="33" applyNumberFormat="1" applyFont="1" applyFill="1" applyBorder="1" applyAlignment="1">
      <alignment vertical="center"/>
    </xf>
    <xf numFmtId="176" fontId="10" fillId="32" borderId="4" xfId="33" applyNumberFormat="1" applyFont="1" applyFill="1" applyBorder="1" applyAlignment="1">
      <alignment vertical="center"/>
    </xf>
    <xf numFmtId="183" fontId="10" fillId="32" borderId="4" xfId="33" applyNumberFormat="1" applyFont="1" applyFill="1" applyBorder="1" applyAlignment="1">
      <alignment vertical="center"/>
    </xf>
    <xf numFmtId="184" fontId="10" fillId="32" borderId="1" xfId="33" applyNumberFormat="1" applyFont="1" applyFill="1" applyBorder="1" applyAlignment="1">
      <alignment vertical="center"/>
    </xf>
    <xf numFmtId="184" fontId="10" fillId="32" borderId="9" xfId="33" applyNumberFormat="1" applyFont="1" applyFill="1" applyBorder="1" applyAlignment="1">
      <alignment vertical="center"/>
    </xf>
    <xf numFmtId="184" fontId="10" fillId="32" borderId="4" xfId="33" applyNumberFormat="1" applyFont="1" applyFill="1" applyBorder="1" applyAlignment="1">
      <alignment vertical="center"/>
    </xf>
    <xf numFmtId="184" fontId="10" fillId="32" borderId="78" xfId="33" applyNumberFormat="1" applyFont="1" applyFill="1" applyBorder="1" applyAlignment="1">
      <alignment vertical="center"/>
    </xf>
    <xf numFmtId="183" fontId="10" fillId="32" borderId="78" xfId="33" applyNumberFormat="1" applyFont="1" applyFill="1" applyBorder="1" applyAlignment="1">
      <alignment vertical="center"/>
    </xf>
    <xf numFmtId="176" fontId="10" fillId="8" borderId="0" xfId="32" applyNumberFormat="1" applyFont="1" applyFill="1"/>
    <xf numFmtId="9" fontId="10" fillId="8" borderId="1" xfId="33" applyNumberFormat="1" applyFont="1" applyFill="1" applyBorder="1" applyAlignment="1">
      <alignment vertical="center"/>
    </xf>
    <xf numFmtId="9" fontId="10" fillId="8" borderId="9" xfId="33" applyNumberFormat="1" applyFont="1" applyFill="1" applyBorder="1" applyAlignment="1">
      <alignment vertical="center"/>
    </xf>
    <xf numFmtId="9" fontId="10" fillId="8" borderId="4" xfId="33" applyNumberFormat="1" applyFont="1" applyFill="1" applyBorder="1" applyAlignment="1">
      <alignment vertical="center"/>
    </xf>
    <xf numFmtId="9" fontId="10" fillId="21" borderId="53" xfId="26" applyFont="1" applyFill="1" applyBorder="1" applyAlignment="1">
      <alignment vertical="center"/>
    </xf>
    <xf numFmtId="9" fontId="10" fillId="22" borderId="53" xfId="26" applyFont="1" applyFill="1" applyBorder="1" applyAlignment="1">
      <alignment vertical="center"/>
    </xf>
    <xf numFmtId="179" fontId="10" fillId="8" borderId="11" xfId="26" applyNumberFormat="1" applyFont="1" applyFill="1" applyBorder="1" applyAlignment="1">
      <alignment vertical="center"/>
    </xf>
    <xf numFmtId="10" fontId="10" fillId="8" borderId="1" xfId="26" applyNumberFormat="1" applyFont="1" applyFill="1" applyBorder="1" applyAlignment="1">
      <alignment vertical="center"/>
    </xf>
    <xf numFmtId="177" fontId="10" fillId="8" borderId="43" xfId="33" applyNumberFormat="1" applyFont="1" applyFill="1" applyBorder="1" applyAlignment="1">
      <alignment vertical="center"/>
    </xf>
    <xf numFmtId="0" fontId="10" fillId="8" borderId="0" xfId="32" applyFont="1" applyFill="1" applyAlignment="1">
      <alignment vertical="center"/>
    </xf>
    <xf numFmtId="176" fontId="10" fillId="8" borderId="1" xfId="32" applyNumberFormat="1" applyFont="1" applyFill="1" applyBorder="1" applyAlignment="1">
      <alignment vertical="center"/>
    </xf>
    <xf numFmtId="187" fontId="10" fillId="8" borderId="1" xfId="33" applyNumberFormat="1" applyFont="1" applyFill="1" applyBorder="1" applyAlignment="1">
      <alignment vertical="center"/>
    </xf>
    <xf numFmtId="186" fontId="10" fillId="8" borderId="1" xfId="33" applyNumberFormat="1" applyFont="1" applyFill="1" applyBorder="1" applyAlignment="1">
      <alignment vertical="center"/>
    </xf>
    <xf numFmtId="0" fontId="10" fillId="5" borderId="1" xfId="33" applyFont="1" applyFill="1" applyBorder="1" applyAlignment="1">
      <alignment horizontal="center" vertical="center" wrapText="1"/>
    </xf>
    <xf numFmtId="176" fontId="10" fillId="0" borderId="1" xfId="0" applyNumberFormat="1" applyFont="1" applyFill="1" applyBorder="1">
      <alignment vertical="center"/>
    </xf>
    <xf numFmtId="198" fontId="10" fillId="8" borderId="0" xfId="33" applyNumberFormat="1" applyFont="1" applyFill="1" applyAlignment="1">
      <alignment vertical="center"/>
    </xf>
    <xf numFmtId="0" fontId="15" fillId="29" borderId="0" xfId="33" applyFont="1" applyFill="1" applyAlignment="1">
      <alignment vertical="center"/>
    </xf>
    <xf numFmtId="0" fontId="10" fillId="29" borderId="0" xfId="33" applyFont="1" applyFill="1" applyAlignment="1">
      <alignment vertical="center"/>
    </xf>
    <xf numFmtId="176" fontId="10" fillId="8" borderId="82" xfId="33" applyNumberFormat="1" applyFont="1" applyFill="1" applyBorder="1" applyAlignment="1">
      <alignment vertical="center"/>
    </xf>
    <xf numFmtId="0" fontId="28" fillId="5" borderId="1" xfId="33" applyFont="1" applyFill="1" applyBorder="1" applyAlignment="1">
      <alignment horizontal="center" vertical="center" wrapText="1"/>
    </xf>
    <xf numFmtId="0" fontId="10" fillId="29" borderId="0" xfId="33" applyFont="1" applyFill="1"/>
    <xf numFmtId="176" fontId="10" fillId="8" borderId="67" xfId="33" applyNumberFormat="1" applyFont="1" applyFill="1" applyBorder="1" applyAlignment="1">
      <alignment horizontal="right" vertical="center"/>
    </xf>
    <xf numFmtId="0" fontId="28" fillId="5" borderId="16" xfId="33" applyFont="1" applyFill="1" applyBorder="1" applyAlignment="1">
      <alignment horizontal="center" vertical="center" wrapText="1"/>
    </xf>
    <xf numFmtId="0" fontId="10" fillId="5" borderId="16" xfId="33" applyFont="1" applyFill="1" applyBorder="1" applyAlignment="1">
      <alignment horizontal="center" vertical="center" wrapText="1"/>
    </xf>
    <xf numFmtId="0" fontId="10" fillId="29" borderId="1" xfId="0" applyFont="1" applyFill="1" applyBorder="1" applyAlignment="1">
      <alignment horizontal="center" vertical="center"/>
    </xf>
    <xf numFmtId="176" fontId="31" fillId="8" borderId="0" xfId="33" applyNumberFormat="1" applyFont="1" applyFill="1" applyAlignment="1">
      <alignment vertical="center"/>
    </xf>
    <xf numFmtId="0" fontId="10" fillId="29" borderId="0" xfId="0" applyFont="1" applyFill="1">
      <alignment vertical="center"/>
    </xf>
    <xf numFmtId="191" fontId="10" fillId="8" borderId="1" xfId="26" applyNumberFormat="1" applyFont="1" applyFill="1" applyBorder="1" applyAlignment="1">
      <alignment horizontal="right" vertical="center"/>
    </xf>
    <xf numFmtId="179" fontId="10" fillId="8" borderId="0" xfId="33" applyNumberFormat="1" applyFont="1" applyFill="1" applyBorder="1" applyAlignment="1">
      <alignment vertical="center"/>
    </xf>
    <xf numFmtId="191" fontId="10" fillId="8" borderId="1" xfId="26" applyNumberFormat="1" applyFont="1" applyFill="1" applyBorder="1" applyAlignment="1">
      <alignment horizontal="center" vertical="center"/>
    </xf>
    <xf numFmtId="196" fontId="21" fillId="8" borderId="0" xfId="33" applyNumberFormat="1" applyFont="1" applyFill="1" applyAlignment="1">
      <alignment vertical="center"/>
    </xf>
    <xf numFmtId="194" fontId="21" fillId="8" borderId="0" xfId="33" applyNumberFormat="1" applyFont="1" applyFill="1" applyAlignment="1">
      <alignment vertical="center"/>
    </xf>
    <xf numFmtId="0" fontId="10" fillId="24" borderId="1" xfId="33" applyFont="1" applyFill="1" applyBorder="1" applyAlignment="1">
      <alignment horizontal="center" vertical="center" wrapText="1"/>
    </xf>
    <xf numFmtId="0" fontId="10" fillId="8" borderId="0" xfId="31" applyFont="1" applyFill="1" applyAlignment="1">
      <alignment vertical="center"/>
    </xf>
    <xf numFmtId="187" fontId="10" fillId="20" borderId="1" xfId="31" applyNumberFormat="1" applyFont="1" applyFill="1" applyBorder="1" applyAlignment="1">
      <alignment vertical="center"/>
    </xf>
    <xf numFmtId="187" fontId="10" fillId="37" borderId="1" xfId="31" applyNumberFormat="1" applyFont="1" applyFill="1" applyBorder="1" applyAlignment="1">
      <alignment vertical="center"/>
    </xf>
    <xf numFmtId="9" fontId="10" fillId="8" borderId="0" xfId="27" applyFont="1" applyFill="1" applyAlignment="1">
      <alignment vertical="center"/>
    </xf>
    <xf numFmtId="179" fontId="10" fillId="20" borderId="1" xfId="27" applyNumberFormat="1" applyFont="1" applyFill="1" applyBorder="1" applyAlignment="1">
      <alignment vertical="center"/>
    </xf>
    <xf numFmtId="179" fontId="10" fillId="8" borderId="1" xfId="31" applyNumberFormat="1" applyFont="1" applyFill="1" applyBorder="1" applyAlignment="1">
      <alignment vertical="center"/>
    </xf>
    <xf numFmtId="187" fontId="10" fillId="0" borderId="1" xfId="31" applyNumberFormat="1" applyFont="1" applyFill="1" applyBorder="1" applyAlignment="1">
      <alignment vertical="center"/>
    </xf>
    <xf numFmtId="179" fontId="10" fillId="20" borderId="1" xfId="31" applyNumberFormat="1" applyFont="1" applyFill="1" applyBorder="1" applyAlignment="1">
      <alignment vertical="center"/>
    </xf>
    <xf numFmtId="38" fontId="10" fillId="8" borderId="1" xfId="31" applyNumberFormat="1" applyFont="1" applyFill="1" applyBorder="1" applyAlignment="1">
      <alignment vertical="center"/>
    </xf>
    <xf numFmtId="40" fontId="10" fillId="32" borderId="24" xfId="29" applyNumberFormat="1" applyFont="1" applyFill="1" applyBorder="1" applyAlignment="1">
      <alignment vertical="center" wrapText="1"/>
    </xf>
    <xf numFmtId="184" fontId="10" fillId="8" borderId="1" xfId="26" applyNumberFormat="1" applyFont="1" applyFill="1" applyBorder="1" applyAlignment="1">
      <alignment vertical="center"/>
    </xf>
    <xf numFmtId="184" fontId="10" fillId="8" borderId="0" xfId="33" applyNumberFormat="1" applyFont="1" applyFill="1" applyAlignment="1">
      <alignment vertical="center"/>
    </xf>
    <xf numFmtId="184" fontId="10" fillId="8" borderId="4" xfId="0" applyNumberFormat="1" applyFont="1" applyFill="1" applyBorder="1" applyAlignment="1">
      <alignment vertical="center" wrapText="1"/>
    </xf>
    <xf numFmtId="38" fontId="10" fillId="16" borderId="45" xfId="29" applyNumberFormat="1" applyFont="1" applyFill="1" applyBorder="1" applyAlignment="1">
      <alignment vertical="center"/>
    </xf>
    <xf numFmtId="9" fontId="10" fillId="29" borderId="1" xfId="26" applyFont="1" applyFill="1" applyBorder="1" applyAlignment="1">
      <alignment vertical="center"/>
    </xf>
    <xf numFmtId="176" fontId="10" fillId="8" borderId="1" xfId="33" applyNumberFormat="1" applyFont="1" applyFill="1" applyBorder="1" applyAlignment="1">
      <alignment horizontal="center" vertical="center"/>
    </xf>
    <xf numFmtId="0" fontId="10" fillId="29" borderId="0" xfId="0" applyFont="1" applyFill="1" applyAlignment="1">
      <alignment horizontal="center" vertical="center"/>
    </xf>
    <xf numFmtId="38" fontId="10" fillId="43" borderId="53" xfId="29" applyNumberFormat="1" applyFont="1" applyFill="1" applyBorder="1" applyAlignment="1">
      <alignment vertical="center"/>
    </xf>
    <xf numFmtId="38" fontId="10" fillId="25" borderId="1" xfId="29" applyNumberFormat="1" applyFont="1" applyFill="1" applyBorder="1" applyAlignment="1">
      <alignment vertical="center"/>
    </xf>
    <xf numFmtId="38" fontId="10" fillId="29" borderId="45" xfId="29" applyNumberFormat="1" applyFont="1" applyFill="1" applyBorder="1" applyAlignment="1">
      <alignment vertical="center"/>
    </xf>
    <xf numFmtId="38" fontId="10" fillId="42" borderId="4" xfId="29" applyNumberFormat="1" applyFont="1" applyFill="1" applyBorder="1" applyAlignment="1">
      <alignment vertical="center"/>
    </xf>
    <xf numFmtId="184" fontId="10" fillId="24" borderId="1" xfId="33" applyNumberFormat="1" applyFont="1" applyFill="1" applyBorder="1" applyAlignment="1">
      <alignment vertical="center"/>
    </xf>
    <xf numFmtId="176" fontId="10" fillId="8" borderId="114" xfId="33" applyNumberFormat="1" applyFont="1" applyFill="1" applyBorder="1" applyAlignment="1">
      <alignment vertical="center"/>
    </xf>
    <xf numFmtId="176" fontId="10" fillId="8" borderId="115" xfId="33" applyNumberFormat="1" applyFont="1" applyFill="1" applyBorder="1" applyAlignment="1">
      <alignment vertical="center"/>
    </xf>
    <xf numFmtId="38" fontId="10" fillId="8" borderId="9" xfId="29" applyFont="1" applyFill="1" applyBorder="1" applyAlignment="1">
      <alignment vertical="center"/>
    </xf>
    <xf numFmtId="202" fontId="10" fillId="8" borderId="1" xfId="29" applyNumberFormat="1" applyFont="1" applyFill="1" applyBorder="1" applyAlignment="1">
      <alignment vertical="center"/>
    </xf>
    <xf numFmtId="202" fontId="10" fillId="8" borderId="4" xfId="29" applyNumberFormat="1" applyFont="1" applyFill="1" applyBorder="1" applyAlignment="1">
      <alignment vertical="center"/>
    </xf>
    <xf numFmtId="202" fontId="10" fillId="8" borderId="9" xfId="29" applyNumberFormat="1" applyFont="1" applyFill="1" applyBorder="1" applyAlignment="1">
      <alignment vertical="center"/>
    </xf>
    <xf numFmtId="184" fontId="10" fillId="24" borderId="9" xfId="33" applyNumberFormat="1" applyFont="1" applyFill="1" applyBorder="1" applyAlignment="1">
      <alignment vertical="center"/>
    </xf>
    <xf numFmtId="184" fontId="10" fillId="24" borderId="4" xfId="33" applyNumberFormat="1" applyFont="1" applyFill="1" applyBorder="1" applyAlignment="1">
      <alignment vertical="center"/>
    </xf>
    <xf numFmtId="38" fontId="10" fillId="20" borderId="1" xfId="29" applyFont="1" applyFill="1" applyBorder="1" applyAlignment="1">
      <alignment vertical="center"/>
    </xf>
    <xf numFmtId="176" fontId="10" fillId="8" borderId="68" xfId="33" applyNumberFormat="1" applyFont="1" applyFill="1" applyBorder="1" applyAlignment="1">
      <alignment vertical="center"/>
    </xf>
    <xf numFmtId="176" fontId="10" fillId="44" borderId="1" xfId="33" applyNumberFormat="1" applyFont="1" applyFill="1" applyBorder="1" applyAlignment="1">
      <alignment vertical="center"/>
    </xf>
    <xf numFmtId="10" fontId="10" fillId="21" borderId="53" xfId="26" applyNumberFormat="1" applyFont="1" applyFill="1" applyBorder="1" applyAlignment="1">
      <alignment vertical="center"/>
    </xf>
    <xf numFmtId="176" fontId="10" fillId="44" borderId="4" xfId="33" applyNumberFormat="1" applyFont="1" applyFill="1" applyBorder="1" applyAlignment="1">
      <alignment vertical="center"/>
    </xf>
    <xf numFmtId="0" fontId="10" fillId="29" borderId="0" xfId="33" applyFont="1" applyFill="1" applyBorder="1" applyAlignment="1">
      <alignment vertical="center"/>
    </xf>
    <xf numFmtId="9" fontId="10" fillId="29" borderId="0" xfId="26" applyFont="1" applyFill="1" applyBorder="1" applyAlignment="1">
      <alignment vertical="center"/>
    </xf>
    <xf numFmtId="4" fontId="10" fillId="29" borderId="0" xfId="33" applyNumberFormat="1" applyFont="1" applyFill="1" applyAlignment="1">
      <alignment vertical="center"/>
    </xf>
    <xf numFmtId="38" fontId="10" fillId="29" borderId="1" xfId="29" applyNumberFormat="1" applyFont="1" applyFill="1" applyBorder="1" applyAlignment="1">
      <alignment horizontal="right" vertical="center"/>
    </xf>
    <xf numFmtId="38" fontId="10" fillId="8" borderId="11" xfId="29" applyNumberFormat="1" applyFont="1" applyFill="1" applyBorder="1" applyAlignment="1">
      <alignment horizontal="right" vertical="center"/>
    </xf>
    <xf numFmtId="38" fontId="10" fillId="21" borderId="53" xfId="29" applyNumberFormat="1" applyFont="1" applyFill="1" applyBorder="1" applyAlignment="1">
      <alignment horizontal="right" vertical="center"/>
    </xf>
    <xf numFmtId="38" fontId="10" fillId="22" borderId="53" xfId="29" applyNumberFormat="1" applyFont="1" applyFill="1" applyBorder="1" applyAlignment="1">
      <alignment horizontal="right" vertical="center"/>
    </xf>
    <xf numFmtId="38" fontId="10" fillId="44" borderId="4" xfId="29" applyNumberFormat="1" applyFont="1" applyFill="1" applyBorder="1" applyAlignment="1">
      <alignment horizontal="right" vertical="center"/>
    </xf>
    <xf numFmtId="38" fontId="10" fillId="23" borderId="4" xfId="29" applyNumberFormat="1" applyFont="1" applyFill="1" applyBorder="1" applyAlignment="1">
      <alignment horizontal="right" vertical="center"/>
    </xf>
    <xf numFmtId="40" fontId="10" fillId="8" borderId="1" xfId="29" applyNumberFormat="1" applyFont="1" applyFill="1" applyBorder="1" applyAlignment="1">
      <alignment horizontal="right" vertical="center"/>
    </xf>
    <xf numFmtId="40" fontId="10" fillId="8" borderId="11" xfId="29" applyNumberFormat="1" applyFont="1" applyFill="1" applyBorder="1" applyAlignment="1">
      <alignment horizontal="right" vertical="center"/>
    </xf>
    <xf numFmtId="40" fontId="10" fillId="8" borderId="67" xfId="29" applyNumberFormat="1" applyFont="1" applyFill="1" applyBorder="1" applyAlignment="1">
      <alignment horizontal="right" vertical="center"/>
    </xf>
    <xf numFmtId="179" fontId="10" fillId="20" borderId="1" xfId="26" applyNumberFormat="1" applyFont="1" applyFill="1" applyBorder="1" applyAlignment="1">
      <alignment vertical="center"/>
    </xf>
    <xf numFmtId="191" fontId="10" fillId="24" borderId="1" xfId="26" applyNumberFormat="1" applyFont="1" applyFill="1" applyBorder="1" applyAlignment="1">
      <alignment vertical="center"/>
    </xf>
    <xf numFmtId="10" fontId="10" fillId="24" borderId="11" xfId="26" applyNumberFormat="1" applyFont="1" applyFill="1" applyBorder="1" applyAlignment="1">
      <alignment vertical="center"/>
    </xf>
    <xf numFmtId="10" fontId="10" fillId="24" borderId="1" xfId="26" applyNumberFormat="1" applyFont="1" applyFill="1" applyBorder="1" applyAlignment="1">
      <alignment vertical="center"/>
    </xf>
    <xf numFmtId="10" fontId="10" fillId="24" borderId="67" xfId="26" applyNumberFormat="1" applyFont="1" applyFill="1" applyBorder="1" applyAlignment="1">
      <alignment vertical="center"/>
    </xf>
    <xf numFmtId="0" fontId="10" fillId="29" borderId="0" xfId="31" applyFont="1" applyFill="1"/>
    <xf numFmtId="38" fontId="17" fillId="9" borderId="1" xfId="29" applyNumberFormat="1" applyFont="1" applyFill="1" applyBorder="1" applyAlignment="1">
      <alignment vertical="center"/>
    </xf>
    <xf numFmtId="38" fontId="17" fillId="3" borderId="1" xfId="29" applyNumberFormat="1" applyFont="1" applyFill="1" applyBorder="1" applyAlignment="1">
      <alignment vertical="center"/>
    </xf>
    <xf numFmtId="38" fontId="17" fillId="13" borderId="39" xfId="29" applyNumberFormat="1" applyFont="1" applyFill="1" applyBorder="1" applyAlignment="1">
      <alignment vertical="center"/>
    </xf>
    <xf numFmtId="38" fontId="17" fillId="10" borderId="1" xfId="29" applyNumberFormat="1" applyFont="1" applyFill="1" applyBorder="1" applyAlignment="1">
      <alignment vertical="center"/>
    </xf>
    <xf numFmtId="38" fontId="17" fillId="4" borderId="1" xfId="29" applyNumberFormat="1" applyFont="1" applyFill="1" applyBorder="1" applyAlignment="1">
      <alignment vertical="center"/>
    </xf>
    <xf numFmtId="38" fontId="17" fillId="5" borderId="39" xfId="29" applyNumberFormat="1" applyFont="1" applyFill="1" applyBorder="1" applyAlignment="1">
      <alignment vertical="center"/>
    </xf>
    <xf numFmtId="38" fontId="17" fillId="18" borderId="39" xfId="29" applyNumberFormat="1" applyFont="1" applyFill="1" applyBorder="1" applyAlignment="1">
      <alignment vertical="center"/>
    </xf>
    <xf numFmtId="38" fontId="10" fillId="30" borderId="57" xfId="29" applyNumberFormat="1" applyFont="1" applyFill="1" applyBorder="1" applyAlignment="1">
      <alignment vertical="center"/>
    </xf>
    <xf numFmtId="178" fontId="10" fillId="29" borderId="1" xfId="33" applyNumberFormat="1" applyFont="1" applyFill="1" applyBorder="1" applyAlignment="1">
      <alignment vertical="center"/>
    </xf>
    <xf numFmtId="176" fontId="10" fillId="29" borderId="45" xfId="33" applyNumberFormat="1" applyFont="1" applyFill="1" applyBorder="1" applyAlignment="1">
      <alignment vertical="center"/>
    </xf>
    <xf numFmtId="180" fontId="10" fillId="29" borderId="45" xfId="33" applyNumberFormat="1" applyFont="1" applyFill="1" applyBorder="1" applyAlignment="1">
      <alignment vertical="center"/>
    </xf>
    <xf numFmtId="176" fontId="10" fillId="29" borderId="22" xfId="33" applyNumberFormat="1" applyFont="1" applyFill="1" applyBorder="1" applyAlignment="1">
      <alignment vertical="center"/>
    </xf>
    <xf numFmtId="176" fontId="10" fillId="29" borderId="22" xfId="0" applyNumberFormat="1" applyFont="1" applyFill="1" applyBorder="1" applyAlignment="1">
      <alignment vertical="center" wrapText="1"/>
    </xf>
    <xf numFmtId="180" fontId="10" fillId="29" borderId="22" xfId="33" applyNumberFormat="1" applyFont="1" applyFill="1" applyBorder="1" applyAlignment="1">
      <alignment vertical="center"/>
    </xf>
    <xf numFmtId="180" fontId="10" fillId="29" borderId="24" xfId="33" applyNumberFormat="1" applyFont="1" applyFill="1" applyBorder="1" applyAlignment="1">
      <alignment vertical="center"/>
    </xf>
    <xf numFmtId="176" fontId="10" fillId="29" borderId="1" xfId="0" applyNumberFormat="1" applyFont="1" applyFill="1" applyBorder="1" applyAlignment="1">
      <alignment vertical="center" wrapText="1"/>
    </xf>
    <xf numFmtId="176" fontId="10" fillId="29" borderId="4" xfId="33" applyNumberFormat="1" applyFont="1" applyFill="1" applyBorder="1" applyAlignment="1">
      <alignment vertical="center"/>
    </xf>
    <xf numFmtId="176" fontId="10" fillId="29" borderId="4" xfId="0" applyNumberFormat="1" applyFont="1" applyFill="1" applyBorder="1" applyAlignment="1">
      <alignment vertical="center" wrapText="1"/>
    </xf>
    <xf numFmtId="176" fontId="10" fillId="29" borderId="121" xfId="33" applyNumberFormat="1" applyFont="1" applyFill="1" applyBorder="1" applyAlignment="1">
      <alignment vertical="center"/>
    </xf>
    <xf numFmtId="180" fontId="10" fillId="29" borderId="121" xfId="33" applyNumberFormat="1" applyFont="1" applyFill="1" applyBorder="1" applyAlignment="1">
      <alignment vertical="center"/>
    </xf>
    <xf numFmtId="9" fontId="10" fillId="29" borderId="45" xfId="26" applyFont="1" applyFill="1" applyBorder="1" applyAlignment="1">
      <alignment vertical="center"/>
    </xf>
    <xf numFmtId="9" fontId="10" fillId="29" borderId="22" xfId="26" applyFont="1" applyFill="1" applyBorder="1" applyAlignment="1">
      <alignment vertical="center"/>
    </xf>
    <xf numFmtId="9" fontId="10" fillId="29" borderId="121" xfId="26" applyFont="1" applyFill="1" applyBorder="1" applyAlignment="1">
      <alignment vertical="center"/>
    </xf>
    <xf numFmtId="9" fontId="10" fillId="29" borderId="4" xfId="26" applyFont="1" applyFill="1" applyBorder="1" applyAlignment="1">
      <alignment vertical="center"/>
    </xf>
    <xf numFmtId="38" fontId="10" fillId="29" borderId="1" xfId="29" applyFont="1" applyFill="1" applyBorder="1" applyAlignment="1">
      <alignment vertical="center"/>
    </xf>
    <xf numFmtId="184" fontId="10" fillId="29" borderId="1" xfId="33" applyNumberFormat="1" applyFont="1" applyFill="1" applyBorder="1" applyAlignment="1">
      <alignment vertical="center"/>
    </xf>
    <xf numFmtId="38" fontId="10" fillId="29" borderId="9" xfId="29" applyFont="1" applyFill="1" applyBorder="1" applyAlignment="1">
      <alignment vertical="center"/>
    </xf>
    <xf numFmtId="184" fontId="10" fillId="29" borderId="9" xfId="33" applyNumberFormat="1" applyFont="1" applyFill="1" applyBorder="1" applyAlignment="1">
      <alignment vertical="center"/>
    </xf>
    <xf numFmtId="38" fontId="10" fillId="29" borderId="4" xfId="29" applyFont="1" applyFill="1" applyBorder="1" applyAlignment="1">
      <alignment vertical="center"/>
    </xf>
    <xf numFmtId="184" fontId="10" fillId="29" borderId="4" xfId="33" applyNumberFormat="1" applyFont="1" applyFill="1" applyBorder="1" applyAlignment="1">
      <alignment vertical="center"/>
    </xf>
    <xf numFmtId="38" fontId="10" fillId="29" borderId="11" xfId="29" applyFont="1" applyFill="1" applyBorder="1" applyAlignment="1">
      <alignment vertical="center"/>
    </xf>
    <xf numFmtId="176" fontId="10" fillId="29" borderId="1" xfId="33" applyNumberFormat="1" applyFont="1" applyFill="1" applyBorder="1" applyAlignment="1">
      <alignment vertical="center"/>
    </xf>
    <xf numFmtId="179" fontId="10" fillId="8" borderId="1" xfId="26" applyNumberFormat="1" applyFont="1" applyFill="1" applyBorder="1" applyAlignment="1">
      <alignment vertical="center"/>
    </xf>
    <xf numFmtId="9" fontId="10" fillId="8" borderId="1" xfId="26" applyNumberFormat="1" applyFont="1" applyFill="1" applyBorder="1" applyAlignment="1">
      <alignment vertical="center"/>
    </xf>
    <xf numFmtId="203" fontId="10" fillId="8" borderId="1" xfId="26" applyNumberFormat="1" applyFont="1" applyFill="1" applyBorder="1" applyAlignment="1">
      <alignment vertical="center"/>
    </xf>
    <xf numFmtId="9" fontId="10" fillId="8" borderId="11" xfId="26" applyNumberFormat="1" applyFont="1" applyFill="1" applyBorder="1" applyAlignment="1">
      <alignment vertical="center"/>
    </xf>
    <xf numFmtId="9" fontId="10" fillId="21" borderId="53" xfId="26" applyNumberFormat="1" applyFont="1" applyFill="1" applyBorder="1" applyAlignment="1">
      <alignment vertical="center"/>
    </xf>
    <xf numFmtId="9" fontId="10" fillId="22" borderId="53" xfId="26" applyNumberFormat="1" applyFont="1" applyFill="1" applyBorder="1" applyAlignment="1">
      <alignment vertical="center"/>
    </xf>
    <xf numFmtId="9" fontId="10" fillId="44" borderId="4" xfId="26" applyNumberFormat="1" applyFont="1" applyFill="1" applyBorder="1" applyAlignment="1">
      <alignment vertical="center"/>
    </xf>
    <xf numFmtId="38" fontId="10" fillId="16" borderId="53" xfId="29" applyNumberFormat="1" applyFont="1" applyFill="1" applyBorder="1" applyAlignment="1">
      <alignment vertical="center"/>
    </xf>
    <xf numFmtId="38" fontId="10" fillId="8" borderId="22" xfId="29" applyFont="1" applyFill="1" applyBorder="1" applyAlignment="1">
      <alignment vertical="center"/>
    </xf>
    <xf numFmtId="38" fontId="17" fillId="17" borderId="1" xfId="29" applyNumberFormat="1" applyFont="1" applyFill="1" applyBorder="1" applyAlignment="1">
      <alignment vertical="center"/>
    </xf>
    <xf numFmtId="38" fontId="10" fillId="8" borderId="53" xfId="29" applyFont="1" applyFill="1" applyBorder="1" applyAlignment="1">
      <alignment vertical="center"/>
    </xf>
    <xf numFmtId="38" fontId="10" fillId="47" borderId="19" xfId="29" applyNumberFormat="1" applyFont="1" applyFill="1" applyBorder="1" applyAlignment="1">
      <alignment vertical="center"/>
    </xf>
    <xf numFmtId="38" fontId="10" fillId="48" borderId="1" xfId="29" applyNumberFormat="1" applyFont="1" applyFill="1" applyBorder="1" applyAlignment="1">
      <alignment vertical="center"/>
    </xf>
    <xf numFmtId="38" fontId="17" fillId="48" borderId="1" xfId="29" applyNumberFormat="1" applyFont="1" applyFill="1" applyBorder="1" applyAlignment="1">
      <alignment vertical="center"/>
    </xf>
    <xf numFmtId="40" fontId="10" fillId="20" borderId="4" xfId="29" applyNumberFormat="1" applyFont="1" applyFill="1" applyBorder="1" applyAlignment="1">
      <alignment vertical="center" wrapText="1"/>
    </xf>
    <xf numFmtId="38" fontId="10" fillId="35" borderId="57" xfId="29" applyNumberFormat="1" applyFont="1" applyFill="1" applyBorder="1" applyAlignment="1">
      <alignment vertical="center"/>
    </xf>
    <xf numFmtId="40" fontId="10" fillId="32" borderId="57" xfId="29" applyNumberFormat="1" applyFont="1" applyFill="1" applyBorder="1" applyAlignment="1">
      <alignment vertical="center" wrapText="1"/>
    </xf>
    <xf numFmtId="38" fontId="10" fillId="20" borderId="43" xfId="29" applyNumberFormat="1" applyFont="1" applyFill="1" applyBorder="1" applyAlignment="1">
      <alignment vertical="center"/>
    </xf>
    <xf numFmtId="40" fontId="10" fillId="20" borderId="53" xfId="29" applyNumberFormat="1" applyFont="1" applyFill="1" applyBorder="1" applyAlignment="1">
      <alignment vertical="center" wrapText="1"/>
    </xf>
    <xf numFmtId="183" fontId="10" fillId="32" borderId="11" xfId="33" applyNumberFormat="1" applyFont="1" applyFill="1" applyBorder="1" applyAlignment="1">
      <alignment vertical="center"/>
    </xf>
    <xf numFmtId="177" fontId="10" fillId="32" borderId="1" xfId="33" applyNumberFormat="1" applyFont="1" applyFill="1" applyBorder="1" applyAlignment="1">
      <alignment vertical="center"/>
    </xf>
    <xf numFmtId="38" fontId="10" fillId="47" borderId="53" xfId="29" applyNumberFormat="1" applyFont="1" applyFill="1" applyBorder="1" applyAlignment="1">
      <alignment vertical="center"/>
    </xf>
    <xf numFmtId="38" fontId="10" fillId="47" borderId="4" xfId="29" applyNumberFormat="1" applyFont="1" applyFill="1" applyBorder="1" applyAlignment="1">
      <alignment vertical="center"/>
    </xf>
    <xf numFmtId="38" fontId="10" fillId="16" borderId="24" xfId="29" applyNumberFormat="1" applyFont="1" applyFill="1" applyBorder="1" applyAlignment="1">
      <alignment vertical="center"/>
    </xf>
    <xf numFmtId="38" fontId="10" fillId="47" borderId="1" xfId="29" applyNumberFormat="1" applyFont="1" applyFill="1" applyBorder="1" applyAlignment="1">
      <alignment vertical="center"/>
    </xf>
    <xf numFmtId="38" fontId="17" fillId="47" borderId="53" xfId="29" applyNumberFormat="1" applyFont="1" applyFill="1" applyBorder="1" applyAlignment="1">
      <alignment vertical="center"/>
    </xf>
    <xf numFmtId="38" fontId="17" fillId="47" borderId="19" xfId="29" applyNumberFormat="1" applyFont="1" applyFill="1" applyBorder="1" applyAlignment="1">
      <alignment vertical="center"/>
    </xf>
    <xf numFmtId="38" fontId="10" fillId="47" borderId="22" xfId="29" applyNumberFormat="1" applyFont="1" applyFill="1" applyBorder="1" applyAlignment="1">
      <alignment vertical="center"/>
    </xf>
    <xf numFmtId="38" fontId="17" fillId="47" borderId="22" xfId="29" applyNumberFormat="1" applyFont="1" applyFill="1" applyBorder="1" applyAlignment="1">
      <alignment vertical="center"/>
    </xf>
    <xf numFmtId="38" fontId="17" fillId="28" borderId="39" xfId="29" applyNumberFormat="1" applyFont="1" applyFill="1" applyBorder="1" applyAlignment="1">
      <alignment vertical="center"/>
    </xf>
    <xf numFmtId="38" fontId="17" fillId="33" borderId="71" xfId="29" applyNumberFormat="1" applyFont="1" applyFill="1" applyBorder="1" applyAlignment="1">
      <alignment vertical="center"/>
    </xf>
    <xf numFmtId="38" fontId="17" fillId="20" borderId="39" xfId="29" applyNumberFormat="1" applyFont="1" applyFill="1" applyBorder="1" applyAlignment="1">
      <alignment vertical="center"/>
    </xf>
    <xf numFmtId="38" fontId="17" fillId="33" borderId="39" xfId="29" applyNumberFormat="1" applyFont="1" applyFill="1" applyBorder="1" applyAlignment="1">
      <alignment vertical="center"/>
    </xf>
    <xf numFmtId="38" fontId="17" fillId="33" borderId="4" xfId="29" applyNumberFormat="1" applyFont="1" applyFill="1" applyBorder="1" applyAlignment="1">
      <alignment vertical="center"/>
    </xf>
    <xf numFmtId="179" fontId="10" fillId="22" borderId="53" xfId="26" applyNumberFormat="1" applyFont="1" applyFill="1" applyBorder="1" applyAlignment="1">
      <alignment vertical="center"/>
    </xf>
    <xf numFmtId="179" fontId="10" fillId="23" borderId="4" xfId="26" applyNumberFormat="1" applyFont="1" applyFill="1" applyBorder="1" applyAlignment="1">
      <alignment vertical="center"/>
    </xf>
    <xf numFmtId="179" fontId="10" fillId="24" borderId="1" xfId="26" applyNumberFormat="1" applyFont="1" applyFill="1" applyBorder="1" applyAlignment="1">
      <alignment vertical="center"/>
    </xf>
    <xf numFmtId="9" fontId="10" fillId="24" borderId="1" xfId="26" applyNumberFormat="1" applyFont="1" applyFill="1" applyBorder="1" applyAlignment="1">
      <alignment vertical="center"/>
    </xf>
    <xf numFmtId="38" fontId="10" fillId="35" borderId="43" xfId="29" applyNumberFormat="1" applyFont="1" applyFill="1" applyBorder="1" applyAlignment="1">
      <alignment vertical="center"/>
    </xf>
    <xf numFmtId="38" fontId="10" fillId="35" borderId="29" xfId="29" applyNumberFormat="1" applyFont="1" applyFill="1" applyBorder="1" applyAlignment="1">
      <alignment vertical="center"/>
    </xf>
    <xf numFmtId="3" fontId="17" fillId="33" borderId="39" xfId="29" applyNumberFormat="1" applyFont="1" applyFill="1" applyBorder="1" applyAlignment="1">
      <alignment vertical="center"/>
    </xf>
    <xf numFmtId="3" fontId="10" fillId="35" borderId="27" xfId="29" applyNumberFormat="1" applyFont="1" applyFill="1" applyBorder="1" applyAlignment="1">
      <alignment vertical="center"/>
    </xf>
    <xf numFmtId="3" fontId="10" fillId="35" borderId="29" xfId="29" applyNumberFormat="1" applyFont="1" applyFill="1" applyBorder="1" applyAlignment="1">
      <alignment vertical="center"/>
    </xf>
    <xf numFmtId="3" fontId="10" fillId="35" borderId="43" xfId="29" applyNumberFormat="1" applyFont="1" applyFill="1" applyBorder="1" applyAlignment="1">
      <alignment vertical="center"/>
    </xf>
    <xf numFmtId="9" fontId="10" fillId="8" borderId="1" xfId="26" applyNumberFormat="1" applyFont="1" applyFill="1" applyBorder="1" applyAlignment="1">
      <alignment horizontal="right" vertical="center"/>
    </xf>
    <xf numFmtId="10" fontId="10" fillId="24" borderId="1" xfId="26" applyNumberFormat="1" applyFont="1" applyFill="1" applyBorder="1" applyAlignment="1">
      <alignment horizontal="right" vertical="center"/>
    </xf>
    <xf numFmtId="10" fontId="10" fillId="8" borderId="1" xfId="26" applyNumberFormat="1" applyFont="1" applyFill="1" applyBorder="1" applyAlignment="1">
      <alignment horizontal="right" vertical="center"/>
    </xf>
    <xf numFmtId="203" fontId="10" fillId="8" borderId="1" xfId="26" applyNumberFormat="1" applyFont="1" applyFill="1" applyBorder="1" applyAlignment="1">
      <alignment horizontal="right" vertical="center"/>
    </xf>
    <xf numFmtId="38" fontId="10" fillId="16" borderId="26" xfId="29" applyNumberFormat="1" applyFont="1" applyFill="1" applyBorder="1" applyAlignment="1">
      <alignment vertical="center"/>
    </xf>
    <xf numFmtId="38" fontId="17" fillId="9" borderId="3" xfId="29" applyNumberFormat="1" applyFont="1" applyFill="1" applyBorder="1" applyAlignment="1">
      <alignment vertical="center"/>
    </xf>
    <xf numFmtId="38" fontId="17" fillId="10" borderId="3" xfId="29" applyNumberFormat="1" applyFont="1" applyFill="1" applyBorder="1" applyAlignment="1">
      <alignment vertical="center"/>
    </xf>
    <xf numFmtId="38" fontId="17" fillId="17" borderId="3" xfId="29" applyNumberFormat="1" applyFont="1" applyFill="1" applyBorder="1" applyAlignment="1">
      <alignment vertical="center"/>
    </xf>
    <xf numFmtId="38" fontId="10" fillId="8" borderId="23" xfId="29" applyFont="1" applyFill="1" applyBorder="1" applyAlignment="1">
      <alignment vertical="center"/>
    </xf>
    <xf numFmtId="38" fontId="10" fillId="8" borderId="52" xfId="29" applyFont="1" applyFill="1" applyBorder="1" applyAlignment="1">
      <alignment vertical="center"/>
    </xf>
    <xf numFmtId="38" fontId="17" fillId="5" borderId="40" xfId="29" applyNumberFormat="1" applyFont="1" applyFill="1" applyBorder="1" applyAlignment="1">
      <alignment vertical="center"/>
    </xf>
    <xf numFmtId="38" fontId="10" fillId="20" borderId="3" xfId="29" applyNumberFormat="1" applyFont="1" applyFill="1" applyBorder="1" applyAlignment="1">
      <alignment vertical="center"/>
    </xf>
    <xf numFmtId="38" fontId="10" fillId="8" borderId="120" xfId="29" applyNumberFormat="1" applyFont="1" applyFill="1" applyBorder="1" applyAlignment="1">
      <alignment vertical="center"/>
    </xf>
    <xf numFmtId="38" fontId="10" fillId="25" borderId="3" xfId="29" applyNumberFormat="1" applyFont="1" applyFill="1" applyBorder="1" applyAlignment="1">
      <alignment vertical="center"/>
    </xf>
    <xf numFmtId="38" fontId="10" fillId="42" borderId="59" xfId="29" applyNumberFormat="1" applyFont="1" applyFill="1" applyBorder="1" applyAlignment="1">
      <alignment vertical="center"/>
    </xf>
    <xf numFmtId="38" fontId="10" fillId="43" borderId="52" xfId="29" applyNumberFormat="1" applyFont="1" applyFill="1" applyBorder="1" applyAlignment="1">
      <alignment vertical="center"/>
    </xf>
    <xf numFmtId="38" fontId="17" fillId="18" borderId="40" xfId="29" applyNumberFormat="1" applyFont="1" applyFill="1" applyBorder="1" applyAlignment="1">
      <alignment vertical="center"/>
    </xf>
    <xf numFmtId="38" fontId="17" fillId="48" borderId="3" xfId="29" applyNumberFormat="1" applyFont="1" applyFill="1" applyBorder="1" applyAlignment="1">
      <alignment vertical="center"/>
    </xf>
    <xf numFmtId="38" fontId="10" fillId="23" borderId="3" xfId="29" applyNumberFormat="1" applyFont="1" applyFill="1" applyBorder="1" applyAlignment="1">
      <alignment vertical="center"/>
    </xf>
    <xf numFmtId="38" fontId="10" fillId="29" borderId="51" xfId="29" applyNumberFormat="1" applyFont="1" applyFill="1" applyBorder="1" applyAlignment="1">
      <alignment vertical="center"/>
    </xf>
    <xf numFmtId="38" fontId="10" fillId="30" borderId="120" xfId="29" applyNumberFormat="1" applyFont="1" applyFill="1" applyBorder="1" applyAlignment="1">
      <alignment vertical="center"/>
    </xf>
    <xf numFmtId="38" fontId="10" fillId="30" borderId="30" xfId="29" applyNumberFormat="1" applyFont="1" applyFill="1" applyBorder="1" applyAlignment="1">
      <alignment vertical="center"/>
    </xf>
    <xf numFmtId="183" fontId="10" fillId="0" borderId="0" xfId="33" applyNumberFormat="1" applyFont="1" applyFill="1" applyAlignment="1">
      <alignment vertical="center"/>
    </xf>
    <xf numFmtId="179" fontId="10" fillId="8" borderId="0" xfId="33" applyNumberFormat="1" applyFont="1" applyFill="1" applyAlignment="1">
      <alignment vertical="center"/>
    </xf>
    <xf numFmtId="10" fontId="10" fillId="8" borderId="0" xfId="33" applyNumberFormat="1" applyFont="1" applyFill="1" applyAlignment="1">
      <alignment vertical="center"/>
    </xf>
    <xf numFmtId="10" fontId="10" fillId="8" borderId="1" xfId="31" applyNumberFormat="1" applyFont="1" applyFill="1" applyBorder="1" applyAlignment="1">
      <alignment vertical="center"/>
    </xf>
    <xf numFmtId="38" fontId="10" fillId="31" borderId="45" xfId="29" applyNumberFormat="1" applyFont="1" applyFill="1" applyBorder="1" applyAlignment="1">
      <alignment vertical="center"/>
    </xf>
    <xf numFmtId="40" fontId="10" fillId="32" borderId="45" xfId="29" applyNumberFormat="1" applyFont="1" applyFill="1" applyBorder="1" applyAlignment="1">
      <alignment vertical="center"/>
    </xf>
    <xf numFmtId="38" fontId="10" fillId="31" borderId="24" xfId="29" applyNumberFormat="1" applyFont="1" applyFill="1" applyBorder="1" applyAlignment="1">
      <alignment vertical="center"/>
    </xf>
    <xf numFmtId="177" fontId="10" fillId="29" borderId="1" xfId="33" applyNumberFormat="1" applyFont="1" applyFill="1" applyBorder="1" applyAlignment="1">
      <alignment vertical="center"/>
    </xf>
    <xf numFmtId="0" fontId="10" fillId="8" borderId="0" xfId="33" applyFont="1" applyFill="1" applyAlignment="1">
      <alignment vertical="center" wrapText="1"/>
    </xf>
    <xf numFmtId="38" fontId="10" fillId="30" borderId="53" xfId="29" applyNumberFormat="1" applyFont="1" applyFill="1" applyBorder="1" applyAlignment="1">
      <alignment vertical="center"/>
    </xf>
    <xf numFmtId="38" fontId="10" fillId="30" borderId="77" xfId="29" applyNumberFormat="1" applyFont="1" applyFill="1" applyBorder="1" applyAlignment="1">
      <alignment vertical="center"/>
    </xf>
    <xf numFmtId="38" fontId="17" fillId="0" borderId="54" xfId="29" applyNumberFormat="1" applyFont="1" applyFill="1" applyBorder="1" applyAlignment="1">
      <alignment vertical="center"/>
    </xf>
    <xf numFmtId="0" fontId="10" fillId="29" borderId="0" xfId="33" applyFont="1" applyFill="1" applyAlignment="1">
      <alignment vertical="center" wrapText="1"/>
    </xf>
    <xf numFmtId="38" fontId="10" fillId="29" borderId="24" xfId="29" applyNumberFormat="1" applyFont="1" applyFill="1" applyBorder="1" applyAlignment="1">
      <alignment vertical="center"/>
    </xf>
    <xf numFmtId="38" fontId="10" fillId="44" borderId="1" xfId="29" applyNumberFormat="1" applyFont="1" applyFill="1" applyBorder="1" applyAlignment="1">
      <alignment vertical="center"/>
    </xf>
    <xf numFmtId="0" fontId="10" fillId="29" borderId="0" xfId="33" applyFont="1" applyFill="1" applyBorder="1" applyAlignment="1">
      <alignment vertical="center" wrapText="1"/>
    </xf>
    <xf numFmtId="38" fontId="17" fillId="29" borderId="0" xfId="29" applyNumberFormat="1" applyFont="1" applyFill="1" applyBorder="1" applyAlignment="1">
      <alignment vertical="center"/>
    </xf>
    <xf numFmtId="38" fontId="10" fillId="29" borderId="4" xfId="29" applyNumberFormat="1" applyFont="1" applyFill="1" applyBorder="1" applyAlignment="1">
      <alignment vertical="center"/>
    </xf>
    <xf numFmtId="38" fontId="10" fillId="44" borderId="4" xfId="29" applyNumberFormat="1" applyFont="1" applyFill="1" applyBorder="1" applyAlignment="1">
      <alignment vertical="center"/>
    </xf>
    <xf numFmtId="0" fontId="40" fillId="8" borderId="0" xfId="33" applyFont="1" applyFill="1" applyAlignment="1">
      <alignment vertical="center"/>
    </xf>
    <xf numFmtId="38" fontId="17" fillId="44" borderId="4" xfId="29" applyNumberFormat="1" applyFont="1" applyFill="1" applyBorder="1" applyAlignment="1">
      <alignment vertical="center"/>
    </xf>
    <xf numFmtId="38" fontId="10" fillId="8" borderId="4" xfId="29" applyNumberFormat="1" applyFont="1" applyFill="1" applyBorder="1" applyAlignment="1">
      <alignment vertical="center"/>
    </xf>
    <xf numFmtId="0" fontId="10" fillId="29" borderId="134" xfId="33" applyFont="1" applyFill="1" applyBorder="1" applyAlignment="1">
      <alignment vertical="center" wrapText="1"/>
    </xf>
    <xf numFmtId="38" fontId="17" fillId="29" borderId="54" xfId="29" applyNumberFormat="1" applyFont="1" applyFill="1" applyBorder="1" applyAlignment="1">
      <alignment vertical="center"/>
    </xf>
    <xf numFmtId="9" fontId="10" fillId="8" borderId="140" xfId="33" applyNumberFormat="1" applyFont="1" applyFill="1" applyBorder="1" applyAlignment="1">
      <alignment vertical="center"/>
    </xf>
    <xf numFmtId="38" fontId="10" fillId="35" borderId="65" xfId="29" applyNumberFormat="1" applyFont="1" applyFill="1" applyBorder="1" applyAlignment="1">
      <alignment vertical="center"/>
    </xf>
    <xf numFmtId="40" fontId="10" fillId="32" borderId="65" xfId="29" applyNumberFormat="1" applyFont="1" applyFill="1" applyBorder="1" applyAlignment="1">
      <alignment vertical="center" wrapText="1"/>
    </xf>
    <xf numFmtId="40" fontId="10" fillId="20" borderId="9" xfId="29" applyNumberFormat="1" applyFont="1" applyFill="1" applyBorder="1" applyAlignment="1">
      <alignment vertical="center" wrapText="1"/>
    </xf>
    <xf numFmtId="38" fontId="17" fillId="20" borderId="145" xfId="29" applyNumberFormat="1" applyFont="1" applyFill="1" applyBorder="1" applyAlignment="1">
      <alignment vertical="center"/>
    </xf>
    <xf numFmtId="40" fontId="17" fillId="20" borderId="145" xfId="29" applyNumberFormat="1" applyFont="1" applyFill="1" applyBorder="1" applyAlignment="1">
      <alignment vertical="center" wrapText="1"/>
    </xf>
    <xf numFmtId="38" fontId="17" fillId="20" borderId="22" xfId="29" applyNumberFormat="1" applyFont="1" applyFill="1" applyBorder="1" applyAlignment="1">
      <alignment vertical="center"/>
    </xf>
    <xf numFmtId="40" fontId="17" fillId="20" borderId="22" xfId="29" applyNumberFormat="1" applyFont="1" applyFill="1" applyBorder="1" applyAlignment="1">
      <alignment vertical="center" wrapText="1"/>
    </xf>
    <xf numFmtId="38" fontId="17" fillId="20" borderId="151" xfId="29" applyNumberFormat="1" applyFont="1" applyFill="1" applyBorder="1" applyAlignment="1">
      <alignment vertical="center"/>
    </xf>
    <xf numFmtId="40" fontId="17" fillId="20" borderId="151" xfId="29" applyNumberFormat="1" applyFont="1" applyFill="1" applyBorder="1" applyAlignment="1">
      <alignment vertical="center" wrapText="1"/>
    </xf>
    <xf numFmtId="38" fontId="17" fillId="33" borderId="9" xfId="29" applyNumberFormat="1" applyFont="1" applyFill="1" applyBorder="1" applyAlignment="1">
      <alignment vertical="center"/>
    </xf>
    <xf numFmtId="176" fontId="10" fillId="0" borderId="1" xfId="32" applyNumberFormat="1" applyFont="1" applyFill="1" applyBorder="1" applyAlignment="1">
      <alignment vertical="center"/>
    </xf>
    <xf numFmtId="38" fontId="17" fillId="51" borderId="39" xfId="29" applyNumberFormat="1" applyFont="1" applyFill="1" applyBorder="1" applyAlignment="1">
      <alignment vertical="center"/>
    </xf>
    <xf numFmtId="38" fontId="17" fillId="27" borderId="71" xfId="29" applyNumberFormat="1" applyFont="1" applyFill="1" applyBorder="1" applyAlignment="1">
      <alignment vertical="center"/>
    </xf>
    <xf numFmtId="38" fontId="17" fillId="27" borderId="39" xfId="29" applyNumberFormat="1" applyFont="1" applyFill="1" applyBorder="1" applyAlignment="1">
      <alignment vertical="center"/>
    </xf>
    <xf numFmtId="38" fontId="21" fillId="8" borderId="0" xfId="33" applyNumberFormat="1" applyFont="1" applyFill="1" applyAlignment="1">
      <alignment vertical="center"/>
    </xf>
    <xf numFmtId="38" fontId="10" fillId="29" borderId="1" xfId="29" applyFont="1" applyFill="1" applyBorder="1" applyAlignment="1">
      <alignment horizontal="right" vertical="center"/>
    </xf>
    <xf numFmtId="38" fontId="10" fillId="8" borderId="1" xfId="29" applyFont="1" applyFill="1" applyBorder="1" applyAlignment="1">
      <alignment horizontal="right" vertical="center"/>
    </xf>
    <xf numFmtId="38" fontId="10" fillId="8" borderId="11" xfId="29" applyFont="1" applyFill="1" applyBorder="1" applyAlignment="1">
      <alignment horizontal="right" vertical="center"/>
    </xf>
    <xf numFmtId="38" fontId="10" fillId="21" borderId="53" xfId="29" applyFont="1" applyFill="1" applyBorder="1" applyAlignment="1">
      <alignment horizontal="right" vertical="center"/>
    </xf>
    <xf numFmtId="38" fontId="10" fillId="8" borderId="67" xfId="29" applyFont="1" applyFill="1" applyBorder="1" applyAlignment="1">
      <alignment horizontal="right" vertical="center"/>
    </xf>
    <xf numFmtId="38" fontId="10" fillId="23" borderId="4" xfId="29" applyFont="1" applyFill="1" applyBorder="1" applyAlignment="1">
      <alignment horizontal="right" vertical="center"/>
    </xf>
    <xf numFmtId="0" fontId="43" fillId="8" borderId="11" xfId="33" applyFont="1" applyFill="1" applyBorder="1" applyAlignment="1">
      <alignment vertical="center"/>
    </xf>
    <xf numFmtId="176" fontId="10" fillId="29" borderId="0" xfId="33" applyNumberFormat="1" applyFont="1" applyFill="1" applyAlignment="1">
      <alignment vertical="center"/>
    </xf>
    <xf numFmtId="0" fontId="10" fillId="29" borderId="0" xfId="31" applyFont="1" applyFill="1" applyAlignment="1">
      <alignment vertical="center"/>
    </xf>
    <xf numFmtId="0" fontId="10" fillId="29" borderId="0" xfId="32" applyFont="1" applyFill="1"/>
    <xf numFmtId="0" fontId="10" fillId="29" borderId="0" xfId="32" applyFont="1" applyFill="1" applyAlignment="1">
      <alignment vertical="center"/>
    </xf>
    <xf numFmtId="0" fontId="46" fillId="29" borderId="0" xfId="33" applyFont="1" applyFill="1" applyAlignment="1">
      <alignment vertical="center"/>
    </xf>
    <xf numFmtId="201" fontId="10" fillId="29" borderId="1" xfId="38" applyNumberFormat="1" applyFont="1" applyFill="1" applyBorder="1" applyAlignment="1">
      <alignment horizontal="right" vertical="center" indent="1"/>
    </xf>
    <xf numFmtId="201" fontId="10" fillId="29" borderId="78" xfId="0" applyNumberFormat="1" applyFont="1" applyFill="1" applyBorder="1" applyAlignment="1">
      <alignment horizontal="right" vertical="center" indent="1"/>
    </xf>
    <xf numFmtId="201" fontId="10" fillId="29" borderId="11" xfId="38" applyNumberFormat="1" applyFont="1" applyFill="1" applyBorder="1" applyAlignment="1">
      <alignment horizontal="right" vertical="center" indent="1"/>
    </xf>
    <xf numFmtId="201" fontId="10" fillId="29" borderId="9" xfId="38" applyNumberFormat="1" applyFont="1" applyFill="1" applyBorder="1" applyAlignment="1">
      <alignment horizontal="right" vertical="center" indent="1"/>
    </xf>
    <xf numFmtId="201" fontId="10" fillId="29" borderId="4" xfId="38" applyNumberFormat="1" applyFont="1" applyFill="1" applyBorder="1" applyAlignment="1">
      <alignment horizontal="right" vertical="center" indent="1"/>
    </xf>
    <xf numFmtId="179" fontId="10" fillId="24" borderId="1" xfId="26" applyNumberFormat="1" applyFont="1" applyFill="1" applyBorder="1" applyAlignment="1">
      <alignment horizontal="right" vertical="center"/>
    </xf>
    <xf numFmtId="187" fontId="10" fillId="8" borderId="0" xfId="31" applyNumberFormat="1" applyFont="1" applyFill="1"/>
    <xf numFmtId="179" fontId="10" fillId="0" borderId="1" xfId="31" applyNumberFormat="1" applyFont="1" applyFill="1" applyBorder="1" applyAlignment="1">
      <alignment vertical="center"/>
    </xf>
    <xf numFmtId="10" fontId="10" fillId="0" borderId="1" xfId="31" applyNumberFormat="1" applyFont="1" applyFill="1" applyBorder="1" applyAlignment="1">
      <alignment vertical="center"/>
    </xf>
    <xf numFmtId="0" fontId="15" fillId="0" borderId="0" xfId="0" applyFont="1">
      <alignment vertical="center"/>
    </xf>
    <xf numFmtId="0" fontId="15" fillId="0" borderId="0" xfId="0" applyFont="1" applyBorder="1">
      <alignment vertical="center"/>
    </xf>
    <xf numFmtId="0" fontId="13" fillId="0" borderId="0" xfId="0" applyFont="1">
      <alignment vertical="center"/>
    </xf>
    <xf numFmtId="208" fontId="15" fillId="0" borderId="0" xfId="0" applyNumberFormat="1" applyFont="1">
      <alignment vertical="center"/>
    </xf>
    <xf numFmtId="0" fontId="54" fillId="0" borderId="0" xfId="0" applyFont="1" applyAlignment="1">
      <alignment horizontal="center" vertical="center" wrapText="1"/>
    </xf>
    <xf numFmtId="0" fontId="7" fillId="0" borderId="0" xfId="28" applyAlignment="1" applyProtection="1">
      <alignment vertical="center"/>
    </xf>
    <xf numFmtId="40" fontId="10" fillId="8" borderId="0" xfId="33" applyNumberFormat="1" applyFont="1" applyFill="1" applyAlignment="1">
      <alignment vertical="center"/>
    </xf>
    <xf numFmtId="176" fontId="10" fillId="29" borderId="0" xfId="33" applyNumberFormat="1" applyFont="1" applyFill="1" applyBorder="1" applyAlignment="1">
      <alignment vertical="center"/>
    </xf>
    <xf numFmtId="0" fontId="10" fillId="23" borderId="92" xfId="33" applyFont="1" applyFill="1" applyBorder="1" applyAlignment="1">
      <alignment vertical="center"/>
    </xf>
    <xf numFmtId="0" fontId="10" fillId="0" borderId="0" xfId="33" applyFont="1" applyFill="1" applyAlignment="1">
      <alignment vertical="center"/>
    </xf>
    <xf numFmtId="0" fontId="0" fillId="0" borderId="0" xfId="0" quotePrefix="1" applyFill="1">
      <alignment vertical="center"/>
    </xf>
    <xf numFmtId="49" fontId="34" fillId="0" borderId="0" xfId="33" applyNumberFormat="1" applyFont="1" applyFill="1" applyBorder="1" applyAlignment="1">
      <alignment horizontal="left" vertical="center"/>
    </xf>
    <xf numFmtId="207" fontId="15" fillId="0" borderId="0" xfId="0" applyNumberFormat="1" applyFont="1" applyBorder="1">
      <alignment vertical="center"/>
    </xf>
    <xf numFmtId="208" fontId="15" fillId="0" borderId="0" xfId="0" applyNumberFormat="1" applyFont="1" applyBorder="1">
      <alignment vertical="center"/>
    </xf>
    <xf numFmtId="0" fontId="15" fillId="0" borderId="0" xfId="0" applyFont="1" applyBorder="1" applyAlignment="1">
      <alignment vertical="center" wrapText="1"/>
    </xf>
    <xf numFmtId="208" fontId="15" fillId="0" borderId="0" xfId="0" applyNumberFormat="1" applyFont="1" applyBorder="1" applyAlignment="1">
      <alignment vertical="center" wrapText="1"/>
    </xf>
    <xf numFmtId="210" fontId="61" fillId="0" borderId="0" xfId="0" applyNumberFormat="1" applyFont="1" applyBorder="1" applyAlignment="1">
      <alignment horizontal="center" vertical="center" readingOrder="1"/>
    </xf>
    <xf numFmtId="38" fontId="10" fillId="33" borderId="1" xfId="29" applyNumberFormat="1" applyFont="1" applyFill="1" applyBorder="1" applyAlignment="1">
      <alignment vertical="center"/>
    </xf>
    <xf numFmtId="38" fontId="10" fillId="16" borderId="105" xfId="29" applyNumberFormat="1" applyFont="1" applyFill="1" applyBorder="1" applyAlignment="1">
      <alignment vertical="center"/>
    </xf>
    <xf numFmtId="38" fontId="10" fillId="53" borderId="1" xfId="29" applyNumberFormat="1" applyFont="1" applyFill="1" applyBorder="1" applyAlignment="1">
      <alignment vertical="center"/>
    </xf>
    <xf numFmtId="38" fontId="10" fillId="33" borderId="3" xfId="29" applyNumberFormat="1" applyFont="1" applyFill="1" applyBorder="1" applyAlignment="1">
      <alignment vertical="center"/>
    </xf>
    <xf numFmtId="38" fontId="10" fillId="16" borderId="52" xfId="29" applyNumberFormat="1" applyFont="1" applyFill="1" applyBorder="1" applyAlignment="1">
      <alignment vertical="center"/>
    </xf>
    <xf numFmtId="38" fontId="10" fillId="8" borderId="53" xfId="29" applyNumberFormat="1" applyFont="1" applyFill="1" applyBorder="1" applyAlignment="1">
      <alignment vertical="center"/>
    </xf>
    <xf numFmtId="38" fontId="10" fillId="8" borderId="52" xfId="29" applyNumberFormat="1" applyFont="1" applyFill="1" applyBorder="1" applyAlignment="1">
      <alignment vertical="center"/>
    </xf>
    <xf numFmtId="38" fontId="10" fillId="46" borderId="1" xfId="29" applyNumberFormat="1" applyFont="1" applyFill="1" applyBorder="1" applyAlignment="1">
      <alignment vertical="center"/>
    </xf>
    <xf numFmtId="38" fontId="17" fillId="46" borderId="1" xfId="29" applyNumberFormat="1" applyFont="1" applyFill="1" applyBorder="1" applyAlignment="1">
      <alignment vertical="center"/>
    </xf>
    <xf numFmtId="38" fontId="10" fillId="16" borderId="22" xfId="29" applyNumberFormat="1" applyFont="1" applyFill="1" applyBorder="1" applyAlignment="1">
      <alignment vertical="center"/>
    </xf>
    <xf numFmtId="38" fontId="10" fillId="0" borderId="22" xfId="29" applyNumberFormat="1" applyFont="1" applyFill="1" applyBorder="1" applyAlignment="1">
      <alignment vertical="center"/>
    </xf>
    <xf numFmtId="38" fontId="10" fillId="0" borderId="24" xfId="29" applyNumberFormat="1" applyFont="1" applyFill="1" applyBorder="1" applyAlignment="1">
      <alignment vertical="center"/>
    </xf>
    <xf numFmtId="38" fontId="17" fillId="3" borderId="3" xfId="29" applyNumberFormat="1" applyFont="1" applyFill="1" applyBorder="1" applyAlignment="1">
      <alignment vertical="center"/>
    </xf>
    <xf numFmtId="38" fontId="17" fillId="4" borderId="3" xfId="29" applyNumberFormat="1" applyFont="1" applyFill="1" applyBorder="1" applyAlignment="1">
      <alignment vertical="center"/>
    </xf>
    <xf numFmtId="38" fontId="10" fillId="0" borderId="120" xfId="29" applyNumberFormat="1" applyFont="1" applyFill="1" applyBorder="1" applyAlignment="1">
      <alignment vertical="center"/>
    </xf>
    <xf numFmtId="38" fontId="10" fillId="0" borderId="30" xfId="29" applyNumberFormat="1" applyFont="1" applyFill="1" applyBorder="1" applyAlignment="1">
      <alignment vertical="center"/>
    </xf>
    <xf numFmtId="38" fontId="10" fillId="0" borderId="127" xfId="29" applyNumberFormat="1" applyFont="1" applyFill="1" applyBorder="1" applyAlignment="1">
      <alignment vertical="center"/>
    </xf>
    <xf numFmtId="38" fontId="10" fillId="23" borderId="59" xfId="29" applyNumberFormat="1" applyFont="1" applyFill="1" applyBorder="1" applyAlignment="1">
      <alignment vertical="center"/>
    </xf>
    <xf numFmtId="38" fontId="10" fillId="42" borderId="3" xfId="29" applyNumberFormat="1" applyFont="1" applyFill="1" applyBorder="1" applyAlignment="1">
      <alignment vertical="center"/>
    </xf>
    <xf numFmtId="38" fontId="10" fillId="30" borderId="28" xfId="29" applyNumberFormat="1" applyFont="1" applyFill="1" applyBorder="1" applyAlignment="1">
      <alignment vertical="center"/>
    </xf>
    <xf numFmtId="38" fontId="10" fillId="30" borderId="52" xfId="29" applyNumberFormat="1" applyFont="1" applyFill="1" applyBorder="1" applyAlignment="1">
      <alignment vertical="center"/>
    </xf>
    <xf numFmtId="38" fontId="17" fillId="27" borderId="34" xfId="29" applyNumberFormat="1" applyFont="1" applyFill="1" applyBorder="1" applyAlignment="1">
      <alignment vertical="center"/>
    </xf>
    <xf numFmtId="38" fontId="10" fillId="44" borderId="3" xfId="29" applyNumberFormat="1" applyFont="1" applyFill="1" applyBorder="1" applyAlignment="1">
      <alignment vertical="center"/>
    </xf>
    <xf numFmtId="38" fontId="10" fillId="29" borderId="25" xfId="29" applyNumberFormat="1" applyFont="1" applyFill="1" applyBorder="1" applyAlignment="1">
      <alignment vertical="center"/>
    </xf>
    <xf numFmtId="38" fontId="17" fillId="0" borderId="155" xfId="29" applyNumberFormat="1" applyFont="1" applyFill="1" applyBorder="1" applyAlignment="1">
      <alignment vertical="center"/>
    </xf>
    <xf numFmtId="38" fontId="17" fillId="13" borderId="40" xfId="29" applyNumberFormat="1" applyFont="1" applyFill="1" applyBorder="1" applyAlignment="1">
      <alignment vertical="center"/>
    </xf>
    <xf numFmtId="38" fontId="10" fillId="47" borderId="3" xfId="29" applyNumberFormat="1" applyFont="1" applyFill="1" applyBorder="1" applyAlignment="1">
      <alignment vertical="center"/>
    </xf>
    <xf numFmtId="38" fontId="10" fillId="16" borderId="25" xfId="29" applyNumberFormat="1" applyFont="1" applyFill="1" applyBorder="1" applyAlignment="1">
      <alignment vertical="center"/>
    </xf>
    <xf numFmtId="38" fontId="10" fillId="47" borderId="59" xfId="29" applyNumberFormat="1" applyFont="1" applyFill="1" applyBorder="1" applyAlignment="1">
      <alignment vertical="center"/>
    </xf>
    <xf numFmtId="38" fontId="10" fillId="16" borderId="23" xfId="29" applyNumberFormat="1" applyFont="1" applyFill="1" applyBorder="1" applyAlignment="1">
      <alignment vertical="center"/>
    </xf>
    <xf numFmtId="38" fontId="10" fillId="0" borderId="23" xfId="29" applyNumberFormat="1" applyFont="1" applyFill="1" applyBorder="1" applyAlignment="1">
      <alignment vertical="center"/>
    </xf>
    <xf numFmtId="38" fontId="10" fillId="0" borderId="25" xfId="29" applyNumberFormat="1" applyFont="1" applyFill="1" applyBorder="1" applyAlignment="1">
      <alignment vertical="center"/>
    </xf>
    <xf numFmtId="38" fontId="17" fillId="46" borderId="3" xfId="29" applyNumberFormat="1" applyFont="1" applyFill="1" applyBorder="1" applyAlignment="1">
      <alignment vertical="center"/>
    </xf>
    <xf numFmtId="38" fontId="17" fillId="47" borderId="52" xfId="29" applyNumberFormat="1" applyFont="1" applyFill="1" applyBorder="1" applyAlignment="1">
      <alignment vertical="center"/>
    </xf>
    <xf numFmtId="38" fontId="17" fillId="47" borderId="26" xfId="29" applyNumberFormat="1" applyFont="1" applyFill="1" applyBorder="1" applyAlignment="1">
      <alignment vertical="center"/>
    </xf>
    <xf numFmtId="38" fontId="17" fillId="47" borderId="23" xfId="29" applyNumberFormat="1" applyFont="1" applyFill="1" applyBorder="1" applyAlignment="1">
      <alignment vertical="center"/>
    </xf>
    <xf numFmtId="38" fontId="17" fillId="27" borderId="40" xfId="29" applyNumberFormat="1" applyFont="1" applyFill="1" applyBorder="1" applyAlignment="1">
      <alignment vertical="center"/>
    </xf>
    <xf numFmtId="38" fontId="17" fillId="44" borderId="59" xfId="29" applyNumberFormat="1" applyFont="1" applyFill="1" applyBorder="1" applyAlignment="1">
      <alignment vertical="center"/>
    </xf>
    <xf numFmtId="38" fontId="10" fillId="8" borderId="59" xfId="29" applyNumberFormat="1" applyFont="1" applyFill="1" applyBorder="1" applyAlignment="1">
      <alignment vertical="center"/>
    </xf>
    <xf numFmtId="38" fontId="10" fillId="30" borderId="61" xfId="29" applyNumberFormat="1" applyFont="1" applyFill="1" applyBorder="1" applyAlignment="1">
      <alignment vertical="center"/>
    </xf>
    <xf numFmtId="38" fontId="17" fillId="29" borderId="155" xfId="29" applyNumberFormat="1" applyFont="1" applyFill="1" applyBorder="1" applyAlignment="1">
      <alignment vertical="center"/>
    </xf>
    <xf numFmtId="38" fontId="10" fillId="45" borderId="1" xfId="29" applyNumberFormat="1" applyFont="1" applyFill="1" applyBorder="1" applyAlignment="1">
      <alignment vertical="center"/>
    </xf>
    <xf numFmtId="38" fontId="10" fillId="45" borderId="3" xfId="29" applyNumberFormat="1" applyFont="1" applyFill="1" applyBorder="1" applyAlignment="1">
      <alignment vertical="center"/>
    </xf>
    <xf numFmtId="38" fontId="17" fillId="53" borderId="1" xfId="29" applyNumberFormat="1" applyFont="1" applyFill="1" applyBorder="1" applyAlignment="1">
      <alignment vertical="center"/>
    </xf>
    <xf numFmtId="38" fontId="17" fillId="20" borderId="1" xfId="29" applyNumberFormat="1" applyFont="1" applyFill="1" applyBorder="1" applyAlignment="1">
      <alignment vertical="center"/>
    </xf>
    <xf numFmtId="38" fontId="17" fillId="23" borderId="4" xfId="29" applyNumberFormat="1" applyFont="1" applyFill="1" applyBorder="1" applyAlignment="1">
      <alignment vertical="center"/>
    </xf>
    <xf numFmtId="38" fontId="17" fillId="25" borderId="1" xfId="29" applyNumberFormat="1" applyFont="1" applyFill="1" applyBorder="1" applyAlignment="1">
      <alignment vertical="center"/>
    </xf>
    <xf numFmtId="38" fontId="17" fillId="42" borderId="4" xfId="29" applyNumberFormat="1" applyFont="1" applyFill="1" applyBorder="1" applyAlignment="1">
      <alignment vertical="center"/>
    </xf>
    <xf numFmtId="38" fontId="17" fillId="43" borderId="53" xfId="29" applyNumberFormat="1" applyFont="1" applyFill="1" applyBorder="1" applyAlignment="1">
      <alignment vertical="center"/>
    </xf>
    <xf numFmtId="38" fontId="17" fillId="42" borderId="1" xfId="29" applyNumberFormat="1" applyFont="1" applyFill="1" applyBorder="1" applyAlignment="1">
      <alignment vertical="center"/>
    </xf>
    <xf numFmtId="38" fontId="17" fillId="44" borderId="1" xfId="29" applyNumberFormat="1" applyFont="1" applyFill="1" applyBorder="1" applyAlignment="1">
      <alignment vertical="center"/>
    </xf>
    <xf numFmtId="38" fontId="17" fillId="47" borderId="1" xfId="29" applyNumberFormat="1" applyFont="1" applyFill="1" applyBorder="1" applyAlignment="1">
      <alignment vertical="center"/>
    </xf>
    <xf numFmtId="38" fontId="17" fillId="23" borderId="1" xfId="29" applyNumberFormat="1" applyFont="1" applyFill="1" applyBorder="1" applyAlignment="1">
      <alignment vertical="center"/>
    </xf>
    <xf numFmtId="40" fontId="10" fillId="11" borderId="38" xfId="29" applyNumberFormat="1" applyFont="1" applyFill="1" applyBorder="1" applyAlignment="1">
      <alignment horizontal="center" vertical="center"/>
    </xf>
    <xf numFmtId="38" fontId="17" fillId="3" borderId="21" xfId="29" applyNumberFormat="1" applyFont="1" applyFill="1" applyBorder="1" applyAlignment="1">
      <alignment vertical="center"/>
    </xf>
    <xf numFmtId="38" fontId="10" fillId="16" borderId="102" xfId="29" applyNumberFormat="1" applyFont="1" applyFill="1" applyBorder="1" applyAlignment="1">
      <alignment vertical="center"/>
    </xf>
    <xf numFmtId="38" fontId="10" fillId="16" borderId="122" xfId="29" applyNumberFormat="1" applyFont="1" applyFill="1" applyBorder="1" applyAlignment="1">
      <alignment vertical="center"/>
    </xf>
    <xf numFmtId="38" fontId="10" fillId="45" borderId="21" xfId="29" applyNumberFormat="1" applyFont="1" applyFill="1" applyBorder="1" applyAlignment="1">
      <alignment vertical="center"/>
    </xf>
    <xf numFmtId="38" fontId="17" fillId="9" borderId="21" xfId="29" applyNumberFormat="1" applyFont="1" applyFill="1" applyBorder="1" applyAlignment="1">
      <alignment vertical="center"/>
    </xf>
    <xf numFmtId="38" fontId="17" fillId="48" borderId="21" xfId="29" applyNumberFormat="1" applyFont="1" applyFill="1" applyBorder="1" applyAlignment="1">
      <alignment vertical="center"/>
    </xf>
    <xf numFmtId="38" fontId="17" fillId="10" borderId="21" xfId="29" applyNumberFormat="1" applyFont="1" applyFill="1" applyBorder="1" applyAlignment="1">
      <alignment vertical="center"/>
    </xf>
    <xf numFmtId="38" fontId="17" fillId="4" borderId="21" xfId="29" applyNumberFormat="1" applyFont="1" applyFill="1" applyBorder="1" applyAlignment="1">
      <alignment vertical="center"/>
    </xf>
    <xf numFmtId="38" fontId="17" fillId="20" borderId="21" xfId="29" applyNumberFormat="1" applyFont="1" applyFill="1" applyBorder="1" applyAlignment="1">
      <alignment vertical="center"/>
    </xf>
    <xf numFmtId="38" fontId="10" fillId="0" borderId="75" xfId="29" applyNumberFormat="1" applyFont="1" applyFill="1" applyBorder="1" applyAlignment="1">
      <alignment vertical="center"/>
    </xf>
    <xf numFmtId="38" fontId="10" fillId="0" borderId="74" xfId="29" applyNumberFormat="1" applyFont="1" applyFill="1" applyBorder="1" applyAlignment="1">
      <alignment vertical="center"/>
    </xf>
    <xf numFmtId="38" fontId="10" fillId="0" borderId="95" xfId="29" applyNumberFormat="1" applyFont="1" applyFill="1" applyBorder="1" applyAlignment="1">
      <alignment vertical="center"/>
    </xf>
    <xf numFmtId="38" fontId="17" fillId="23" borderId="48" xfId="29" applyNumberFormat="1" applyFont="1" applyFill="1" applyBorder="1" applyAlignment="1">
      <alignment vertical="center"/>
    </xf>
    <xf numFmtId="38" fontId="17" fillId="25" borderId="21" xfId="29" applyNumberFormat="1" applyFont="1" applyFill="1" applyBorder="1" applyAlignment="1">
      <alignment vertical="center"/>
    </xf>
    <xf numFmtId="38" fontId="17" fillId="43" borderId="102" xfId="29" applyNumberFormat="1" applyFont="1" applyFill="1" applyBorder="1" applyAlignment="1">
      <alignment vertical="center"/>
    </xf>
    <xf numFmtId="38" fontId="17" fillId="18" borderId="38" xfId="29" applyNumberFormat="1" applyFont="1" applyFill="1" applyBorder="1" applyAlignment="1">
      <alignment vertical="center"/>
    </xf>
    <xf numFmtId="38" fontId="10" fillId="30" borderId="72" xfId="29" applyNumberFormat="1" applyFont="1" applyFill="1" applyBorder="1" applyAlignment="1">
      <alignment vertical="center"/>
    </xf>
    <xf numFmtId="38" fontId="10" fillId="30" borderId="74" xfId="29" applyNumberFormat="1" applyFont="1" applyFill="1" applyBorder="1" applyAlignment="1">
      <alignment vertical="center"/>
    </xf>
    <xf numFmtId="38" fontId="10" fillId="30" borderId="102" xfId="29" applyNumberFormat="1" applyFont="1" applyFill="1" applyBorder="1" applyAlignment="1">
      <alignment vertical="center"/>
    </xf>
    <xf numFmtId="38" fontId="17" fillId="27" borderId="70" xfId="29" applyNumberFormat="1" applyFont="1" applyFill="1" applyBorder="1" applyAlignment="1">
      <alignment vertical="center"/>
    </xf>
    <xf numFmtId="38" fontId="17" fillId="44" borderId="21" xfId="29" applyNumberFormat="1" applyFont="1" applyFill="1" applyBorder="1" applyAlignment="1">
      <alignment vertical="center"/>
    </xf>
    <xf numFmtId="38" fontId="10" fillId="29" borderId="159" xfId="29" applyNumberFormat="1" applyFont="1" applyFill="1" applyBorder="1" applyAlignment="1">
      <alignment vertical="center"/>
    </xf>
    <xf numFmtId="38" fontId="10" fillId="29" borderId="158" xfId="29" applyNumberFormat="1" applyFont="1" applyFill="1" applyBorder="1" applyAlignment="1">
      <alignment vertical="center"/>
    </xf>
    <xf numFmtId="38" fontId="10" fillId="30" borderId="75" xfId="29" applyNumberFormat="1" applyFont="1" applyFill="1" applyBorder="1" applyAlignment="1">
      <alignment vertical="center"/>
    </xf>
    <xf numFmtId="38" fontId="17" fillId="0" borderId="79" xfId="29" applyNumberFormat="1" applyFont="1" applyFill="1" applyBorder="1" applyAlignment="1">
      <alignment vertical="center"/>
    </xf>
    <xf numFmtId="38" fontId="17" fillId="20" borderId="3" xfId="29" applyNumberFormat="1" applyFont="1" applyFill="1" applyBorder="1" applyAlignment="1">
      <alignment vertical="center"/>
    </xf>
    <xf numFmtId="38" fontId="17" fillId="25" borderId="3" xfId="29" applyNumberFormat="1" applyFont="1" applyFill="1" applyBorder="1" applyAlignment="1">
      <alignment vertical="center"/>
    </xf>
    <xf numFmtId="38" fontId="17" fillId="13" borderId="38" xfId="29" applyNumberFormat="1" applyFont="1" applyFill="1" applyBorder="1" applyAlignment="1">
      <alignment vertical="center"/>
    </xf>
    <xf numFmtId="38" fontId="17" fillId="42" borderId="59" xfId="29" applyNumberFormat="1" applyFont="1" applyFill="1" applyBorder="1" applyAlignment="1">
      <alignment vertical="center"/>
    </xf>
    <xf numFmtId="38" fontId="10" fillId="47" borderId="26" xfId="29" applyNumberFormat="1" applyFont="1" applyFill="1" applyBorder="1" applyAlignment="1">
      <alignment vertical="center"/>
    </xf>
    <xf numFmtId="38" fontId="10" fillId="47" borderId="23" xfId="29" applyNumberFormat="1" applyFont="1" applyFill="1" applyBorder="1" applyAlignment="1">
      <alignment vertical="center"/>
    </xf>
    <xf numFmtId="38" fontId="17" fillId="23" borderId="3" xfId="29" applyNumberFormat="1" applyFont="1" applyFill="1" applyBorder="1" applyAlignment="1">
      <alignment vertical="center"/>
    </xf>
    <xf numFmtId="0" fontId="47" fillId="0" borderId="0" xfId="33" applyFont="1" applyFill="1" applyAlignment="1"/>
    <xf numFmtId="0" fontId="47" fillId="0" borderId="0" xfId="33" applyFont="1" applyFill="1"/>
    <xf numFmtId="0" fontId="48" fillId="0" borderId="0" xfId="33" applyFont="1" applyFill="1"/>
    <xf numFmtId="0" fontId="7" fillId="46" borderId="0" xfId="28" applyFill="1" applyAlignment="1" applyProtection="1">
      <alignment vertical="center"/>
    </xf>
    <xf numFmtId="0" fontId="0" fillId="46" borderId="0" xfId="0" applyFill="1">
      <alignment vertical="center"/>
    </xf>
    <xf numFmtId="0" fontId="15" fillId="46" borderId="0" xfId="0" applyFont="1" applyFill="1">
      <alignment vertical="center"/>
    </xf>
    <xf numFmtId="49" fontId="34" fillId="46" borderId="0" xfId="33" applyNumberFormat="1" applyFont="1" applyFill="1" applyBorder="1" applyAlignment="1">
      <alignment horizontal="left" vertical="center"/>
    </xf>
    <xf numFmtId="0" fontId="15" fillId="46" borderId="99" xfId="0" applyFont="1" applyFill="1" applyBorder="1">
      <alignment vertical="center"/>
    </xf>
    <xf numFmtId="0" fontId="58" fillId="46" borderId="99" xfId="0" applyFont="1" applyFill="1" applyBorder="1" applyAlignment="1">
      <alignment horizontal="left" vertical="top" wrapText="1"/>
    </xf>
    <xf numFmtId="0" fontId="15" fillId="46" borderId="0" xfId="0" applyFont="1" applyFill="1" applyBorder="1">
      <alignment vertical="center"/>
    </xf>
    <xf numFmtId="209" fontId="15" fillId="46" borderId="0" xfId="0" applyNumberFormat="1" applyFont="1" applyFill="1" applyBorder="1">
      <alignment vertical="center"/>
    </xf>
    <xf numFmtId="0" fontId="15" fillId="46" borderId="126" xfId="0" applyFont="1" applyFill="1" applyBorder="1">
      <alignment vertical="center"/>
    </xf>
    <xf numFmtId="0" fontId="15" fillId="20" borderId="0" xfId="0" applyFont="1" applyFill="1">
      <alignment vertical="center"/>
    </xf>
    <xf numFmtId="0" fontId="0" fillId="20" borderId="0" xfId="0" applyFill="1">
      <alignment vertical="center"/>
    </xf>
    <xf numFmtId="0" fontId="15" fillId="20" borderId="99" xfId="0" applyFont="1" applyFill="1" applyBorder="1">
      <alignment vertical="center"/>
    </xf>
    <xf numFmtId="0" fontId="15" fillId="20" borderId="99" xfId="0" applyFont="1" applyFill="1" applyBorder="1" applyAlignment="1">
      <alignment vertical="center" wrapText="1"/>
    </xf>
    <xf numFmtId="208" fontId="15" fillId="20" borderId="99" xfId="0" applyNumberFormat="1" applyFont="1" applyFill="1" applyBorder="1" applyAlignment="1">
      <alignment vertical="center" wrapText="1"/>
    </xf>
    <xf numFmtId="0" fontId="15" fillId="55" borderId="0" xfId="0" applyFont="1" applyFill="1">
      <alignment vertical="center"/>
    </xf>
    <xf numFmtId="0" fontId="0" fillId="55" borderId="0" xfId="0" applyFill="1">
      <alignment vertical="center"/>
    </xf>
    <xf numFmtId="0" fontId="15" fillId="55" borderId="99" xfId="0" applyFont="1" applyFill="1" applyBorder="1">
      <alignment vertical="center"/>
    </xf>
    <xf numFmtId="0" fontId="15" fillId="55" borderId="99" xfId="0" applyFont="1" applyFill="1" applyBorder="1" applyAlignment="1">
      <alignment vertical="center" wrapText="1"/>
    </xf>
    <xf numFmtId="208" fontId="15" fillId="55" borderId="99" xfId="0" applyNumberFormat="1" applyFont="1" applyFill="1" applyBorder="1" applyAlignment="1">
      <alignment vertical="center" wrapText="1"/>
    </xf>
    <xf numFmtId="0" fontId="7" fillId="22" borderId="0" xfId="28" quotePrefix="1" applyFill="1" applyAlignment="1" applyProtection="1">
      <alignment vertical="center"/>
    </xf>
    <xf numFmtId="0" fontId="0" fillId="22" borderId="0" xfId="0" applyFill="1">
      <alignment vertical="center"/>
    </xf>
    <xf numFmtId="0" fontId="15" fillId="22" borderId="0" xfId="0" applyFont="1" applyFill="1">
      <alignment vertical="center"/>
    </xf>
    <xf numFmtId="207" fontId="15" fillId="22" borderId="0" xfId="0" applyNumberFormat="1" applyFont="1" applyFill="1">
      <alignment vertical="center"/>
    </xf>
    <xf numFmtId="0" fontId="47" fillId="22" borderId="0" xfId="33" applyFont="1" applyFill="1" applyAlignment="1">
      <alignment wrapText="1"/>
    </xf>
    <xf numFmtId="0" fontId="15" fillId="22" borderId="126" xfId="0" applyFont="1" applyFill="1" applyBorder="1">
      <alignment vertical="center"/>
    </xf>
    <xf numFmtId="207" fontId="15" fillId="22" borderId="126" xfId="0" applyNumberFormat="1" applyFont="1" applyFill="1" applyBorder="1">
      <alignment vertical="center"/>
    </xf>
    <xf numFmtId="0" fontId="15" fillId="22" borderId="0" xfId="0" applyFont="1" applyFill="1" applyBorder="1">
      <alignment vertical="center"/>
    </xf>
    <xf numFmtId="207" fontId="15" fillId="22" borderId="0" xfId="0" applyNumberFormat="1" applyFont="1" applyFill="1" applyBorder="1">
      <alignment vertical="center"/>
    </xf>
    <xf numFmtId="0" fontId="47" fillId="22" borderId="0" xfId="33" applyFont="1" applyFill="1"/>
    <xf numFmtId="0" fontId="48" fillId="22" borderId="0" xfId="33" applyFont="1" applyFill="1" applyAlignment="1">
      <alignment wrapText="1"/>
    </xf>
    <xf numFmtId="208" fontId="15" fillId="20" borderId="0" xfId="0" applyNumberFormat="1" applyFont="1" applyFill="1" applyBorder="1">
      <alignment vertical="center"/>
    </xf>
    <xf numFmtId="0" fontId="66" fillId="20" borderId="0" xfId="33" applyFont="1" applyFill="1" applyAlignment="1">
      <alignment vertical="top" wrapText="1"/>
    </xf>
    <xf numFmtId="0" fontId="65" fillId="0" borderId="0" xfId="33" applyFont="1" applyFill="1" applyAlignment="1"/>
    <xf numFmtId="0" fontId="65" fillId="0" borderId="0" xfId="33" applyFont="1" applyFill="1" applyAlignment="1">
      <alignment vertical="top" wrapText="1"/>
    </xf>
    <xf numFmtId="0" fontId="7" fillId="20" borderId="0" xfId="28" applyFill="1" applyAlignment="1" applyProtection="1">
      <alignment vertical="center"/>
    </xf>
    <xf numFmtId="207" fontId="15" fillId="20" borderId="0" xfId="0" applyNumberFormat="1" applyFont="1" applyFill="1">
      <alignment vertical="center"/>
    </xf>
    <xf numFmtId="0" fontId="54" fillId="20" borderId="0" xfId="0" applyFont="1" applyFill="1" applyAlignment="1">
      <alignment vertical="center" wrapText="1"/>
    </xf>
    <xf numFmtId="0" fontId="15" fillId="20" borderId="126" xfId="0" applyFont="1" applyFill="1" applyBorder="1">
      <alignment vertical="center"/>
    </xf>
    <xf numFmtId="208" fontId="15" fillId="20" borderId="126" xfId="0" applyNumberFormat="1" applyFont="1" applyFill="1" applyBorder="1">
      <alignment vertical="center"/>
    </xf>
    <xf numFmtId="0" fontId="47" fillId="20" borderId="0" xfId="0" applyFont="1" applyFill="1" applyAlignment="1">
      <alignment vertical="center" wrapText="1"/>
    </xf>
    <xf numFmtId="0" fontId="15" fillId="20" borderId="0" xfId="0" applyFont="1" applyFill="1" applyBorder="1">
      <alignment vertical="center"/>
    </xf>
    <xf numFmtId="0" fontId="54" fillId="20" borderId="0" xfId="0" applyFont="1" applyFill="1">
      <alignment vertical="center"/>
    </xf>
    <xf numFmtId="0" fontId="15" fillId="22" borderId="99" xfId="0" applyFont="1" applyFill="1" applyBorder="1" applyAlignment="1">
      <alignment vertical="center" wrapText="1"/>
    </xf>
    <xf numFmtId="208" fontId="15" fillId="22" borderId="99" xfId="0" applyNumberFormat="1" applyFont="1" applyFill="1" applyBorder="1" applyAlignment="1">
      <alignment vertical="center" wrapText="1"/>
    </xf>
    <xf numFmtId="0" fontId="7" fillId="56" borderId="0" xfId="28" applyFill="1" applyAlignment="1" applyProtection="1">
      <alignment vertical="center"/>
    </xf>
    <xf numFmtId="0" fontId="0" fillId="56" borderId="0" xfId="0" applyFill="1">
      <alignment vertical="center"/>
    </xf>
    <xf numFmtId="0" fontId="15" fillId="56" borderId="0" xfId="0" applyFont="1" applyFill="1">
      <alignment vertical="center"/>
    </xf>
    <xf numFmtId="208" fontId="15" fillId="56" borderId="0" xfId="0" applyNumberFormat="1" applyFont="1" applyFill="1">
      <alignment vertical="center"/>
    </xf>
    <xf numFmtId="0" fontId="67" fillId="56" borderId="0" xfId="33" applyFont="1" applyFill="1" applyAlignment="1">
      <alignment wrapText="1"/>
    </xf>
    <xf numFmtId="0" fontId="15" fillId="56" borderId="99" xfId="0" applyFont="1" applyFill="1" applyBorder="1">
      <alignment vertical="center"/>
    </xf>
    <xf numFmtId="0" fontId="15" fillId="56" borderId="99" xfId="0" applyFont="1" applyFill="1" applyBorder="1" applyAlignment="1">
      <alignment vertical="center" wrapText="1"/>
    </xf>
    <xf numFmtId="208" fontId="15" fillId="56" borderId="99" xfId="0" applyNumberFormat="1" applyFont="1" applyFill="1" applyBorder="1" applyAlignment="1">
      <alignment vertical="center" wrapText="1"/>
    </xf>
    <xf numFmtId="0" fontId="22" fillId="56" borderId="0" xfId="33" applyFont="1" applyFill="1"/>
    <xf numFmtId="0" fontId="15" fillId="56" borderId="126" xfId="0" applyFont="1" applyFill="1" applyBorder="1">
      <alignment vertical="center"/>
    </xf>
    <xf numFmtId="208" fontId="15" fillId="56" borderId="126" xfId="0" applyNumberFormat="1" applyFont="1" applyFill="1" applyBorder="1">
      <alignment vertical="center"/>
    </xf>
    <xf numFmtId="0" fontId="22" fillId="56" borderId="0" xfId="33" applyFont="1" applyFill="1" applyAlignment="1">
      <alignment wrapText="1"/>
    </xf>
    <xf numFmtId="177" fontId="10" fillId="29" borderId="9" xfId="33" applyNumberFormat="1" applyFont="1" applyFill="1" applyBorder="1" applyAlignment="1">
      <alignment vertical="center"/>
    </xf>
    <xf numFmtId="38" fontId="10" fillId="8" borderId="1" xfId="29" applyNumberFormat="1" applyFont="1" applyFill="1" applyBorder="1" applyAlignment="1">
      <alignment horizontal="right" vertical="center"/>
    </xf>
    <xf numFmtId="38" fontId="10" fillId="44" borderId="1" xfId="29" applyNumberFormat="1" applyFont="1" applyFill="1" applyBorder="1" applyAlignment="1">
      <alignment horizontal="right" vertical="center"/>
    </xf>
    <xf numFmtId="179" fontId="10" fillId="44" borderId="1" xfId="26" applyNumberFormat="1" applyFont="1" applyFill="1" applyBorder="1" applyAlignment="1">
      <alignment vertical="center"/>
    </xf>
    <xf numFmtId="10" fontId="10" fillId="44" borderId="1" xfId="26" applyNumberFormat="1" applyFont="1" applyFill="1" applyBorder="1" applyAlignment="1">
      <alignment vertical="center"/>
    </xf>
    <xf numFmtId="38" fontId="10" fillId="22" borderId="1" xfId="29" applyNumberFormat="1" applyFont="1" applyFill="1" applyBorder="1" applyAlignment="1">
      <alignment horizontal="right" vertical="center"/>
    </xf>
    <xf numFmtId="10" fontId="10" fillId="22" borderId="1" xfId="26" applyNumberFormat="1" applyFont="1" applyFill="1" applyBorder="1" applyAlignment="1">
      <alignment vertical="center"/>
    </xf>
    <xf numFmtId="38" fontId="10" fillId="22" borderId="1" xfId="29" applyFont="1" applyFill="1" applyBorder="1" applyAlignment="1">
      <alignment horizontal="right" vertical="center"/>
    </xf>
    <xf numFmtId="38" fontId="10" fillId="44" borderId="1" xfId="29" applyFont="1" applyFill="1" applyBorder="1" applyAlignment="1">
      <alignment horizontal="right" vertical="center"/>
    </xf>
    <xf numFmtId="211" fontId="10" fillId="8" borderId="1" xfId="26" applyNumberFormat="1" applyFont="1" applyFill="1" applyBorder="1" applyAlignment="1">
      <alignment horizontal="right" vertical="center"/>
    </xf>
    <xf numFmtId="213" fontId="10" fillId="20" borderId="1" xfId="26" applyNumberFormat="1" applyFont="1" applyFill="1" applyBorder="1" applyAlignment="1">
      <alignment vertical="center"/>
    </xf>
    <xf numFmtId="213" fontId="10" fillId="8" borderId="1" xfId="26" applyNumberFormat="1" applyFont="1" applyFill="1" applyBorder="1" applyAlignment="1">
      <alignment vertical="center"/>
    </xf>
    <xf numFmtId="213" fontId="10" fillId="21" borderId="53" xfId="26" applyNumberFormat="1" applyFont="1" applyFill="1" applyBorder="1" applyAlignment="1">
      <alignment vertical="center"/>
    </xf>
    <xf numFmtId="213" fontId="10" fillId="22" borderId="1" xfId="26" applyNumberFormat="1" applyFont="1" applyFill="1" applyBorder="1" applyAlignment="1">
      <alignment vertical="center"/>
    </xf>
    <xf numFmtId="213" fontId="10" fillId="44" borderId="1" xfId="26" applyNumberFormat="1" applyFont="1" applyFill="1" applyBorder="1" applyAlignment="1">
      <alignment vertical="center"/>
    </xf>
    <xf numFmtId="213" fontId="10" fillId="23" borderId="4" xfId="26" applyNumberFormat="1" applyFont="1" applyFill="1" applyBorder="1" applyAlignment="1">
      <alignment vertical="center"/>
    </xf>
    <xf numFmtId="9" fontId="10" fillId="8" borderId="9" xfId="26" applyNumberFormat="1" applyFont="1" applyFill="1" applyBorder="1" applyAlignment="1">
      <alignment vertical="center"/>
    </xf>
    <xf numFmtId="213" fontId="10" fillId="8" borderId="9" xfId="26" applyNumberFormat="1" applyFont="1" applyFill="1" applyBorder="1" applyAlignment="1">
      <alignment vertical="center"/>
    </xf>
    <xf numFmtId="177" fontId="57" fillId="8" borderId="1" xfId="33" applyNumberFormat="1" applyFont="1" applyFill="1" applyBorder="1" applyAlignment="1">
      <alignment vertical="center"/>
    </xf>
    <xf numFmtId="184" fontId="57" fillId="8" borderId="1" xfId="33" applyNumberFormat="1" applyFont="1" applyFill="1" applyBorder="1" applyAlignment="1">
      <alignment vertical="center"/>
    </xf>
    <xf numFmtId="176" fontId="10" fillId="8" borderId="40" xfId="33" applyNumberFormat="1" applyFont="1" applyFill="1" applyBorder="1" applyAlignment="1">
      <alignment vertical="center"/>
    </xf>
    <xf numFmtId="176" fontId="10" fillId="8" borderId="28" xfId="33" applyNumberFormat="1" applyFont="1" applyFill="1" applyBorder="1" applyAlignment="1">
      <alignment vertical="center"/>
    </xf>
    <xf numFmtId="176" fontId="10" fillId="8" borderId="30" xfId="33" applyNumberFormat="1" applyFont="1" applyFill="1" applyBorder="1" applyAlignment="1">
      <alignment vertical="center"/>
    </xf>
    <xf numFmtId="176" fontId="10" fillId="8" borderId="66" xfId="33" applyNumberFormat="1" applyFont="1" applyFill="1" applyBorder="1" applyAlignment="1">
      <alignment vertical="center"/>
    </xf>
    <xf numFmtId="176" fontId="10" fillId="8" borderId="31" xfId="33" applyNumberFormat="1" applyFont="1" applyFill="1" applyBorder="1" applyAlignment="1">
      <alignment vertical="center"/>
    </xf>
    <xf numFmtId="176" fontId="10" fillId="8" borderId="59" xfId="33" applyNumberFormat="1" applyFont="1" applyFill="1" applyBorder="1" applyAlignment="1">
      <alignment vertical="center"/>
    </xf>
    <xf numFmtId="176" fontId="10" fillId="8" borderId="163" xfId="33" applyNumberFormat="1" applyFont="1" applyFill="1" applyBorder="1" applyAlignment="1">
      <alignment vertical="center"/>
    </xf>
    <xf numFmtId="176" fontId="10" fillId="8" borderId="63" xfId="33" applyNumberFormat="1" applyFont="1" applyFill="1" applyBorder="1" applyAlignment="1">
      <alignment vertical="center"/>
    </xf>
    <xf numFmtId="176" fontId="10" fillId="8" borderId="52" xfId="33" applyNumberFormat="1" applyFont="1" applyFill="1" applyBorder="1" applyAlignment="1">
      <alignment vertical="center"/>
    </xf>
    <xf numFmtId="176" fontId="10" fillId="8" borderId="61" xfId="33" applyNumberFormat="1" applyFont="1" applyFill="1" applyBorder="1" applyAlignment="1">
      <alignment vertical="center"/>
    </xf>
    <xf numFmtId="184" fontId="10" fillId="8" borderId="78" xfId="33" applyNumberFormat="1" applyFont="1" applyFill="1" applyBorder="1" applyAlignment="1">
      <alignment vertical="center"/>
    </xf>
    <xf numFmtId="183" fontId="10" fillId="8" borderId="43" xfId="33" applyNumberFormat="1" applyFont="1" applyFill="1" applyBorder="1" applyAlignment="1">
      <alignment vertical="center"/>
    </xf>
    <xf numFmtId="183" fontId="10" fillId="8" borderId="63" xfId="33" applyNumberFormat="1" applyFont="1" applyFill="1" applyBorder="1" applyAlignment="1">
      <alignment vertical="center"/>
    </xf>
    <xf numFmtId="9" fontId="10" fillId="20" borderId="1" xfId="26" applyNumberFormat="1" applyFont="1" applyFill="1" applyBorder="1" applyAlignment="1">
      <alignment vertical="center"/>
    </xf>
    <xf numFmtId="191" fontId="10" fillId="8" borderId="1" xfId="26" applyNumberFormat="1" applyFont="1" applyFill="1" applyBorder="1" applyAlignment="1">
      <alignment vertical="center"/>
    </xf>
    <xf numFmtId="213" fontId="10" fillId="22" borderId="53" xfId="26" applyNumberFormat="1" applyFont="1" applyFill="1" applyBorder="1" applyAlignment="1">
      <alignment vertical="center"/>
    </xf>
    <xf numFmtId="213" fontId="10" fillId="52" borderId="1" xfId="26" applyNumberFormat="1" applyFont="1" applyFill="1" applyBorder="1" applyAlignment="1">
      <alignment horizontal="right" vertical="center"/>
    </xf>
    <xf numFmtId="213" fontId="10" fillId="29" borderId="1" xfId="26" applyNumberFormat="1" applyFont="1" applyFill="1" applyBorder="1" applyAlignment="1">
      <alignment vertical="center"/>
    </xf>
    <xf numFmtId="213" fontId="10" fillId="29" borderId="1" xfId="33" applyNumberFormat="1" applyFont="1" applyFill="1" applyBorder="1" applyAlignment="1">
      <alignment vertical="center"/>
    </xf>
    <xf numFmtId="213" fontId="10" fillId="29" borderId="1" xfId="26" applyNumberFormat="1" applyFont="1" applyFill="1" applyBorder="1" applyAlignment="1">
      <alignment horizontal="right" vertical="center"/>
    </xf>
    <xf numFmtId="213" fontId="10" fillId="44" borderId="4" xfId="26" applyNumberFormat="1" applyFont="1" applyFill="1" applyBorder="1" applyAlignment="1">
      <alignment vertical="center"/>
    </xf>
    <xf numFmtId="191" fontId="10" fillId="29" borderId="1" xfId="26" applyNumberFormat="1" applyFont="1" applyFill="1" applyBorder="1" applyAlignment="1">
      <alignment vertical="center"/>
    </xf>
    <xf numFmtId="191" fontId="10" fillId="52" borderId="1" xfId="26" applyNumberFormat="1" applyFont="1" applyFill="1" applyBorder="1" applyAlignment="1">
      <alignment horizontal="right" vertical="center"/>
    </xf>
    <xf numFmtId="191" fontId="10" fillId="44" borderId="4" xfId="26" applyNumberFormat="1" applyFont="1" applyFill="1" applyBorder="1" applyAlignment="1">
      <alignment vertical="center"/>
    </xf>
    <xf numFmtId="191" fontId="10" fillId="29" borderId="9" xfId="26" applyNumberFormat="1" applyFont="1" applyFill="1" applyBorder="1" applyAlignment="1">
      <alignment vertical="center"/>
    </xf>
    <xf numFmtId="38" fontId="10" fillId="47" borderId="52" xfId="29" applyNumberFormat="1" applyFont="1" applyFill="1" applyBorder="1" applyAlignment="1">
      <alignment vertical="center"/>
    </xf>
    <xf numFmtId="38" fontId="10" fillId="46" borderId="3" xfId="29" applyNumberFormat="1" applyFont="1" applyFill="1" applyBorder="1" applyAlignment="1">
      <alignment vertical="center"/>
    </xf>
    <xf numFmtId="0" fontId="55" fillId="29" borderId="0" xfId="32" applyFont="1" applyFill="1"/>
    <xf numFmtId="0" fontId="10" fillId="8" borderId="1" xfId="33" applyFont="1" applyFill="1" applyBorder="1" applyAlignment="1">
      <alignment vertical="center"/>
    </xf>
    <xf numFmtId="0" fontId="10" fillId="8" borderId="9" xfId="33" applyFont="1" applyFill="1" applyBorder="1" applyAlignment="1">
      <alignment vertical="center"/>
    </xf>
    <xf numFmtId="0" fontId="10" fillId="8" borderId="4" xfId="33" applyFont="1" applyFill="1" applyBorder="1" applyAlignment="1">
      <alignment vertical="center"/>
    </xf>
    <xf numFmtId="0" fontId="10" fillId="8" borderId="1" xfId="33" applyFont="1" applyFill="1" applyBorder="1"/>
    <xf numFmtId="0" fontId="55" fillId="8" borderId="0" xfId="33" applyFont="1" applyFill="1" applyAlignment="1">
      <alignment vertical="center"/>
    </xf>
    <xf numFmtId="0" fontId="10" fillId="29" borderId="45" xfId="33" applyFont="1" applyFill="1" applyBorder="1" applyAlignment="1">
      <alignment vertical="center" wrapText="1"/>
    </xf>
    <xf numFmtId="0" fontId="10" fillId="29" borderId="22" xfId="33" applyFont="1" applyFill="1" applyBorder="1" applyAlignment="1">
      <alignment vertical="center" wrapText="1"/>
    </xf>
    <xf numFmtId="0" fontId="10" fillId="29" borderId="121" xfId="33" applyFont="1" applyFill="1" applyBorder="1" applyAlignment="1">
      <alignment vertical="center" wrapText="1"/>
    </xf>
    <xf numFmtId="0" fontId="55" fillId="29" borderId="0" xfId="33" applyFont="1" applyFill="1" applyAlignment="1">
      <alignment vertical="center"/>
    </xf>
    <xf numFmtId="0" fontId="70" fillId="8" borderId="0" xfId="33" applyFont="1" applyFill="1" applyAlignment="1">
      <alignment vertical="center"/>
    </xf>
    <xf numFmtId="0" fontId="10" fillId="8" borderId="0" xfId="33" applyFont="1" applyFill="1" applyBorder="1" applyAlignment="1">
      <alignment vertical="center" wrapText="1"/>
    </xf>
    <xf numFmtId="0" fontId="15" fillId="29" borderId="0" xfId="33" applyFont="1" applyFill="1"/>
    <xf numFmtId="0" fontId="15" fillId="8" borderId="0" xfId="33" applyFont="1" applyFill="1"/>
    <xf numFmtId="181" fontId="29" fillId="8" borderId="0" xfId="33" applyNumberFormat="1" applyFont="1" applyFill="1"/>
    <xf numFmtId="0" fontId="59" fillId="8" borderId="0" xfId="33" applyFont="1" applyFill="1"/>
    <xf numFmtId="0" fontId="10" fillId="5" borderId="110" xfId="33" applyFont="1" applyFill="1" applyBorder="1"/>
    <xf numFmtId="0" fontId="10" fillId="5" borderId="81" xfId="33" applyFont="1" applyFill="1" applyBorder="1" applyAlignment="1">
      <alignment horizontal="center" vertical="top" wrapText="1"/>
    </xf>
    <xf numFmtId="0" fontId="10" fillId="5" borderId="80" xfId="33" applyFont="1" applyFill="1" applyBorder="1" applyAlignment="1">
      <alignment horizontal="center" vertical="top" wrapText="1"/>
    </xf>
    <xf numFmtId="0" fontId="10" fillId="5" borderId="137" xfId="33" applyFont="1" applyFill="1" applyBorder="1" applyAlignment="1">
      <alignment horizontal="center" vertical="top" wrapText="1"/>
    </xf>
    <xf numFmtId="0" fontId="10" fillId="8" borderId="111" xfId="33" applyFont="1" applyFill="1" applyBorder="1" applyAlignment="1">
      <alignment vertical="center"/>
    </xf>
    <xf numFmtId="0" fontId="10" fillId="8" borderId="113" xfId="33" applyFont="1" applyFill="1" applyBorder="1" applyAlignment="1">
      <alignment vertical="center"/>
    </xf>
    <xf numFmtId="181" fontId="15" fillId="29" borderId="0" xfId="33" applyNumberFormat="1" applyFont="1" applyFill="1"/>
    <xf numFmtId="0" fontId="27" fillId="8" borderId="0" xfId="33" applyFont="1" applyFill="1"/>
    <xf numFmtId="0" fontId="15" fillId="29" borderId="0" xfId="33" applyFont="1" applyFill="1" applyAlignment="1"/>
    <xf numFmtId="0" fontId="71" fillId="8" borderId="0" xfId="33" applyFont="1" applyFill="1" applyAlignment="1">
      <alignment vertical="center"/>
    </xf>
    <xf numFmtId="0" fontId="71" fillId="29" borderId="0" xfId="33" applyFont="1" applyFill="1" applyAlignment="1">
      <alignment vertical="center"/>
    </xf>
    <xf numFmtId="0" fontId="10" fillId="5" borderId="58" xfId="33" applyFont="1" applyFill="1" applyBorder="1" applyAlignment="1">
      <alignment horizontal="left" vertical="center"/>
    </xf>
    <xf numFmtId="0" fontId="10" fillId="5" borderId="14" xfId="33" applyFont="1" applyFill="1" applyBorder="1" applyAlignment="1">
      <alignment horizontal="left" vertical="center"/>
    </xf>
    <xf numFmtId="0" fontId="10" fillId="5" borderId="14" xfId="33" applyFont="1" applyFill="1" applyBorder="1" applyAlignment="1">
      <alignment horizontal="center" vertical="center"/>
    </xf>
    <xf numFmtId="0" fontId="10" fillId="5" borderId="15" xfId="33" applyFont="1" applyFill="1" applyBorder="1" applyAlignment="1">
      <alignment horizontal="center" vertical="center" wrapText="1"/>
    </xf>
    <xf numFmtId="0" fontId="72" fillId="29" borderId="0" xfId="33" applyFont="1" applyFill="1" applyBorder="1" applyAlignment="1">
      <alignment vertical="center"/>
    </xf>
    <xf numFmtId="0" fontId="72" fillId="11" borderId="35" xfId="33" applyFont="1" applyFill="1" applyBorder="1" applyAlignment="1">
      <alignment vertical="center"/>
    </xf>
    <xf numFmtId="0" fontId="17" fillId="11" borderId="37" xfId="33" applyFont="1" applyFill="1" applyBorder="1" applyAlignment="1">
      <alignment horizontal="left" vertical="center"/>
    </xf>
    <xf numFmtId="0" fontId="17" fillId="11" borderId="42" xfId="33" applyFont="1" applyFill="1" applyBorder="1" applyAlignment="1">
      <alignment horizontal="center" vertical="center"/>
    </xf>
    <xf numFmtId="38" fontId="10" fillId="13" borderId="38" xfId="29" applyNumberFormat="1" applyFont="1" applyFill="1" applyBorder="1" applyAlignment="1">
      <alignment vertical="center"/>
    </xf>
    <xf numFmtId="0" fontId="10" fillId="11" borderId="36" xfId="33" applyFont="1" applyFill="1" applyBorder="1" applyAlignment="1">
      <alignment vertical="center"/>
    </xf>
    <xf numFmtId="0" fontId="17" fillId="20" borderId="44" xfId="33" applyFont="1" applyFill="1" applyBorder="1" applyAlignment="1">
      <alignment vertical="center"/>
    </xf>
    <xf numFmtId="0" fontId="10" fillId="3" borderId="49" xfId="33" applyFont="1" applyFill="1" applyBorder="1" applyAlignment="1">
      <alignment vertical="center" wrapText="1"/>
    </xf>
    <xf numFmtId="38" fontId="10" fillId="14" borderId="21" xfId="29" applyNumberFormat="1" applyFont="1" applyFill="1" applyBorder="1" applyAlignment="1">
      <alignment vertical="center"/>
    </xf>
    <xf numFmtId="0" fontId="17" fillId="20" borderId="20" xfId="33" applyFont="1" applyFill="1" applyBorder="1" applyAlignment="1">
      <alignment vertical="center"/>
    </xf>
    <xf numFmtId="0" fontId="17" fillId="20" borderId="11" xfId="33" applyFont="1" applyFill="1" applyBorder="1" applyAlignment="1">
      <alignment vertical="center"/>
    </xf>
    <xf numFmtId="0" fontId="10" fillId="3" borderId="20" xfId="33" applyFont="1" applyFill="1" applyBorder="1" applyAlignment="1">
      <alignment vertical="center"/>
    </xf>
    <xf numFmtId="0" fontId="10" fillId="20" borderId="53" xfId="33" applyFont="1" applyFill="1" applyBorder="1" applyAlignment="1">
      <alignment vertical="center"/>
    </xf>
    <xf numFmtId="0" fontId="10" fillId="20" borderId="4" xfId="33" applyFont="1" applyFill="1" applyBorder="1" applyAlignment="1">
      <alignment vertical="center"/>
    </xf>
    <xf numFmtId="38" fontId="10" fillId="15" borderId="122" xfId="29" applyNumberFormat="1" applyFont="1" applyFill="1" applyBorder="1" applyAlignment="1">
      <alignment horizontal="left" vertical="center"/>
    </xf>
    <xf numFmtId="38" fontId="10" fillId="15" borderId="19" xfId="29" applyNumberFormat="1" applyFont="1" applyFill="1" applyBorder="1" applyAlignment="1">
      <alignment horizontal="right" vertical="center"/>
    </xf>
    <xf numFmtId="0" fontId="17" fillId="20" borderId="33" xfId="33" applyFont="1" applyFill="1" applyBorder="1" applyAlignment="1">
      <alignment vertical="center"/>
    </xf>
    <xf numFmtId="0" fontId="10" fillId="20" borderId="33" xfId="33" applyFont="1" applyFill="1" applyBorder="1" applyAlignment="1">
      <alignment vertical="center"/>
    </xf>
    <xf numFmtId="38" fontId="10" fillId="28" borderId="1" xfId="29" applyNumberFormat="1" applyFont="1" applyFill="1" applyBorder="1" applyAlignment="1">
      <alignment horizontal="right" vertical="center"/>
    </xf>
    <xf numFmtId="0" fontId="17" fillId="9" borderId="44" xfId="33" applyFont="1" applyFill="1" applyBorder="1" applyAlignment="1">
      <alignment vertical="center"/>
    </xf>
    <xf numFmtId="0" fontId="10" fillId="9" borderId="49" xfId="33" applyFont="1" applyFill="1" applyBorder="1" applyAlignment="1">
      <alignment vertical="center"/>
    </xf>
    <xf numFmtId="38" fontId="10" fillId="9" borderId="21" xfId="29" applyNumberFormat="1" applyFont="1" applyFill="1" applyBorder="1" applyAlignment="1">
      <alignment vertical="center"/>
    </xf>
    <xf numFmtId="0" fontId="10" fillId="9" borderId="20" xfId="33" applyFont="1" applyFill="1" applyBorder="1" applyAlignment="1">
      <alignment vertical="center"/>
    </xf>
    <xf numFmtId="0" fontId="10" fillId="46" borderId="11" xfId="33" applyFont="1" applyFill="1" applyBorder="1" applyAlignment="1">
      <alignment vertical="center"/>
    </xf>
    <xf numFmtId="0" fontId="10" fillId="8" borderId="53" xfId="33" applyFont="1" applyFill="1" applyBorder="1" applyAlignment="1">
      <alignment vertical="center"/>
    </xf>
    <xf numFmtId="0" fontId="10" fillId="46" borderId="4" xfId="33" applyFont="1" applyFill="1" applyBorder="1" applyAlignment="1">
      <alignment vertical="center"/>
    </xf>
    <xf numFmtId="0" fontId="10" fillId="46" borderId="53" xfId="33" applyFont="1" applyFill="1" applyBorder="1" applyAlignment="1">
      <alignment vertical="center"/>
    </xf>
    <xf numFmtId="0" fontId="17" fillId="9" borderId="33" xfId="33" applyFont="1" applyFill="1" applyBorder="1" applyAlignment="1">
      <alignment vertical="center"/>
    </xf>
    <xf numFmtId="0" fontId="10" fillId="46" borderId="1" xfId="33" applyFont="1" applyFill="1" applyBorder="1" applyAlignment="1">
      <alignment vertical="center"/>
    </xf>
    <xf numFmtId="0" fontId="10" fillId="0" borderId="53" xfId="33" applyFont="1" applyFill="1" applyBorder="1" applyAlignment="1">
      <alignment vertical="center"/>
    </xf>
    <xf numFmtId="0" fontId="10" fillId="0" borderId="4" xfId="33" applyFont="1" applyFill="1" applyBorder="1" applyAlignment="1">
      <alignment vertical="center"/>
    </xf>
    <xf numFmtId="0" fontId="17" fillId="48" borderId="44" xfId="33" applyFont="1" applyFill="1" applyBorder="1" applyAlignment="1">
      <alignment vertical="center"/>
    </xf>
    <xf numFmtId="0" fontId="10" fillId="48" borderId="21" xfId="33" applyFont="1" applyFill="1" applyBorder="1" applyAlignment="1">
      <alignment vertical="center"/>
    </xf>
    <xf numFmtId="0" fontId="17" fillId="48" borderId="20" xfId="33" applyFont="1" applyFill="1" applyBorder="1" applyAlignment="1">
      <alignment vertical="center"/>
    </xf>
    <xf numFmtId="38" fontId="10" fillId="46" borderId="21" xfId="29" applyNumberFormat="1" applyFont="1" applyFill="1" applyBorder="1" applyAlignment="1">
      <alignment vertical="center"/>
    </xf>
    <xf numFmtId="0" fontId="10" fillId="48" borderId="20" xfId="33" applyFont="1" applyFill="1" applyBorder="1" applyAlignment="1">
      <alignment vertical="center"/>
    </xf>
    <xf numFmtId="0" fontId="10" fillId="48" borderId="32" xfId="33" applyFont="1" applyFill="1" applyBorder="1" applyAlignment="1">
      <alignment vertical="center"/>
    </xf>
    <xf numFmtId="0" fontId="17" fillId="10" borderId="44" xfId="33" applyFont="1" applyFill="1" applyBorder="1" applyAlignment="1">
      <alignment vertical="center"/>
    </xf>
    <xf numFmtId="0" fontId="17" fillId="10" borderId="49" xfId="33" applyFont="1" applyFill="1" applyBorder="1" applyAlignment="1">
      <alignment vertical="center"/>
    </xf>
    <xf numFmtId="38" fontId="10" fillId="10" borderId="21" xfId="29" applyNumberFormat="1" applyFont="1" applyFill="1" applyBorder="1" applyAlignment="1">
      <alignment vertical="center"/>
    </xf>
    <xf numFmtId="0" fontId="17" fillId="10" borderId="53" xfId="33" applyFont="1" applyFill="1" applyBorder="1" applyAlignment="1">
      <alignment vertical="center"/>
    </xf>
    <xf numFmtId="0" fontId="10" fillId="10" borderId="53" xfId="33" applyFont="1" applyFill="1" applyBorder="1" applyAlignment="1">
      <alignment vertical="center"/>
    </xf>
    <xf numFmtId="0" fontId="10" fillId="46" borderId="105" xfId="33" applyFont="1" applyFill="1" applyBorder="1" applyAlignment="1">
      <alignment vertical="center"/>
    </xf>
    <xf numFmtId="0" fontId="10" fillId="10" borderId="20" xfId="33" applyFont="1" applyFill="1" applyBorder="1" applyAlignment="1">
      <alignment vertical="center"/>
    </xf>
    <xf numFmtId="0" fontId="10" fillId="46" borderId="22" xfId="33" applyFont="1" applyFill="1" applyBorder="1" applyAlignment="1">
      <alignment vertical="center"/>
    </xf>
    <xf numFmtId="0" fontId="17" fillId="4" borderId="44" xfId="33" applyFont="1" applyFill="1" applyBorder="1" applyAlignment="1">
      <alignment vertical="center"/>
    </xf>
    <xf numFmtId="0" fontId="10" fillId="4" borderId="49" xfId="33" applyFont="1" applyFill="1" applyBorder="1" applyAlignment="1">
      <alignment vertical="center"/>
    </xf>
    <xf numFmtId="38" fontId="10" fillId="17" borderId="21" xfId="29" applyNumberFormat="1" applyFont="1" applyFill="1" applyBorder="1" applyAlignment="1">
      <alignment vertical="center"/>
    </xf>
    <xf numFmtId="0" fontId="17" fillId="4" borderId="53" xfId="33" applyFont="1" applyFill="1" applyBorder="1" applyAlignment="1">
      <alignment vertical="center"/>
    </xf>
    <xf numFmtId="1" fontId="73" fillId="8" borderId="45" xfId="0" applyNumberFormat="1" applyFont="1" applyFill="1" applyBorder="1" applyAlignment="1" applyProtection="1">
      <alignment horizontal="left" vertical="center" indent="1"/>
    </xf>
    <xf numFmtId="0" fontId="17" fillId="8" borderId="123" xfId="33" applyFont="1" applyFill="1" applyBorder="1" applyAlignment="1">
      <alignment vertical="center"/>
    </xf>
    <xf numFmtId="1" fontId="73" fillId="8" borderId="22" xfId="0" applyNumberFormat="1" applyFont="1" applyFill="1" applyBorder="1" applyAlignment="1" applyProtection="1">
      <alignment horizontal="left" vertical="center" indent="1"/>
    </xf>
    <xf numFmtId="0" fontId="17" fillId="8" borderId="101" xfId="33" applyFont="1" applyFill="1" applyBorder="1" applyAlignment="1">
      <alignment vertical="center"/>
    </xf>
    <xf numFmtId="0" fontId="17" fillId="4" borderId="43" xfId="33" applyFont="1" applyFill="1" applyBorder="1" applyAlignment="1">
      <alignment vertical="center"/>
    </xf>
    <xf numFmtId="0" fontId="10" fillId="8" borderId="160" xfId="33" applyFont="1" applyFill="1" applyBorder="1" applyAlignment="1">
      <alignment vertical="center"/>
    </xf>
    <xf numFmtId="0" fontId="17" fillId="8" borderId="102" xfId="33" applyFont="1" applyFill="1" applyBorder="1" applyAlignment="1">
      <alignment vertical="center"/>
    </xf>
    <xf numFmtId="0" fontId="10" fillId="20" borderId="21" xfId="33" applyFont="1" applyFill="1" applyBorder="1" applyAlignment="1">
      <alignment vertical="center"/>
    </xf>
    <xf numFmtId="0" fontId="10" fillId="29" borderId="75" xfId="33" applyFont="1" applyFill="1" applyBorder="1" applyAlignment="1">
      <alignment vertical="center"/>
    </xf>
    <xf numFmtId="0" fontId="17" fillId="23" borderId="20" xfId="33" applyFont="1" applyFill="1" applyBorder="1" applyAlignment="1">
      <alignment vertical="center"/>
    </xf>
    <xf numFmtId="0" fontId="17" fillId="23" borderId="48" xfId="33" applyFont="1" applyFill="1" applyBorder="1" applyAlignment="1">
      <alignment vertical="center"/>
    </xf>
    <xf numFmtId="0" fontId="10" fillId="23" borderId="53" xfId="33" applyFont="1" applyFill="1" applyBorder="1" applyAlignment="1">
      <alignment vertical="center"/>
    </xf>
    <xf numFmtId="0" fontId="10" fillId="23" borderId="4" xfId="33" applyFont="1" applyFill="1" applyBorder="1" applyAlignment="1">
      <alignment vertical="center"/>
    </xf>
    <xf numFmtId="0" fontId="17" fillId="25" borderId="33" xfId="33" applyFont="1" applyFill="1" applyBorder="1" applyAlignment="1">
      <alignment vertical="center"/>
    </xf>
    <xf numFmtId="0" fontId="10" fillId="25" borderId="21" xfId="33" applyFont="1" applyFill="1" applyBorder="1" applyAlignment="1">
      <alignment vertical="center"/>
    </xf>
    <xf numFmtId="0" fontId="17" fillId="43" borderId="117" xfId="33" applyFont="1" applyFill="1" applyBorder="1" applyAlignment="1">
      <alignment vertical="center"/>
    </xf>
    <xf numFmtId="0" fontId="10" fillId="43" borderId="102" xfId="33" applyFont="1" applyFill="1" applyBorder="1" applyAlignment="1">
      <alignment vertical="center"/>
    </xf>
    <xf numFmtId="0" fontId="17" fillId="12" borderId="42" xfId="33" applyFont="1" applyFill="1" applyBorder="1" applyAlignment="1">
      <alignment vertical="center"/>
    </xf>
    <xf numFmtId="0" fontId="17" fillId="12" borderId="38" xfId="33" applyFont="1" applyFill="1" applyBorder="1" applyAlignment="1">
      <alignment vertical="center"/>
    </xf>
    <xf numFmtId="0" fontId="10" fillId="29" borderId="118" xfId="33" applyFont="1" applyFill="1" applyBorder="1" applyAlignment="1">
      <alignment vertical="center"/>
    </xf>
    <xf numFmtId="0" fontId="10" fillId="29" borderId="119" xfId="33" applyFont="1" applyFill="1" applyBorder="1" applyAlignment="1">
      <alignment vertical="center"/>
    </xf>
    <xf numFmtId="0" fontId="17" fillId="50" borderId="37" xfId="33" applyFont="1" applyFill="1" applyBorder="1" applyAlignment="1">
      <alignment vertical="center"/>
    </xf>
    <xf numFmtId="0" fontId="17" fillId="50" borderId="70" xfId="33" applyFont="1" applyFill="1" applyBorder="1" applyAlignment="1">
      <alignment vertical="center" wrapText="1"/>
    </xf>
    <xf numFmtId="0" fontId="17" fillId="44" borderId="44" xfId="33" applyFont="1" applyFill="1" applyBorder="1" applyAlignment="1">
      <alignment vertical="center"/>
    </xf>
    <xf numFmtId="0" fontId="10" fillId="44" borderId="20" xfId="33" applyFont="1" applyFill="1" applyBorder="1" applyAlignment="1">
      <alignment vertical="center"/>
    </xf>
    <xf numFmtId="0" fontId="10" fillId="29" borderId="100" xfId="33" applyFont="1" applyFill="1" applyBorder="1" applyAlignment="1">
      <alignment vertical="center"/>
    </xf>
    <xf numFmtId="0" fontId="10" fillId="44" borderId="32" xfId="33" applyFont="1" applyFill="1" applyBorder="1" applyAlignment="1">
      <alignment vertical="center"/>
    </xf>
    <xf numFmtId="0" fontId="10" fillId="29" borderId="24" xfId="33" applyFont="1" applyFill="1" applyBorder="1" applyAlignment="1">
      <alignment vertical="center"/>
    </xf>
    <xf numFmtId="0" fontId="10" fillId="29" borderId="130" xfId="33" applyFont="1" applyFill="1" applyBorder="1" applyAlignment="1">
      <alignment vertical="center"/>
    </xf>
    <xf numFmtId="0" fontId="10" fillId="8" borderId="135" xfId="33" applyFont="1" applyFill="1" applyBorder="1" applyAlignment="1">
      <alignment vertical="center"/>
    </xf>
    <xf numFmtId="0" fontId="10" fillId="29" borderId="75" xfId="33" applyFont="1" applyFill="1" applyBorder="1" applyAlignment="1">
      <alignment vertical="center" wrapText="1"/>
    </xf>
    <xf numFmtId="0" fontId="17" fillId="11" borderId="38" xfId="33" applyFont="1" applyFill="1" applyBorder="1" applyAlignment="1">
      <alignment horizontal="center" vertical="center"/>
    </xf>
    <xf numFmtId="0" fontId="17" fillId="20" borderId="99" xfId="33" applyFont="1" applyFill="1" applyBorder="1" applyAlignment="1">
      <alignment vertical="center"/>
    </xf>
    <xf numFmtId="0" fontId="10" fillId="3" borderId="21" xfId="33" applyFont="1" applyFill="1" applyBorder="1" applyAlignment="1">
      <alignment vertical="center" wrapText="1"/>
    </xf>
    <xf numFmtId="0" fontId="10" fillId="8" borderId="53" xfId="33" applyFont="1" applyFill="1" applyBorder="1" applyAlignment="1">
      <alignment vertical="center" wrapText="1"/>
    </xf>
    <xf numFmtId="0" fontId="10" fillId="8" borderId="105" xfId="33" applyFont="1" applyFill="1" applyBorder="1" applyAlignment="1">
      <alignment vertical="center" wrapText="1"/>
    </xf>
    <xf numFmtId="0" fontId="17" fillId="9" borderId="99" xfId="33" applyFont="1" applyFill="1" applyBorder="1" applyAlignment="1">
      <alignment vertical="center"/>
    </xf>
    <xf numFmtId="0" fontId="10" fillId="9" borderId="50" xfId="33" applyFont="1" applyFill="1" applyBorder="1" applyAlignment="1">
      <alignment vertical="center" wrapText="1"/>
    </xf>
    <xf numFmtId="0" fontId="10" fillId="8" borderId="19" xfId="33" applyFont="1" applyFill="1" applyBorder="1" applyAlignment="1">
      <alignment vertical="center" wrapText="1"/>
    </xf>
    <xf numFmtId="0" fontId="17" fillId="48" borderId="99" xfId="33" applyFont="1" applyFill="1" applyBorder="1" applyAlignment="1">
      <alignment vertical="center"/>
    </xf>
    <xf numFmtId="0" fontId="10" fillId="48" borderId="50" xfId="33" applyFont="1" applyFill="1" applyBorder="1" applyAlignment="1">
      <alignment vertical="center" wrapText="1"/>
    </xf>
    <xf numFmtId="0" fontId="17" fillId="10" borderId="99" xfId="33" applyFont="1" applyFill="1" applyBorder="1" applyAlignment="1">
      <alignment vertical="center"/>
    </xf>
    <xf numFmtId="0" fontId="17" fillId="10" borderId="21" xfId="33" applyFont="1" applyFill="1" applyBorder="1" applyAlignment="1">
      <alignment vertical="center" wrapText="1"/>
    </xf>
    <xf numFmtId="0" fontId="17" fillId="10" borderId="20" xfId="33" applyFont="1" applyFill="1" applyBorder="1" applyAlignment="1">
      <alignment vertical="center"/>
    </xf>
    <xf numFmtId="0" fontId="10" fillId="44" borderId="21" xfId="33" applyFont="1" applyFill="1" applyBorder="1" applyAlignment="1">
      <alignment vertical="center" wrapText="1"/>
    </xf>
    <xf numFmtId="0" fontId="17" fillId="4" borderId="117" xfId="33" applyFont="1" applyFill="1" applyBorder="1" applyAlignment="1">
      <alignment vertical="center"/>
    </xf>
    <xf numFmtId="0" fontId="17" fillId="4" borderId="99" xfId="33" applyFont="1" applyFill="1" applyBorder="1" applyAlignment="1">
      <alignment vertical="center"/>
    </xf>
    <xf numFmtId="0" fontId="10" fillId="4" borderId="21" xfId="33" applyFont="1" applyFill="1" applyBorder="1" applyAlignment="1">
      <alignment vertical="center" wrapText="1"/>
    </xf>
    <xf numFmtId="0" fontId="10" fillId="20" borderId="44" xfId="33" applyFont="1" applyFill="1" applyBorder="1" applyAlignment="1">
      <alignment vertical="center"/>
    </xf>
    <xf numFmtId="0" fontId="10" fillId="23" borderId="102" xfId="33" applyFont="1" applyFill="1" applyBorder="1" applyAlignment="1">
      <alignment vertical="center" wrapText="1"/>
    </xf>
    <xf numFmtId="0" fontId="17" fillId="12" borderId="38" xfId="33" applyFont="1" applyFill="1" applyBorder="1" applyAlignment="1">
      <alignment vertical="center" wrapText="1"/>
    </xf>
    <xf numFmtId="0" fontId="10" fillId="29" borderId="156" xfId="33" applyFont="1" applyFill="1" applyBorder="1" applyAlignment="1">
      <alignment vertical="center"/>
    </xf>
    <xf numFmtId="0" fontId="10" fillId="29" borderId="74" xfId="33" applyFont="1" applyFill="1" applyBorder="1" applyAlignment="1">
      <alignment vertical="center" wrapText="1"/>
    </xf>
    <xf numFmtId="0" fontId="10" fillId="29" borderId="91" xfId="33" applyFont="1" applyFill="1" applyBorder="1" applyAlignment="1">
      <alignment vertical="center"/>
    </xf>
    <xf numFmtId="0" fontId="10" fillId="29" borderId="134" xfId="33" applyFont="1" applyFill="1" applyBorder="1" applyAlignment="1">
      <alignment vertical="center"/>
    </xf>
    <xf numFmtId="0" fontId="10" fillId="29" borderId="79" xfId="33" applyFont="1" applyFill="1" applyBorder="1" applyAlignment="1">
      <alignment vertical="center" wrapText="1"/>
    </xf>
    <xf numFmtId="0" fontId="10" fillId="5" borderId="1" xfId="33" applyFont="1" applyFill="1" applyBorder="1" applyAlignment="1">
      <alignment horizontal="left" vertical="center"/>
    </xf>
    <xf numFmtId="0" fontId="57" fillId="8" borderId="1" xfId="33" applyFont="1" applyFill="1" applyBorder="1" applyAlignment="1">
      <alignment vertical="center"/>
    </xf>
    <xf numFmtId="0" fontId="75" fillId="8" borderId="0" xfId="33" applyFont="1" applyFill="1" applyAlignment="1">
      <alignment vertical="center"/>
    </xf>
    <xf numFmtId="0" fontId="75" fillId="29" borderId="0" xfId="33" applyFont="1" applyFill="1" applyAlignment="1">
      <alignment vertical="center"/>
    </xf>
    <xf numFmtId="0" fontId="40" fillId="8" borderId="0" xfId="33" applyFont="1" applyFill="1" applyAlignment="1">
      <alignment horizontal="center" vertical="center"/>
    </xf>
    <xf numFmtId="0" fontId="76" fillId="29" borderId="0" xfId="33" applyFont="1" applyFill="1" applyBorder="1" applyAlignment="1">
      <alignment vertical="center"/>
    </xf>
    <xf numFmtId="0" fontId="10" fillId="3" borderId="21" xfId="33" applyFont="1" applyFill="1" applyBorder="1" applyAlignment="1">
      <alignment vertical="center"/>
    </xf>
    <xf numFmtId="0" fontId="10" fillId="8" borderId="11" xfId="33" applyFont="1" applyFill="1" applyBorder="1" applyAlignment="1">
      <alignment vertical="center"/>
    </xf>
    <xf numFmtId="0" fontId="10" fillId="8" borderId="22" xfId="33" applyFont="1" applyFill="1" applyBorder="1" applyAlignment="1">
      <alignment vertical="center"/>
    </xf>
    <xf numFmtId="0" fontId="10" fillId="8" borderId="105" xfId="33" applyFont="1" applyFill="1" applyBorder="1" applyAlignment="1">
      <alignment vertical="center"/>
    </xf>
    <xf numFmtId="0" fontId="10" fillId="9" borderId="50" xfId="33" applyFont="1" applyFill="1" applyBorder="1" applyAlignment="1">
      <alignment vertical="center"/>
    </xf>
    <xf numFmtId="0" fontId="10" fillId="8" borderId="45" xfId="33" applyFont="1" applyFill="1" applyBorder="1" applyAlignment="1">
      <alignment vertical="center"/>
    </xf>
    <xf numFmtId="0" fontId="10" fillId="8" borderId="19" xfId="33" applyFont="1" applyFill="1" applyBorder="1" applyAlignment="1">
      <alignment vertical="center"/>
    </xf>
    <xf numFmtId="0" fontId="10" fillId="9" borderId="53" xfId="33" applyFont="1" applyFill="1" applyBorder="1" applyAlignment="1">
      <alignment vertical="center"/>
    </xf>
    <xf numFmtId="0" fontId="10" fillId="8" borderId="24" xfId="33" applyFont="1" applyFill="1" applyBorder="1" applyAlignment="1">
      <alignment vertical="center"/>
    </xf>
    <xf numFmtId="0" fontId="10" fillId="48" borderId="50" xfId="33" applyFont="1" applyFill="1" applyBorder="1" applyAlignment="1">
      <alignment vertical="center"/>
    </xf>
    <xf numFmtId="0" fontId="17" fillId="10" borderId="21" xfId="33" applyFont="1" applyFill="1" applyBorder="1" applyAlignment="1">
      <alignment vertical="center"/>
    </xf>
    <xf numFmtId="0" fontId="10" fillId="52" borderId="105" xfId="33" applyFont="1" applyFill="1" applyBorder="1" applyAlignment="1">
      <alignment vertical="center"/>
    </xf>
    <xf numFmtId="38" fontId="10" fillId="54" borderId="19" xfId="29" applyNumberFormat="1" applyFont="1" applyFill="1" applyBorder="1" applyAlignment="1">
      <alignment vertical="center"/>
    </xf>
    <xf numFmtId="0" fontId="10" fillId="20" borderId="50" xfId="33" applyFont="1" applyFill="1" applyBorder="1" applyAlignment="1">
      <alignment vertical="center"/>
    </xf>
    <xf numFmtId="0" fontId="10" fillId="23" borderId="102" xfId="33" applyFont="1" applyFill="1" applyBorder="1" applyAlignment="1">
      <alignment vertical="center"/>
    </xf>
    <xf numFmtId="0" fontId="17" fillId="50" borderId="70" xfId="33" applyFont="1" applyFill="1" applyBorder="1" applyAlignment="1">
      <alignment vertical="center"/>
    </xf>
    <xf numFmtId="0" fontId="10" fillId="0" borderId="134" xfId="33" applyFont="1" applyFill="1" applyBorder="1" applyAlignment="1">
      <alignment vertical="center"/>
    </xf>
    <xf numFmtId="0" fontId="10" fillId="29" borderId="79" xfId="33" applyFont="1" applyFill="1" applyBorder="1" applyAlignment="1">
      <alignment vertical="center"/>
    </xf>
    <xf numFmtId="0" fontId="10" fillId="29" borderId="0" xfId="33" applyFont="1" applyFill="1" applyAlignment="1"/>
    <xf numFmtId="0" fontId="70" fillId="8" borderId="0" xfId="32" applyFont="1" applyFill="1" applyAlignment="1">
      <alignment vertical="center"/>
    </xf>
    <xf numFmtId="0" fontId="10" fillId="24" borderId="58" xfId="33" applyFont="1" applyFill="1" applyBorder="1" applyAlignment="1">
      <alignment horizontal="left" vertical="center"/>
    </xf>
    <xf numFmtId="0" fontId="10" fillId="29" borderId="35" xfId="33" applyFont="1" applyFill="1" applyBorder="1" applyAlignment="1">
      <alignment vertical="center"/>
    </xf>
    <xf numFmtId="0" fontId="10" fillId="8" borderId="38" xfId="33" applyFont="1" applyFill="1" applyBorder="1" applyAlignment="1">
      <alignment vertical="center" wrapText="1"/>
    </xf>
    <xf numFmtId="0" fontId="10" fillId="29" borderId="55" xfId="33" applyFont="1" applyFill="1" applyBorder="1" applyAlignment="1">
      <alignment vertical="center"/>
    </xf>
    <xf numFmtId="0" fontId="10" fillId="8" borderId="27" xfId="33" applyFont="1" applyFill="1" applyBorder="1" applyAlignment="1">
      <alignment vertical="center" wrapText="1"/>
    </xf>
    <xf numFmtId="0" fontId="10" fillId="8" borderId="29" xfId="33" applyFont="1" applyFill="1" applyBorder="1" applyAlignment="1">
      <alignment vertical="center" wrapText="1"/>
    </xf>
    <xf numFmtId="0" fontId="10" fillId="29" borderId="56" xfId="33" applyFont="1" applyFill="1" applyBorder="1" applyAlignment="1">
      <alignment vertical="center"/>
    </xf>
    <xf numFmtId="0" fontId="10" fillId="8" borderId="57" xfId="33" applyFont="1" applyFill="1" applyBorder="1" applyAlignment="1">
      <alignment vertical="center" wrapText="1"/>
    </xf>
    <xf numFmtId="0" fontId="10" fillId="29" borderId="36" xfId="33" applyFont="1" applyFill="1" applyBorder="1" applyAlignment="1">
      <alignment vertical="center"/>
    </xf>
    <xf numFmtId="176" fontId="10" fillId="8" borderId="29" xfId="0" applyNumberFormat="1" applyFont="1" applyFill="1" applyBorder="1" applyAlignment="1">
      <alignment vertical="center" shrinkToFit="1"/>
    </xf>
    <xf numFmtId="0" fontId="10" fillId="29" borderId="60" xfId="33" applyFont="1" applyFill="1" applyBorder="1" applyAlignment="1">
      <alignment vertical="center"/>
    </xf>
    <xf numFmtId="0" fontId="10" fillId="29" borderId="73" xfId="33" applyFont="1" applyFill="1" applyBorder="1" applyAlignment="1">
      <alignment vertical="center" wrapText="1"/>
    </xf>
    <xf numFmtId="0" fontId="10" fillId="29" borderId="41" xfId="33" applyFont="1" applyFill="1" applyBorder="1" applyAlignment="1">
      <alignment vertical="center"/>
    </xf>
    <xf numFmtId="0" fontId="10" fillId="8" borderId="18" xfId="33" applyFont="1" applyFill="1" applyBorder="1" applyAlignment="1">
      <alignment vertical="center" wrapText="1"/>
    </xf>
    <xf numFmtId="0" fontId="10" fillId="8" borderId="11" xfId="33" applyFont="1" applyFill="1" applyBorder="1" applyAlignment="1">
      <alignment vertical="center" wrapText="1"/>
    </xf>
    <xf numFmtId="176" fontId="10" fillId="8" borderId="1" xfId="0" applyNumberFormat="1" applyFont="1" applyFill="1" applyBorder="1" applyAlignment="1">
      <alignment vertical="center" shrinkToFit="1"/>
    </xf>
    <xf numFmtId="0" fontId="10" fillId="8" borderId="67" xfId="33" applyFont="1" applyFill="1" applyBorder="1" applyAlignment="1">
      <alignment vertical="center" wrapText="1"/>
    </xf>
    <xf numFmtId="0" fontId="10" fillId="8" borderId="4" xfId="33" applyFont="1" applyFill="1" applyBorder="1" applyAlignment="1">
      <alignment vertical="center" wrapText="1"/>
    </xf>
    <xf numFmtId="184" fontId="10" fillId="29" borderId="1" xfId="33" applyNumberFormat="1" applyFont="1" applyFill="1" applyBorder="1" applyAlignment="1">
      <alignment vertical="center" wrapText="1"/>
    </xf>
    <xf numFmtId="184" fontId="10" fillId="29" borderId="11" xfId="33" applyNumberFormat="1" applyFont="1" applyFill="1" applyBorder="1" applyAlignment="1">
      <alignment vertical="center" wrapText="1"/>
    </xf>
    <xf numFmtId="0" fontId="10" fillId="29" borderId="9" xfId="33" applyFont="1" applyFill="1" applyBorder="1" applyAlignment="1">
      <alignment vertical="center" wrapText="1"/>
    </xf>
    <xf numFmtId="184" fontId="10" fillId="29" borderId="4" xfId="33" applyNumberFormat="1" applyFont="1" applyFill="1" applyBorder="1" applyAlignment="1">
      <alignment vertical="center" wrapText="1"/>
    </xf>
    <xf numFmtId="184" fontId="10" fillId="8" borderId="1" xfId="33" applyNumberFormat="1" applyFont="1" applyFill="1" applyBorder="1" applyAlignment="1">
      <alignment vertical="center" wrapText="1"/>
    </xf>
    <xf numFmtId="184" fontId="10" fillId="8" borderId="11" xfId="33" applyNumberFormat="1" applyFont="1" applyFill="1" applyBorder="1" applyAlignment="1">
      <alignment vertical="center" wrapText="1"/>
    </xf>
    <xf numFmtId="0" fontId="10" fillId="8" borderId="9" xfId="33" applyFont="1" applyFill="1" applyBorder="1" applyAlignment="1">
      <alignment vertical="center" wrapText="1"/>
    </xf>
    <xf numFmtId="184" fontId="10" fillId="8" borderId="4" xfId="33" applyNumberFormat="1" applyFont="1" applyFill="1" applyBorder="1" applyAlignment="1">
      <alignment vertical="center" wrapText="1"/>
    </xf>
    <xf numFmtId="0" fontId="10" fillId="8" borderId="35" xfId="33" applyFont="1" applyFill="1" applyBorder="1" applyAlignment="1">
      <alignment vertical="center"/>
    </xf>
    <xf numFmtId="0" fontId="10" fillId="8" borderId="55" xfId="33" applyFont="1" applyFill="1" applyBorder="1" applyAlignment="1">
      <alignment vertical="center"/>
    </xf>
    <xf numFmtId="0" fontId="10" fillId="8" borderId="56" xfId="33" applyFont="1" applyFill="1" applyBorder="1" applyAlignment="1">
      <alignment vertical="center"/>
    </xf>
    <xf numFmtId="0" fontId="10" fillId="8" borderId="41" xfId="33" applyFont="1" applyFill="1" applyBorder="1" applyAlignment="1">
      <alignment vertical="center"/>
    </xf>
    <xf numFmtId="0" fontId="10" fillId="8" borderId="68" xfId="33" applyFont="1" applyFill="1" applyBorder="1" applyAlignment="1">
      <alignment vertical="center" wrapText="1"/>
    </xf>
    <xf numFmtId="0" fontId="10" fillId="8" borderId="36" xfId="33" applyFont="1" applyFill="1" applyBorder="1" applyAlignment="1">
      <alignment vertical="center"/>
    </xf>
    <xf numFmtId="0" fontId="10" fillId="8" borderId="60" xfId="33" applyFont="1" applyFill="1" applyBorder="1" applyAlignment="1">
      <alignment vertical="center"/>
    </xf>
    <xf numFmtId="0" fontId="10" fillId="29" borderId="1" xfId="33" applyFont="1" applyFill="1" applyBorder="1" applyAlignment="1">
      <alignment vertical="center" wrapText="1"/>
    </xf>
    <xf numFmtId="0" fontId="10" fillId="29" borderId="11" xfId="33" applyFont="1" applyFill="1" applyBorder="1" applyAlignment="1">
      <alignment vertical="center" wrapText="1"/>
    </xf>
    <xf numFmtId="0" fontId="10" fillId="29" borderId="4" xfId="33" applyFont="1" applyFill="1" applyBorder="1" applyAlignment="1">
      <alignment vertical="center" wrapText="1"/>
    </xf>
    <xf numFmtId="0" fontId="10" fillId="24" borderId="33" xfId="33" applyFont="1" applyFill="1" applyBorder="1" applyAlignment="1">
      <alignment vertical="center"/>
    </xf>
    <xf numFmtId="0" fontId="10" fillId="24" borderId="21" xfId="33" applyFont="1" applyFill="1" applyBorder="1" applyAlignment="1">
      <alignment horizontal="center" vertical="center"/>
    </xf>
    <xf numFmtId="0" fontId="10" fillId="20" borderId="20" xfId="33" applyFont="1" applyFill="1" applyBorder="1" applyAlignment="1">
      <alignment vertical="center"/>
    </xf>
    <xf numFmtId="0" fontId="10" fillId="21" borderId="44" xfId="33" applyFont="1" applyFill="1" applyBorder="1" applyAlignment="1">
      <alignment vertical="center"/>
    </xf>
    <xf numFmtId="0" fontId="10" fillId="21" borderId="50" xfId="33" applyFont="1" applyFill="1" applyBorder="1" applyAlignment="1">
      <alignment vertical="center"/>
    </xf>
    <xf numFmtId="0" fontId="10" fillId="21" borderId="53" xfId="33" applyFont="1" applyFill="1" applyBorder="1" applyAlignment="1">
      <alignment vertical="center"/>
    </xf>
    <xf numFmtId="0" fontId="10" fillId="21" borderId="20" xfId="33" applyFont="1" applyFill="1" applyBorder="1" applyAlignment="1">
      <alignment vertical="center"/>
    </xf>
    <xf numFmtId="0" fontId="10" fillId="21" borderId="4" xfId="33" applyFont="1" applyFill="1" applyBorder="1" applyAlignment="1">
      <alignment vertical="center"/>
    </xf>
    <xf numFmtId="0" fontId="10" fillId="22" borderId="20" xfId="33" applyFont="1" applyFill="1" applyBorder="1" applyAlignment="1">
      <alignment vertical="center"/>
    </xf>
    <xf numFmtId="0" fontId="10" fillId="22" borderId="102" xfId="33" applyFont="1" applyFill="1" applyBorder="1" applyAlignment="1">
      <alignment vertical="center"/>
    </xf>
    <xf numFmtId="0" fontId="10" fillId="22" borderId="53" xfId="33" applyFont="1" applyFill="1" applyBorder="1" applyAlignment="1">
      <alignment vertical="center"/>
    </xf>
    <xf numFmtId="0" fontId="10" fillId="22" borderId="4" xfId="33" applyFont="1" applyFill="1" applyBorder="1" applyAlignment="1">
      <alignment vertical="center"/>
    </xf>
    <xf numFmtId="0" fontId="10" fillId="44" borderId="102" xfId="33" applyFont="1" applyFill="1" applyBorder="1" applyAlignment="1">
      <alignment vertical="center"/>
    </xf>
    <xf numFmtId="0" fontId="43" fillId="8" borderId="9" xfId="33" applyFont="1" applyFill="1" applyBorder="1" applyAlignment="1">
      <alignment vertical="center"/>
    </xf>
    <xf numFmtId="0" fontId="10" fillId="23" borderId="48" xfId="33" applyFont="1" applyFill="1" applyBorder="1" applyAlignment="1">
      <alignment vertical="center"/>
    </xf>
    <xf numFmtId="0" fontId="10" fillId="21" borderId="102" xfId="33" applyFont="1" applyFill="1" applyBorder="1" applyAlignment="1">
      <alignment vertical="center"/>
    </xf>
    <xf numFmtId="0" fontId="55" fillId="29" borderId="0" xfId="31" applyFont="1" applyFill="1"/>
    <xf numFmtId="0" fontId="10" fillId="24" borderId="33" xfId="31" applyFont="1" applyFill="1" applyBorder="1"/>
    <xf numFmtId="0" fontId="10" fillId="24" borderId="21" xfId="31" applyFont="1" applyFill="1" applyBorder="1"/>
    <xf numFmtId="0" fontId="10" fillId="8" borderId="33" xfId="31" applyFont="1" applyFill="1" applyBorder="1"/>
    <xf numFmtId="0" fontId="10" fillId="8" borderId="21" xfId="31" applyFont="1" applyFill="1" applyBorder="1"/>
    <xf numFmtId="0" fontId="10" fillId="20" borderId="44" xfId="31" applyFont="1" applyFill="1" applyBorder="1" applyAlignment="1">
      <alignment vertical="center"/>
    </xf>
    <xf numFmtId="0" fontId="10" fillId="20" borderId="20" xfId="31" applyFont="1" applyFill="1" applyBorder="1" applyAlignment="1">
      <alignment vertical="center"/>
    </xf>
    <xf numFmtId="0" fontId="10" fillId="19" borderId="44" xfId="31" applyFont="1" applyFill="1" applyBorder="1" applyAlignment="1">
      <alignment vertical="center"/>
    </xf>
    <xf numFmtId="0" fontId="10" fillId="19" borderId="33" xfId="31" applyFont="1" applyFill="1" applyBorder="1" applyAlignment="1">
      <alignment vertical="center"/>
    </xf>
    <xf numFmtId="0" fontId="10" fillId="19" borderId="20" xfId="31" applyFont="1" applyFill="1" applyBorder="1" applyAlignment="1">
      <alignment vertical="center"/>
    </xf>
    <xf numFmtId="0" fontId="10" fillId="20" borderId="32" xfId="31" applyFont="1" applyFill="1" applyBorder="1" applyAlignment="1">
      <alignment vertical="center"/>
    </xf>
    <xf numFmtId="0" fontId="10" fillId="8" borderId="33" xfId="31" applyFont="1" applyFill="1" applyBorder="1" applyAlignment="1">
      <alignment vertical="center"/>
    </xf>
    <xf numFmtId="0" fontId="10" fillId="8" borderId="44" xfId="31" applyFont="1" applyFill="1" applyBorder="1" applyAlignment="1">
      <alignment vertical="center"/>
    </xf>
    <xf numFmtId="0" fontId="10" fillId="8" borderId="1" xfId="31" applyFont="1" applyFill="1" applyBorder="1" applyAlignment="1">
      <alignment vertical="center"/>
    </xf>
    <xf numFmtId="0" fontId="10" fillId="8" borderId="20" xfId="31" applyFont="1" applyFill="1" applyBorder="1" applyAlignment="1">
      <alignment vertical="center"/>
    </xf>
    <xf numFmtId="0" fontId="10" fillId="29" borderId="20" xfId="31" applyFont="1" applyFill="1" applyBorder="1" applyAlignment="1">
      <alignment vertical="center"/>
    </xf>
    <xf numFmtId="0" fontId="10" fillId="8" borderId="21" xfId="31" applyFont="1" applyFill="1" applyBorder="1" applyAlignment="1">
      <alignment vertical="center"/>
    </xf>
    <xf numFmtId="0" fontId="10" fillId="8" borderId="0" xfId="31" applyFont="1" applyFill="1" applyBorder="1"/>
    <xf numFmtId="0" fontId="77" fillId="29" borderId="0" xfId="0" applyFont="1" applyFill="1">
      <alignment vertical="center"/>
    </xf>
    <xf numFmtId="0" fontId="10" fillId="29" borderId="0" xfId="0" applyFont="1" applyFill="1" applyAlignment="1">
      <alignment vertical="center"/>
    </xf>
    <xf numFmtId="0" fontId="10" fillId="24" borderId="1" xfId="0" applyFont="1" applyFill="1" applyBorder="1" applyAlignment="1">
      <alignment horizontal="center" vertical="center"/>
    </xf>
    <xf numFmtId="0" fontId="79" fillId="49" borderId="33" xfId="0" applyFont="1" applyFill="1" applyBorder="1" applyAlignment="1">
      <alignment vertical="center"/>
    </xf>
    <xf numFmtId="0" fontId="79" fillId="49" borderId="49" xfId="0" applyFont="1" applyFill="1" applyBorder="1" applyAlignment="1">
      <alignment vertical="center"/>
    </xf>
    <xf numFmtId="0" fontId="10" fillId="49" borderId="49" xfId="0" applyFont="1" applyFill="1" applyBorder="1" applyAlignment="1">
      <alignment horizontal="center" vertical="center" wrapText="1"/>
    </xf>
    <xf numFmtId="0" fontId="10" fillId="49" borderId="21" xfId="0" applyFont="1" applyFill="1" applyBorder="1" applyAlignment="1">
      <alignment horizontal="center" vertical="center"/>
    </xf>
    <xf numFmtId="0" fontId="10" fillId="29" borderId="33" xfId="0" applyFont="1" applyFill="1" applyBorder="1">
      <alignment vertical="center"/>
    </xf>
    <xf numFmtId="0" fontId="10" fillId="29" borderId="49" xfId="0" applyFont="1" applyFill="1" applyBorder="1">
      <alignment vertical="center"/>
    </xf>
    <xf numFmtId="0" fontId="10" fillId="29" borderId="21" xfId="0" applyFont="1" applyFill="1" applyBorder="1" applyAlignment="1">
      <alignment vertical="center" wrapText="1"/>
    </xf>
    <xf numFmtId="0" fontId="10" fillId="29" borderId="44" xfId="0" applyFont="1" applyFill="1" applyBorder="1">
      <alignment vertical="center"/>
    </xf>
    <xf numFmtId="0" fontId="10" fillId="29" borderId="99" xfId="0" applyFont="1" applyFill="1" applyBorder="1">
      <alignment vertical="center"/>
    </xf>
    <xf numFmtId="0" fontId="10" fillId="29" borderId="92" xfId="0" applyFont="1" applyFill="1" applyBorder="1" applyAlignment="1">
      <alignment vertical="center"/>
    </xf>
    <xf numFmtId="0" fontId="10" fillId="29" borderId="109" xfId="0" applyFont="1" applyFill="1" applyBorder="1" applyAlignment="1">
      <alignment vertical="center"/>
    </xf>
    <xf numFmtId="0" fontId="10" fillId="29" borderId="90" xfId="0" applyFont="1" applyFill="1" applyBorder="1" applyAlignment="1">
      <alignment vertical="center"/>
    </xf>
    <xf numFmtId="0" fontId="10" fillId="29" borderId="33" xfId="0" applyFont="1" applyFill="1" applyBorder="1" applyAlignment="1">
      <alignment vertical="center"/>
    </xf>
    <xf numFmtId="0" fontId="10" fillId="29" borderId="49" xfId="0" applyFont="1" applyFill="1" applyBorder="1" applyAlignment="1">
      <alignment vertical="center"/>
    </xf>
    <xf numFmtId="0" fontId="10" fillId="29" borderId="89" xfId="0" applyFont="1" applyFill="1" applyBorder="1" applyAlignment="1">
      <alignment vertical="center"/>
    </xf>
    <xf numFmtId="0" fontId="10" fillId="29" borderId="93" xfId="0" applyFont="1" applyFill="1" applyBorder="1" applyAlignment="1">
      <alignment vertical="center"/>
    </xf>
    <xf numFmtId="0" fontId="10" fillId="29" borderId="47" xfId="0" applyFont="1" applyFill="1" applyBorder="1" applyAlignment="1">
      <alignment vertical="center"/>
    </xf>
    <xf numFmtId="0" fontId="10" fillId="29" borderId="32" xfId="0" applyFont="1" applyFill="1" applyBorder="1" applyAlignment="1">
      <alignment vertical="center"/>
    </xf>
    <xf numFmtId="0" fontId="10" fillId="29" borderId="48" xfId="0" applyFont="1" applyFill="1" applyBorder="1" applyAlignment="1">
      <alignment vertical="center"/>
    </xf>
    <xf numFmtId="0" fontId="10" fillId="29" borderId="0" xfId="0" applyFont="1" applyFill="1" applyAlignment="1">
      <alignment horizontal="right" vertical="center"/>
    </xf>
    <xf numFmtId="0" fontId="10" fillId="8" borderId="1" xfId="32" applyFont="1" applyFill="1" applyBorder="1" applyAlignment="1">
      <alignment vertical="center"/>
    </xf>
    <xf numFmtId="0" fontId="10" fillId="8" borderId="1" xfId="32" applyFont="1" applyFill="1" applyBorder="1"/>
    <xf numFmtId="0" fontId="10" fillId="24" borderId="14" xfId="33" applyFont="1" applyFill="1" applyBorder="1" applyAlignment="1">
      <alignment horizontal="left" vertical="center"/>
    </xf>
    <xf numFmtId="0" fontId="10" fillId="24" borderId="15" xfId="33" applyFont="1" applyFill="1" applyBorder="1" applyAlignment="1">
      <alignment horizontal="center" vertical="center"/>
    </xf>
    <xf numFmtId="0" fontId="17" fillId="20" borderId="35" xfId="33" applyFont="1" applyFill="1" applyBorder="1" applyAlignment="1">
      <alignment vertical="center"/>
    </xf>
    <xf numFmtId="0" fontId="17" fillId="20" borderId="37" xfId="33" applyFont="1" applyFill="1" applyBorder="1" applyAlignment="1">
      <alignment horizontal="left" vertical="center"/>
    </xf>
    <xf numFmtId="0" fontId="17" fillId="20" borderId="38" xfId="33" applyFont="1" applyFill="1" applyBorder="1" applyAlignment="1">
      <alignment horizontal="center" vertical="center"/>
    </xf>
    <xf numFmtId="0" fontId="10" fillId="32" borderId="36" xfId="33" applyFont="1" applyFill="1" applyBorder="1" applyAlignment="1">
      <alignment vertical="center"/>
    </xf>
    <xf numFmtId="0" fontId="10" fillId="32" borderId="20" xfId="33" applyFont="1" applyFill="1" applyBorder="1" applyAlignment="1">
      <alignment vertical="center"/>
    </xf>
    <xf numFmtId="0" fontId="10" fillId="32" borderId="45" xfId="33" applyFont="1" applyFill="1" applyBorder="1" applyAlignment="1">
      <alignment vertical="center" wrapText="1"/>
    </xf>
    <xf numFmtId="0" fontId="10" fillId="32" borderId="22" xfId="33" applyFont="1" applyFill="1" applyBorder="1" applyAlignment="1">
      <alignment vertical="center" wrapText="1"/>
    </xf>
    <xf numFmtId="0" fontId="10" fillId="32" borderId="24" xfId="33" applyFont="1" applyFill="1" applyBorder="1" applyAlignment="1">
      <alignment vertical="center" wrapText="1"/>
    </xf>
    <xf numFmtId="0" fontId="10" fillId="20" borderId="21" xfId="33" applyFont="1" applyFill="1" applyBorder="1" applyAlignment="1">
      <alignment vertical="center" wrapText="1"/>
    </xf>
    <xf numFmtId="0" fontId="10" fillId="32" borderId="19" xfId="33" applyFont="1" applyFill="1" applyBorder="1" applyAlignment="1">
      <alignment vertical="center" wrapText="1"/>
    </xf>
    <xf numFmtId="0" fontId="17" fillId="20" borderId="37" xfId="33" applyFont="1" applyFill="1" applyBorder="1" applyAlignment="1">
      <alignment vertical="center"/>
    </xf>
    <xf numFmtId="0" fontId="17" fillId="20" borderId="70" xfId="33" applyFont="1" applyFill="1" applyBorder="1" applyAlignment="1">
      <alignment vertical="center" wrapText="1"/>
    </xf>
    <xf numFmtId="0" fontId="17" fillId="20" borderId="42" xfId="33" applyFont="1" applyFill="1" applyBorder="1" applyAlignment="1">
      <alignment vertical="center"/>
    </xf>
    <xf numFmtId="0" fontId="17" fillId="20" borderId="38" xfId="33" applyFont="1" applyFill="1" applyBorder="1" applyAlignment="1">
      <alignment vertical="center" wrapText="1"/>
    </xf>
    <xf numFmtId="0" fontId="10" fillId="32" borderId="53" xfId="33" applyFont="1" applyFill="1" applyBorder="1" applyAlignment="1">
      <alignment vertical="center"/>
    </xf>
    <xf numFmtId="0" fontId="10" fillId="32" borderId="75" xfId="33" applyFont="1" applyFill="1" applyBorder="1" applyAlignment="1">
      <alignment vertical="center" wrapText="1"/>
    </xf>
    <xf numFmtId="0" fontId="10" fillId="32" borderId="74" xfId="33" applyFont="1" applyFill="1" applyBorder="1" applyAlignment="1">
      <alignment vertical="center" wrapText="1"/>
    </xf>
    <xf numFmtId="0" fontId="10" fillId="32" borderId="4" xfId="33" applyFont="1" applyFill="1" applyBorder="1" applyAlignment="1">
      <alignment vertical="center"/>
    </xf>
    <xf numFmtId="0" fontId="10" fillId="32" borderId="95" xfId="33" applyFont="1" applyFill="1" applyBorder="1" applyAlignment="1">
      <alignment vertical="center" wrapText="1"/>
    </xf>
    <xf numFmtId="0" fontId="10" fillId="20" borderId="48" xfId="33" applyFont="1" applyFill="1" applyBorder="1" applyAlignment="1">
      <alignment vertical="center" wrapText="1"/>
    </xf>
    <xf numFmtId="0" fontId="10" fillId="32" borderId="55" xfId="33" applyFont="1" applyFill="1" applyBorder="1" applyAlignment="1">
      <alignment vertical="center"/>
    </xf>
    <xf numFmtId="0" fontId="10" fillId="32" borderId="41" xfId="33" applyFont="1" applyFill="1" applyBorder="1" applyAlignment="1">
      <alignment vertical="center"/>
    </xf>
    <xf numFmtId="0" fontId="10" fillId="20" borderId="94" xfId="33" applyFont="1" applyFill="1" applyBorder="1" applyAlignment="1">
      <alignment vertical="center"/>
    </xf>
    <xf numFmtId="0" fontId="10" fillId="20" borderId="18" xfId="33" applyFont="1" applyFill="1" applyBorder="1" applyAlignment="1">
      <alignment vertical="center" wrapText="1"/>
    </xf>
    <xf numFmtId="0" fontId="10" fillId="32" borderId="96" xfId="33" applyFont="1" applyFill="1" applyBorder="1" applyAlignment="1">
      <alignment vertical="center"/>
    </xf>
    <xf numFmtId="0" fontId="10" fillId="32" borderId="72" xfId="33" applyFont="1" applyFill="1" applyBorder="1" applyAlignment="1">
      <alignment vertical="center" wrapText="1"/>
    </xf>
    <xf numFmtId="0" fontId="10" fillId="32" borderId="56" xfId="33" applyFont="1" applyFill="1" applyBorder="1" applyAlignment="1">
      <alignment vertical="center"/>
    </xf>
    <xf numFmtId="0" fontId="10" fillId="32" borderId="118" xfId="33" applyFont="1" applyFill="1" applyBorder="1" applyAlignment="1">
      <alignment vertical="center"/>
    </xf>
    <xf numFmtId="0" fontId="10" fillId="32" borderId="119" xfId="33" applyFont="1" applyFill="1" applyBorder="1" applyAlignment="1">
      <alignment vertical="center" wrapText="1"/>
    </xf>
    <xf numFmtId="0" fontId="10" fillId="32" borderId="97" xfId="33" applyFont="1" applyFill="1" applyBorder="1" applyAlignment="1">
      <alignment vertical="center"/>
    </xf>
    <xf numFmtId="0" fontId="10" fillId="32" borderId="94" xfId="33" applyFont="1" applyFill="1" applyBorder="1" applyAlignment="1">
      <alignment vertical="center"/>
    </xf>
    <xf numFmtId="0" fontId="10" fillId="32" borderId="18" xfId="33" applyFont="1" applyFill="1" applyBorder="1" applyAlignment="1">
      <alignment vertical="center" wrapText="1"/>
    </xf>
    <xf numFmtId="0" fontId="17" fillId="20" borderId="36" xfId="33" applyFont="1" applyFill="1" applyBorder="1" applyAlignment="1">
      <alignment vertical="center"/>
    </xf>
    <xf numFmtId="0" fontId="17" fillId="20" borderId="126" xfId="33" applyFont="1" applyFill="1" applyBorder="1" applyAlignment="1">
      <alignment vertical="center"/>
    </xf>
    <xf numFmtId="0" fontId="17" fillId="20" borderId="48" xfId="33" applyFont="1" applyFill="1" applyBorder="1" applyAlignment="1">
      <alignment vertical="center" wrapText="1"/>
    </xf>
    <xf numFmtId="0" fontId="10" fillId="32" borderId="128" xfId="33" applyFont="1" applyFill="1" applyBorder="1" applyAlignment="1">
      <alignment vertical="center"/>
    </xf>
    <xf numFmtId="0" fontId="10" fillId="32" borderId="129" xfId="33" applyFont="1" applyFill="1" applyBorder="1" applyAlignment="1">
      <alignment vertical="center" wrapText="1"/>
    </xf>
    <xf numFmtId="0" fontId="17" fillId="20" borderId="141" xfId="33" applyFont="1" applyFill="1" applyBorder="1" applyAlignment="1">
      <alignment vertical="center"/>
    </xf>
    <xf numFmtId="0" fontId="10" fillId="20" borderId="93" xfId="33" applyFont="1" applyFill="1" applyBorder="1" applyAlignment="1">
      <alignment vertical="center"/>
    </xf>
    <xf numFmtId="0" fontId="10" fillId="20" borderId="47" xfId="33" applyFont="1" applyFill="1" applyBorder="1" applyAlignment="1">
      <alignment vertical="center" wrapText="1"/>
    </xf>
    <xf numFmtId="0" fontId="17" fillId="20" borderId="142" xfId="33" applyFont="1" applyFill="1" applyBorder="1" applyAlignment="1">
      <alignment vertical="center"/>
    </xf>
    <xf numFmtId="0" fontId="10" fillId="20" borderId="143" xfId="33" applyFont="1" applyFill="1" applyBorder="1" applyAlignment="1">
      <alignment vertical="center"/>
    </xf>
    <xf numFmtId="0" fontId="10" fillId="20" borderId="144" xfId="33" applyFont="1" applyFill="1" applyBorder="1" applyAlignment="1">
      <alignment vertical="center" wrapText="1"/>
    </xf>
    <xf numFmtId="0" fontId="17" fillId="20" borderId="146" xfId="33" applyFont="1" applyFill="1" applyBorder="1" applyAlignment="1">
      <alignment vertical="center"/>
    </xf>
    <xf numFmtId="0" fontId="10" fillId="20" borderId="147" xfId="33" applyFont="1" applyFill="1" applyBorder="1" applyAlignment="1">
      <alignment vertical="center"/>
    </xf>
    <xf numFmtId="0" fontId="10" fillId="20" borderId="123" xfId="33" applyFont="1" applyFill="1" applyBorder="1" applyAlignment="1">
      <alignment vertical="center" wrapText="1"/>
    </xf>
    <xf numFmtId="0" fontId="17" fillId="20" borderId="148" xfId="33" applyFont="1" applyFill="1" applyBorder="1" applyAlignment="1">
      <alignment vertical="center"/>
    </xf>
    <xf numFmtId="0" fontId="10" fillId="20" borderId="149" xfId="33" applyFont="1" applyFill="1" applyBorder="1" applyAlignment="1">
      <alignment vertical="center"/>
    </xf>
    <xf numFmtId="0" fontId="10" fillId="20" borderId="150" xfId="33" applyFont="1" applyFill="1" applyBorder="1" applyAlignment="1">
      <alignment vertical="center" wrapText="1"/>
    </xf>
    <xf numFmtId="0" fontId="31" fillId="29" borderId="0" xfId="33" applyFont="1" applyFill="1" applyAlignment="1">
      <alignment vertical="center"/>
    </xf>
    <xf numFmtId="0" fontId="10" fillId="32" borderId="1" xfId="33" applyFont="1" applyFill="1" applyBorder="1" applyAlignment="1">
      <alignment vertical="center"/>
    </xf>
    <xf numFmtId="0" fontId="10" fillId="32" borderId="9" xfId="33" applyFont="1" applyFill="1" applyBorder="1" applyAlignment="1">
      <alignment vertical="center"/>
    </xf>
    <xf numFmtId="0" fontId="55" fillId="29" borderId="0" xfId="0" applyFont="1" applyFill="1">
      <alignment vertical="center"/>
    </xf>
    <xf numFmtId="199" fontId="10" fillId="29" borderId="0" xfId="0" applyNumberFormat="1" applyFont="1" applyFill="1" applyAlignment="1">
      <alignment horizontal="right" vertical="center"/>
    </xf>
    <xf numFmtId="0" fontId="81" fillId="29" borderId="0" xfId="28" applyFont="1" applyFill="1" applyAlignment="1" applyProtection="1">
      <alignment horizontal="right" vertical="center"/>
    </xf>
    <xf numFmtId="0" fontId="10" fillId="24" borderId="1" xfId="0" applyFont="1" applyFill="1" applyBorder="1">
      <alignment vertical="center"/>
    </xf>
    <xf numFmtId="0" fontId="10" fillId="29" borderId="1" xfId="0" applyFont="1" applyFill="1" applyBorder="1" applyAlignment="1">
      <alignment vertical="center" wrapText="1"/>
    </xf>
    <xf numFmtId="0" fontId="73" fillId="29" borderId="0" xfId="34" applyFont="1" applyFill="1" applyBorder="1" applyAlignment="1">
      <alignment vertical="center"/>
    </xf>
    <xf numFmtId="0" fontId="73" fillId="29" borderId="0" xfId="34" applyFont="1" applyFill="1">
      <alignment vertical="center"/>
    </xf>
    <xf numFmtId="0" fontId="31" fillId="29" borderId="0" xfId="0" applyFont="1" applyFill="1">
      <alignment vertical="center"/>
    </xf>
    <xf numFmtId="0" fontId="73" fillId="29" borderId="1" xfId="34" applyFont="1" applyFill="1" applyBorder="1" applyAlignment="1">
      <alignment horizontal="center" vertical="center"/>
    </xf>
    <xf numFmtId="38" fontId="73" fillId="29" borderId="33" xfId="29" applyFont="1" applyFill="1" applyBorder="1" applyAlignment="1">
      <alignment horizontal="right" vertical="center"/>
    </xf>
    <xf numFmtId="0" fontId="73" fillId="29" borderId="1" xfId="34" applyFont="1" applyFill="1" applyBorder="1" applyAlignment="1">
      <alignment horizontal="right" vertical="center"/>
    </xf>
    <xf numFmtId="0" fontId="73" fillId="29" borderId="33" xfId="34" applyFont="1" applyFill="1" applyBorder="1" applyAlignment="1">
      <alignment horizontal="right" vertical="center"/>
    </xf>
    <xf numFmtId="0" fontId="73" fillId="29" borderId="1" xfId="34" applyFont="1" applyFill="1" applyBorder="1">
      <alignment vertical="center"/>
    </xf>
    <xf numFmtId="38" fontId="73" fillId="29" borderId="1" xfId="29" applyFont="1" applyFill="1" applyBorder="1" applyAlignment="1">
      <alignment horizontal="right" vertical="center"/>
    </xf>
    <xf numFmtId="38" fontId="73" fillId="29" borderId="1" xfId="29" applyFont="1" applyFill="1" applyBorder="1">
      <alignment vertical="center"/>
    </xf>
    <xf numFmtId="0" fontId="73" fillId="29" borderId="99" xfId="34" applyFont="1" applyFill="1" applyBorder="1" applyAlignment="1">
      <alignment vertical="center" wrapText="1"/>
    </xf>
    <xf numFmtId="0" fontId="10" fillId="29" borderId="0" xfId="34" applyFont="1" applyFill="1" applyAlignment="1">
      <alignment vertical="top"/>
    </xf>
    <xf numFmtId="0" fontId="10" fillId="8" borderId="0" xfId="33" applyFont="1" applyFill="1" applyAlignment="1">
      <alignment horizontal="center" vertical="center"/>
    </xf>
    <xf numFmtId="0" fontId="10" fillId="8" borderId="0" xfId="33" applyFont="1" applyFill="1" applyAlignment="1">
      <alignment horizontal="left" vertical="center"/>
    </xf>
    <xf numFmtId="0" fontId="10" fillId="8" borderId="0" xfId="33" applyFont="1" applyFill="1" applyAlignment="1">
      <alignment horizontal="right" vertical="center"/>
    </xf>
    <xf numFmtId="0" fontId="10" fillId="8" borderId="7" xfId="33" applyFont="1" applyFill="1" applyBorder="1" applyAlignment="1">
      <alignment horizontal="right" vertical="center"/>
    </xf>
    <xf numFmtId="0" fontId="27" fillId="5" borderId="84" xfId="33" applyFont="1" applyFill="1" applyBorder="1" applyAlignment="1">
      <alignment horizontal="left" vertical="center"/>
    </xf>
    <xf numFmtId="0" fontId="10" fillId="41" borderId="42" xfId="33" applyFont="1" applyFill="1" applyBorder="1" applyAlignment="1">
      <alignment vertical="center"/>
    </xf>
    <xf numFmtId="0" fontId="27" fillId="5" borderId="85" xfId="33" applyFont="1" applyFill="1" applyBorder="1" applyAlignment="1">
      <alignment horizontal="center" vertical="center"/>
    </xf>
    <xf numFmtId="0" fontId="10" fillId="5" borderId="38" xfId="33" applyFont="1" applyFill="1" applyBorder="1" applyAlignment="1">
      <alignment horizontal="center" vertical="center" wrapText="1"/>
    </xf>
    <xf numFmtId="0" fontId="27" fillId="5" borderId="39" xfId="33" applyFont="1" applyFill="1" applyBorder="1" applyAlignment="1">
      <alignment horizontal="center" vertical="center"/>
    </xf>
    <xf numFmtId="0" fontId="27" fillId="5" borderId="86" xfId="33" applyFont="1" applyFill="1" applyBorder="1" applyAlignment="1">
      <alignment horizontal="center" vertical="center"/>
    </xf>
    <xf numFmtId="0" fontId="27" fillId="5" borderId="42" xfId="33" applyFont="1" applyFill="1" applyBorder="1" applyAlignment="1">
      <alignment horizontal="center" vertical="center"/>
    </xf>
    <xf numFmtId="0" fontId="27" fillId="5" borderId="38" xfId="33" applyFont="1" applyFill="1" applyBorder="1" applyAlignment="1">
      <alignment horizontal="center" vertical="center"/>
    </xf>
    <xf numFmtId="0" fontId="10" fillId="5" borderId="40" xfId="33" applyFont="1" applyFill="1" applyBorder="1" applyAlignment="1">
      <alignment horizontal="center" vertical="center"/>
    </xf>
    <xf numFmtId="177" fontId="10" fillId="29" borderId="0" xfId="33" applyNumberFormat="1" applyFont="1" applyFill="1" applyAlignment="1">
      <alignment vertical="center"/>
    </xf>
    <xf numFmtId="177" fontId="10" fillId="8" borderId="0" xfId="33" applyNumberFormat="1" applyFont="1" applyFill="1" applyAlignment="1">
      <alignment vertical="center"/>
    </xf>
    <xf numFmtId="176" fontId="10" fillId="8" borderId="88" xfId="33" applyNumberFormat="1" applyFont="1" applyFill="1" applyBorder="1" applyAlignment="1">
      <alignment horizontal="center" vertical="center"/>
    </xf>
    <xf numFmtId="0" fontId="27" fillId="8" borderId="106" xfId="33" applyFont="1" applyFill="1" applyBorder="1" applyAlignment="1">
      <alignment vertical="center"/>
    </xf>
    <xf numFmtId="177" fontId="10" fillId="8" borderId="49" xfId="33" applyNumberFormat="1" applyFont="1" applyFill="1" applyBorder="1" applyAlignment="1">
      <alignment vertical="center"/>
    </xf>
    <xf numFmtId="176" fontId="27" fillId="8" borderId="88" xfId="33" applyNumberFormat="1" applyFont="1" applyFill="1" applyBorder="1" applyAlignment="1">
      <alignment horizontal="center" vertical="center"/>
    </xf>
    <xf numFmtId="177" fontId="27" fillId="8" borderId="21" xfId="33" applyNumberFormat="1" applyFont="1" applyFill="1" applyBorder="1" applyAlignment="1" applyProtection="1">
      <alignment horizontal="right" vertical="center"/>
    </xf>
    <xf numFmtId="177" fontId="27" fillId="30" borderId="1" xfId="33" applyNumberFormat="1" applyFont="1" applyFill="1" applyBorder="1" applyAlignment="1">
      <alignment vertical="center"/>
    </xf>
    <xf numFmtId="177" fontId="27" fillId="30" borderId="3" xfId="33" applyNumberFormat="1" applyFont="1" applyFill="1" applyBorder="1" applyAlignment="1">
      <alignment vertical="center"/>
    </xf>
    <xf numFmtId="0" fontId="27" fillId="8" borderId="55" xfId="33" applyFont="1" applyFill="1" applyBorder="1" applyAlignment="1">
      <alignment vertical="center"/>
    </xf>
    <xf numFmtId="177" fontId="10" fillId="8" borderId="107" xfId="33" applyNumberFormat="1" applyFont="1" applyFill="1" applyBorder="1" applyAlignment="1">
      <alignment vertical="center"/>
    </xf>
    <xf numFmtId="200" fontId="27" fillId="8" borderId="21" xfId="29" applyNumberFormat="1" applyFont="1" applyFill="1" applyBorder="1" applyAlignment="1" applyProtection="1">
      <alignment horizontal="right" vertical="center"/>
    </xf>
    <xf numFmtId="0" fontId="27" fillId="8" borderId="108" xfId="33" applyFont="1" applyFill="1" applyBorder="1" applyAlignment="1">
      <alignment vertical="center"/>
    </xf>
    <xf numFmtId="177" fontId="10" fillId="0" borderId="107" xfId="33" applyNumberFormat="1" applyFont="1" applyFill="1" applyBorder="1" applyAlignment="1">
      <alignment vertical="center"/>
    </xf>
    <xf numFmtId="0" fontId="27" fillId="8" borderId="87" xfId="33" applyFont="1" applyFill="1" applyBorder="1" applyAlignment="1">
      <alignment vertical="center"/>
    </xf>
    <xf numFmtId="177" fontId="27" fillId="8" borderId="1" xfId="33" applyNumberFormat="1" applyFont="1" applyFill="1" applyBorder="1" applyAlignment="1" applyProtection="1">
      <alignment vertical="center"/>
    </xf>
    <xf numFmtId="0" fontId="27" fillId="8" borderId="133" xfId="33" applyFont="1" applyFill="1" applyBorder="1" applyAlignment="1">
      <alignment vertical="center"/>
    </xf>
    <xf numFmtId="177" fontId="10" fillId="8" borderId="132" xfId="33" applyNumberFormat="1" applyFont="1" applyFill="1" applyBorder="1" applyAlignment="1">
      <alignment vertical="center"/>
    </xf>
    <xf numFmtId="177" fontId="27" fillId="8" borderId="21" xfId="33" applyNumberFormat="1" applyFont="1" applyFill="1" applyBorder="1" applyAlignment="1" applyProtection="1">
      <alignment vertical="center"/>
    </xf>
    <xf numFmtId="177" fontId="10" fillId="8" borderId="55" xfId="33" applyNumberFormat="1" applyFont="1" applyFill="1" applyBorder="1" applyAlignment="1">
      <alignment vertical="center"/>
    </xf>
    <xf numFmtId="0" fontId="10" fillId="8" borderId="132" xfId="33" applyFont="1" applyFill="1" applyBorder="1" applyAlignment="1">
      <alignment vertical="center" wrapText="1"/>
    </xf>
    <xf numFmtId="176" fontId="10" fillId="8" borderId="88" xfId="33" applyNumberFormat="1" applyFont="1" applyFill="1" applyBorder="1" applyAlignment="1">
      <alignment horizontal="center" vertical="center" wrapText="1"/>
    </xf>
    <xf numFmtId="0" fontId="27" fillId="8" borderId="132" xfId="33" applyFont="1" applyFill="1" applyBorder="1" applyAlignment="1">
      <alignment vertical="center"/>
    </xf>
    <xf numFmtId="177" fontId="10" fillId="8" borderId="60" xfId="33" applyNumberFormat="1" applyFont="1" applyFill="1" applyBorder="1" applyAlignment="1">
      <alignment vertical="center"/>
    </xf>
    <xf numFmtId="0" fontId="27" fillId="8" borderId="98" xfId="33" applyFont="1" applyFill="1" applyBorder="1" applyAlignment="1">
      <alignment vertical="center"/>
    </xf>
    <xf numFmtId="177" fontId="27" fillId="8" borderId="102" xfId="33" applyNumberFormat="1" applyFont="1" applyFill="1" applyBorder="1" applyAlignment="1" applyProtection="1">
      <alignment horizontal="right" vertical="center"/>
    </xf>
    <xf numFmtId="183" fontId="27" fillId="30" borderId="53" xfId="33" applyNumberFormat="1" applyFont="1" applyFill="1" applyBorder="1" applyAlignment="1">
      <alignment vertical="center"/>
    </xf>
    <xf numFmtId="177" fontId="27" fillId="30" borderId="53" xfId="33" applyNumberFormat="1" applyFont="1" applyFill="1" applyBorder="1" applyAlignment="1">
      <alignment vertical="center"/>
    </xf>
    <xf numFmtId="177" fontId="27" fillId="30" borderId="52" xfId="33" applyNumberFormat="1" applyFont="1" applyFill="1" applyBorder="1" applyAlignment="1">
      <alignment vertical="center"/>
    </xf>
    <xf numFmtId="0" fontId="27" fillId="20" borderId="161" xfId="33" applyFont="1" applyFill="1" applyBorder="1" applyAlignment="1">
      <alignment vertical="center"/>
    </xf>
    <xf numFmtId="177" fontId="10" fillId="20" borderId="7" xfId="33" applyNumberFormat="1" applyFont="1" applyFill="1" applyBorder="1" applyAlignment="1">
      <alignment vertical="center"/>
    </xf>
    <xf numFmtId="176" fontId="10" fillId="20" borderId="79" xfId="33" applyNumberFormat="1" applyFont="1" applyFill="1" applyBorder="1" applyAlignment="1">
      <alignment horizontal="center" vertical="center"/>
    </xf>
    <xf numFmtId="177" fontId="27" fillId="20" borderId="79" xfId="33" applyNumberFormat="1" applyFont="1" applyFill="1" applyBorder="1" applyAlignment="1" applyProtection="1">
      <alignment horizontal="right" vertical="center"/>
    </xf>
    <xf numFmtId="177" fontId="27" fillId="20" borderId="155" xfId="33" applyNumberFormat="1" applyFont="1" applyFill="1" applyBorder="1" applyAlignment="1">
      <alignment vertical="center"/>
    </xf>
    <xf numFmtId="176" fontId="10" fillId="8" borderId="0" xfId="33" applyNumberFormat="1" applyFont="1" applyFill="1" applyBorder="1" applyAlignment="1">
      <alignment horizontal="center" vertical="center"/>
    </xf>
    <xf numFmtId="0" fontId="27" fillId="8" borderId="0" xfId="33" applyFont="1" applyFill="1" applyBorder="1" applyAlignment="1">
      <alignment horizontal="left" vertical="center"/>
    </xf>
    <xf numFmtId="177" fontId="27" fillId="8" borderId="0" xfId="33" applyNumberFormat="1" applyFont="1" applyFill="1" applyBorder="1" applyAlignment="1">
      <alignment horizontal="right" vertical="center"/>
    </xf>
    <xf numFmtId="0" fontId="10" fillId="8" borderId="0" xfId="33" applyNumberFormat="1" applyFont="1" applyFill="1" applyBorder="1" applyAlignment="1">
      <alignment vertical="center"/>
    </xf>
    <xf numFmtId="0" fontId="27" fillId="8" borderId="0" xfId="33" applyFont="1" applyFill="1" applyBorder="1" applyAlignment="1">
      <alignment horizontal="center" vertical="center"/>
    </xf>
    <xf numFmtId="176" fontId="21" fillId="8" borderId="0" xfId="33" applyNumberFormat="1" applyFont="1" applyFill="1" applyBorder="1" applyAlignment="1">
      <alignment horizontal="center" vertical="center"/>
    </xf>
    <xf numFmtId="197" fontId="10" fillId="8" borderId="0" xfId="33" applyNumberFormat="1" applyFont="1" applyFill="1" applyBorder="1" applyAlignment="1">
      <alignment vertical="center"/>
    </xf>
    <xf numFmtId="177" fontId="10" fillId="8" borderId="0" xfId="33" applyNumberFormat="1" applyFont="1" applyFill="1" applyAlignment="1">
      <alignment horizontal="center" vertical="center"/>
    </xf>
    <xf numFmtId="0" fontId="10" fillId="5" borderId="107" xfId="33" applyFont="1" applyFill="1" applyBorder="1" applyAlignment="1">
      <alignment vertical="center"/>
    </xf>
    <xf numFmtId="177" fontId="10" fillId="41" borderId="49" xfId="33" applyNumberFormat="1" applyFont="1" applyFill="1" applyBorder="1" applyAlignment="1">
      <alignment vertical="center"/>
    </xf>
    <xf numFmtId="0" fontId="10" fillId="5" borderId="88" xfId="33" applyFont="1" applyFill="1" applyBorder="1" applyAlignment="1">
      <alignment horizontal="center" vertical="center"/>
    </xf>
    <xf numFmtId="0" fontId="10" fillId="5" borderId="21" xfId="33" applyFont="1" applyFill="1" applyBorder="1" applyAlignment="1">
      <alignment horizontal="center" vertical="center" wrapText="1"/>
    </xf>
    <xf numFmtId="0" fontId="10" fillId="5" borderId="33" xfId="33" applyFont="1" applyFill="1" applyBorder="1" applyAlignment="1">
      <alignment horizontal="center" vertical="center"/>
    </xf>
    <xf numFmtId="0" fontId="10" fillId="5" borderId="49" xfId="33" applyFont="1" applyFill="1" applyBorder="1" applyAlignment="1">
      <alignment horizontal="center" vertical="center"/>
    </xf>
    <xf numFmtId="177" fontId="34" fillId="8" borderId="0" xfId="33" applyNumberFormat="1" applyFont="1" applyFill="1" applyAlignment="1">
      <alignment vertical="center"/>
    </xf>
    <xf numFmtId="177" fontId="34" fillId="8" borderId="0" xfId="33" applyNumberFormat="1" applyFont="1" applyFill="1" applyBorder="1" applyAlignment="1">
      <alignment vertical="center"/>
    </xf>
    <xf numFmtId="0" fontId="27" fillId="8" borderId="162" xfId="33" applyFont="1" applyFill="1" applyBorder="1" applyAlignment="1">
      <alignment vertical="center"/>
    </xf>
    <xf numFmtId="200" fontId="10" fillId="40" borderId="21" xfId="29" applyNumberFormat="1" applyFont="1" applyFill="1" applyBorder="1" applyAlignment="1">
      <alignment horizontal="right" vertical="center"/>
    </xf>
    <xf numFmtId="0" fontId="27" fillId="8" borderId="53" xfId="33" applyFont="1" applyFill="1" applyBorder="1" applyAlignment="1">
      <alignment vertical="center"/>
    </xf>
    <xf numFmtId="0" fontId="34" fillId="8" borderId="0" xfId="33" applyFont="1" applyFill="1" applyBorder="1" applyAlignment="1">
      <alignment horizontal="left" vertical="center"/>
    </xf>
    <xf numFmtId="179" fontId="34" fillId="8" borderId="0" xfId="33" applyNumberFormat="1" applyFont="1" applyFill="1" applyBorder="1" applyAlignment="1">
      <alignment vertical="center"/>
    </xf>
    <xf numFmtId="0" fontId="27" fillId="8" borderId="32" xfId="33" applyFont="1" applyFill="1" applyBorder="1" applyAlignment="1">
      <alignment vertical="center"/>
    </xf>
    <xf numFmtId="49" fontId="34" fillId="8" borderId="0" xfId="33" applyNumberFormat="1" applyFont="1" applyFill="1" applyBorder="1" applyAlignment="1">
      <alignment horizontal="left" vertical="center"/>
    </xf>
    <xf numFmtId="179" fontId="34" fillId="8" borderId="0" xfId="26" applyNumberFormat="1" applyFont="1" applyFill="1" applyBorder="1" applyAlignment="1">
      <alignment vertical="center"/>
    </xf>
    <xf numFmtId="0" fontId="27" fillId="8" borderId="107" xfId="33" applyFont="1" applyFill="1" applyBorder="1" applyAlignment="1">
      <alignment vertical="center"/>
    </xf>
    <xf numFmtId="0" fontId="10" fillId="8" borderId="0" xfId="33" applyFont="1" applyFill="1" applyBorder="1" applyAlignment="1">
      <alignment horizontal="center" vertical="center" wrapText="1"/>
    </xf>
    <xf numFmtId="0" fontId="27" fillId="8" borderId="0" xfId="33" applyFont="1" applyFill="1" applyBorder="1" applyAlignment="1">
      <alignment vertical="center"/>
    </xf>
    <xf numFmtId="176" fontId="27" fillId="8" borderId="0" xfId="33" applyNumberFormat="1" applyFont="1" applyFill="1" applyBorder="1" applyAlignment="1">
      <alignment horizontal="center" vertical="center"/>
    </xf>
    <xf numFmtId="177" fontId="27" fillId="8" borderId="0" xfId="33" applyNumberFormat="1" applyFont="1" applyFill="1" applyBorder="1" applyAlignment="1">
      <alignment vertical="center"/>
    </xf>
    <xf numFmtId="0" fontId="27" fillId="8" borderId="44" xfId="33" applyFont="1" applyFill="1" applyBorder="1" applyAlignment="1">
      <alignment vertical="center"/>
    </xf>
    <xf numFmtId="177" fontId="10" fillId="8" borderId="53" xfId="33" applyNumberFormat="1" applyFont="1" applyFill="1" applyBorder="1" applyAlignment="1">
      <alignment vertical="center"/>
    </xf>
    <xf numFmtId="10" fontId="34" fillId="8" borderId="0" xfId="26" applyNumberFormat="1" applyFont="1" applyFill="1" applyBorder="1" applyAlignment="1">
      <alignment vertical="center"/>
    </xf>
    <xf numFmtId="176" fontId="10" fillId="8" borderId="0" xfId="33" applyNumberFormat="1" applyFont="1" applyFill="1" applyBorder="1" applyAlignment="1">
      <alignment horizontal="center" vertical="center" wrapText="1"/>
    </xf>
    <xf numFmtId="177" fontId="27" fillId="8" borderId="0" xfId="33" applyNumberFormat="1" applyFont="1" applyFill="1" applyBorder="1" applyAlignment="1">
      <alignment horizontal="center" vertical="center"/>
    </xf>
    <xf numFmtId="177" fontId="10" fillId="8" borderId="67" xfId="33" applyNumberFormat="1" applyFont="1" applyFill="1" applyBorder="1" applyAlignment="1">
      <alignment vertical="center"/>
    </xf>
    <xf numFmtId="200" fontId="10" fillId="40" borderId="9" xfId="29" applyNumberFormat="1" applyFont="1" applyFill="1" applyBorder="1" applyAlignment="1">
      <alignment horizontal="right" vertical="center"/>
    </xf>
    <xf numFmtId="211" fontId="10" fillId="8" borderId="9" xfId="26" applyNumberFormat="1" applyFont="1" applyFill="1" applyBorder="1" applyAlignment="1">
      <alignment horizontal="right" vertical="center"/>
    </xf>
    <xf numFmtId="191" fontId="10" fillId="8" borderId="9" xfId="26" applyNumberFormat="1" applyFont="1" applyFill="1" applyBorder="1" applyAlignment="1">
      <alignment horizontal="right" vertical="center"/>
    </xf>
    <xf numFmtId="177" fontId="10" fillId="8" borderId="126" xfId="33" applyNumberFormat="1" applyFont="1" applyFill="1" applyBorder="1" applyAlignment="1">
      <alignment vertical="center"/>
    </xf>
    <xf numFmtId="176" fontId="10" fillId="8" borderId="90" xfId="33" applyNumberFormat="1" applyFont="1" applyFill="1" applyBorder="1" applyAlignment="1">
      <alignment horizontal="centerContinuous" vertical="center"/>
    </xf>
    <xf numFmtId="200" fontId="10" fillId="40" borderId="48" xfId="29" applyNumberFormat="1" applyFont="1" applyFill="1" applyBorder="1" applyAlignment="1">
      <alignment horizontal="right" vertical="center"/>
    </xf>
    <xf numFmtId="191" fontId="10" fillId="8" borderId="78" xfId="26" applyNumberFormat="1" applyFont="1" applyFill="1" applyBorder="1" applyAlignment="1">
      <alignment horizontal="right" vertical="center"/>
    </xf>
    <xf numFmtId="206" fontId="36" fillId="8" borderId="0" xfId="33" applyNumberFormat="1" applyFont="1" applyFill="1" applyBorder="1" applyAlignment="1">
      <alignment vertical="center"/>
    </xf>
    <xf numFmtId="205" fontId="36" fillId="8" borderId="0" xfId="33" applyNumberFormat="1" applyFont="1" applyFill="1" applyBorder="1" applyAlignment="1">
      <alignment vertical="center"/>
    </xf>
    <xf numFmtId="204" fontId="36" fillId="8" borderId="0" xfId="33" applyNumberFormat="1" applyFont="1" applyFill="1" applyBorder="1" applyAlignment="1">
      <alignment vertical="center"/>
    </xf>
    <xf numFmtId="0" fontId="36" fillId="8" borderId="0" xfId="33" applyFont="1" applyFill="1" applyBorder="1" applyAlignment="1">
      <alignment vertical="center"/>
    </xf>
    <xf numFmtId="191" fontId="10" fillId="40" borderId="1" xfId="26" applyNumberFormat="1" applyFont="1" applyFill="1" applyBorder="1" applyAlignment="1">
      <alignment horizontal="right" vertical="center"/>
    </xf>
    <xf numFmtId="191" fontId="10" fillId="40" borderId="9" xfId="26" applyNumberFormat="1" applyFont="1" applyFill="1" applyBorder="1" applyAlignment="1">
      <alignment horizontal="right" vertical="center"/>
    </xf>
    <xf numFmtId="191" fontId="10" fillId="40" borderId="78" xfId="26" applyNumberFormat="1" applyFont="1" applyFill="1" applyBorder="1" applyAlignment="1">
      <alignment horizontal="right" vertical="center"/>
    </xf>
    <xf numFmtId="0" fontId="10" fillId="8" borderId="0" xfId="33" applyFont="1" applyFill="1" applyBorder="1" applyAlignment="1">
      <alignment horizontal="right" vertical="center"/>
    </xf>
    <xf numFmtId="179" fontId="10" fillId="8" borderId="0" xfId="26" applyNumberFormat="1" applyFont="1" applyFill="1" applyBorder="1" applyAlignment="1">
      <alignment horizontal="right" vertical="center"/>
    </xf>
    <xf numFmtId="191" fontId="10" fillId="8" borderId="1" xfId="33" applyNumberFormat="1" applyFont="1" applyFill="1" applyBorder="1" applyAlignment="1">
      <alignment vertical="center"/>
    </xf>
    <xf numFmtId="191" fontId="10" fillId="8" borderId="67" xfId="26" applyNumberFormat="1" applyFont="1" applyFill="1" applyBorder="1" applyAlignment="1">
      <alignment horizontal="right" vertical="center"/>
    </xf>
    <xf numFmtId="191" fontId="10" fillId="8" borderId="4" xfId="33" applyNumberFormat="1" applyFont="1" applyFill="1" applyBorder="1" applyAlignment="1">
      <alignment vertical="center"/>
    </xf>
    <xf numFmtId="49" fontId="73" fillId="29" borderId="0" xfId="34" applyNumberFormat="1" applyFont="1" applyFill="1">
      <alignment vertical="center"/>
    </xf>
    <xf numFmtId="38" fontId="10" fillId="20" borderId="21" xfId="29" applyNumberFormat="1" applyFont="1" applyFill="1" applyBorder="1" applyAlignment="1">
      <alignment vertical="center"/>
    </xf>
    <xf numFmtId="38" fontId="10" fillId="23" borderId="48" xfId="29" applyNumberFormat="1" applyFont="1" applyFill="1" applyBorder="1" applyAlignment="1">
      <alignment vertical="center"/>
    </xf>
    <xf numFmtId="38" fontId="10" fillId="25" borderId="21" xfId="29" applyNumberFormat="1" applyFont="1" applyFill="1" applyBorder="1" applyAlignment="1">
      <alignment vertical="center"/>
    </xf>
    <xf numFmtId="38" fontId="10" fillId="42" borderId="21" xfId="29" applyNumberFormat="1" applyFont="1" applyFill="1" applyBorder="1" applyAlignment="1">
      <alignment vertical="center"/>
    </xf>
    <xf numFmtId="38" fontId="10" fillId="43" borderId="102" xfId="29" applyNumberFormat="1" applyFont="1" applyFill="1" applyBorder="1" applyAlignment="1">
      <alignment vertical="center"/>
    </xf>
    <xf numFmtId="38" fontId="10" fillId="44" borderId="21" xfId="29" applyNumberFormat="1" applyFont="1" applyFill="1" applyBorder="1" applyAlignment="1">
      <alignment vertical="center"/>
    </xf>
    <xf numFmtId="10" fontId="10" fillId="29" borderId="0" xfId="33" applyNumberFormat="1" applyFont="1" applyFill="1" applyBorder="1" applyAlignment="1">
      <alignment vertical="center"/>
    </xf>
    <xf numFmtId="184" fontId="10" fillId="29" borderId="0" xfId="33" applyNumberFormat="1" applyFont="1" applyFill="1" applyBorder="1" applyAlignment="1">
      <alignment vertical="center"/>
    </xf>
    <xf numFmtId="0" fontId="10" fillId="0" borderId="0" xfId="33" applyFont="1" applyFill="1" applyBorder="1" applyAlignment="1">
      <alignment vertical="center"/>
    </xf>
    <xf numFmtId="0" fontId="10" fillId="0" borderId="0" xfId="33" applyFont="1" applyFill="1" applyBorder="1" applyAlignment="1">
      <alignment vertical="center" wrapText="1"/>
    </xf>
    <xf numFmtId="185" fontId="10" fillId="29" borderId="0" xfId="33" applyNumberFormat="1" applyFont="1" applyFill="1" applyBorder="1" applyAlignment="1">
      <alignment vertical="center"/>
    </xf>
    <xf numFmtId="0" fontId="0" fillId="0" borderId="0" xfId="0" applyBorder="1">
      <alignment vertical="center"/>
    </xf>
    <xf numFmtId="0" fontId="10" fillId="46" borderId="0" xfId="33" applyFont="1" applyFill="1" applyBorder="1" applyAlignment="1">
      <alignment horizontal="left" vertical="center"/>
    </xf>
    <xf numFmtId="0" fontId="10" fillId="46" borderId="0" xfId="33" applyFont="1" applyFill="1" applyBorder="1" applyAlignment="1">
      <alignment horizontal="center" vertical="center"/>
    </xf>
    <xf numFmtId="0" fontId="10" fillId="46" borderId="0" xfId="33" applyFont="1" applyFill="1" applyBorder="1" applyAlignment="1">
      <alignment horizontal="center" vertical="center" wrapText="1"/>
    </xf>
    <xf numFmtId="0" fontId="34" fillId="46" borderId="0" xfId="33" applyFont="1" applyFill="1" applyBorder="1" applyAlignment="1">
      <alignment horizontal="left" vertical="center"/>
    </xf>
    <xf numFmtId="0" fontId="16" fillId="46" borderId="0" xfId="33" applyFont="1" applyFill="1" applyBorder="1" applyAlignment="1">
      <alignment horizontal="left" vertical="center"/>
    </xf>
    <xf numFmtId="0" fontId="92" fillId="46" borderId="0" xfId="0" applyFont="1" applyFill="1" applyBorder="1" applyAlignment="1">
      <alignment horizontal="left" vertical="center" wrapText="1"/>
    </xf>
    <xf numFmtId="176" fontId="27" fillId="46" borderId="0" xfId="0" applyNumberFormat="1" applyFont="1" applyFill="1" applyBorder="1">
      <alignment vertical="center"/>
    </xf>
    <xf numFmtId="0" fontId="95" fillId="22" borderId="0" xfId="33" applyFont="1" applyFill="1" applyAlignment="1">
      <alignment wrapText="1"/>
    </xf>
    <xf numFmtId="0" fontId="95" fillId="22" borderId="0" xfId="33" applyFont="1" applyFill="1" applyAlignment="1"/>
    <xf numFmtId="176" fontId="15" fillId="22" borderId="126" xfId="0" applyNumberFormat="1" applyFont="1" applyFill="1" applyBorder="1">
      <alignment vertical="center"/>
    </xf>
    <xf numFmtId="0" fontId="10" fillId="46" borderId="0" xfId="33" applyFont="1" applyFill="1" applyBorder="1" applyAlignment="1">
      <alignment horizontal="left" vertical="center" wrapText="1"/>
    </xf>
    <xf numFmtId="0" fontId="90" fillId="20" borderId="0" xfId="33" applyFont="1" applyFill="1" applyBorder="1" applyAlignment="1">
      <alignment vertical="center" wrapText="1"/>
    </xf>
    <xf numFmtId="0" fontId="90" fillId="20" borderId="0" xfId="33" applyFont="1" applyFill="1" applyBorder="1" applyAlignment="1">
      <alignment vertical="center"/>
    </xf>
    <xf numFmtId="215" fontId="15" fillId="20" borderId="126" xfId="0" applyNumberFormat="1" applyFont="1" applyFill="1" applyBorder="1">
      <alignment vertical="center"/>
    </xf>
    <xf numFmtId="0" fontId="1" fillId="56" borderId="0" xfId="33" applyFont="1" applyFill="1" applyAlignment="1">
      <alignment wrapText="1"/>
    </xf>
    <xf numFmtId="177" fontId="15" fillId="0" borderId="0" xfId="0" applyNumberFormat="1" applyFont="1" applyBorder="1">
      <alignment vertical="center"/>
    </xf>
    <xf numFmtId="0" fontId="7" fillId="55" borderId="0" xfId="28" applyFill="1" applyAlignment="1" applyProtection="1">
      <alignment vertical="center"/>
    </xf>
    <xf numFmtId="0" fontId="15" fillId="55" borderId="0" xfId="0" applyFont="1" applyFill="1" applyBorder="1">
      <alignment vertical="center"/>
    </xf>
    <xf numFmtId="0" fontId="15" fillId="55" borderId="0" xfId="0" applyFont="1" applyFill="1" applyBorder="1" applyAlignment="1">
      <alignment vertical="center" wrapText="1"/>
    </xf>
    <xf numFmtId="208" fontId="15" fillId="55" borderId="0" xfId="0" applyNumberFormat="1" applyFont="1" applyFill="1" applyBorder="1" applyAlignment="1">
      <alignment vertical="center" wrapText="1"/>
    </xf>
    <xf numFmtId="0" fontId="15" fillId="55" borderId="126" xfId="0" applyFont="1" applyFill="1" applyBorder="1">
      <alignment vertical="center"/>
    </xf>
    <xf numFmtId="0" fontId="15" fillId="55" borderId="126" xfId="0" applyFont="1" applyFill="1" applyBorder="1" applyAlignment="1">
      <alignment vertical="center" wrapText="1"/>
    </xf>
    <xf numFmtId="208" fontId="15" fillId="55" borderId="126" xfId="0" applyNumberFormat="1" applyFont="1" applyFill="1" applyBorder="1" applyAlignment="1">
      <alignment vertical="center" wrapText="1"/>
    </xf>
    <xf numFmtId="0" fontId="15" fillId="55" borderId="0" xfId="0" applyFont="1" applyFill="1" applyAlignment="1">
      <alignment vertical="center" wrapText="1"/>
    </xf>
    <xf numFmtId="208" fontId="15" fillId="55" borderId="0" xfId="0" applyNumberFormat="1" applyFont="1" applyFill="1" applyAlignment="1">
      <alignment vertical="center" wrapText="1"/>
    </xf>
    <xf numFmtId="208" fontId="15" fillId="55" borderId="0" xfId="0" applyNumberFormat="1" applyFont="1" applyFill="1" applyBorder="1">
      <alignment vertical="center"/>
    </xf>
    <xf numFmtId="177" fontId="15" fillId="55" borderId="126" xfId="0" applyNumberFormat="1" applyFont="1" applyFill="1" applyBorder="1">
      <alignment vertical="center"/>
    </xf>
    <xf numFmtId="208" fontId="15" fillId="55" borderId="0" xfId="0" applyNumberFormat="1" applyFont="1" applyFill="1">
      <alignment vertical="center"/>
    </xf>
    <xf numFmtId="0" fontId="54" fillId="46" borderId="99" xfId="0" applyFont="1" applyFill="1" applyBorder="1">
      <alignment vertical="center"/>
    </xf>
    <xf numFmtId="210" fontId="61" fillId="46" borderId="0" xfId="0" applyNumberFormat="1" applyFont="1" applyFill="1" applyBorder="1" applyAlignment="1">
      <alignment horizontal="center" vertical="center" readingOrder="1"/>
    </xf>
    <xf numFmtId="206" fontId="61" fillId="46" borderId="0" xfId="0" applyNumberFormat="1" applyFont="1" applyFill="1" applyBorder="1" applyAlignment="1">
      <alignment horizontal="center" vertical="center" readingOrder="1"/>
    </xf>
    <xf numFmtId="176" fontId="61" fillId="46" borderId="0" xfId="0" applyNumberFormat="1" applyFont="1" applyFill="1" applyBorder="1" applyAlignment="1">
      <alignment horizontal="center" vertical="center" readingOrder="1"/>
    </xf>
    <xf numFmtId="216" fontId="61" fillId="46" borderId="0" xfId="0" applyNumberFormat="1" applyFont="1" applyFill="1" applyBorder="1" applyAlignment="1">
      <alignment horizontal="center" vertical="center" wrapText="1" readingOrder="1"/>
    </xf>
    <xf numFmtId="0" fontId="15" fillId="22" borderId="99" xfId="0" applyFont="1" applyFill="1" applyBorder="1">
      <alignment vertical="center"/>
    </xf>
    <xf numFmtId="0" fontId="54" fillId="22" borderId="99" xfId="0" applyFont="1" applyFill="1" applyBorder="1">
      <alignment vertical="center"/>
    </xf>
    <xf numFmtId="210" fontId="61" fillId="22" borderId="0" xfId="0" applyNumberFormat="1" applyFont="1" applyFill="1" applyBorder="1" applyAlignment="1">
      <alignment horizontal="center" vertical="center" readingOrder="1"/>
    </xf>
    <xf numFmtId="212" fontId="62" fillId="22" borderId="126" xfId="0" applyNumberFormat="1" applyFont="1" applyFill="1" applyBorder="1" applyAlignment="1">
      <alignment horizontal="center" vertical="center" readingOrder="1"/>
    </xf>
    <xf numFmtId="176" fontId="61" fillId="22" borderId="0" xfId="0" applyNumberFormat="1" applyFont="1" applyFill="1" applyBorder="1" applyAlignment="1">
      <alignment horizontal="center" vertical="center" readingOrder="1"/>
    </xf>
    <xf numFmtId="216" fontId="61" fillId="22" borderId="0" xfId="0" applyNumberFormat="1" applyFont="1" applyFill="1" applyBorder="1" applyAlignment="1">
      <alignment horizontal="center" vertical="center" wrapText="1" readingOrder="1"/>
    </xf>
    <xf numFmtId="0" fontId="73" fillId="29" borderId="20" xfId="34" applyFont="1" applyFill="1" applyBorder="1" applyAlignment="1">
      <alignment vertical="center"/>
    </xf>
    <xf numFmtId="3" fontId="73" fillId="29" borderId="20" xfId="34" applyNumberFormat="1" applyFont="1" applyFill="1" applyBorder="1" applyAlignment="1">
      <alignment vertical="center"/>
    </xf>
    <xf numFmtId="3" fontId="73" fillId="29" borderId="0" xfId="34" applyNumberFormat="1" applyFont="1" applyFill="1" applyBorder="1" applyAlignment="1">
      <alignment vertical="center"/>
    </xf>
    <xf numFmtId="0" fontId="73" fillId="29" borderId="0" xfId="34" applyFont="1" applyFill="1" applyBorder="1" applyAlignment="1">
      <alignment vertical="center" wrapText="1"/>
    </xf>
    <xf numFmtId="0" fontId="73" fillId="29" borderId="0" xfId="34" applyFont="1" applyFill="1" applyBorder="1">
      <alignment vertical="center"/>
    </xf>
    <xf numFmtId="0" fontId="10" fillId="29" borderId="152" xfId="33" applyFont="1" applyFill="1" applyBorder="1" applyAlignment="1">
      <alignment horizontal="center" vertical="center" wrapText="1"/>
    </xf>
    <xf numFmtId="38" fontId="10" fillId="38" borderId="152" xfId="29" applyNumberFormat="1" applyFont="1" applyFill="1" applyBorder="1" applyAlignment="1">
      <alignment vertical="center"/>
    </xf>
    <xf numFmtId="0" fontId="10" fillId="29" borderId="152" xfId="33" applyFont="1" applyFill="1" applyBorder="1" applyAlignment="1">
      <alignment vertical="center" wrapText="1"/>
    </xf>
    <xf numFmtId="38" fontId="17" fillId="38" borderId="152" xfId="29" applyNumberFormat="1" applyFont="1" applyFill="1" applyBorder="1" applyAlignment="1">
      <alignment vertical="center"/>
    </xf>
    <xf numFmtId="38" fontId="10" fillId="29" borderId="152" xfId="29" applyNumberFormat="1" applyFont="1" applyFill="1" applyBorder="1" applyAlignment="1">
      <alignment vertical="center"/>
    </xf>
    <xf numFmtId="38" fontId="10" fillId="38" borderId="152" xfId="29" applyNumberFormat="1" applyFont="1" applyFill="1" applyBorder="1" applyAlignment="1">
      <alignment horizontal="right" vertical="center"/>
    </xf>
    <xf numFmtId="38" fontId="10" fillId="38" borderId="45" xfId="29" applyNumberFormat="1" applyFont="1" applyFill="1" applyBorder="1" applyAlignment="1">
      <alignment horizontal="right" vertical="center"/>
    </xf>
    <xf numFmtId="38" fontId="10" fillId="30" borderId="45" xfId="29" applyNumberFormat="1" applyFont="1" applyFill="1" applyBorder="1" applyAlignment="1">
      <alignment vertical="center"/>
    </xf>
    <xf numFmtId="38" fontId="10" fillId="30" borderId="51" xfId="29" applyNumberFormat="1" applyFont="1" applyFill="1" applyBorder="1" applyAlignment="1">
      <alignment vertical="center"/>
    </xf>
    <xf numFmtId="38" fontId="10" fillId="38" borderId="121" xfId="29" applyNumberFormat="1" applyFont="1" applyFill="1" applyBorder="1" applyAlignment="1">
      <alignment horizontal="right" vertical="center"/>
    </xf>
    <xf numFmtId="38" fontId="10" fillId="30" borderId="121" xfId="29" applyNumberFormat="1" applyFont="1" applyFill="1" applyBorder="1" applyAlignment="1">
      <alignment vertical="center"/>
    </xf>
    <xf numFmtId="38" fontId="10" fillId="30" borderId="173" xfId="29" applyNumberFormat="1" applyFont="1" applyFill="1" applyBorder="1" applyAlignment="1">
      <alignment vertical="center"/>
    </xf>
    <xf numFmtId="38" fontId="10" fillId="8" borderId="45" xfId="29" applyNumberFormat="1" applyFont="1" applyFill="1" applyBorder="1" applyAlignment="1">
      <alignment vertical="center"/>
    </xf>
    <xf numFmtId="38" fontId="10" fillId="8" borderId="51" xfId="29" applyNumberFormat="1" applyFont="1" applyFill="1" applyBorder="1" applyAlignment="1">
      <alignment vertical="center"/>
    </xf>
    <xf numFmtId="38" fontId="10" fillId="8" borderId="24" xfId="29" applyNumberFormat="1" applyFont="1" applyFill="1" applyBorder="1" applyAlignment="1">
      <alignment vertical="center"/>
    </xf>
    <xf numFmtId="38" fontId="10" fillId="8" borderId="25" xfId="29" applyNumberFormat="1" applyFont="1" applyFill="1" applyBorder="1" applyAlignment="1">
      <alignment vertical="center"/>
    </xf>
    <xf numFmtId="38" fontId="10" fillId="38" borderId="22" xfId="29" applyNumberFormat="1" applyFont="1" applyFill="1" applyBorder="1" applyAlignment="1">
      <alignment horizontal="right" vertical="center"/>
    </xf>
    <xf numFmtId="38" fontId="10" fillId="8" borderId="22" xfId="29" applyNumberFormat="1" applyFont="1" applyFill="1" applyBorder="1" applyAlignment="1">
      <alignment vertical="center"/>
    </xf>
    <xf numFmtId="38" fontId="10" fillId="8" borderId="23" xfId="29" applyNumberFormat="1" applyFont="1" applyFill="1" applyBorder="1" applyAlignment="1">
      <alignment vertical="center"/>
    </xf>
    <xf numFmtId="38" fontId="10" fillId="38" borderId="151" xfId="29" applyNumberFormat="1" applyFont="1" applyFill="1" applyBorder="1" applyAlignment="1">
      <alignment horizontal="right" vertical="center"/>
    </xf>
    <xf numFmtId="38" fontId="10" fillId="8" borderId="151" xfId="29" applyNumberFormat="1" applyFont="1" applyFill="1" applyBorder="1" applyAlignment="1">
      <alignment vertical="center"/>
    </xf>
    <xf numFmtId="38" fontId="10" fillId="8" borderId="174" xfId="29" applyNumberFormat="1" applyFont="1" applyFill="1" applyBorder="1" applyAlignment="1">
      <alignment vertical="center"/>
    </xf>
    <xf numFmtId="0" fontId="10" fillId="29" borderId="1" xfId="0" applyFont="1" applyFill="1" applyBorder="1" applyAlignment="1">
      <alignment horizontal="center" vertical="center" wrapText="1"/>
    </xf>
    <xf numFmtId="187" fontId="10" fillId="19" borderId="1" xfId="33" applyNumberFormat="1" applyFont="1" applyFill="1" applyBorder="1" applyAlignment="1">
      <alignment vertical="center" wrapText="1"/>
    </xf>
    <xf numFmtId="187" fontId="10" fillId="37" borderId="1" xfId="33" applyNumberFormat="1" applyFont="1" applyFill="1" applyBorder="1" applyAlignment="1">
      <alignment vertical="center" wrapText="1"/>
    </xf>
    <xf numFmtId="0" fontId="10" fillId="8" borderId="0" xfId="33" applyFont="1" applyFill="1" applyAlignment="1">
      <alignment vertical="top" wrapText="1"/>
    </xf>
    <xf numFmtId="0" fontId="10" fillId="29" borderId="0" xfId="33" applyFont="1" applyFill="1" applyAlignment="1">
      <alignment vertical="top" wrapText="1"/>
    </xf>
    <xf numFmtId="0" fontId="10" fillId="5" borderId="110" xfId="33" applyFont="1" applyFill="1" applyBorder="1" applyAlignment="1">
      <alignment vertical="center"/>
    </xf>
    <xf numFmtId="0" fontId="10" fillId="5" borderId="81" xfId="33" applyFont="1" applyFill="1" applyBorder="1" applyAlignment="1">
      <alignment horizontal="center" vertical="center" wrapText="1"/>
    </xf>
    <xf numFmtId="0" fontId="10" fillId="41" borderId="80" xfId="33" applyFont="1" applyFill="1" applyBorder="1" applyAlignment="1">
      <alignment horizontal="center" vertical="center" wrapText="1"/>
    </xf>
    <xf numFmtId="0" fontId="10" fillId="41" borderId="42" xfId="33" applyFont="1" applyFill="1" applyBorder="1" applyAlignment="1">
      <alignment horizontal="center" vertical="center" wrapText="1"/>
    </xf>
    <xf numFmtId="0" fontId="10" fillId="8" borderId="5" xfId="33" applyFont="1" applyFill="1" applyBorder="1"/>
    <xf numFmtId="0" fontId="10" fillId="8" borderId="112" xfId="33" applyFont="1" applyFill="1" applyBorder="1"/>
    <xf numFmtId="0" fontId="10" fillId="8" borderId="41" xfId="33" applyFont="1" applyFill="1" applyBorder="1"/>
    <xf numFmtId="0" fontId="10" fillId="5" borderId="153" xfId="33" applyFont="1" applyFill="1" applyBorder="1"/>
    <xf numFmtId="0" fontId="15" fillId="8" borderId="36" xfId="33" applyFont="1" applyFill="1" applyBorder="1"/>
    <xf numFmtId="0" fontId="96" fillId="29" borderId="0" xfId="33" applyFont="1" applyFill="1" applyAlignment="1"/>
    <xf numFmtId="0" fontId="97" fillId="29" borderId="0" xfId="33" applyFont="1" applyFill="1" applyAlignment="1"/>
    <xf numFmtId="0" fontId="97" fillId="29" borderId="0" xfId="33" applyFont="1" applyFill="1"/>
    <xf numFmtId="176" fontId="27" fillId="8" borderId="0" xfId="33" applyNumberFormat="1" applyFont="1" applyFill="1"/>
    <xf numFmtId="0" fontId="15" fillId="8" borderId="0" xfId="33" applyFont="1" applyFill="1" applyAlignment="1">
      <alignment wrapText="1"/>
    </xf>
    <xf numFmtId="0" fontId="10" fillId="52" borderId="35" xfId="33" applyFont="1" applyFill="1" applyBorder="1" applyAlignment="1">
      <alignment vertical="center"/>
    </xf>
    <xf numFmtId="0" fontId="10" fillId="52" borderId="38" xfId="33" applyFont="1" applyFill="1" applyBorder="1" applyAlignment="1">
      <alignment vertical="center" wrapText="1"/>
    </xf>
    <xf numFmtId="0" fontId="10" fillId="52" borderId="55" xfId="33" applyFont="1" applyFill="1" applyBorder="1" applyAlignment="1">
      <alignment vertical="center"/>
    </xf>
    <xf numFmtId="0" fontId="10" fillId="52" borderId="27" xfId="33" applyFont="1" applyFill="1" applyBorder="1" applyAlignment="1">
      <alignment vertical="center" wrapText="1"/>
    </xf>
    <xf numFmtId="0" fontId="10" fillId="52" borderId="29" xfId="33" applyFont="1" applyFill="1" applyBorder="1" applyAlignment="1">
      <alignment vertical="center" wrapText="1"/>
    </xf>
    <xf numFmtId="0" fontId="10" fillId="52" borderId="56" xfId="33" applyFont="1" applyFill="1" applyBorder="1" applyAlignment="1">
      <alignment vertical="center"/>
    </xf>
    <xf numFmtId="0" fontId="10" fillId="52" borderId="57" xfId="33" applyFont="1" applyFill="1" applyBorder="1" applyAlignment="1">
      <alignment vertical="center" wrapText="1"/>
    </xf>
    <xf numFmtId="0" fontId="10" fillId="52" borderId="36" xfId="33" applyFont="1" applyFill="1" applyBorder="1" applyAlignment="1">
      <alignment vertical="center"/>
    </xf>
    <xf numFmtId="0" fontId="10" fillId="52" borderId="48" xfId="33" applyFont="1" applyFill="1" applyBorder="1" applyAlignment="1">
      <alignment vertical="center" wrapText="1"/>
    </xf>
    <xf numFmtId="0" fontId="10" fillId="52" borderId="27" xfId="33" applyFont="1" applyFill="1" applyBorder="1" applyAlignment="1">
      <alignment vertical="center"/>
    </xf>
    <xf numFmtId="0" fontId="10" fillId="52" borderId="29" xfId="33" applyFont="1" applyFill="1" applyBorder="1" applyAlignment="1">
      <alignment vertical="center"/>
    </xf>
    <xf numFmtId="0" fontId="10" fillId="52" borderId="75" xfId="33" applyFont="1" applyFill="1" applyBorder="1" applyAlignment="1">
      <alignment vertical="center"/>
    </xf>
    <xf numFmtId="0" fontId="10" fillId="52" borderId="60" xfId="33" applyFont="1" applyFill="1" applyBorder="1" applyAlignment="1">
      <alignment vertical="center"/>
    </xf>
    <xf numFmtId="0" fontId="10" fillId="52" borderId="73" xfId="33" applyFont="1" applyFill="1" applyBorder="1" applyAlignment="1">
      <alignment vertical="center"/>
    </xf>
    <xf numFmtId="0" fontId="10" fillId="52" borderId="41" xfId="33" applyFont="1" applyFill="1" applyBorder="1" applyAlignment="1">
      <alignment vertical="center"/>
    </xf>
    <xf numFmtId="0" fontId="10" fillId="52" borderId="18" xfId="33" applyFont="1" applyFill="1" applyBorder="1" applyAlignment="1">
      <alignment vertical="center" wrapText="1"/>
    </xf>
    <xf numFmtId="0" fontId="10" fillId="8" borderId="67" xfId="33" applyFont="1" applyFill="1" applyBorder="1" applyAlignment="1">
      <alignment vertical="center"/>
    </xf>
    <xf numFmtId="0" fontId="10" fillId="52" borderId="45" xfId="33" applyFont="1" applyFill="1" applyBorder="1" applyAlignment="1">
      <alignment vertical="center" wrapText="1"/>
    </xf>
    <xf numFmtId="0" fontId="10" fillId="52" borderId="22" xfId="33" applyFont="1" applyFill="1" applyBorder="1" applyAlignment="1">
      <alignment vertical="center" wrapText="1"/>
    </xf>
    <xf numFmtId="0" fontId="10" fillId="52" borderId="121" xfId="33" applyFont="1" applyFill="1" applyBorder="1" applyAlignment="1">
      <alignment vertical="center" wrapText="1"/>
    </xf>
    <xf numFmtId="0" fontId="10" fillId="52" borderId="32" xfId="33" applyFont="1" applyFill="1" applyBorder="1" applyAlignment="1">
      <alignment vertical="center"/>
    </xf>
    <xf numFmtId="0" fontId="10" fillId="52" borderId="1" xfId="33" applyFont="1" applyFill="1" applyBorder="1" applyAlignment="1">
      <alignment vertical="center" wrapText="1"/>
    </xf>
    <xf numFmtId="0" fontId="10" fillId="52" borderId="1" xfId="0" applyFont="1" applyFill="1" applyBorder="1" applyAlignment="1">
      <alignment horizontal="center" vertical="center"/>
    </xf>
    <xf numFmtId="186" fontId="10" fillId="52" borderId="1" xfId="33" applyNumberFormat="1" applyFont="1" applyFill="1" applyBorder="1" applyAlignment="1">
      <alignment horizontal="center" vertical="center"/>
    </xf>
    <xf numFmtId="176" fontId="10" fillId="52" borderId="1" xfId="0" applyNumberFormat="1" applyFont="1" applyFill="1" applyBorder="1" applyAlignment="1">
      <alignment horizontal="center" vertical="center"/>
    </xf>
    <xf numFmtId="179" fontId="10" fillId="29" borderId="0" xfId="33" applyNumberFormat="1" applyFont="1" applyFill="1" applyBorder="1" applyAlignment="1">
      <alignment vertical="center"/>
    </xf>
    <xf numFmtId="0" fontId="10" fillId="52" borderId="1" xfId="0" applyFont="1" applyFill="1" applyBorder="1" applyAlignment="1">
      <alignment horizontal="center" vertical="center" wrapText="1"/>
    </xf>
    <xf numFmtId="0" fontId="98" fillId="29" borderId="0" xfId="33" applyFont="1" applyFill="1" applyAlignment="1">
      <alignment vertical="center"/>
    </xf>
    <xf numFmtId="0" fontId="17" fillId="11" borderId="35" xfId="33" applyFont="1" applyFill="1" applyBorder="1" applyAlignment="1">
      <alignment vertical="center"/>
    </xf>
    <xf numFmtId="0" fontId="17" fillId="11" borderId="36" xfId="33" applyFont="1" applyFill="1" applyBorder="1" applyAlignment="1">
      <alignment vertical="center"/>
    </xf>
    <xf numFmtId="0" fontId="17" fillId="3" borderId="44" xfId="33" applyFont="1" applyFill="1" applyBorder="1" applyAlignment="1">
      <alignment vertical="center"/>
    </xf>
    <xf numFmtId="0" fontId="17" fillId="3" borderId="99" xfId="33" applyFont="1" applyFill="1" applyBorder="1" applyAlignment="1">
      <alignment vertical="center" wrapText="1"/>
    </xf>
    <xf numFmtId="0" fontId="17" fillId="3" borderId="20" xfId="33" applyFont="1" applyFill="1" applyBorder="1" applyAlignment="1">
      <alignment vertical="center"/>
    </xf>
    <xf numFmtId="0" fontId="10" fillId="29" borderId="53" xfId="33" applyFont="1" applyFill="1" applyBorder="1" applyAlignment="1">
      <alignment vertical="center"/>
    </xf>
    <xf numFmtId="38" fontId="10" fillId="30" borderId="22" xfId="29" applyNumberFormat="1" applyFont="1" applyFill="1" applyBorder="1" applyAlignment="1">
      <alignment vertical="center"/>
    </xf>
    <xf numFmtId="0" fontId="10" fillId="29" borderId="4" xfId="33" applyFont="1" applyFill="1" applyBorder="1" applyAlignment="1">
      <alignment vertical="center"/>
    </xf>
    <xf numFmtId="38" fontId="10" fillId="30" borderId="24" xfId="29" applyNumberFormat="1" applyFont="1" applyFill="1" applyBorder="1" applyAlignment="1">
      <alignment vertical="center"/>
    </xf>
    <xf numFmtId="0" fontId="10" fillId="46" borderId="44" xfId="33" applyFont="1" applyFill="1" applyBorder="1" applyAlignment="1">
      <alignment vertical="center"/>
    </xf>
    <xf numFmtId="0" fontId="17" fillId="20" borderId="49" xfId="33" applyFont="1" applyFill="1" applyBorder="1" applyAlignment="1">
      <alignment vertical="center"/>
    </xf>
    <xf numFmtId="0" fontId="10" fillId="8" borderId="156" xfId="33" applyFont="1" applyFill="1" applyBorder="1" applyAlignment="1">
      <alignment vertical="center"/>
    </xf>
    <xf numFmtId="0" fontId="10" fillId="8" borderId="172" xfId="33" applyFont="1" applyFill="1" applyBorder="1" applyAlignment="1">
      <alignment vertical="center"/>
    </xf>
    <xf numFmtId="0" fontId="17" fillId="23" borderId="126" xfId="33" applyFont="1" applyFill="1" applyBorder="1" applyAlignment="1">
      <alignment vertical="center"/>
    </xf>
    <xf numFmtId="0" fontId="17" fillId="25" borderId="49" xfId="33" applyFont="1" applyFill="1" applyBorder="1" applyAlignment="1">
      <alignment vertical="center"/>
    </xf>
    <xf numFmtId="0" fontId="17" fillId="43" borderId="7" xfId="33" applyFont="1" applyFill="1" applyBorder="1" applyAlignment="1">
      <alignment vertical="center"/>
    </xf>
    <xf numFmtId="0" fontId="17" fillId="12" borderId="42" xfId="33" applyFont="1" applyFill="1" applyBorder="1" applyAlignment="1">
      <alignment vertical="center" wrapText="1"/>
    </xf>
    <xf numFmtId="0" fontId="17" fillId="44" borderId="49" xfId="33" applyFont="1" applyFill="1" applyBorder="1" applyAlignment="1">
      <alignment vertical="center"/>
    </xf>
    <xf numFmtId="0" fontId="10" fillId="8" borderId="168" xfId="33" applyFont="1" applyFill="1" applyBorder="1" applyAlignment="1">
      <alignment vertical="center"/>
    </xf>
    <xf numFmtId="0" fontId="10" fillId="29" borderId="159" xfId="33" applyFont="1" applyFill="1" applyBorder="1" applyAlignment="1">
      <alignment vertical="center" wrapText="1"/>
    </xf>
    <xf numFmtId="0" fontId="17" fillId="3" borderId="99" xfId="33" applyFont="1" applyFill="1" applyBorder="1" applyAlignment="1">
      <alignment vertical="center"/>
    </xf>
    <xf numFmtId="0" fontId="17" fillId="3" borderId="21" xfId="33" applyFont="1" applyFill="1" applyBorder="1" applyAlignment="1">
      <alignment vertical="center" wrapText="1"/>
    </xf>
    <xf numFmtId="0" fontId="17" fillId="3" borderId="50" xfId="33" applyFont="1" applyFill="1" applyBorder="1" applyAlignment="1">
      <alignment vertical="center" wrapText="1"/>
    </xf>
    <xf numFmtId="0" fontId="17" fillId="9" borderId="49" xfId="33" applyFont="1" applyFill="1" applyBorder="1" applyAlignment="1">
      <alignment vertical="center"/>
    </xf>
    <xf numFmtId="0" fontId="17" fillId="20" borderId="50" xfId="33" applyFont="1" applyFill="1" applyBorder="1" applyAlignment="1">
      <alignment vertical="center" wrapText="1"/>
    </xf>
    <xf numFmtId="0" fontId="17" fillId="23" borderId="0" xfId="33" applyFont="1" applyFill="1" applyBorder="1" applyAlignment="1">
      <alignment vertical="center"/>
    </xf>
    <xf numFmtId="0" fontId="17" fillId="25" borderId="21" xfId="33" applyFont="1" applyFill="1" applyBorder="1" applyAlignment="1">
      <alignment vertical="center" wrapText="1"/>
    </xf>
    <xf numFmtId="0" fontId="17" fillId="42" borderId="48" xfId="33" applyFont="1" applyFill="1" applyBorder="1" applyAlignment="1">
      <alignment vertical="center" wrapText="1"/>
    </xf>
    <xf numFmtId="0" fontId="17" fillId="43" borderId="0" xfId="33" applyFont="1" applyFill="1" applyBorder="1" applyAlignment="1">
      <alignment vertical="center"/>
    </xf>
    <xf numFmtId="0" fontId="17" fillId="43" borderId="102" xfId="33" applyFont="1" applyFill="1" applyBorder="1" applyAlignment="1">
      <alignment vertical="center" wrapText="1"/>
    </xf>
    <xf numFmtId="0" fontId="10" fillId="29" borderId="168" xfId="33" applyFont="1" applyFill="1" applyBorder="1" applyAlignment="1">
      <alignment vertical="center"/>
    </xf>
    <xf numFmtId="0" fontId="17" fillId="44" borderId="99" xfId="33" applyFont="1" applyFill="1" applyBorder="1" applyAlignment="1">
      <alignment vertical="center"/>
    </xf>
    <xf numFmtId="0" fontId="10" fillId="8" borderId="7" xfId="33" applyFont="1" applyFill="1" applyBorder="1" applyAlignment="1">
      <alignment vertical="center"/>
    </xf>
    <xf numFmtId="0" fontId="57" fillId="29" borderId="1" xfId="33" applyFont="1" applyFill="1" applyBorder="1" applyAlignment="1">
      <alignment horizontal="left" vertical="center"/>
    </xf>
    <xf numFmtId="214" fontId="57" fillId="29" borderId="1" xfId="33" applyNumberFormat="1" applyFont="1" applyFill="1" applyBorder="1" applyAlignment="1">
      <alignment vertical="center"/>
    </xf>
    <xf numFmtId="0" fontId="17" fillId="9" borderId="1" xfId="33" applyFont="1" applyFill="1" applyBorder="1" applyAlignment="1">
      <alignment vertical="center"/>
    </xf>
    <xf numFmtId="0" fontId="10" fillId="8" borderId="102" xfId="33" applyFont="1" applyFill="1" applyBorder="1" applyAlignment="1">
      <alignment horizontal="left" vertical="center"/>
    </xf>
    <xf numFmtId="0" fontId="10" fillId="8" borderId="122" xfId="33" applyFont="1" applyFill="1" applyBorder="1" applyAlignment="1">
      <alignment horizontal="left" vertical="center"/>
    </xf>
    <xf numFmtId="0" fontId="10" fillId="52" borderId="149" xfId="33" applyFont="1" applyFill="1" applyBorder="1" applyAlignment="1">
      <alignment vertical="center"/>
    </xf>
    <xf numFmtId="0" fontId="10" fillId="0" borderId="91" xfId="33" applyFont="1" applyFill="1" applyBorder="1" applyAlignment="1">
      <alignment vertical="center"/>
    </xf>
    <xf numFmtId="0" fontId="10" fillId="8" borderId="91" xfId="33" applyFont="1" applyFill="1" applyBorder="1" applyAlignment="1">
      <alignment vertical="center"/>
    </xf>
    <xf numFmtId="0" fontId="10" fillId="5" borderId="153" xfId="33" applyFont="1" applyFill="1" applyBorder="1" applyAlignment="1">
      <alignment vertical="center"/>
    </xf>
    <xf numFmtId="0" fontId="10" fillId="5" borderId="165" xfId="33" applyFont="1" applyFill="1" applyBorder="1" applyAlignment="1">
      <alignment vertical="center"/>
    </xf>
    <xf numFmtId="0" fontId="10" fillId="8" borderId="132" xfId="33" applyFont="1" applyFill="1" applyBorder="1" applyAlignment="1">
      <alignment vertical="center"/>
    </xf>
    <xf numFmtId="0" fontId="10" fillId="8" borderId="164" xfId="33" applyFont="1" applyFill="1" applyBorder="1" applyAlignment="1">
      <alignment vertical="center"/>
    </xf>
    <xf numFmtId="0" fontId="10" fillId="8" borderId="108" xfId="33" applyFont="1" applyFill="1" applyBorder="1" applyAlignment="1">
      <alignment vertical="center"/>
    </xf>
    <xf numFmtId="0" fontId="10" fillId="8" borderId="5" xfId="33" applyFont="1" applyFill="1" applyBorder="1" applyAlignment="1">
      <alignment vertical="center"/>
    </xf>
    <xf numFmtId="177" fontId="10" fillId="8" borderId="36" xfId="33" applyNumberFormat="1" applyFont="1" applyFill="1" applyBorder="1" applyAlignment="1">
      <alignment vertical="center"/>
    </xf>
    <xf numFmtId="0" fontId="10" fillId="8" borderId="107" xfId="33" applyFont="1" applyFill="1" applyBorder="1" applyAlignment="1">
      <alignment vertical="center"/>
    </xf>
    <xf numFmtId="177" fontId="10" fillId="8" borderId="166" xfId="33" applyNumberFormat="1" applyFont="1" applyFill="1" applyBorder="1" applyAlignment="1">
      <alignment vertical="center"/>
    </xf>
    <xf numFmtId="0" fontId="10" fillId="8" borderId="167" xfId="33" applyFont="1" applyFill="1" applyBorder="1" applyAlignment="1">
      <alignment vertical="center"/>
    </xf>
    <xf numFmtId="0" fontId="10" fillId="5" borderId="33" xfId="33" applyFont="1" applyFill="1" applyBorder="1" applyAlignment="1">
      <alignment vertical="center"/>
    </xf>
    <xf numFmtId="0" fontId="10" fillId="8" borderId="33" xfId="33" applyFont="1" applyFill="1" applyBorder="1" applyAlignment="1">
      <alignment vertical="center"/>
    </xf>
    <xf numFmtId="177" fontId="10" fillId="8" borderId="20" xfId="33" applyNumberFormat="1" applyFont="1" applyFill="1" applyBorder="1" applyAlignment="1">
      <alignment vertical="center"/>
    </xf>
    <xf numFmtId="177" fontId="10" fillId="8" borderId="131" xfId="33" applyNumberFormat="1" applyFont="1" applyFill="1" applyBorder="1" applyAlignment="1">
      <alignment vertical="center"/>
    </xf>
    <xf numFmtId="0" fontId="10" fillId="8" borderId="109" xfId="33" applyFont="1" applyFill="1" applyBorder="1" applyAlignment="1">
      <alignment horizontal="centerContinuous" vertical="center"/>
    </xf>
    <xf numFmtId="0" fontId="73" fillId="29" borderId="0" xfId="34" applyFont="1" applyFill="1" applyAlignment="1">
      <alignment vertical="center"/>
    </xf>
    <xf numFmtId="0" fontId="73" fillId="29" borderId="126" xfId="34" applyFont="1" applyFill="1" applyBorder="1">
      <alignment vertical="center"/>
    </xf>
    <xf numFmtId="0" fontId="73" fillId="29" borderId="126" xfId="34" applyFont="1" applyFill="1" applyBorder="1" applyAlignment="1">
      <alignment vertical="center" wrapText="1"/>
    </xf>
    <xf numFmtId="38" fontId="73" fillId="29" borderId="20" xfId="29" applyFont="1" applyFill="1" applyBorder="1" applyAlignment="1">
      <alignment vertical="center"/>
    </xf>
    <xf numFmtId="38" fontId="73" fillId="29" borderId="0" xfId="29" applyFont="1" applyFill="1" applyBorder="1" applyAlignment="1">
      <alignment vertical="center"/>
    </xf>
    <xf numFmtId="0" fontId="73" fillId="29" borderId="99" xfId="34" applyFont="1" applyFill="1" applyBorder="1">
      <alignment vertical="center"/>
    </xf>
    <xf numFmtId="0" fontId="73" fillId="29" borderId="99" xfId="34" applyFont="1" applyFill="1" applyBorder="1" applyAlignment="1">
      <alignment vertical="center"/>
    </xf>
    <xf numFmtId="184" fontId="10" fillId="8" borderId="175" xfId="33" applyNumberFormat="1" applyFont="1" applyFill="1" applyBorder="1" applyAlignment="1">
      <alignment vertical="center"/>
    </xf>
    <xf numFmtId="38" fontId="10" fillId="8" borderId="78" xfId="29" applyFont="1" applyFill="1" applyBorder="1" applyAlignment="1">
      <alignment vertical="center"/>
    </xf>
    <xf numFmtId="9" fontId="10" fillId="8" borderId="78" xfId="33" applyNumberFormat="1" applyFont="1" applyFill="1" applyBorder="1" applyAlignment="1">
      <alignment vertical="center"/>
    </xf>
    <xf numFmtId="0" fontId="10" fillId="57" borderId="20" xfId="31" applyFont="1" applyFill="1" applyBorder="1" applyAlignment="1">
      <alignment vertical="center"/>
    </xf>
    <xf numFmtId="0" fontId="10" fillId="29" borderId="0" xfId="31" applyFont="1" applyFill="1" applyBorder="1"/>
    <xf numFmtId="0" fontId="10" fillId="57" borderId="0" xfId="31" applyFont="1" applyFill="1" applyBorder="1" applyAlignment="1">
      <alignment vertical="center"/>
    </xf>
    <xf numFmtId="0" fontId="10" fillId="29" borderId="0" xfId="31" applyFont="1" applyFill="1" applyBorder="1" applyAlignment="1">
      <alignment vertical="center"/>
    </xf>
    <xf numFmtId="0" fontId="10" fillId="39" borderId="21" xfId="31" applyFont="1" applyFill="1" applyBorder="1" applyAlignment="1">
      <alignment vertical="center"/>
    </xf>
    <xf numFmtId="0" fontId="10" fillId="20" borderId="21" xfId="31" applyFont="1" applyFill="1" applyBorder="1" applyAlignment="1">
      <alignment vertical="center"/>
    </xf>
    <xf numFmtId="0" fontId="90" fillId="8" borderId="0" xfId="32" applyFont="1" applyFill="1"/>
    <xf numFmtId="0" fontId="90" fillId="8" borderId="0" xfId="32" applyFont="1" applyFill="1" applyAlignment="1">
      <alignment horizontal="left"/>
    </xf>
    <xf numFmtId="0" fontId="90" fillId="5" borderId="1" xfId="32" applyFont="1" applyFill="1" applyBorder="1" applyAlignment="1">
      <alignment horizontal="center"/>
    </xf>
    <xf numFmtId="0" fontId="90" fillId="8" borderId="1" xfId="32" applyFont="1" applyFill="1" applyBorder="1"/>
    <xf numFmtId="0" fontId="93" fillId="8" borderId="0" xfId="32" applyFont="1" applyFill="1" applyAlignment="1">
      <alignment vertical="center"/>
    </xf>
    <xf numFmtId="0" fontId="90" fillId="29" borderId="0" xfId="32" applyFont="1" applyFill="1"/>
    <xf numFmtId="0" fontId="90" fillId="29" borderId="0" xfId="32" applyFont="1" applyFill="1" applyAlignment="1">
      <alignment vertical="center"/>
    </xf>
    <xf numFmtId="0" fontId="10" fillId="20" borderId="50" xfId="31" applyFont="1" applyFill="1" applyBorder="1" applyAlignment="1">
      <alignment vertical="center"/>
    </xf>
    <xf numFmtId="0" fontId="10" fillId="8" borderId="11" xfId="31" applyFont="1" applyFill="1" applyBorder="1" applyAlignment="1">
      <alignment vertical="center"/>
    </xf>
    <xf numFmtId="0" fontId="10" fillId="8" borderId="53" xfId="31" applyFont="1" applyFill="1" applyBorder="1" applyAlignment="1">
      <alignment vertical="center"/>
    </xf>
    <xf numFmtId="0" fontId="10" fillId="39" borderId="50" xfId="31" applyFont="1" applyFill="1" applyBorder="1" applyAlignment="1">
      <alignment vertical="center"/>
    </xf>
    <xf numFmtId="0" fontId="10" fillId="19" borderId="11" xfId="31" applyFont="1" applyFill="1" applyBorder="1" applyAlignment="1">
      <alignment vertical="center"/>
    </xf>
    <xf numFmtId="0" fontId="10" fillId="19" borderId="1" xfId="31" applyFont="1" applyFill="1" applyBorder="1" applyAlignment="1">
      <alignment vertical="center"/>
    </xf>
    <xf numFmtId="0" fontId="10" fillId="19" borderId="53" xfId="31" applyFont="1" applyFill="1" applyBorder="1" applyAlignment="1">
      <alignment vertical="center"/>
    </xf>
    <xf numFmtId="184" fontId="29" fillId="29" borderId="1" xfId="0" applyNumberFormat="1" applyFont="1" applyFill="1" applyBorder="1" applyAlignment="1">
      <alignment vertical="top" wrapText="1"/>
    </xf>
    <xf numFmtId="184" fontId="29" fillId="29" borderId="9" xfId="0" applyNumberFormat="1" applyFont="1" applyFill="1" applyBorder="1" applyAlignment="1">
      <alignment vertical="top" wrapText="1"/>
    </xf>
    <xf numFmtId="176" fontId="10" fillId="8" borderId="155" xfId="0" applyNumberFormat="1" applyFont="1" applyFill="1" applyBorder="1" applyAlignment="1">
      <alignment vertical="center" wrapText="1"/>
    </xf>
    <xf numFmtId="176" fontId="10" fillId="8" borderId="177" xfId="0" applyNumberFormat="1" applyFont="1" applyFill="1" applyBorder="1" applyAlignment="1">
      <alignment vertical="center" wrapText="1"/>
    </xf>
    <xf numFmtId="176" fontId="10" fillId="8" borderId="23" xfId="0" applyNumberFormat="1" applyFont="1" applyFill="1" applyBorder="1" applyAlignment="1">
      <alignment vertical="center" wrapText="1"/>
    </xf>
    <xf numFmtId="176" fontId="10" fillId="8" borderId="173" xfId="0" applyNumberFormat="1" applyFont="1" applyFill="1" applyBorder="1" applyAlignment="1">
      <alignment vertical="center" wrapText="1"/>
    </xf>
    <xf numFmtId="176" fontId="10" fillId="8" borderId="45" xfId="33" applyNumberFormat="1" applyFont="1" applyFill="1" applyBorder="1" applyAlignment="1">
      <alignment vertical="center"/>
    </xf>
    <xf numFmtId="176" fontId="10" fillId="8" borderId="51" xfId="0" applyNumberFormat="1" applyFont="1" applyFill="1" applyBorder="1" applyAlignment="1">
      <alignment vertical="center" wrapText="1"/>
    </xf>
    <xf numFmtId="176" fontId="10" fillId="8" borderId="151" xfId="33" applyNumberFormat="1" applyFont="1" applyFill="1" applyBorder="1" applyAlignment="1">
      <alignment vertical="center"/>
    </xf>
    <xf numFmtId="176" fontId="10" fillId="8" borderId="174" xfId="0" applyNumberFormat="1" applyFont="1" applyFill="1" applyBorder="1" applyAlignment="1">
      <alignment vertical="center" wrapText="1"/>
    </xf>
    <xf numFmtId="0" fontId="77" fillId="29" borderId="0" xfId="0" applyFont="1" applyFill="1" applyAlignment="1">
      <alignment vertical="center"/>
    </xf>
    <xf numFmtId="201" fontId="10" fillId="29" borderId="78" xfId="38" applyNumberFormat="1" applyFont="1" applyFill="1" applyBorder="1" applyAlignment="1">
      <alignment horizontal="right" vertical="center" indent="1"/>
    </xf>
    <xf numFmtId="0" fontId="99" fillId="29" borderId="0" xfId="0" applyFont="1" applyFill="1" applyAlignment="1">
      <alignment vertical="center" wrapText="1"/>
    </xf>
    <xf numFmtId="0" fontId="10" fillId="24" borderId="17" xfId="33" applyFont="1" applyFill="1" applyBorder="1" applyAlignment="1">
      <alignment horizontal="center" vertical="center"/>
    </xf>
    <xf numFmtId="40" fontId="10" fillId="20" borderId="40" xfId="29" applyNumberFormat="1" applyFont="1" applyFill="1" applyBorder="1" applyAlignment="1">
      <alignment horizontal="center" vertical="center"/>
    </xf>
    <xf numFmtId="40" fontId="10" fillId="3" borderId="3" xfId="29" applyNumberFormat="1" applyFont="1" applyFill="1" applyBorder="1" applyAlignment="1">
      <alignment vertical="center"/>
    </xf>
    <xf numFmtId="40" fontId="10" fillId="32" borderId="28" xfId="29" applyNumberFormat="1" applyFont="1" applyFill="1" applyBorder="1" applyAlignment="1">
      <alignment vertical="center"/>
    </xf>
    <xf numFmtId="40" fontId="10" fillId="32" borderId="23" xfId="29" applyNumberFormat="1" applyFont="1" applyFill="1" applyBorder="1" applyAlignment="1">
      <alignment vertical="center" wrapText="1"/>
    </xf>
    <xf numFmtId="40" fontId="10" fillId="32" borderId="25" xfId="29" applyNumberFormat="1" applyFont="1" applyFill="1" applyBorder="1" applyAlignment="1">
      <alignment vertical="center" wrapText="1"/>
    </xf>
    <xf numFmtId="40" fontId="10" fillId="20" borderId="3" xfId="29" applyNumberFormat="1" applyFont="1" applyFill="1" applyBorder="1" applyAlignment="1">
      <alignment vertical="center"/>
    </xf>
    <xf numFmtId="40" fontId="10" fillId="32" borderId="26" xfId="29" applyNumberFormat="1" applyFont="1" applyFill="1" applyBorder="1" applyAlignment="1">
      <alignment vertical="center" wrapText="1"/>
    </xf>
    <xf numFmtId="40" fontId="10" fillId="32" borderId="52" xfId="29" applyNumberFormat="1" applyFont="1" applyFill="1" applyBorder="1" applyAlignment="1">
      <alignment vertical="center" wrapText="1"/>
    </xf>
    <xf numFmtId="40" fontId="10" fillId="34" borderId="34" xfId="29" applyNumberFormat="1" applyFont="1" applyFill="1" applyBorder="1" applyAlignment="1">
      <alignment vertical="center" wrapText="1"/>
    </xf>
    <xf numFmtId="40" fontId="10" fillId="20" borderId="40" xfId="29" applyNumberFormat="1" applyFont="1" applyFill="1" applyBorder="1" applyAlignment="1">
      <alignment vertical="center" wrapText="1"/>
    </xf>
    <xf numFmtId="40" fontId="10" fillId="20" borderId="3" xfId="29" applyNumberFormat="1" applyFont="1" applyFill="1" applyBorder="1" applyAlignment="1">
      <alignment vertical="center" wrapText="1"/>
    </xf>
    <xf numFmtId="40" fontId="10" fillId="32" borderId="120" xfId="29" applyNumberFormat="1" applyFont="1" applyFill="1" applyBorder="1" applyAlignment="1">
      <alignment vertical="center" wrapText="1"/>
    </xf>
    <xf numFmtId="40" fontId="10" fillId="32" borderId="30" xfId="29" applyNumberFormat="1" applyFont="1" applyFill="1" applyBorder="1" applyAlignment="1">
      <alignment vertical="center" wrapText="1"/>
    </xf>
    <xf numFmtId="40" fontId="10" fillId="32" borderId="127" xfId="29" applyNumberFormat="1" applyFont="1" applyFill="1" applyBorder="1" applyAlignment="1">
      <alignment vertical="center" wrapText="1"/>
    </xf>
    <xf numFmtId="40" fontId="10" fillId="20" borderId="52" xfId="29" applyNumberFormat="1" applyFont="1" applyFill="1" applyBorder="1" applyAlignment="1">
      <alignment vertical="center" wrapText="1"/>
    </xf>
    <xf numFmtId="40" fontId="10" fillId="32" borderId="28" xfId="29" applyNumberFormat="1" applyFont="1" applyFill="1" applyBorder="1" applyAlignment="1">
      <alignment vertical="center" wrapText="1"/>
    </xf>
    <xf numFmtId="40" fontId="10" fillId="32" borderId="31" xfId="29" applyNumberFormat="1" applyFont="1" applyFill="1" applyBorder="1" applyAlignment="1">
      <alignment vertical="center" wrapText="1"/>
    </xf>
    <xf numFmtId="38" fontId="17" fillId="33" borderId="40" xfId="29" applyNumberFormat="1" applyFont="1" applyFill="1" applyBorder="1" applyAlignment="1">
      <alignment vertical="center"/>
    </xf>
    <xf numFmtId="38" fontId="10" fillId="35" borderId="28" xfId="29" applyNumberFormat="1" applyFont="1" applyFill="1" applyBorder="1" applyAlignment="1">
      <alignment vertical="center"/>
    </xf>
    <xf numFmtId="38" fontId="10" fillId="35" borderId="30" xfId="29" applyNumberFormat="1" applyFont="1" applyFill="1" applyBorder="1" applyAlignment="1">
      <alignment vertical="center"/>
    </xf>
    <xf numFmtId="38" fontId="10" fillId="35" borderId="63" xfId="29" applyNumberFormat="1" applyFont="1" applyFill="1" applyBorder="1" applyAlignment="1">
      <alignment vertical="center"/>
    </xf>
    <xf numFmtId="40" fontId="10" fillId="20" borderId="59" xfId="29" applyNumberFormat="1" applyFont="1" applyFill="1" applyBorder="1" applyAlignment="1">
      <alignment vertical="center" wrapText="1"/>
    </xf>
    <xf numFmtId="40" fontId="10" fillId="20" borderId="163" xfId="29" applyNumberFormat="1" applyFont="1" applyFill="1" applyBorder="1" applyAlignment="1">
      <alignment vertical="center" wrapText="1"/>
    </xf>
    <xf numFmtId="0" fontId="40" fillId="20" borderId="143" xfId="33" applyFont="1" applyFill="1" applyBorder="1" applyAlignment="1">
      <alignment vertical="center"/>
    </xf>
    <xf numFmtId="40" fontId="17" fillId="20" borderId="176" xfId="29" applyNumberFormat="1" applyFont="1" applyFill="1" applyBorder="1" applyAlignment="1">
      <alignment vertical="center" wrapText="1"/>
    </xf>
    <xf numFmtId="0" fontId="40" fillId="20" borderId="147" xfId="33" applyFont="1" applyFill="1" applyBorder="1" applyAlignment="1">
      <alignment vertical="center"/>
    </xf>
    <xf numFmtId="40" fontId="17" fillId="20" borderId="23" xfId="29" applyNumberFormat="1" applyFont="1" applyFill="1" applyBorder="1" applyAlignment="1">
      <alignment vertical="center" wrapText="1"/>
    </xf>
    <xf numFmtId="0" fontId="40" fillId="20" borderId="149" xfId="33" applyFont="1" applyFill="1" applyBorder="1" applyAlignment="1">
      <alignment vertical="center"/>
    </xf>
    <xf numFmtId="40" fontId="17" fillId="20" borderId="174" xfId="29" applyNumberFormat="1" applyFont="1" applyFill="1" applyBorder="1" applyAlignment="1">
      <alignment vertical="center" wrapText="1"/>
    </xf>
    <xf numFmtId="0" fontId="100" fillId="8" borderId="0" xfId="33" applyFont="1" applyFill="1" applyAlignment="1">
      <alignment vertical="center"/>
    </xf>
    <xf numFmtId="0" fontId="10" fillId="21" borderId="32" xfId="33" applyFont="1" applyFill="1" applyBorder="1" applyAlignment="1">
      <alignment vertical="center"/>
    </xf>
    <xf numFmtId="0" fontId="10" fillId="8" borderId="65" xfId="33" applyFont="1" applyFill="1" applyBorder="1" applyAlignment="1">
      <alignment vertical="center" wrapText="1"/>
    </xf>
    <xf numFmtId="0" fontId="10" fillId="8" borderId="29" xfId="33" applyFont="1" applyFill="1" applyBorder="1" applyAlignment="1">
      <alignment vertical="center"/>
    </xf>
    <xf numFmtId="0" fontId="10" fillId="8" borderId="0" xfId="41" applyFont="1" applyFill="1"/>
    <xf numFmtId="0" fontId="10" fillId="20" borderId="44" xfId="31" applyFont="1" applyFill="1" applyBorder="1"/>
    <xf numFmtId="0" fontId="10" fillId="20" borderId="99" xfId="31" applyFont="1" applyFill="1" applyBorder="1"/>
    <xf numFmtId="0" fontId="10" fillId="20" borderId="20" xfId="31" applyFont="1" applyFill="1" applyBorder="1"/>
    <xf numFmtId="0" fontId="10" fillId="8" borderId="44" xfId="31" applyFont="1" applyFill="1" applyBorder="1"/>
    <xf numFmtId="0" fontId="10" fillId="8" borderId="1" xfId="31" applyFont="1" applyFill="1" applyBorder="1"/>
    <xf numFmtId="0" fontId="10" fillId="8" borderId="20" xfId="31" applyFont="1" applyFill="1" applyBorder="1"/>
    <xf numFmtId="0" fontId="10" fillId="20" borderId="32" xfId="31" applyFont="1" applyFill="1" applyBorder="1"/>
    <xf numFmtId="0" fontId="10" fillId="8" borderId="44" xfId="41" applyFont="1" applyFill="1" applyBorder="1"/>
    <xf numFmtId="0" fontId="10" fillId="8" borderId="1" xfId="41" applyFont="1" applyFill="1" applyBorder="1"/>
    <xf numFmtId="0" fontId="10" fillId="8" borderId="20" xfId="41" applyFont="1" applyFill="1" applyBorder="1"/>
    <xf numFmtId="0" fontId="10" fillId="8" borderId="20" xfId="41" applyFont="1" applyFill="1" applyBorder="1" applyAlignment="1">
      <alignment wrapText="1"/>
    </xf>
    <xf numFmtId="213" fontId="10" fillId="29" borderId="1" xfId="33" applyNumberFormat="1" applyFont="1" applyFill="1" applyBorder="1" applyAlignment="1">
      <alignment horizontal="right" vertical="center"/>
    </xf>
    <xf numFmtId="213" fontId="10" fillId="29" borderId="9" xfId="26" applyNumberFormat="1" applyFont="1" applyFill="1" applyBorder="1" applyAlignment="1">
      <alignment horizontal="right" vertical="center"/>
    </xf>
    <xf numFmtId="176" fontId="10" fillId="8" borderId="30" xfId="0" applyNumberFormat="1" applyFont="1" applyFill="1" applyBorder="1" applyAlignment="1">
      <alignment vertical="center" shrinkToFit="1"/>
    </xf>
    <xf numFmtId="176" fontId="10" fillId="8" borderId="163" xfId="0" applyNumberFormat="1" applyFont="1" applyFill="1" applyBorder="1" applyAlignment="1">
      <alignment vertical="center" wrapText="1"/>
    </xf>
    <xf numFmtId="0" fontId="10" fillId="20" borderId="1" xfId="33" applyFont="1" applyFill="1" applyBorder="1" applyAlignment="1">
      <alignment vertical="center"/>
    </xf>
    <xf numFmtId="0" fontId="10" fillId="29" borderId="0" xfId="33" applyFont="1" applyFill="1" applyBorder="1" applyAlignment="1">
      <alignment horizontal="center" vertical="center" wrapText="1"/>
    </xf>
    <xf numFmtId="0" fontId="73" fillId="29" borderId="0" xfId="34" applyFont="1" applyFill="1" applyBorder="1" applyAlignment="1">
      <alignment vertical="top"/>
    </xf>
    <xf numFmtId="0" fontId="73" fillId="29" borderId="0" xfId="34" applyFont="1" applyFill="1" applyAlignment="1">
      <alignment vertical="top"/>
    </xf>
    <xf numFmtId="49" fontId="73" fillId="29" borderId="0" xfId="34" applyNumberFormat="1" applyFont="1" applyFill="1" applyBorder="1" applyAlignment="1">
      <alignment vertical="top"/>
    </xf>
    <xf numFmtId="49" fontId="73" fillId="29" borderId="0" xfId="34" applyNumberFormat="1" applyFont="1" applyFill="1" applyAlignment="1">
      <alignment vertical="top"/>
    </xf>
    <xf numFmtId="181" fontId="15" fillId="8" borderId="0" xfId="33" applyNumberFormat="1" applyFont="1" applyFill="1" applyAlignment="1">
      <alignment horizontal="left" vertical="top"/>
    </xf>
    <xf numFmtId="49" fontId="31" fillId="29" borderId="0" xfId="0" applyNumberFormat="1" applyFont="1" applyFill="1" applyAlignment="1">
      <alignment vertical="top"/>
    </xf>
    <xf numFmtId="0" fontId="31" fillId="29" borderId="0" xfId="0" applyFont="1" applyFill="1" applyAlignment="1">
      <alignment vertical="top"/>
    </xf>
    <xf numFmtId="0" fontId="73" fillId="29" borderId="1" xfId="34" applyFont="1" applyFill="1" applyBorder="1" applyAlignment="1">
      <alignment horizontal="center" vertical="top"/>
    </xf>
    <xf numFmtId="0" fontId="73" fillId="29" borderId="33" xfId="34" applyFont="1" applyFill="1" applyBorder="1" applyAlignment="1">
      <alignment horizontal="right" vertical="top"/>
    </xf>
    <xf numFmtId="0" fontId="73" fillId="29" borderId="1" xfId="34" applyFont="1" applyFill="1" applyBorder="1" applyAlignment="1">
      <alignment horizontal="right" vertical="top"/>
    </xf>
    <xf numFmtId="0" fontId="73" fillId="29" borderId="0" xfId="34" applyFont="1" applyFill="1" applyAlignment="1">
      <alignment horizontal="right" vertical="top"/>
    </xf>
    <xf numFmtId="49" fontId="76" fillId="29" borderId="0" xfId="0" applyNumberFormat="1" applyFont="1" applyFill="1" applyAlignment="1">
      <alignment vertical="top"/>
    </xf>
    <xf numFmtId="49" fontId="101" fillId="29" borderId="0" xfId="34" applyNumberFormat="1" applyFont="1" applyFill="1" applyBorder="1" applyAlignment="1">
      <alignment vertical="top"/>
    </xf>
    <xf numFmtId="0" fontId="51" fillId="29" borderId="0" xfId="34" applyFont="1" applyFill="1" applyBorder="1" applyAlignment="1">
      <alignment vertical="top"/>
    </xf>
    <xf numFmtId="0" fontId="102" fillId="29" borderId="0" xfId="0" applyFont="1" applyFill="1" applyAlignment="1">
      <alignment vertical="top"/>
    </xf>
    <xf numFmtId="38" fontId="10" fillId="16" borderId="53" xfId="29" applyNumberFormat="1" applyFont="1" applyFill="1" applyBorder="1" applyAlignment="1">
      <alignment vertical="center" wrapText="1"/>
    </xf>
    <xf numFmtId="38" fontId="10" fillId="16" borderId="19" xfId="29" applyNumberFormat="1" applyFont="1" applyFill="1" applyBorder="1" applyAlignment="1">
      <alignment vertical="center" wrapText="1"/>
    </xf>
    <xf numFmtId="0" fontId="85" fillId="8" borderId="0" xfId="31" applyFont="1" applyFill="1"/>
    <xf numFmtId="0" fontId="10" fillId="8" borderId="45" xfId="33" applyFont="1" applyFill="1" applyBorder="1" applyAlignment="1">
      <alignment horizontal="left" vertical="center" wrapText="1"/>
    </xf>
    <xf numFmtId="0" fontId="10" fillId="8" borderId="19" xfId="33" applyFont="1" applyFill="1" applyBorder="1" applyAlignment="1">
      <alignment horizontal="left" vertical="center" wrapText="1"/>
    </xf>
    <xf numFmtId="0" fontId="10" fillId="52" borderId="94" xfId="33" applyFont="1" applyFill="1" applyBorder="1" applyAlignment="1">
      <alignment vertical="center"/>
    </xf>
    <xf numFmtId="0" fontId="10" fillId="52" borderId="7" xfId="33" applyFont="1" applyFill="1" applyBorder="1" applyAlignment="1">
      <alignment vertical="center" wrapText="1"/>
    </xf>
    <xf numFmtId="0" fontId="103" fillId="29" borderId="0" xfId="33" applyFont="1" applyFill="1"/>
    <xf numFmtId="0" fontId="57" fillId="29" borderId="1" xfId="33" applyFont="1" applyFill="1" applyBorder="1" applyAlignment="1">
      <alignment horizontal="left" vertical="center" wrapText="1"/>
    </xf>
    <xf numFmtId="0" fontId="10" fillId="8" borderId="0" xfId="33" applyFont="1" applyFill="1" applyAlignment="1"/>
    <xf numFmtId="0" fontId="90" fillId="29" borderId="0" xfId="32" applyFont="1" applyFill="1" applyAlignment="1"/>
    <xf numFmtId="38" fontId="17" fillId="58" borderId="1" xfId="29" applyNumberFormat="1" applyFont="1" applyFill="1" applyBorder="1" applyAlignment="1">
      <alignment vertical="center"/>
    </xf>
    <xf numFmtId="38" fontId="17" fillId="59" borderId="1" xfId="29" applyNumberFormat="1" applyFont="1" applyFill="1" applyBorder="1" applyAlignment="1">
      <alignment vertical="center"/>
    </xf>
    <xf numFmtId="0" fontId="58" fillId="46" borderId="0" xfId="0" applyFont="1" applyFill="1" applyBorder="1" applyAlignment="1">
      <alignment horizontal="left" vertical="top" wrapText="1"/>
    </xf>
    <xf numFmtId="0" fontId="104" fillId="46" borderId="0" xfId="0" applyFont="1" applyFill="1" applyBorder="1" applyAlignment="1">
      <alignment horizontal="left" vertical="top" wrapText="1"/>
    </xf>
    <xf numFmtId="0" fontId="55" fillId="29" borderId="0" xfId="33" applyFont="1" applyFill="1" applyAlignment="1">
      <alignment horizontal="left" vertical="top" wrapText="1"/>
    </xf>
    <xf numFmtId="177" fontId="27" fillId="30" borderId="33" xfId="33" applyNumberFormat="1" applyFont="1" applyFill="1" applyBorder="1" applyAlignment="1">
      <alignment vertical="center"/>
    </xf>
    <xf numFmtId="177" fontId="27" fillId="30" borderId="21" xfId="33" applyNumberFormat="1" applyFont="1" applyFill="1" applyBorder="1" applyAlignment="1">
      <alignment vertical="center"/>
    </xf>
    <xf numFmtId="177" fontId="27" fillId="30" borderId="102" xfId="33" applyNumberFormat="1" applyFont="1" applyFill="1" applyBorder="1" applyAlignment="1">
      <alignment vertical="center"/>
    </xf>
    <xf numFmtId="38" fontId="17" fillId="13" borderId="86" xfId="29" applyNumberFormat="1" applyFont="1" applyFill="1" applyBorder="1" applyAlignment="1">
      <alignment vertical="center"/>
    </xf>
    <xf numFmtId="38" fontId="17" fillId="3" borderId="33" xfId="29" applyNumberFormat="1" applyFont="1" applyFill="1" applyBorder="1" applyAlignment="1">
      <alignment vertical="center"/>
    </xf>
    <xf numFmtId="38" fontId="10" fillId="16" borderId="20" xfId="29" applyNumberFormat="1" applyFont="1" applyFill="1" applyBorder="1" applyAlignment="1">
      <alignment vertical="center"/>
    </xf>
    <xf numFmtId="38" fontId="10" fillId="16" borderId="125" xfId="29" applyNumberFormat="1" applyFont="1" applyFill="1" applyBorder="1" applyAlignment="1">
      <alignment vertical="center"/>
    </xf>
    <xf numFmtId="38" fontId="10" fillId="45" borderId="33" xfId="29" applyNumberFormat="1" applyFont="1" applyFill="1" applyBorder="1" applyAlignment="1">
      <alignment vertical="center"/>
    </xf>
    <xf numFmtId="38" fontId="17" fillId="9" borderId="33" xfId="29" applyNumberFormat="1" applyFont="1" applyFill="1" applyBorder="1" applyAlignment="1">
      <alignment vertical="center"/>
    </xf>
    <xf numFmtId="38" fontId="17" fillId="59" borderId="33" xfId="29" applyNumberFormat="1" applyFont="1" applyFill="1" applyBorder="1" applyAlignment="1">
      <alignment vertical="center"/>
    </xf>
    <xf numFmtId="38" fontId="17" fillId="10" borderId="33" xfId="29" applyNumberFormat="1" applyFont="1" applyFill="1" applyBorder="1" applyAlignment="1">
      <alignment vertical="center"/>
    </xf>
    <xf numFmtId="38" fontId="17" fillId="4" borderId="33" xfId="29" applyNumberFormat="1" applyFont="1" applyFill="1" applyBorder="1" applyAlignment="1">
      <alignment vertical="center"/>
    </xf>
    <xf numFmtId="38" fontId="17" fillId="20" borderId="33" xfId="29" applyNumberFormat="1" applyFont="1" applyFill="1" applyBorder="1" applyAlignment="1">
      <alignment vertical="center"/>
    </xf>
    <xf numFmtId="38" fontId="17" fillId="23" borderId="32" xfId="29" applyNumberFormat="1" applyFont="1" applyFill="1" applyBorder="1" applyAlignment="1">
      <alignment vertical="center"/>
    </xf>
    <xf numFmtId="38" fontId="17" fillId="25" borderId="33" xfId="29" applyNumberFormat="1" applyFont="1" applyFill="1" applyBorder="1" applyAlignment="1">
      <alignment vertical="center"/>
    </xf>
    <xf numFmtId="38" fontId="17" fillId="42" borderId="33" xfId="29" applyNumberFormat="1" applyFont="1" applyFill="1" applyBorder="1" applyAlignment="1">
      <alignment vertical="center"/>
    </xf>
    <xf numFmtId="38" fontId="17" fillId="18" borderId="86" xfId="29" applyNumberFormat="1" applyFont="1" applyFill="1" applyBorder="1" applyAlignment="1">
      <alignment vertical="center"/>
    </xf>
    <xf numFmtId="38" fontId="17" fillId="27" borderId="178" xfId="29" applyNumberFormat="1" applyFont="1" applyFill="1" applyBorder="1" applyAlignment="1">
      <alignment vertical="center"/>
    </xf>
    <xf numFmtId="38" fontId="17" fillId="44" borderId="33" xfId="29" applyNumberFormat="1" applyFont="1" applyFill="1" applyBorder="1" applyAlignment="1">
      <alignment vertical="center"/>
    </xf>
    <xf numFmtId="38" fontId="10" fillId="29" borderId="100" xfId="29" applyNumberFormat="1" applyFont="1" applyFill="1" applyBorder="1" applyAlignment="1">
      <alignment vertical="center"/>
    </xf>
    <xf numFmtId="38" fontId="10" fillId="29" borderId="157" xfId="29" applyNumberFormat="1" applyFont="1" applyFill="1" applyBorder="1" applyAlignment="1">
      <alignment vertical="center"/>
    </xf>
    <xf numFmtId="38" fontId="17" fillId="0" borderId="154" xfId="29" applyNumberFormat="1" applyFont="1" applyFill="1" applyBorder="1" applyAlignment="1">
      <alignment vertical="center"/>
    </xf>
    <xf numFmtId="38" fontId="17" fillId="42" borderId="21" xfId="29" applyNumberFormat="1" applyFont="1" applyFill="1" applyBorder="1" applyAlignment="1">
      <alignment vertical="center"/>
    </xf>
    <xf numFmtId="38" fontId="10" fillId="33" borderId="33" xfId="29" applyNumberFormat="1" applyFont="1" applyFill="1" applyBorder="1" applyAlignment="1">
      <alignment vertical="center"/>
    </xf>
    <xf numFmtId="38" fontId="10" fillId="16" borderId="100" xfId="29" applyNumberFormat="1" applyFont="1" applyFill="1" applyBorder="1" applyAlignment="1">
      <alignment vertical="center"/>
    </xf>
    <xf numFmtId="38" fontId="17" fillId="48" borderId="49" xfId="29" applyNumberFormat="1" applyFont="1" applyFill="1" applyBorder="1" applyAlignment="1">
      <alignment vertical="center"/>
    </xf>
    <xf numFmtId="38" fontId="17" fillId="53" borderId="33" xfId="29" applyNumberFormat="1" applyFont="1" applyFill="1" applyBorder="1" applyAlignment="1">
      <alignment vertical="center"/>
    </xf>
    <xf numFmtId="38" fontId="17" fillId="42" borderId="32" xfId="29" applyNumberFormat="1" applyFont="1" applyFill="1" applyBorder="1" applyAlignment="1">
      <alignment vertical="center"/>
    </xf>
    <xf numFmtId="38" fontId="17" fillId="27" borderId="86" xfId="29" applyNumberFormat="1" applyFont="1" applyFill="1" applyBorder="1" applyAlignment="1">
      <alignment vertical="center"/>
    </xf>
    <xf numFmtId="38" fontId="10" fillId="29" borderId="32" xfId="29" applyNumberFormat="1" applyFont="1" applyFill="1" applyBorder="1" applyAlignment="1">
      <alignment vertical="center"/>
    </xf>
    <xf numFmtId="38" fontId="17" fillId="29" borderId="154" xfId="29" applyNumberFormat="1" applyFont="1" applyFill="1" applyBorder="1" applyAlignment="1">
      <alignment vertical="center"/>
    </xf>
    <xf numFmtId="38" fontId="10" fillId="47" borderId="33" xfId="29" applyNumberFormat="1" applyFont="1" applyFill="1" applyBorder="1" applyAlignment="1">
      <alignment vertical="center"/>
    </xf>
    <xf numFmtId="38" fontId="10" fillId="16" borderId="157" xfId="29" applyNumberFormat="1" applyFont="1" applyFill="1" applyBorder="1" applyAlignment="1">
      <alignment vertical="center"/>
    </xf>
    <xf numFmtId="38" fontId="10" fillId="47" borderId="32" xfId="29" applyNumberFormat="1" applyFont="1" applyFill="1" applyBorder="1" applyAlignment="1">
      <alignment vertical="center"/>
    </xf>
    <xf numFmtId="38" fontId="10" fillId="16" borderId="124" xfId="29" applyNumberFormat="1" applyFont="1" applyFill="1" applyBorder="1" applyAlignment="1">
      <alignment vertical="center"/>
    </xf>
    <xf numFmtId="38" fontId="10" fillId="0" borderId="124" xfId="29" applyNumberFormat="1" applyFont="1" applyFill="1" applyBorder="1" applyAlignment="1">
      <alignment vertical="center"/>
    </xf>
    <xf numFmtId="38" fontId="10" fillId="0" borderId="157" xfId="29" applyNumberFormat="1" applyFont="1" applyFill="1" applyBorder="1" applyAlignment="1">
      <alignment vertical="center"/>
    </xf>
    <xf numFmtId="38" fontId="17" fillId="48" borderId="33" xfId="29" applyNumberFormat="1" applyFont="1" applyFill="1" applyBorder="1" applyAlignment="1">
      <alignment vertical="center"/>
    </xf>
    <xf numFmtId="38" fontId="10" fillId="46" borderId="33" xfId="29" applyNumberFormat="1" applyFont="1" applyFill="1" applyBorder="1" applyAlignment="1">
      <alignment vertical="center"/>
    </xf>
    <xf numFmtId="38" fontId="10" fillId="47" borderId="20" xfId="29" applyNumberFormat="1" applyFont="1" applyFill="1" applyBorder="1" applyAlignment="1">
      <alignment vertical="center"/>
    </xf>
    <xf numFmtId="38" fontId="10" fillId="47" borderId="125" xfId="29" applyNumberFormat="1" applyFont="1" applyFill="1" applyBorder="1" applyAlignment="1">
      <alignment vertical="center"/>
    </xf>
    <xf numFmtId="38" fontId="10" fillId="47" borderId="124" xfId="29" applyNumberFormat="1" applyFont="1" applyFill="1" applyBorder="1" applyAlignment="1">
      <alignment vertical="center"/>
    </xf>
    <xf numFmtId="38" fontId="17" fillId="17" borderId="33" xfId="29" applyNumberFormat="1" applyFont="1" applyFill="1" applyBorder="1" applyAlignment="1">
      <alignment vertical="center"/>
    </xf>
    <xf numFmtId="38" fontId="10" fillId="8" borderId="124" xfId="29" applyFont="1" applyFill="1" applyBorder="1" applyAlignment="1">
      <alignment vertical="center"/>
    </xf>
    <xf numFmtId="38" fontId="10" fillId="8" borderId="20" xfId="29" applyFont="1" applyFill="1" applyBorder="1" applyAlignment="1">
      <alignment vertical="center"/>
    </xf>
    <xf numFmtId="38" fontId="10" fillId="8" borderId="100" xfId="29" applyNumberFormat="1" applyFont="1" applyFill="1" applyBorder="1" applyAlignment="1">
      <alignment vertical="center"/>
    </xf>
    <xf numFmtId="38" fontId="10" fillId="8" borderId="124" xfId="29" applyNumberFormat="1" applyFont="1" applyFill="1" applyBorder="1" applyAlignment="1">
      <alignment vertical="center"/>
    </xf>
    <xf numFmtId="38" fontId="10" fillId="8" borderId="157" xfId="29" applyNumberFormat="1" applyFont="1" applyFill="1" applyBorder="1" applyAlignment="1">
      <alignment vertical="center"/>
    </xf>
    <xf numFmtId="38" fontId="17" fillId="23" borderId="33" xfId="29" applyNumberFormat="1" applyFont="1" applyFill="1" applyBorder="1" applyAlignment="1">
      <alignment vertical="center"/>
    </xf>
    <xf numFmtId="38" fontId="10" fillId="8" borderId="160" xfId="29" applyNumberFormat="1" applyFont="1" applyFill="1" applyBorder="1" applyAlignment="1">
      <alignment vertical="center"/>
    </xf>
    <xf numFmtId="38" fontId="17" fillId="44" borderId="32" xfId="29" applyNumberFormat="1" applyFont="1" applyFill="1" applyBorder="1" applyAlignment="1">
      <alignment vertical="center"/>
    </xf>
    <xf numFmtId="38" fontId="10" fillId="30" borderId="100" xfId="29" applyNumberFormat="1" applyFont="1" applyFill="1" applyBorder="1" applyAlignment="1">
      <alignment vertical="center"/>
    </xf>
    <xf numFmtId="38" fontId="10" fillId="30" borderId="169" xfId="29" applyNumberFormat="1" applyFont="1" applyFill="1" applyBorder="1" applyAlignment="1">
      <alignment vertical="center"/>
    </xf>
    <xf numFmtId="176" fontId="10" fillId="8" borderId="86" xfId="33" applyNumberFormat="1" applyFont="1" applyFill="1" applyBorder="1" applyAlignment="1">
      <alignment vertical="center"/>
    </xf>
    <xf numFmtId="176" fontId="10" fillId="8" borderId="96" xfId="33" applyNumberFormat="1" applyFont="1" applyFill="1" applyBorder="1" applyAlignment="1">
      <alignment vertical="center"/>
    </xf>
    <xf numFmtId="176" fontId="10" fillId="8" borderId="97" xfId="33" applyNumberFormat="1" applyFont="1" applyFill="1" applyBorder="1" applyAlignment="1">
      <alignment vertical="center"/>
    </xf>
    <xf numFmtId="176" fontId="10" fillId="8" borderId="128" xfId="33" applyNumberFormat="1" applyFont="1" applyFill="1" applyBorder="1" applyAlignment="1">
      <alignment vertical="center"/>
    </xf>
    <xf numFmtId="176" fontId="10" fillId="8" borderId="118" xfId="33" applyNumberFormat="1" applyFont="1" applyFill="1" applyBorder="1" applyAlignment="1">
      <alignment vertical="center"/>
    </xf>
    <xf numFmtId="176" fontId="10" fillId="8" borderId="32" xfId="33" applyNumberFormat="1" applyFont="1" applyFill="1" applyBorder="1" applyAlignment="1">
      <alignment vertical="center"/>
    </xf>
    <xf numFmtId="176" fontId="10" fillId="8" borderId="131" xfId="33" applyNumberFormat="1" applyFont="1" applyFill="1" applyBorder="1" applyAlignment="1">
      <alignment vertical="center"/>
    </xf>
    <xf numFmtId="176" fontId="10" fillId="8" borderId="94" xfId="33" applyNumberFormat="1" applyFont="1" applyFill="1" applyBorder="1" applyAlignment="1">
      <alignment vertical="center"/>
    </xf>
    <xf numFmtId="183" fontId="10" fillId="8" borderId="94" xfId="33" applyNumberFormat="1" applyFont="1" applyFill="1" applyBorder="1" applyAlignment="1">
      <alignment vertical="center"/>
    </xf>
    <xf numFmtId="176" fontId="10" fillId="8" borderId="20" xfId="33" applyNumberFormat="1" applyFont="1" applyFill="1" applyBorder="1" applyAlignment="1">
      <alignment vertical="center"/>
    </xf>
    <xf numFmtId="176" fontId="10" fillId="8" borderId="103" xfId="33" applyNumberFormat="1" applyFont="1" applyFill="1" applyBorder="1" applyAlignment="1">
      <alignment vertical="center"/>
    </xf>
    <xf numFmtId="0" fontId="10" fillId="20" borderId="91" xfId="33" applyFont="1" applyFill="1" applyBorder="1" applyAlignment="1">
      <alignment vertical="center"/>
    </xf>
    <xf numFmtId="0" fontId="10" fillId="20" borderId="134" xfId="33" applyFont="1" applyFill="1" applyBorder="1" applyAlignment="1">
      <alignment vertical="center"/>
    </xf>
    <xf numFmtId="0" fontId="10" fillId="20" borderId="79" xfId="33" applyFont="1" applyFill="1" applyBorder="1" applyAlignment="1">
      <alignment vertical="center"/>
    </xf>
    <xf numFmtId="0" fontId="105" fillId="8" borderId="0" xfId="33" applyFont="1" applyFill="1" applyAlignment="1">
      <alignment vertical="center"/>
    </xf>
    <xf numFmtId="0" fontId="106" fillId="8" borderId="0" xfId="33" applyFont="1" applyFill="1" applyAlignment="1">
      <alignment vertical="center"/>
    </xf>
    <xf numFmtId="0" fontId="55" fillId="8" borderId="0" xfId="33" applyFont="1" applyFill="1" applyAlignment="1">
      <alignment vertical="center" wrapText="1"/>
    </xf>
    <xf numFmtId="0" fontId="88" fillId="8" borderId="0" xfId="33" applyFont="1" applyFill="1" applyAlignment="1">
      <alignment vertical="center" wrapText="1"/>
    </xf>
    <xf numFmtId="0" fontId="17" fillId="8" borderId="0" xfId="33" applyFont="1" applyFill="1"/>
    <xf numFmtId="0" fontId="55" fillId="8" borderId="0" xfId="31" applyFont="1" applyFill="1" applyAlignment="1">
      <alignment vertical="top" wrapText="1"/>
    </xf>
    <xf numFmtId="0" fontId="55" fillId="29" borderId="0" xfId="32" applyFont="1" applyFill="1" applyAlignment="1">
      <alignment vertical="top" wrapText="1"/>
    </xf>
    <xf numFmtId="0" fontId="93" fillId="29" borderId="0" xfId="32" applyFont="1" applyFill="1" applyAlignment="1">
      <alignment vertical="top" wrapText="1"/>
    </xf>
    <xf numFmtId="0" fontId="10" fillId="29" borderId="0" xfId="33" applyFont="1" applyFill="1" applyAlignment="1">
      <alignment vertical="top"/>
    </xf>
    <xf numFmtId="0" fontId="10" fillId="8" borderId="0" xfId="32" applyFont="1" applyFill="1" applyAlignment="1">
      <alignment horizontal="left" vertical="top" wrapText="1"/>
    </xf>
    <xf numFmtId="0" fontId="90" fillId="8" borderId="0" xfId="32" applyFont="1" applyFill="1" applyAlignment="1">
      <alignment horizontal="left" vertical="top" wrapText="1"/>
    </xf>
    <xf numFmtId="0" fontId="55" fillId="29" borderId="0" xfId="32" applyFont="1" applyFill="1" applyAlignment="1">
      <alignment horizontal="left" vertical="top" wrapText="1"/>
    </xf>
    <xf numFmtId="0" fontId="11" fillId="8" borderId="9" xfId="33" applyFont="1" applyFill="1" applyBorder="1" applyAlignment="1">
      <alignment vertical="center" wrapText="1"/>
    </xf>
    <xf numFmtId="0" fontId="11" fillId="8" borderId="9" xfId="33" applyFont="1" applyFill="1" applyBorder="1" applyAlignment="1">
      <alignment vertical="center"/>
    </xf>
    <xf numFmtId="0" fontId="0" fillId="8" borderId="9" xfId="33" applyFont="1" applyFill="1" applyBorder="1" applyAlignment="1">
      <alignment vertical="center"/>
    </xf>
    <xf numFmtId="0" fontId="11" fillId="8" borderId="1" xfId="33" applyFont="1" applyFill="1" applyBorder="1" applyAlignment="1">
      <alignment vertical="center" wrapText="1"/>
    </xf>
    <xf numFmtId="0" fontId="11" fillId="8" borderId="111" xfId="33" applyFont="1" applyFill="1" applyBorder="1" applyAlignment="1">
      <alignment vertical="center"/>
    </xf>
    <xf numFmtId="0" fontId="11" fillId="8" borderId="1" xfId="33" applyFont="1" applyFill="1" applyBorder="1" applyAlignment="1">
      <alignment vertical="center"/>
    </xf>
    <xf numFmtId="38" fontId="10" fillId="30" borderId="124" xfId="29" applyNumberFormat="1" applyFont="1" applyFill="1" applyBorder="1" applyAlignment="1">
      <alignment vertical="center"/>
    </xf>
    <xf numFmtId="38" fontId="10" fillId="30" borderId="151" xfId="29" applyNumberFormat="1" applyFont="1" applyFill="1" applyBorder="1" applyAlignment="1">
      <alignment vertical="center"/>
    </xf>
    <xf numFmtId="38" fontId="10" fillId="30" borderId="160" xfId="29" applyNumberFormat="1" applyFont="1" applyFill="1" applyBorder="1" applyAlignment="1">
      <alignment vertical="center"/>
    </xf>
    <xf numFmtId="0" fontId="10" fillId="8" borderId="24" xfId="33" applyFont="1" applyFill="1" applyBorder="1" applyAlignment="1">
      <alignment vertical="center" wrapText="1"/>
    </xf>
    <xf numFmtId="38" fontId="10" fillId="15" borderId="24" xfId="29" applyNumberFormat="1" applyFont="1" applyFill="1" applyBorder="1" applyAlignment="1">
      <alignment horizontal="right" vertical="center"/>
    </xf>
    <xf numFmtId="0" fontId="10" fillId="8" borderId="24" xfId="33" applyFont="1" applyFill="1" applyBorder="1" applyAlignment="1">
      <alignment horizontal="left" vertical="top" wrapText="1"/>
    </xf>
    <xf numFmtId="179" fontId="10" fillId="8" borderId="138" xfId="33" applyNumberFormat="1" applyFont="1" applyFill="1" applyBorder="1" applyAlignment="1">
      <alignment vertical="center"/>
    </xf>
    <xf numFmtId="179" fontId="10" fillId="8" borderId="83" xfId="33" applyNumberFormat="1" applyFont="1" applyFill="1" applyBorder="1" applyAlignment="1">
      <alignment vertical="center"/>
    </xf>
    <xf numFmtId="0" fontId="101" fillId="29" borderId="0" xfId="34" applyFont="1" applyFill="1" applyAlignment="1">
      <alignment vertical="top"/>
    </xf>
    <xf numFmtId="177" fontId="10" fillId="29" borderId="0" xfId="33" applyNumberFormat="1" applyFont="1" applyFill="1" applyBorder="1" applyAlignment="1">
      <alignment vertical="center"/>
    </xf>
    <xf numFmtId="213" fontId="10" fillId="29" borderId="0" xfId="33" applyNumberFormat="1" applyFont="1" applyFill="1" applyBorder="1" applyAlignment="1">
      <alignment vertical="center"/>
    </xf>
    <xf numFmtId="213" fontId="10" fillId="29" borderId="0" xfId="33" applyNumberFormat="1" applyFont="1" applyFill="1" applyBorder="1" applyAlignment="1">
      <alignment horizontal="right" vertical="center"/>
    </xf>
    <xf numFmtId="213" fontId="10" fillId="29" borderId="0" xfId="26" applyNumberFormat="1" applyFont="1" applyFill="1" applyBorder="1" applyAlignment="1">
      <alignment vertical="center"/>
    </xf>
    <xf numFmtId="213" fontId="10" fillId="29" borderId="0" xfId="26" applyNumberFormat="1" applyFont="1" applyFill="1" applyBorder="1" applyAlignment="1">
      <alignment horizontal="right" vertical="center"/>
    </xf>
    <xf numFmtId="0" fontId="10" fillId="29" borderId="0" xfId="33" applyFont="1" applyFill="1" applyBorder="1" applyAlignment="1">
      <alignment horizontal="center" vertical="center"/>
    </xf>
    <xf numFmtId="9" fontId="10" fillId="29" borderId="0" xfId="26" applyNumberFormat="1" applyFont="1" applyFill="1" applyBorder="1" applyAlignment="1">
      <alignment horizontal="right" vertical="center"/>
    </xf>
    <xf numFmtId="9" fontId="10" fillId="29" borderId="0" xfId="26" applyNumberFormat="1" applyFont="1" applyFill="1" applyBorder="1" applyAlignment="1">
      <alignment vertical="center"/>
    </xf>
    <xf numFmtId="179" fontId="10" fillId="29" borderId="0" xfId="26" applyNumberFormat="1" applyFont="1" applyFill="1" applyBorder="1" applyAlignment="1">
      <alignment vertical="center"/>
    </xf>
    <xf numFmtId="10" fontId="10" fillId="29" borderId="0" xfId="26" applyNumberFormat="1" applyFont="1" applyFill="1" applyBorder="1" applyAlignment="1">
      <alignment horizontal="right" vertical="center"/>
    </xf>
    <xf numFmtId="10" fontId="10" fillId="29" borderId="0" xfId="26" applyNumberFormat="1" applyFont="1" applyFill="1" applyBorder="1" applyAlignment="1">
      <alignment vertical="center"/>
    </xf>
    <xf numFmtId="203" fontId="10" fillId="29" borderId="0" xfId="26" applyNumberFormat="1" applyFont="1" applyFill="1" applyBorder="1" applyAlignment="1">
      <alignment vertical="center"/>
    </xf>
    <xf numFmtId="203" fontId="10" fillId="29" borderId="0" xfId="26" applyNumberFormat="1" applyFont="1" applyFill="1" applyBorder="1" applyAlignment="1">
      <alignment horizontal="right" vertical="center"/>
    </xf>
    <xf numFmtId="191" fontId="10" fillId="29" borderId="0" xfId="26" applyNumberFormat="1" applyFont="1" applyFill="1" applyBorder="1" applyAlignment="1">
      <alignment horizontal="right" vertical="center"/>
    </xf>
    <xf numFmtId="191" fontId="10" fillId="29" borderId="0" xfId="26" applyNumberFormat="1" applyFont="1" applyFill="1" applyBorder="1" applyAlignment="1">
      <alignment vertical="center"/>
    </xf>
    <xf numFmtId="9" fontId="10" fillId="29" borderId="0" xfId="33" applyNumberFormat="1" applyFont="1" applyFill="1" applyBorder="1" applyAlignment="1">
      <alignment vertical="center"/>
    </xf>
    <xf numFmtId="177" fontId="27" fillId="30" borderId="0" xfId="33" applyNumberFormat="1" applyFont="1" applyFill="1" applyBorder="1" applyAlignment="1">
      <alignment vertical="center"/>
    </xf>
    <xf numFmtId="0" fontId="10" fillId="29" borderId="0" xfId="33" applyFont="1" applyFill="1" applyAlignment="1">
      <alignment horizontal="right" vertical="center"/>
    </xf>
    <xf numFmtId="177" fontId="27" fillId="29" borderId="0" xfId="33" applyNumberFormat="1" applyFont="1" applyFill="1" applyBorder="1" applyAlignment="1">
      <alignment vertical="center"/>
    </xf>
    <xf numFmtId="211" fontId="10" fillId="29" borderId="0" xfId="26" applyNumberFormat="1" applyFont="1" applyFill="1" applyBorder="1" applyAlignment="1">
      <alignment horizontal="right" vertical="center"/>
    </xf>
    <xf numFmtId="191" fontId="10" fillId="29" borderId="0" xfId="33" applyNumberFormat="1" applyFont="1" applyFill="1" applyBorder="1" applyAlignment="1">
      <alignment vertical="center"/>
    </xf>
    <xf numFmtId="38" fontId="10" fillId="30" borderId="0" xfId="29" applyNumberFormat="1" applyFont="1" applyFill="1" applyBorder="1" applyAlignment="1">
      <alignment vertical="center"/>
    </xf>
    <xf numFmtId="38" fontId="10" fillId="29" borderId="0" xfId="29" applyNumberFormat="1" applyFont="1" applyFill="1" applyBorder="1" applyAlignment="1">
      <alignment vertical="center"/>
    </xf>
    <xf numFmtId="40" fontId="10" fillId="29" borderId="0" xfId="29" applyNumberFormat="1" applyFont="1" applyFill="1" applyBorder="1" applyAlignment="1">
      <alignment horizontal="center" vertical="center"/>
    </xf>
    <xf numFmtId="38" fontId="17" fillId="30" borderId="0" xfId="29" applyNumberFormat="1" applyFont="1" applyFill="1" applyBorder="1" applyAlignment="1">
      <alignment vertical="center"/>
    </xf>
    <xf numFmtId="183" fontId="10" fillId="29" borderId="0" xfId="33" applyNumberFormat="1" applyFont="1" applyFill="1" applyBorder="1" applyAlignment="1">
      <alignment vertical="center"/>
    </xf>
    <xf numFmtId="38" fontId="17" fillId="38" borderId="0" xfId="29" applyNumberFormat="1" applyFont="1" applyFill="1" applyBorder="1" applyAlignment="1">
      <alignment vertical="center"/>
    </xf>
    <xf numFmtId="177" fontId="57" fillId="29" borderId="0" xfId="33" applyNumberFormat="1" applyFont="1" applyFill="1" applyBorder="1" applyAlignment="1">
      <alignment vertical="center"/>
    </xf>
    <xf numFmtId="184" fontId="57" fillId="29" borderId="0" xfId="33" applyNumberFormat="1" applyFont="1" applyFill="1" applyBorder="1" applyAlignment="1">
      <alignment vertical="center"/>
    </xf>
    <xf numFmtId="0" fontId="31" fillId="8" borderId="0" xfId="33" applyFont="1" applyFill="1" applyAlignment="1">
      <alignment vertical="center"/>
    </xf>
    <xf numFmtId="0" fontId="11" fillId="32" borderId="45" xfId="33" applyFont="1" applyFill="1" applyBorder="1" applyAlignment="1">
      <alignment vertical="center" wrapText="1"/>
    </xf>
    <xf numFmtId="0" fontId="17" fillId="8" borderId="0" xfId="33" applyFont="1" applyFill="1" applyAlignment="1">
      <alignment horizontal="left" vertical="center"/>
    </xf>
    <xf numFmtId="0" fontId="10" fillId="8" borderId="159" xfId="33" applyFont="1" applyFill="1" applyBorder="1" applyAlignment="1">
      <alignment vertical="center" wrapText="1"/>
    </xf>
    <xf numFmtId="0" fontId="10" fillId="8" borderId="123" xfId="33" applyFont="1" applyFill="1" applyBorder="1" applyAlignment="1">
      <alignment vertical="center" wrapText="1"/>
    </xf>
    <xf numFmtId="0" fontId="10" fillId="29" borderId="123" xfId="33" applyFont="1" applyFill="1" applyBorder="1" applyAlignment="1">
      <alignment vertical="center" wrapText="1"/>
    </xf>
    <xf numFmtId="0" fontId="10" fillId="8" borderId="158" xfId="33" applyFont="1" applyFill="1" applyBorder="1" applyAlignment="1">
      <alignment vertical="center" wrapText="1"/>
    </xf>
    <xf numFmtId="0" fontId="10" fillId="23" borderId="44" xfId="33" applyFont="1" applyFill="1" applyBorder="1" applyAlignment="1">
      <alignment vertical="center"/>
    </xf>
    <xf numFmtId="0" fontId="10" fillId="4" borderId="50" xfId="33" applyFont="1" applyFill="1" applyBorder="1" applyAlignment="1">
      <alignment vertical="center" wrapText="1"/>
    </xf>
    <xf numFmtId="38" fontId="17" fillId="4" borderId="11" xfId="29" applyNumberFormat="1" applyFont="1" applyFill="1" applyBorder="1" applyAlignment="1">
      <alignment vertical="center"/>
    </xf>
    <xf numFmtId="38" fontId="17" fillId="4" borderId="44" xfId="29" applyNumberFormat="1" applyFont="1" applyFill="1" applyBorder="1" applyAlignment="1">
      <alignment vertical="center"/>
    </xf>
    <xf numFmtId="0" fontId="10" fillId="60" borderId="35" xfId="33" applyFont="1" applyFill="1" applyBorder="1" applyAlignment="1">
      <alignment vertical="center"/>
    </xf>
    <xf numFmtId="0" fontId="10" fillId="4" borderId="50" xfId="33" applyFont="1" applyFill="1" applyBorder="1" applyAlignment="1">
      <alignment vertical="center"/>
    </xf>
    <xf numFmtId="0" fontId="17" fillId="5" borderId="126" xfId="33" applyFont="1" applyFill="1" applyBorder="1" applyAlignment="1">
      <alignment vertical="center"/>
    </xf>
    <xf numFmtId="0" fontId="17" fillId="5" borderId="48" xfId="33" applyFont="1" applyFill="1" applyBorder="1" applyAlignment="1">
      <alignment vertical="center"/>
    </xf>
    <xf numFmtId="0" fontId="17" fillId="60" borderId="42" xfId="33" applyFont="1" applyFill="1" applyBorder="1" applyAlignment="1">
      <alignment vertical="center"/>
    </xf>
    <xf numFmtId="0" fontId="10" fillId="60" borderId="38" xfId="33" applyFont="1" applyFill="1" applyBorder="1" applyAlignment="1">
      <alignment vertical="center"/>
    </xf>
    <xf numFmtId="0" fontId="10" fillId="52" borderId="150" xfId="33" applyFont="1" applyFill="1" applyBorder="1" applyAlignment="1">
      <alignment vertical="center"/>
    </xf>
    <xf numFmtId="38" fontId="10" fillId="0" borderId="45" xfId="29" applyNumberFormat="1" applyFont="1" applyFill="1" applyBorder="1" applyAlignment="1">
      <alignment vertical="center"/>
    </xf>
    <xf numFmtId="38" fontId="10" fillId="0" borderId="100" xfId="29" applyNumberFormat="1" applyFont="1" applyFill="1" applyBorder="1" applyAlignment="1">
      <alignment vertical="center"/>
    </xf>
    <xf numFmtId="0" fontId="10" fillId="29" borderId="159" xfId="33" applyFont="1" applyFill="1" applyBorder="1" applyAlignment="1">
      <alignment vertical="center"/>
    </xf>
    <xf numFmtId="0" fontId="10" fillId="29" borderId="124" xfId="33" applyFont="1" applyFill="1" applyBorder="1" applyAlignment="1">
      <alignment vertical="center"/>
    </xf>
    <xf numFmtId="0" fontId="10" fillId="29" borderId="123" xfId="33" applyFont="1" applyFill="1" applyBorder="1" applyAlignment="1">
      <alignment vertical="center"/>
    </xf>
    <xf numFmtId="0" fontId="10" fillId="29" borderId="160" xfId="33" applyFont="1" applyFill="1" applyBorder="1" applyAlignment="1">
      <alignment vertical="center"/>
    </xf>
    <xf numFmtId="0" fontId="10" fillId="29" borderId="149" xfId="33" applyFont="1" applyFill="1" applyBorder="1" applyAlignment="1">
      <alignment vertical="center"/>
    </xf>
    <xf numFmtId="0" fontId="10" fillId="29" borderId="150" xfId="33" applyFont="1" applyFill="1" applyBorder="1" applyAlignment="1">
      <alignment vertical="center"/>
    </xf>
    <xf numFmtId="0" fontId="10" fillId="29" borderId="122" xfId="33" applyFont="1" applyFill="1" applyBorder="1" applyAlignment="1">
      <alignment vertical="center"/>
    </xf>
    <xf numFmtId="0" fontId="10" fillId="44" borderId="53" xfId="33" applyFont="1" applyFill="1" applyBorder="1" applyAlignment="1">
      <alignment vertical="center"/>
    </xf>
    <xf numFmtId="0" fontId="10" fillId="44" borderId="4" xfId="33" applyFont="1" applyFill="1" applyBorder="1" applyAlignment="1">
      <alignment vertical="center"/>
    </xf>
    <xf numFmtId="0" fontId="10" fillId="29" borderId="171" xfId="33" applyFont="1" applyFill="1" applyBorder="1" applyAlignment="1">
      <alignment vertical="center" wrapText="1"/>
    </xf>
    <xf numFmtId="0" fontId="10" fillId="29" borderId="170" xfId="33" applyFont="1" applyFill="1" applyBorder="1" applyAlignment="1">
      <alignment vertical="center"/>
    </xf>
    <xf numFmtId="0" fontId="10" fillId="29" borderId="169" xfId="33" applyFont="1" applyFill="1" applyBorder="1" applyAlignment="1">
      <alignment vertical="center"/>
    </xf>
    <xf numFmtId="0" fontId="10" fillId="8" borderId="134" xfId="33" applyFont="1" applyFill="1" applyBorder="1" applyAlignment="1">
      <alignment vertical="center"/>
    </xf>
    <xf numFmtId="0" fontId="10" fillId="8" borderId="157" xfId="33" applyFont="1" applyFill="1" applyBorder="1" applyAlignment="1">
      <alignment vertical="center"/>
    </xf>
    <xf numFmtId="0" fontId="10" fillId="29" borderId="157" xfId="33" applyFont="1" applyFill="1" applyBorder="1" applyAlignment="1">
      <alignment vertical="center"/>
    </xf>
    <xf numFmtId="0" fontId="10" fillId="29" borderId="103" xfId="33" applyFont="1" applyFill="1" applyBorder="1" applyAlignment="1">
      <alignment vertical="center"/>
    </xf>
    <xf numFmtId="0" fontId="10" fillId="8" borderId="100" xfId="33" applyFont="1" applyFill="1" applyBorder="1" applyAlignment="1">
      <alignment vertical="center"/>
    </xf>
    <xf numFmtId="0" fontId="10" fillId="8" borderId="124" xfId="33" applyFont="1" applyFill="1" applyBorder="1" applyAlignment="1">
      <alignment vertical="center"/>
    </xf>
    <xf numFmtId="0" fontId="10" fillId="29" borderId="104" xfId="33" applyFont="1" applyFill="1" applyBorder="1" applyAlignment="1">
      <alignment vertical="center"/>
    </xf>
    <xf numFmtId="0" fontId="10" fillId="44" borderId="50" xfId="33" applyFont="1" applyFill="1" applyBorder="1" applyAlignment="1">
      <alignment vertical="center"/>
    </xf>
    <xf numFmtId="0" fontId="10" fillId="29" borderId="45" xfId="33" applyFont="1" applyFill="1" applyBorder="1" applyAlignment="1">
      <alignment vertical="center"/>
    </xf>
    <xf numFmtId="0" fontId="17" fillId="5" borderId="48" xfId="33" applyFont="1" applyFill="1" applyBorder="1" applyAlignment="1">
      <alignment vertical="center" wrapText="1"/>
    </xf>
    <xf numFmtId="38" fontId="17" fillId="5" borderId="4" xfId="29" applyNumberFormat="1" applyFont="1" applyFill="1" applyBorder="1" applyAlignment="1">
      <alignment vertical="center"/>
    </xf>
    <xf numFmtId="38" fontId="17" fillId="5" borderId="32" xfId="29" applyNumberFormat="1" applyFont="1" applyFill="1" applyBorder="1" applyAlignment="1">
      <alignment vertical="center"/>
    </xf>
    <xf numFmtId="38" fontId="17" fillId="5" borderId="59" xfId="29" applyNumberFormat="1" applyFont="1" applyFill="1" applyBorder="1" applyAlignment="1">
      <alignment vertical="center"/>
    </xf>
    <xf numFmtId="0" fontId="10" fillId="60" borderId="38" xfId="33" applyFont="1" applyFill="1" applyBorder="1" applyAlignment="1">
      <alignment vertical="center" wrapText="1"/>
    </xf>
    <xf numFmtId="38" fontId="17" fillId="60" borderId="39" xfId="29" applyNumberFormat="1" applyFont="1" applyFill="1" applyBorder="1" applyAlignment="1">
      <alignment vertical="center"/>
    </xf>
    <xf numFmtId="38" fontId="17" fillId="60" borderId="40" xfId="29" applyNumberFormat="1" applyFont="1" applyFill="1" applyBorder="1" applyAlignment="1">
      <alignment vertical="center"/>
    </xf>
    <xf numFmtId="0" fontId="17" fillId="5" borderId="0" xfId="33" applyFont="1" applyFill="1" applyBorder="1" applyAlignment="1">
      <alignment vertical="center"/>
    </xf>
    <xf numFmtId="0" fontId="10" fillId="5" borderId="102" xfId="33" applyFont="1" applyFill="1" applyBorder="1" applyAlignment="1">
      <alignment vertical="center"/>
    </xf>
    <xf numFmtId="0" fontId="10" fillId="5" borderId="18" xfId="33" applyFont="1" applyFill="1" applyBorder="1" applyAlignment="1">
      <alignment vertical="center"/>
    </xf>
    <xf numFmtId="0" fontId="17" fillId="12" borderId="37" xfId="33" applyFont="1" applyFill="1" applyBorder="1" applyAlignment="1">
      <alignment vertical="center"/>
    </xf>
    <xf numFmtId="0" fontId="10" fillId="12" borderId="102" xfId="33" applyFont="1" applyFill="1" applyBorder="1" applyAlignment="1">
      <alignment vertical="center"/>
    </xf>
    <xf numFmtId="0" fontId="10" fillId="12" borderId="18" xfId="33" applyFont="1" applyFill="1" applyBorder="1" applyAlignment="1">
      <alignment vertical="center"/>
    </xf>
    <xf numFmtId="0" fontId="10" fillId="50" borderId="0" xfId="33" applyFont="1" applyFill="1" applyBorder="1" applyAlignment="1">
      <alignment vertical="center"/>
    </xf>
    <xf numFmtId="0" fontId="17" fillId="60" borderId="55" xfId="33" applyFont="1" applyFill="1" applyBorder="1" applyAlignment="1">
      <alignment vertical="center"/>
    </xf>
    <xf numFmtId="0" fontId="10" fillId="60" borderId="55" xfId="33" applyFont="1" applyFill="1" applyBorder="1" applyAlignment="1">
      <alignment vertical="center"/>
    </xf>
    <xf numFmtId="0" fontId="10" fillId="60" borderId="60" xfId="33" applyFont="1" applyFill="1" applyBorder="1" applyAlignment="1">
      <alignment vertical="center"/>
    </xf>
    <xf numFmtId="0" fontId="25" fillId="5" borderId="0" xfId="33" applyFont="1" applyFill="1" applyBorder="1" applyAlignment="1">
      <alignment vertical="center"/>
    </xf>
    <xf numFmtId="0" fontId="10" fillId="5" borderId="0" xfId="33" applyFont="1" applyFill="1" applyBorder="1" applyAlignment="1">
      <alignment vertical="center"/>
    </xf>
    <xf numFmtId="0" fontId="10" fillId="5" borderId="7" xfId="33" applyFont="1" applyFill="1" applyBorder="1" applyAlignment="1">
      <alignment vertical="center"/>
    </xf>
    <xf numFmtId="0" fontId="17" fillId="26" borderId="37" xfId="33" applyFont="1" applyFill="1" applyBorder="1" applyAlignment="1">
      <alignment vertical="center"/>
    </xf>
    <xf numFmtId="0" fontId="10" fillId="12" borderId="0" xfId="33" applyFont="1" applyFill="1" applyBorder="1" applyAlignment="1">
      <alignment vertical="center"/>
    </xf>
    <xf numFmtId="0" fontId="25" fillId="60" borderId="55" xfId="33" applyFont="1" applyFill="1" applyBorder="1" applyAlignment="1">
      <alignment vertical="center"/>
    </xf>
    <xf numFmtId="0" fontId="72" fillId="60" borderId="55" xfId="33" applyFont="1" applyFill="1" applyBorder="1" applyAlignment="1">
      <alignment vertical="center"/>
    </xf>
    <xf numFmtId="38" fontId="10" fillId="5" borderId="4" xfId="29" applyNumberFormat="1" applyFont="1" applyFill="1" applyBorder="1" applyAlignment="1">
      <alignment vertical="center"/>
    </xf>
    <xf numFmtId="0" fontId="10" fillId="12" borderId="7" xfId="33" applyFont="1" applyFill="1" applyBorder="1" applyAlignment="1">
      <alignment vertical="center"/>
    </xf>
    <xf numFmtId="0" fontId="10" fillId="50" borderId="98" xfId="33" applyFont="1" applyFill="1" applyBorder="1" applyAlignment="1">
      <alignment vertical="center"/>
    </xf>
    <xf numFmtId="0" fontId="55" fillId="29" borderId="0" xfId="33" applyFont="1" applyFill="1" applyAlignment="1">
      <alignment horizontal="left" vertical="top" wrapText="1"/>
    </xf>
    <xf numFmtId="217" fontId="61" fillId="46" borderId="0" xfId="0" applyNumberFormat="1" applyFont="1" applyFill="1" applyBorder="1" applyAlignment="1">
      <alignment horizontal="center" vertical="center" readingOrder="1"/>
    </xf>
    <xf numFmtId="217" fontId="61" fillId="22" borderId="0" xfId="0" applyNumberFormat="1" applyFont="1" applyFill="1" applyBorder="1" applyAlignment="1">
      <alignment horizontal="center" vertical="center" readingOrder="1"/>
    </xf>
    <xf numFmtId="0" fontId="11" fillId="32" borderId="22" xfId="33" applyFont="1" applyFill="1" applyBorder="1" applyAlignment="1">
      <alignment vertical="center" wrapText="1"/>
    </xf>
    <xf numFmtId="0" fontId="109" fillId="8" borderId="0" xfId="31" applyFont="1" applyFill="1"/>
    <xf numFmtId="0" fontId="55" fillId="29" borderId="0" xfId="33" applyFont="1" applyFill="1" applyAlignment="1">
      <alignment vertical="top"/>
    </xf>
    <xf numFmtId="0" fontId="10" fillId="8" borderId="92" xfId="33" applyFont="1" applyFill="1" applyBorder="1" applyAlignment="1">
      <alignment horizontal="left" vertical="center"/>
    </xf>
    <xf numFmtId="0" fontId="106" fillId="8" borderId="0" xfId="33" applyFont="1" applyFill="1" applyAlignment="1">
      <alignment horizontal="left" vertical="center"/>
    </xf>
    <xf numFmtId="199" fontId="10" fillId="29" borderId="0" xfId="0" quotePrefix="1" applyNumberFormat="1" applyFont="1" applyFill="1" applyAlignment="1">
      <alignment horizontal="right" vertical="center"/>
    </xf>
    <xf numFmtId="0" fontId="10" fillId="29" borderId="1" xfId="0" applyFont="1" applyFill="1" applyBorder="1">
      <alignment vertical="center"/>
    </xf>
    <xf numFmtId="0" fontId="10" fillId="0" borderId="1" xfId="0" applyFont="1" applyFill="1" applyBorder="1">
      <alignment vertical="center"/>
    </xf>
    <xf numFmtId="0" fontId="81" fillId="29" borderId="1" xfId="28" applyFont="1" applyFill="1" applyBorder="1" applyAlignment="1" applyProtection="1">
      <alignment vertical="center" wrapText="1"/>
    </xf>
    <xf numFmtId="0" fontId="81" fillId="29" borderId="1" xfId="28" applyFont="1" applyFill="1" applyBorder="1" applyAlignment="1" applyProtection="1">
      <alignment vertical="center"/>
    </xf>
    <xf numFmtId="0" fontId="10" fillId="0" borderId="1" xfId="0" quotePrefix="1" applyFont="1" applyFill="1" applyBorder="1">
      <alignment vertical="center"/>
    </xf>
    <xf numFmtId="0" fontId="10" fillId="36" borderId="1" xfId="0" applyFont="1" applyFill="1" applyBorder="1" applyAlignment="1">
      <alignment vertical="center" wrapText="1"/>
    </xf>
    <xf numFmtId="0" fontId="10" fillId="29" borderId="0" xfId="0" applyFont="1" applyFill="1" applyBorder="1" applyAlignment="1">
      <alignment vertical="center" wrapText="1"/>
    </xf>
    <xf numFmtId="0" fontId="81" fillId="29" borderId="0" xfId="28" applyFont="1" applyFill="1" applyBorder="1" applyAlignment="1" applyProtection="1">
      <alignment vertical="center" wrapText="1"/>
    </xf>
    <xf numFmtId="0" fontId="25" fillId="60" borderId="36" xfId="33" applyFont="1" applyFill="1" applyBorder="1" applyAlignment="1">
      <alignment vertical="center"/>
    </xf>
    <xf numFmtId="0" fontId="10" fillId="60" borderId="36" xfId="33" applyFont="1" applyFill="1" applyBorder="1" applyAlignment="1">
      <alignment vertical="center"/>
    </xf>
    <xf numFmtId="0" fontId="10" fillId="5" borderId="20" xfId="33" applyFont="1" applyFill="1" applyBorder="1" applyAlignment="1">
      <alignment vertical="center"/>
    </xf>
    <xf numFmtId="0" fontId="10" fillId="5" borderId="94" xfId="33" applyFont="1" applyFill="1" applyBorder="1" applyAlignment="1">
      <alignment vertical="center"/>
    </xf>
    <xf numFmtId="0" fontId="17" fillId="60" borderId="36" xfId="33" applyFont="1" applyFill="1" applyBorder="1" applyAlignment="1">
      <alignment vertical="center"/>
    </xf>
    <xf numFmtId="0" fontId="17" fillId="26" borderId="178" xfId="33" applyFont="1" applyFill="1" applyBorder="1" applyAlignment="1">
      <alignment vertical="center"/>
    </xf>
    <xf numFmtId="0" fontId="10" fillId="12" borderId="20" xfId="33" applyFont="1" applyFill="1" applyBorder="1" applyAlignment="1">
      <alignment vertical="center"/>
    </xf>
    <xf numFmtId="0" fontId="10" fillId="12" borderId="94" xfId="33" applyFont="1" applyFill="1" applyBorder="1" applyAlignment="1">
      <alignment vertical="center"/>
    </xf>
    <xf numFmtId="0" fontId="72" fillId="60" borderId="36" xfId="33" applyFont="1" applyFill="1" applyBorder="1" applyAlignment="1">
      <alignment vertical="center"/>
    </xf>
    <xf numFmtId="0" fontId="10" fillId="60" borderId="166" xfId="33" applyFont="1" applyFill="1" applyBorder="1" applyAlignment="1">
      <alignment vertical="center"/>
    </xf>
    <xf numFmtId="0" fontId="17" fillId="50" borderId="178" xfId="33" applyFont="1" applyFill="1" applyBorder="1" applyAlignment="1">
      <alignment vertical="center"/>
    </xf>
    <xf numFmtId="0" fontId="10" fillId="50" borderId="20" xfId="33" applyFont="1" applyFill="1" applyBorder="1" applyAlignment="1">
      <alignment vertical="center"/>
    </xf>
    <xf numFmtId="0" fontId="10" fillId="50" borderId="67" xfId="33" applyFont="1" applyFill="1" applyBorder="1" applyAlignment="1">
      <alignment vertical="center"/>
    </xf>
    <xf numFmtId="0" fontId="17" fillId="60" borderId="37" xfId="33" applyFont="1" applyFill="1" applyBorder="1" applyAlignment="1">
      <alignment vertical="center"/>
    </xf>
    <xf numFmtId="0" fontId="10" fillId="60" borderId="70" xfId="33" applyFont="1" applyFill="1" applyBorder="1" applyAlignment="1">
      <alignment vertical="center" wrapText="1"/>
    </xf>
    <xf numFmtId="38" fontId="17" fillId="60" borderId="70" xfId="33" applyNumberFormat="1" applyFont="1" applyFill="1" applyBorder="1" applyAlignment="1">
      <alignment vertical="center" wrapText="1"/>
    </xf>
    <xf numFmtId="0" fontId="17" fillId="5" borderId="44" xfId="33" applyFont="1" applyFill="1" applyBorder="1" applyAlignment="1">
      <alignment vertical="center"/>
    </xf>
    <xf numFmtId="0" fontId="17" fillId="5" borderId="49" xfId="33" applyFont="1" applyFill="1" applyBorder="1" applyAlignment="1">
      <alignment vertical="center"/>
    </xf>
    <xf numFmtId="38" fontId="10" fillId="5" borderId="1" xfId="29" applyNumberFormat="1" applyFont="1" applyFill="1" applyBorder="1" applyAlignment="1">
      <alignment vertical="center"/>
    </xf>
    <xf numFmtId="38" fontId="17" fillId="5" borderId="1" xfId="29" applyNumberFormat="1" applyFont="1" applyFill="1" applyBorder="1" applyAlignment="1">
      <alignment vertical="center"/>
    </xf>
    <xf numFmtId="0" fontId="10" fillId="60" borderId="70" xfId="33" applyFont="1" applyFill="1" applyBorder="1" applyAlignment="1">
      <alignment vertical="center"/>
    </xf>
    <xf numFmtId="0" fontId="25" fillId="5" borderId="44" xfId="33" applyFont="1" applyFill="1" applyBorder="1" applyAlignment="1">
      <alignment vertical="center"/>
    </xf>
    <xf numFmtId="0" fontId="17" fillId="5" borderId="21" xfId="33" applyFont="1" applyFill="1" applyBorder="1" applyAlignment="1">
      <alignment vertical="center"/>
    </xf>
    <xf numFmtId="38" fontId="17" fillId="60" borderId="39" xfId="33" applyNumberFormat="1" applyFont="1" applyFill="1" applyBorder="1" applyAlignment="1">
      <alignment vertical="center" wrapText="1"/>
    </xf>
    <xf numFmtId="0" fontId="27" fillId="8" borderId="0" xfId="33" applyFont="1" applyFill="1" applyAlignment="1">
      <alignment vertical="center"/>
    </xf>
    <xf numFmtId="176" fontId="27" fillId="20" borderId="54" xfId="33" applyNumberFormat="1" applyFont="1" applyFill="1" applyBorder="1" applyAlignment="1">
      <alignment vertical="center"/>
    </xf>
    <xf numFmtId="183" fontId="27" fillId="30" borderId="20" xfId="33" applyNumberFormat="1" applyFont="1" applyFill="1" applyBorder="1" applyAlignment="1">
      <alignment vertical="center"/>
    </xf>
    <xf numFmtId="176" fontId="27" fillId="30" borderId="1" xfId="33" applyNumberFormat="1" applyFont="1" applyFill="1" applyBorder="1" applyAlignment="1">
      <alignment vertical="center"/>
    </xf>
    <xf numFmtId="176" fontId="27" fillId="30" borderId="33" xfId="33" applyNumberFormat="1" applyFont="1" applyFill="1" applyBorder="1" applyAlignment="1">
      <alignment vertical="center"/>
    </xf>
    <xf numFmtId="176" fontId="27" fillId="20" borderId="154" xfId="33" applyNumberFormat="1" applyFont="1" applyFill="1" applyBorder="1" applyAlignment="1">
      <alignment vertical="center"/>
    </xf>
    <xf numFmtId="211" fontId="10" fillId="8" borderId="1" xfId="33" applyNumberFormat="1" applyFont="1" applyFill="1" applyBorder="1" applyAlignment="1">
      <alignment vertical="center"/>
    </xf>
    <xf numFmtId="0" fontId="10" fillId="44" borderId="21" xfId="33" applyFont="1" applyFill="1" applyBorder="1" applyAlignment="1">
      <alignment vertical="center"/>
    </xf>
    <xf numFmtId="0" fontId="10" fillId="8" borderId="75" xfId="33" applyFont="1" applyFill="1" applyBorder="1" applyAlignment="1">
      <alignment vertical="center"/>
    </xf>
    <xf numFmtId="0" fontId="10" fillId="29" borderId="73" xfId="33" applyFont="1" applyFill="1" applyBorder="1" applyAlignment="1">
      <alignment vertical="center"/>
    </xf>
    <xf numFmtId="218" fontId="10" fillId="8" borderId="1" xfId="33" applyNumberFormat="1" applyFont="1" applyFill="1" applyBorder="1" applyAlignment="1">
      <alignment vertical="center"/>
    </xf>
    <xf numFmtId="183" fontId="57" fillId="8" borderId="1" xfId="33" applyNumberFormat="1" applyFont="1" applyFill="1" applyBorder="1" applyAlignment="1">
      <alignment vertical="center"/>
    </xf>
    <xf numFmtId="218" fontId="10" fillId="29" borderId="9" xfId="33" applyNumberFormat="1" applyFont="1" applyFill="1" applyBorder="1" applyAlignment="1">
      <alignment vertical="center"/>
    </xf>
    <xf numFmtId="218" fontId="10" fillId="29" borderId="1" xfId="33" applyNumberFormat="1" applyFont="1" applyFill="1" applyBorder="1" applyAlignment="1">
      <alignment vertical="center"/>
    </xf>
    <xf numFmtId="218" fontId="10" fillId="8" borderId="4" xfId="33" applyNumberFormat="1" applyFont="1" applyFill="1" applyBorder="1" applyAlignment="1">
      <alignment vertical="center"/>
    </xf>
    <xf numFmtId="191" fontId="10" fillId="20" borderId="1" xfId="26" applyNumberFormat="1" applyFont="1" applyFill="1" applyBorder="1" applyAlignment="1">
      <alignment vertical="center"/>
    </xf>
    <xf numFmtId="177" fontId="10" fillId="8" borderId="11" xfId="33" applyNumberFormat="1" applyFont="1" applyFill="1" applyBorder="1" applyAlignment="1">
      <alignment vertical="center"/>
    </xf>
    <xf numFmtId="179" fontId="10" fillId="8" borderId="9" xfId="26" applyNumberFormat="1" applyFont="1" applyFill="1" applyBorder="1" applyAlignment="1">
      <alignment vertical="center"/>
    </xf>
    <xf numFmtId="191" fontId="10" fillId="22" borderId="53" xfId="26" applyNumberFormat="1" applyFont="1" applyFill="1" applyBorder="1" applyAlignment="1">
      <alignment vertical="center"/>
    </xf>
    <xf numFmtId="191" fontId="10" fillId="21" borderId="53" xfId="26" applyNumberFormat="1" applyFont="1" applyFill="1" applyBorder="1" applyAlignment="1">
      <alignment vertical="center"/>
    </xf>
    <xf numFmtId="191" fontId="10" fillId="44" borderId="1" xfId="26" applyNumberFormat="1" applyFont="1" applyFill="1" applyBorder="1" applyAlignment="1">
      <alignment vertical="center"/>
    </xf>
    <xf numFmtId="191" fontId="10" fillId="8" borderId="9" xfId="26" applyNumberFormat="1" applyFont="1" applyFill="1" applyBorder="1" applyAlignment="1">
      <alignment vertical="center"/>
    </xf>
    <xf numFmtId="191" fontId="10" fillId="23" borderId="4" xfId="26" applyNumberFormat="1" applyFont="1" applyFill="1" applyBorder="1" applyAlignment="1">
      <alignment vertical="center"/>
    </xf>
    <xf numFmtId="191" fontId="10" fillId="22" borderId="1" xfId="26" applyNumberFormat="1" applyFont="1" applyFill="1" applyBorder="1" applyAlignment="1">
      <alignment vertical="center"/>
    </xf>
    <xf numFmtId="211" fontId="10" fillId="22" borderId="53" xfId="26" applyNumberFormat="1" applyFont="1" applyFill="1" applyBorder="1" applyAlignment="1">
      <alignment vertical="center"/>
    </xf>
    <xf numFmtId="0" fontId="25" fillId="25" borderId="33" xfId="33" applyFont="1" applyFill="1" applyBorder="1" applyAlignment="1">
      <alignment vertical="center"/>
    </xf>
    <xf numFmtId="213" fontId="10" fillId="8" borderId="1" xfId="26" applyNumberFormat="1" applyFont="1" applyFill="1" applyBorder="1" applyAlignment="1">
      <alignment horizontal="right" vertical="center"/>
    </xf>
    <xf numFmtId="211" fontId="10" fillId="20" borderId="1" xfId="26" applyNumberFormat="1" applyFont="1" applyFill="1" applyBorder="1" applyAlignment="1">
      <alignment vertical="center"/>
    </xf>
    <xf numFmtId="0" fontId="11" fillId="29" borderId="45" xfId="33" applyFont="1" applyFill="1" applyBorder="1" applyAlignment="1">
      <alignment vertical="center"/>
    </xf>
    <xf numFmtId="0" fontId="11" fillId="29" borderId="22" xfId="33" applyFont="1" applyFill="1" applyBorder="1" applyAlignment="1">
      <alignment vertical="center"/>
    </xf>
    <xf numFmtId="0" fontId="11" fillId="8" borderId="24" xfId="33" applyFont="1" applyFill="1" applyBorder="1" applyAlignment="1">
      <alignment vertical="center"/>
    </xf>
    <xf numFmtId="0" fontId="10" fillId="52" borderId="74" xfId="33" applyFont="1" applyFill="1" applyBorder="1" applyAlignment="1">
      <alignment vertical="center" wrapText="1"/>
    </xf>
    <xf numFmtId="0" fontId="85" fillId="8" borderId="1" xfId="33" applyFont="1" applyFill="1" applyBorder="1" applyAlignment="1">
      <alignment vertical="center" wrapText="1"/>
    </xf>
    <xf numFmtId="177" fontId="10" fillId="8" borderId="29" xfId="33" applyNumberFormat="1" applyFont="1" applyFill="1" applyBorder="1" applyAlignment="1">
      <alignment vertical="center"/>
    </xf>
    <xf numFmtId="177" fontId="10" fillId="8" borderId="97" xfId="33" applyNumberFormat="1" applyFont="1" applyFill="1" applyBorder="1" applyAlignment="1">
      <alignment vertical="center"/>
    </xf>
    <xf numFmtId="177" fontId="10" fillId="8" borderId="57" xfId="33" applyNumberFormat="1" applyFont="1" applyFill="1" applyBorder="1" applyAlignment="1">
      <alignment vertical="center"/>
    </xf>
    <xf numFmtId="177" fontId="10" fillId="8" borderId="118" xfId="33" applyNumberFormat="1" applyFont="1" applyFill="1" applyBorder="1" applyAlignment="1">
      <alignment vertical="center"/>
    </xf>
    <xf numFmtId="177" fontId="10" fillId="8" borderId="39" xfId="33" applyNumberFormat="1" applyFont="1" applyFill="1" applyBorder="1" applyAlignment="1">
      <alignment vertical="center"/>
    </xf>
    <xf numFmtId="177" fontId="10" fillId="8" borderId="86" xfId="33" applyNumberFormat="1" applyFont="1" applyFill="1" applyBorder="1" applyAlignment="1">
      <alignment vertical="center"/>
    </xf>
    <xf numFmtId="177" fontId="10" fillId="8" borderId="27" xfId="33" applyNumberFormat="1" applyFont="1" applyFill="1" applyBorder="1" applyAlignment="1">
      <alignment vertical="center"/>
    </xf>
    <xf numFmtId="177" fontId="10" fillId="8" borderId="96" xfId="33" applyNumberFormat="1" applyFont="1" applyFill="1" applyBorder="1" applyAlignment="1">
      <alignment vertical="center"/>
    </xf>
    <xf numFmtId="220" fontId="10" fillId="37" borderId="1" xfId="31" applyNumberFormat="1" applyFont="1" applyFill="1" applyBorder="1" applyAlignment="1">
      <alignment vertical="center"/>
    </xf>
    <xf numFmtId="220" fontId="10" fillId="0" borderId="1" xfId="31" applyNumberFormat="1" applyFont="1" applyFill="1" applyBorder="1" applyAlignment="1">
      <alignment vertical="center"/>
    </xf>
    <xf numFmtId="9" fontId="10" fillId="20" borderId="1" xfId="27" applyNumberFormat="1" applyFont="1" applyFill="1" applyBorder="1" applyAlignment="1">
      <alignment vertical="center"/>
    </xf>
    <xf numFmtId="9" fontId="10" fillId="20" borderId="1" xfId="31" applyNumberFormat="1" applyFont="1" applyFill="1" applyBorder="1" applyAlignment="1">
      <alignment vertical="center"/>
    </xf>
    <xf numFmtId="186" fontId="10" fillId="37" borderId="1" xfId="31" applyNumberFormat="1" applyFont="1" applyFill="1" applyBorder="1" applyAlignment="1">
      <alignment vertical="center"/>
    </xf>
    <xf numFmtId="186" fontId="10" fillId="0" borderId="1" xfId="31" applyNumberFormat="1" applyFont="1" applyFill="1" applyBorder="1" applyAlignment="1">
      <alignment vertical="center"/>
    </xf>
    <xf numFmtId="221" fontId="10" fillId="35" borderId="29" xfId="29" applyNumberFormat="1" applyFont="1" applyFill="1" applyBorder="1" applyAlignment="1">
      <alignment vertical="center"/>
    </xf>
    <xf numFmtId="221" fontId="10" fillId="35" borderId="43" xfId="29" applyNumberFormat="1" applyFont="1" applyFill="1" applyBorder="1" applyAlignment="1">
      <alignment vertical="center"/>
    </xf>
    <xf numFmtId="200" fontId="10" fillId="35" borderId="57" xfId="29" applyNumberFormat="1" applyFont="1" applyFill="1" applyBorder="1" applyAlignment="1">
      <alignment vertical="center"/>
    </xf>
    <xf numFmtId="200" fontId="10" fillId="20" borderId="43" xfId="29" applyNumberFormat="1" applyFont="1" applyFill="1" applyBorder="1" applyAlignment="1">
      <alignment vertical="center"/>
    </xf>
    <xf numFmtId="177" fontId="10" fillId="32" borderId="9" xfId="33" applyNumberFormat="1" applyFont="1" applyFill="1" applyBorder="1" applyAlignment="1">
      <alignment vertical="center"/>
    </xf>
    <xf numFmtId="213" fontId="10" fillId="8" borderId="78" xfId="26" applyNumberFormat="1" applyFont="1" applyFill="1" applyBorder="1" applyAlignment="1">
      <alignment horizontal="right" vertical="center"/>
    </xf>
    <xf numFmtId="213" fontId="10" fillId="8" borderId="9" xfId="26" applyNumberFormat="1" applyFont="1" applyFill="1" applyBorder="1" applyAlignment="1">
      <alignment horizontal="right" vertical="center"/>
    </xf>
    <xf numFmtId="200" fontId="17" fillId="43" borderId="20" xfId="29" applyNumberFormat="1" applyFont="1" applyFill="1" applyBorder="1" applyAlignment="1">
      <alignment vertical="center"/>
    </xf>
    <xf numFmtId="200" fontId="17" fillId="43" borderId="52" xfId="29" applyNumberFormat="1" applyFont="1" applyFill="1" applyBorder="1" applyAlignment="1">
      <alignment vertical="center"/>
    </xf>
    <xf numFmtId="200" fontId="10" fillId="33" borderId="1" xfId="29" applyNumberFormat="1" applyFont="1" applyFill="1" applyBorder="1" applyAlignment="1">
      <alignment vertical="center"/>
    </xf>
    <xf numFmtId="200" fontId="10" fillId="16" borderId="24" xfId="29" applyNumberFormat="1" applyFont="1" applyFill="1" applyBorder="1" applyAlignment="1">
      <alignment vertical="center"/>
    </xf>
    <xf numFmtId="200" fontId="10" fillId="16" borderId="157" xfId="29" applyNumberFormat="1" applyFont="1" applyFill="1" applyBorder="1" applyAlignment="1">
      <alignment vertical="center"/>
    </xf>
    <xf numFmtId="200" fontId="17" fillId="43" borderId="53" xfId="29" applyNumberFormat="1" applyFont="1" applyFill="1" applyBorder="1" applyAlignment="1">
      <alignment vertical="center"/>
    </xf>
    <xf numFmtId="200" fontId="10" fillId="29" borderId="4" xfId="29" applyNumberFormat="1" applyFont="1" applyFill="1" applyBorder="1" applyAlignment="1">
      <alignment vertical="center"/>
    </xf>
    <xf numFmtId="200" fontId="10" fillId="8" borderId="24" xfId="29" applyNumberFormat="1" applyFont="1" applyFill="1" applyBorder="1" applyAlignment="1">
      <alignment vertical="center"/>
    </xf>
    <xf numFmtId="200" fontId="10" fillId="16" borderId="22" xfId="29" applyNumberFormat="1" applyFont="1" applyFill="1" applyBorder="1" applyAlignment="1">
      <alignment vertical="center"/>
    </xf>
    <xf numFmtId="200" fontId="10" fillId="16" borderId="124" xfId="29" applyNumberFormat="1" applyFont="1" applyFill="1" applyBorder="1" applyAlignment="1">
      <alignment vertical="center"/>
    </xf>
    <xf numFmtId="200" fontId="10" fillId="16" borderId="23" xfId="29" applyNumberFormat="1" applyFont="1" applyFill="1" applyBorder="1" applyAlignment="1">
      <alignment vertical="center"/>
    </xf>
    <xf numFmtId="200" fontId="10" fillId="16" borderId="19" xfId="29" applyNumberFormat="1" applyFont="1" applyFill="1" applyBorder="1" applyAlignment="1">
      <alignment vertical="center"/>
    </xf>
    <xf numFmtId="200" fontId="10" fillId="16" borderId="125" xfId="29" applyNumberFormat="1" applyFont="1" applyFill="1" applyBorder="1" applyAlignment="1">
      <alignment vertical="center"/>
    </xf>
    <xf numFmtId="200" fontId="10" fillId="16" borderId="26" xfId="29" applyNumberFormat="1" applyFont="1" applyFill="1" applyBorder="1" applyAlignment="1">
      <alignment vertical="center"/>
    </xf>
    <xf numFmtId="179" fontId="10" fillId="29" borderId="45" xfId="26" applyNumberFormat="1" applyFont="1" applyFill="1" applyBorder="1" applyAlignment="1">
      <alignment vertical="center"/>
    </xf>
    <xf numFmtId="179" fontId="10" fillId="29" borderId="22" xfId="26" applyNumberFormat="1" applyFont="1" applyFill="1" applyBorder="1" applyAlignment="1">
      <alignment vertical="center"/>
    </xf>
    <xf numFmtId="179" fontId="10" fillId="29" borderId="121" xfId="26" applyNumberFormat="1" applyFont="1" applyFill="1" applyBorder="1" applyAlignment="1">
      <alignment vertical="center"/>
    </xf>
    <xf numFmtId="10" fontId="10" fillId="29" borderId="22" xfId="26" applyNumberFormat="1" applyFont="1" applyFill="1" applyBorder="1" applyAlignment="1">
      <alignment vertical="center"/>
    </xf>
    <xf numFmtId="0" fontId="85" fillId="29" borderId="0" xfId="0" applyFont="1" applyFill="1">
      <alignment vertical="center"/>
    </xf>
    <xf numFmtId="0" fontId="11" fillId="29" borderId="0" xfId="0" applyFont="1" applyFill="1">
      <alignment vertical="center"/>
    </xf>
    <xf numFmtId="0" fontId="10" fillId="49" borderId="1" xfId="0" applyFont="1" applyFill="1" applyBorder="1" applyAlignment="1">
      <alignment horizontal="center" vertical="center"/>
    </xf>
    <xf numFmtId="0" fontId="11" fillId="29" borderId="21" xfId="0" applyFont="1" applyFill="1" applyBorder="1" applyAlignment="1">
      <alignment vertical="center" wrapText="1"/>
    </xf>
    <xf numFmtId="179" fontId="10" fillId="29" borderId="1" xfId="38" applyNumberFormat="1" applyFont="1" applyFill="1" applyBorder="1" applyAlignment="1">
      <alignment vertical="center"/>
    </xf>
    <xf numFmtId="179" fontId="10" fillId="29" borderId="78" xfId="0" applyNumberFormat="1" applyFont="1" applyFill="1" applyBorder="1" applyAlignment="1">
      <alignment vertical="center"/>
    </xf>
    <xf numFmtId="0" fontId="10" fillId="49" borderId="1" xfId="0" applyFont="1" applyFill="1" applyBorder="1" applyAlignment="1">
      <alignment vertical="center"/>
    </xf>
    <xf numFmtId="179" fontId="10" fillId="29" borderId="11" xfId="38" applyNumberFormat="1" applyFont="1" applyFill="1" applyBorder="1" applyAlignment="1">
      <alignment vertical="center"/>
    </xf>
    <xf numFmtId="179" fontId="10" fillId="29" borderId="9" xfId="38" applyNumberFormat="1" applyFont="1" applyFill="1" applyBorder="1" applyAlignment="1">
      <alignment vertical="center"/>
    </xf>
    <xf numFmtId="179" fontId="10" fillId="29" borderId="4" xfId="38" applyNumberFormat="1" applyFont="1" applyFill="1" applyBorder="1" applyAlignment="1">
      <alignment vertical="center"/>
    </xf>
    <xf numFmtId="0" fontId="85" fillId="29" borderId="49" xfId="0" applyFont="1" applyFill="1" applyBorder="1" applyAlignment="1">
      <alignment vertical="center"/>
    </xf>
    <xf numFmtId="0" fontId="85" fillId="29" borderId="21" xfId="0" applyFont="1" applyFill="1" applyBorder="1" applyAlignment="1">
      <alignment vertical="center" wrapText="1"/>
    </xf>
    <xf numFmtId="0" fontId="11" fillId="32" borderId="75" xfId="33" applyFont="1" applyFill="1" applyBorder="1" applyAlignment="1">
      <alignment vertical="center" wrapText="1"/>
    </xf>
    <xf numFmtId="0" fontId="11" fillId="32" borderId="74" xfId="33" applyFont="1" applyFill="1" applyBorder="1" applyAlignment="1">
      <alignment vertical="center" wrapText="1"/>
    </xf>
    <xf numFmtId="0" fontId="11" fillId="32" borderId="95" xfId="33" applyFont="1" applyFill="1" applyBorder="1" applyAlignment="1">
      <alignment vertical="center" wrapText="1"/>
    </xf>
    <xf numFmtId="0" fontId="25" fillId="20" borderId="44" xfId="33" applyFont="1" applyFill="1" applyBorder="1" applyAlignment="1">
      <alignment vertical="center"/>
    </xf>
    <xf numFmtId="0" fontId="17" fillId="8" borderId="0" xfId="33" applyFont="1" applyFill="1" applyAlignment="1">
      <alignment vertical="center"/>
    </xf>
    <xf numFmtId="0" fontId="55" fillId="29" borderId="0" xfId="31" applyFont="1" applyFill="1" applyAlignment="1">
      <alignment vertical="top"/>
    </xf>
    <xf numFmtId="0" fontId="10" fillId="39" borderId="99" xfId="31" applyFont="1" applyFill="1" applyBorder="1"/>
    <xf numFmtId="0" fontId="10" fillId="19" borderId="44" xfId="31" applyFont="1" applyFill="1" applyBorder="1"/>
    <xf numFmtId="0" fontId="10" fillId="19" borderId="33" xfId="31" applyFont="1" applyFill="1" applyBorder="1"/>
    <xf numFmtId="0" fontId="10" fillId="19" borderId="20" xfId="31" applyFont="1" applyFill="1" applyBorder="1"/>
    <xf numFmtId="0" fontId="10" fillId="52" borderId="44" xfId="41" applyFont="1" applyFill="1" applyBorder="1"/>
    <xf numFmtId="0" fontId="10" fillId="52" borderId="1" xfId="41" applyFont="1" applyFill="1" applyBorder="1"/>
    <xf numFmtId="0" fontId="10" fillId="52" borderId="20" xfId="41" applyFont="1" applyFill="1" applyBorder="1"/>
    <xf numFmtId="0" fontId="10" fillId="52" borderId="20" xfId="41" applyFont="1" applyFill="1" applyBorder="1" applyAlignment="1">
      <alignment wrapText="1"/>
    </xf>
    <xf numFmtId="0" fontId="10" fillId="52" borderId="1" xfId="31" applyFont="1" applyFill="1" applyBorder="1"/>
    <xf numFmtId="0" fontId="10" fillId="8" borderId="0" xfId="31" applyFont="1" applyFill="1" applyAlignment="1">
      <alignment vertical="top"/>
    </xf>
    <xf numFmtId="0" fontId="50" fillId="49" borderId="33" xfId="0" applyFont="1" applyFill="1" applyBorder="1" applyAlignment="1">
      <alignment vertical="center"/>
    </xf>
    <xf numFmtId="0" fontId="85" fillId="32" borderId="75" xfId="33" applyFont="1" applyFill="1" applyBorder="1" applyAlignment="1">
      <alignment vertical="center" wrapText="1"/>
    </xf>
    <xf numFmtId="0" fontId="81" fillId="36" borderId="1" xfId="28" applyFont="1" applyFill="1" applyBorder="1" applyAlignment="1" applyProtection="1">
      <alignment vertical="center" wrapText="1"/>
    </xf>
    <xf numFmtId="0" fontId="11" fillId="8" borderId="11" xfId="33" applyFont="1" applyFill="1" applyBorder="1" applyAlignment="1">
      <alignment vertical="center" wrapText="1"/>
    </xf>
    <xf numFmtId="184" fontId="11" fillId="29" borderId="11" xfId="33" applyNumberFormat="1" applyFont="1" applyFill="1" applyBorder="1" applyAlignment="1">
      <alignment vertical="center" wrapText="1"/>
    </xf>
    <xf numFmtId="184" fontId="11" fillId="8" borderId="11" xfId="33" applyNumberFormat="1" applyFont="1" applyFill="1" applyBorder="1" applyAlignment="1">
      <alignment vertical="center" wrapText="1"/>
    </xf>
    <xf numFmtId="0" fontId="11" fillId="29" borderId="124" xfId="33" applyFont="1" applyFill="1" applyBorder="1" applyAlignment="1">
      <alignment vertical="center"/>
    </xf>
    <xf numFmtId="49" fontId="10" fillId="24" borderId="21" xfId="33" applyNumberFormat="1" applyFont="1" applyFill="1" applyBorder="1" applyAlignment="1">
      <alignment horizontal="left" vertical="center" wrapText="1"/>
    </xf>
    <xf numFmtId="0" fontId="25" fillId="60" borderId="35" xfId="33" applyFont="1" applyFill="1" applyBorder="1" applyAlignment="1">
      <alignment vertical="center"/>
    </xf>
    <xf numFmtId="0" fontId="88" fillId="29" borderId="0" xfId="0" applyFont="1" applyFill="1">
      <alignment vertical="center"/>
    </xf>
    <xf numFmtId="0" fontId="86" fillId="29" borderId="0" xfId="34" applyFont="1" applyFill="1" applyAlignment="1">
      <alignment vertical="top"/>
    </xf>
    <xf numFmtId="0" fontId="69" fillId="29" borderId="0" xfId="34" applyFont="1" applyFill="1" applyAlignment="1">
      <alignment vertical="top"/>
    </xf>
    <xf numFmtId="49" fontId="86" fillId="29" borderId="0" xfId="34" applyNumberFormat="1" applyFont="1" applyFill="1" applyAlignment="1">
      <alignment vertical="top"/>
    </xf>
    <xf numFmtId="38" fontId="17" fillId="60" borderId="38" xfId="29" applyNumberFormat="1" applyFont="1" applyFill="1" applyBorder="1" applyAlignment="1">
      <alignment vertical="center"/>
    </xf>
    <xf numFmtId="38" fontId="17" fillId="5" borderId="48" xfId="29" applyNumberFormat="1" applyFont="1" applyFill="1" applyBorder="1" applyAlignment="1">
      <alignment vertical="center"/>
    </xf>
    <xf numFmtId="0" fontId="10" fillId="8" borderId="37" xfId="33" applyFont="1" applyFill="1" applyBorder="1" applyAlignment="1">
      <alignment vertical="center"/>
    </xf>
    <xf numFmtId="38" fontId="17" fillId="13" borderId="137" xfId="29" applyNumberFormat="1" applyFont="1" applyFill="1" applyBorder="1" applyAlignment="1">
      <alignment vertical="center"/>
    </xf>
    <xf numFmtId="38" fontId="17" fillId="3" borderId="138" xfId="29" applyNumberFormat="1" applyFont="1" applyFill="1" applyBorder="1" applyAlignment="1">
      <alignment vertical="center"/>
    </xf>
    <xf numFmtId="38" fontId="10" fillId="16" borderId="152" xfId="29" applyNumberFormat="1" applyFont="1" applyFill="1" applyBorder="1" applyAlignment="1">
      <alignment vertical="center"/>
    </xf>
    <xf numFmtId="38" fontId="10" fillId="16" borderId="179" xfId="29" applyNumberFormat="1" applyFont="1" applyFill="1" applyBorder="1" applyAlignment="1">
      <alignment vertical="center"/>
    </xf>
    <xf numFmtId="38" fontId="17" fillId="9" borderId="138" xfId="29" applyNumberFormat="1" applyFont="1" applyFill="1" applyBorder="1" applyAlignment="1">
      <alignment vertical="center"/>
    </xf>
    <xf numFmtId="38" fontId="17" fillId="48" borderId="138" xfId="29" applyNumberFormat="1" applyFont="1" applyFill="1" applyBorder="1" applyAlignment="1">
      <alignment vertical="center"/>
    </xf>
    <xf numFmtId="38" fontId="17" fillId="10" borderId="138" xfId="29" applyNumberFormat="1" applyFont="1" applyFill="1" applyBorder="1" applyAlignment="1">
      <alignment vertical="center"/>
    </xf>
    <xf numFmtId="38" fontId="17" fillId="4" borderId="138" xfId="29" applyNumberFormat="1" applyFont="1" applyFill="1" applyBorder="1" applyAlignment="1">
      <alignment vertical="center"/>
    </xf>
    <xf numFmtId="38" fontId="17" fillId="60" borderId="137" xfId="29" applyNumberFormat="1" applyFont="1" applyFill="1" applyBorder="1" applyAlignment="1">
      <alignment vertical="center"/>
    </xf>
    <xf numFmtId="38" fontId="17" fillId="5" borderId="180" xfId="29" applyNumberFormat="1" applyFont="1" applyFill="1" applyBorder="1" applyAlignment="1">
      <alignment vertical="center"/>
    </xf>
    <xf numFmtId="38" fontId="17" fillId="20" borderId="138" xfId="29" applyNumberFormat="1" applyFont="1" applyFill="1" applyBorder="1" applyAlignment="1">
      <alignment vertical="center"/>
    </xf>
    <xf numFmtId="38" fontId="17" fillId="23" borderId="180" xfId="29" applyNumberFormat="1" applyFont="1" applyFill="1" applyBorder="1" applyAlignment="1">
      <alignment vertical="center"/>
    </xf>
    <xf numFmtId="38" fontId="17" fillId="25" borderId="138" xfId="29" applyNumberFormat="1" applyFont="1" applyFill="1" applyBorder="1" applyAlignment="1">
      <alignment vertical="center"/>
    </xf>
    <xf numFmtId="38" fontId="17" fillId="18" borderId="137" xfId="29" applyNumberFormat="1" applyFont="1" applyFill="1" applyBorder="1" applyAlignment="1">
      <alignment vertical="center"/>
    </xf>
    <xf numFmtId="38" fontId="17" fillId="44" borderId="138" xfId="29" applyNumberFormat="1" applyFont="1" applyFill="1" applyBorder="1" applyAlignment="1">
      <alignment vertical="center"/>
    </xf>
    <xf numFmtId="38" fontId="10" fillId="29" borderId="183" xfId="29" applyNumberFormat="1" applyFont="1" applyFill="1" applyBorder="1" applyAlignment="1">
      <alignment vertical="center"/>
    </xf>
    <xf numFmtId="38" fontId="10" fillId="16" borderId="183" xfId="29" applyNumberFormat="1" applyFont="1" applyFill="1" applyBorder="1" applyAlignment="1">
      <alignment vertical="center"/>
    </xf>
    <xf numFmtId="38" fontId="10" fillId="16" borderId="186" xfId="29" applyNumberFormat="1" applyFont="1" applyFill="1" applyBorder="1" applyAlignment="1">
      <alignment vertical="center"/>
    </xf>
    <xf numFmtId="200" fontId="10" fillId="16" borderId="184" xfId="29" applyNumberFormat="1" applyFont="1" applyFill="1" applyBorder="1" applyAlignment="1">
      <alignment vertical="center"/>
    </xf>
    <xf numFmtId="38" fontId="10" fillId="33" borderId="138" xfId="29" applyNumberFormat="1" applyFont="1" applyFill="1" applyBorder="1" applyAlignment="1">
      <alignment vertical="center"/>
    </xf>
    <xf numFmtId="38" fontId="10" fillId="16" borderId="184" xfId="29" applyNumberFormat="1" applyFont="1" applyFill="1" applyBorder="1" applyAlignment="1">
      <alignment vertical="center"/>
    </xf>
    <xf numFmtId="38" fontId="17" fillId="53" borderId="138" xfId="29" applyNumberFormat="1" applyFont="1" applyFill="1" applyBorder="1" applyAlignment="1">
      <alignment vertical="center"/>
    </xf>
    <xf numFmtId="38" fontId="10" fillId="8" borderId="183" xfId="29" applyNumberFormat="1" applyFont="1" applyFill="1" applyBorder="1" applyAlignment="1">
      <alignment vertical="center"/>
    </xf>
    <xf numFmtId="38" fontId="10" fillId="8" borderId="186" xfId="29" applyNumberFormat="1" applyFont="1" applyFill="1" applyBorder="1" applyAlignment="1">
      <alignment vertical="center"/>
    </xf>
    <xf numFmtId="38" fontId="10" fillId="8" borderId="184" xfId="29" applyNumberFormat="1" applyFont="1" applyFill="1" applyBorder="1" applyAlignment="1">
      <alignment vertical="center"/>
    </xf>
    <xf numFmtId="38" fontId="17" fillId="42" borderId="180" xfId="29" applyNumberFormat="1" applyFont="1" applyFill="1" applyBorder="1" applyAlignment="1">
      <alignment vertical="center"/>
    </xf>
    <xf numFmtId="200" fontId="17" fillId="43" borderId="152" xfId="29" applyNumberFormat="1" applyFont="1" applyFill="1" applyBorder="1" applyAlignment="1">
      <alignment vertical="center"/>
    </xf>
    <xf numFmtId="38" fontId="10" fillId="30" borderId="183" xfId="29" applyNumberFormat="1" applyFont="1" applyFill="1" applyBorder="1" applyAlignment="1">
      <alignment vertical="center"/>
    </xf>
    <xf numFmtId="38" fontId="10" fillId="30" borderId="186" xfId="29" applyNumberFormat="1" applyFont="1" applyFill="1" applyBorder="1" applyAlignment="1">
      <alignment vertical="center"/>
    </xf>
    <xf numFmtId="38" fontId="10" fillId="30" borderId="187" xfId="29" applyNumberFormat="1" applyFont="1" applyFill="1" applyBorder="1" applyAlignment="1">
      <alignment vertical="center"/>
    </xf>
    <xf numFmtId="38" fontId="17" fillId="27" borderId="137" xfId="29" applyNumberFormat="1" applyFont="1" applyFill="1" applyBorder="1" applyAlignment="1">
      <alignment vertical="center"/>
    </xf>
    <xf numFmtId="38" fontId="10" fillId="29" borderId="180" xfId="29" applyNumberFormat="1" applyFont="1" applyFill="1" applyBorder="1" applyAlignment="1">
      <alignment vertical="center"/>
    </xf>
    <xf numFmtId="38" fontId="10" fillId="30" borderId="188" xfId="29" applyNumberFormat="1" applyFont="1" applyFill="1" applyBorder="1" applyAlignment="1">
      <alignment vertical="center"/>
    </xf>
    <xf numFmtId="38" fontId="17" fillId="29" borderId="185" xfId="29" applyNumberFormat="1" applyFont="1" applyFill="1" applyBorder="1" applyAlignment="1">
      <alignment vertical="center"/>
    </xf>
    <xf numFmtId="200" fontId="10" fillId="16" borderId="179" xfId="29" applyNumberFormat="1" applyFont="1" applyFill="1" applyBorder="1" applyAlignment="1">
      <alignment vertical="center"/>
    </xf>
    <xf numFmtId="38" fontId="10" fillId="47" borderId="138" xfId="29" applyNumberFormat="1" applyFont="1" applyFill="1" applyBorder="1" applyAlignment="1">
      <alignment vertical="center"/>
    </xf>
    <xf numFmtId="38" fontId="10" fillId="47" borderId="180" xfId="29" applyNumberFormat="1" applyFont="1" applyFill="1" applyBorder="1" applyAlignment="1">
      <alignment vertical="center"/>
    </xf>
    <xf numFmtId="38" fontId="10" fillId="0" borderId="186" xfId="29" applyNumberFormat="1" applyFont="1" applyFill="1" applyBorder="1" applyAlignment="1">
      <alignment vertical="center"/>
    </xf>
    <xf numFmtId="200" fontId="10" fillId="16" borderId="186" xfId="29" applyNumberFormat="1" applyFont="1" applyFill="1" applyBorder="1" applyAlignment="1">
      <alignment vertical="center"/>
    </xf>
    <xf numFmtId="38" fontId="10" fillId="0" borderId="184" xfId="29" applyNumberFormat="1" applyFont="1" applyFill="1" applyBorder="1" applyAlignment="1">
      <alignment vertical="center"/>
    </xf>
    <xf numFmtId="38" fontId="10" fillId="46" borderId="138" xfId="29" applyNumberFormat="1" applyFont="1" applyFill="1" applyBorder="1" applyAlignment="1">
      <alignment vertical="center"/>
    </xf>
    <xf numFmtId="38" fontId="10" fillId="47" borderId="152" xfId="29" applyNumberFormat="1" applyFont="1" applyFill="1" applyBorder="1" applyAlignment="1">
      <alignment vertical="center"/>
    </xf>
    <xf numFmtId="38" fontId="10" fillId="47" borderId="179" xfId="29" applyNumberFormat="1" applyFont="1" applyFill="1" applyBorder="1" applyAlignment="1">
      <alignment vertical="center"/>
    </xf>
    <xf numFmtId="38" fontId="10" fillId="47" borderId="186" xfId="29" applyNumberFormat="1" applyFont="1" applyFill="1" applyBorder="1" applyAlignment="1">
      <alignment vertical="center"/>
    </xf>
    <xf numFmtId="38" fontId="17" fillId="17" borderId="138" xfId="29" applyNumberFormat="1" applyFont="1" applyFill="1" applyBorder="1" applyAlignment="1">
      <alignment vertical="center"/>
    </xf>
    <xf numFmtId="38" fontId="10" fillId="8" borderId="186" xfId="29" applyFont="1" applyFill="1" applyBorder="1" applyAlignment="1">
      <alignment vertical="center"/>
    </xf>
    <xf numFmtId="38" fontId="10" fillId="8" borderId="152" xfId="29" applyFont="1" applyFill="1" applyBorder="1" applyAlignment="1">
      <alignment vertical="center"/>
    </xf>
    <xf numFmtId="38" fontId="17" fillId="60" borderId="38" xfId="33" applyNumberFormat="1" applyFont="1" applyFill="1" applyBorder="1" applyAlignment="1">
      <alignment vertical="center" wrapText="1"/>
    </xf>
    <xf numFmtId="38" fontId="17" fillId="5" borderId="21" xfId="29" applyNumberFormat="1" applyFont="1" applyFill="1" applyBorder="1" applyAlignment="1">
      <alignment vertical="center"/>
    </xf>
    <xf numFmtId="38" fontId="17" fillId="23" borderId="138" xfId="29" applyNumberFormat="1" applyFont="1" applyFill="1" applyBorder="1" applyAlignment="1">
      <alignment vertical="center"/>
    </xf>
    <xf numFmtId="38" fontId="10" fillId="8" borderId="187" xfId="29" applyNumberFormat="1" applyFont="1" applyFill="1" applyBorder="1" applyAlignment="1">
      <alignment vertical="center"/>
    </xf>
    <xf numFmtId="38" fontId="17" fillId="44" borderId="180" xfId="29" applyNumberFormat="1" applyFont="1" applyFill="1" applyBorder="1" applyAlignment="1">
      <alignment vertical="center"/>
    </xf>
    <xf numFmtId="176" fontId="10" fillId="8" borderId="137" xfId="33" applyNumberFormat="1" applyFont="1" applyFill="1" applyBorder="1" applyAlignment="1">
      <alignment vertical="center"/>
    </xf>
    <xf numFmtId="176" fontId="10" fillId="8" borderId="182" xfId="33" applyNumberFormat="1" applyFont="1" applyFill="1" applyBorder="1" applyAlignment="1">
      <alignment vertical="center"/>
    </xf>
    <xf numFmtId="176" fontId="10" fillId="8" borderId="181" xfId="33" applyNumberFormat="1" applyFont="1" applyFill="1" applyBorder="1" applyAlignment="1">
      <alignment vertical="center"/>
    </xf>
    <xf numFmtId="176" fontId="10" fillId="8" borderId="189" xfId="33" applyNumberFormat="1" applyFont="1" applyFill="1" applyBorder="1" applyAlignment="1">
      <alignment vertical="center"/>
    </xf>
    <xf numFmtId="176" fontId="10" fillId="8" borderId="190" xfId="33" applyNumberFormat="1" applyFont="1" applyFill="1" applyBorder="1" applyAlignment="1">
      <alignment vertical="center"/>
    </xf>
    <xf numFmtId="177" fontId="10" fillId="8" borderId="137" xfId="33" applyNumberFormat="1" applyFont="1" applyFill="1" applyBorder="1" applyAlignment="1">
      <alignment vertical="center"/>
    </xf>
    <xf numFmtId="177" fontId="10" fillId="8" borderId="182" xfId="33" applyNumberFormat="1" applyFont="1" applyFill="1" applyBorder="1" applyAlignment="1">
      <alignment vertical="center"/>
    </xf>
    <xf numFmtId="177" fontId="10" fillId="8" borderId="190" xfId="33" applyNumberFormat="1" applyFont="1" applyFill="1" applyBorder="1" applyAlignment="1">
      <alignment vertical="center"/>
    </xf>
    <xf numFmtId="176" fontId="10" fillId="8" borderId="180" xfId="33" applyNumberFormat="1" applyFont="1" applyFill="1" applyBorder="1" applyAlignment="1">
      <alignment vertical="center"/>
    </xf>
    <xf numFmtId="177" fontId="10" fillId="8" borderId="181" xfId="33" applyNumberFormat="1" applyFont="1" applyFill="1" applyBorder="1" applyAlignment="1">
      <alignment vertical="center"/>
    </xf>
    <xf numFmtId="176" fontId="10" fillId="8" borderId="191" xfId="33" applyNumberFormat="1" applyFont="1" applyFill="1" applyBorder="1" applyAlignment="1">
      <alignment vertical="center"/>
    </xf>
    <xf numFmtId="176" fontId="10" fillId="8" borderId="140" xfId="33" applyNumberFormat="1" applyFont="1" applyFill="1" applyBorder="1" applyAlignment="1">
      <alignment vertical="center"/>
    </xf>
    <xf numFmtId="183" fontId="10" fillId="8" borderId="140" xfId="33" applyNumberFormat="1" applyFont="1" applyFill="1" applyBorder="1" applyAlignment="1">
      <alignment vertical="center"/>
    </xf>
    <xf numFmtId="176" fontId="10" fillId="8" borderId="152" xfId="33" applyNumberFormat="1" applyFont="1" applyFill="1" applyBorder="1" applyAlignment="1">
      <alignment vertical="center"/>
    </xf>
    <xf numFmtId="176" fontId="10" fillId="8" borderId="192" xfId="33" applyNumberFormat="1" applyFont="1" applyFill="1" applyBorder="1" applyAlignment="1">
      <alignment vertical="center"/>
    </xf>
    <xf numFmtId="176" fontId="27" fillId="46" borderId="0" xfId="0" applyNumberFormat="1" applyFont="1" applyFill="1" applyBorder="1" applyAlignment="1">
      <alignment horizontal="center" vertical="center"/>
    </xf>
    <xf numFmtId="0" fontId="10" fillId="29" borderId="0" xfId="34" applyFont="1" applyFill="1" applyBorder="1" applyAlignment="1">
      <alignment vertical="top"/>
    </xf>
    <xf numFmtId="0" fontId="118" fillId="29" borderId="0" xfId="34" applyFont="1" applyFill="1" applyBorder="1" applyAlignment="1">
      <alignment vertical="top"/>
    </xf>
    <xf numFmtId="177" fontId="27" fillId="20" borderId="79" xfId="33" applyNumberFormat="1" applyFont="1" applyFill="1" applyBorder="1" applyAlignment="1">
      <alignment vertical="center"/>
    </xf>
    <xf numFmtId="0" fontId="27" fillId="5" borderId="40" xfId="33" applyFont="1" applyFill="1" applyBorder="1" applyAlignment="1">
      <alignment horizontal="center" vertical="center"/>
    </xf>
    <xf numFmtId="176" fontId="27" fillId="30" borderId="3" xfId="33" applyNumberFormat="1" applyFont="1" applyFill="1" applyBorder="1" applyAlignment="1">
      <alignment vertical="center"/>
    </xf>
    <xf numFmtId="176" fontId="27" fillId="20" borderId="155" xfId="33" applyNumberFormat="1" applyFont="1" applyFill="1" applyBorder="1" applyAlignment="1">
      <alignment vertical="center"/>
    </xf>
    <xf numFmtId="38" fontId="17" fillId="58" borderId="3" xfId="29" applyNumberFormat="1" applyFont="1" applyFill="1" applyBorder="1" applyAlignment="1">
      <alignment vertical="center"/>
    </xf>
    <xf numFmtId="38" fontId="17" fillId="59" borderId="3" xfId="29" applyNumberFormat="1" applyFont="1" applyFill="1" applyBorder="1" applyAlignment="1">
      <alignment vertical="center"/>
    </xf>
    <xf numFmtId="38" fontId="17" fillId="23" borderId="59" xfId="29" applyNumberFormat="1" applyFont="1" applyFill="1" applyBorder="1" applyAlignment="1">
      <alignment vertical="center"/>
    </xf>
    <xf numFmtId="38" fontId="10" fillId="0" borderId="51" xfId="29" applyNumberFormat="1" applyFont="1" applyFill="1" applyBorder="1" applyAlignment="1">
      <alignment vertical="center"/>
    </xf>
    <xf numFmtId="38" fontId="17" fillId="42" borderId="3" xfId="29" applyNumberFormat="1" applyFont="1" applyFill="1" applyBorder="1" applyAlignment="1">
      <alignment vertical="center"/>
    </xf>
    <xf numFmtId="38" fontId="10" fillId="30" borderId="23" xfId="29" applyNumberFormat="1" applyFont="1" applyFill="1" applyBorder="1" applyAlignment="1">
      <alignment vertical="center"/>
    </xf>
    <xf numFmtId="38" fontId="10" fillId="30" borderId="174" xfId="29" applyNumberFormat="1" applyFont="1" applyFill="1" applyBorder="1" applyAlignment="1">
      <alignment vertical="center"/>
    </xf>
    <xf numFmtId="38" fontId="17" fillId="44" borderId="3" xfId="29" applyNumberFormat="1" applyFont="1" applyFill="1" applyBorder="1" applyAlignment="1">
      <alignment vertical="center"/>
    </xf>
    <xf numFmtId="184" fontId="10" fillId="24" borderId="78" xfId="33" applyNumberFormat="1" applyFont="1" applyFill="1" applyBorder="1" applyAlignment="1">
      <alignment vertical="center"/>
    </xf>
    <xf numFmtId="0" fontId="27" fillId="56" borderId="126" xfId="0" applyNumberFormat="1" applyFont="1" applyFill="1" applyBorder="1">
      <alignment vertical="center"/>
    </xf>
    <xf numFmtId="0" fontId="10" fillId="20" borderId="0" xfId="33" applyFont="1" applyFill="1" applyBorder="1" applyAlignment="1">
      <alignment vertical="center"/>
    </xf>
    <xf numFmtId="0" fontId="16" fillId="0" borderId="0" xfId="33" applyFont="1" applyFill="1" applyBorder="1" applyAlignment="1">
      <alignment vertical="center"/>
    </xf>
    <xf numFmtId="0" fontId="16" fillId="0" borderId="0" xfId="39" applyFont="1" applyFill="1" applyBorder="1" applyAlignment="1">
      <alignment horizontal="left" vertical="center" wrapText="1"/>
    </xf>
    <xf numFmtId="0" fontId="10" fillId="8" borderId="0" xfId="39" applyFont="1" applyFill="1" applyBorder="1" applyAlignment="1">
      <alignment horizontal="left" vertical="center" wrapText="1"/>
    </xf>
    <xf numFmtId="0" fontId="120" fillId="0" borderId="0" xfId="33" applyFont="1" applyFill="1" applyBorder="1" applyAlignment="1">
      <alignment vertical="center"/>
    </xf>
    <xf numFmtId="0" fontId="10" fillId="21" borderId="0" xfId="33" applyFont="1" applyFill="1" applyBorder="1" applyAlignment="1">
      <alignment vertical="center"/>
    </xf>
    <xf numFmtId="0" fontId="120" fillId="8" borderId="0" xfId="33" applyFont="1" applyFill="1" applyBorder="1" applyAlignment="1">
      <alignment vertical="center"/>
    </xf>
    <xf numFmtId="0" fontId="16" fillId="8" borderId="0" xfId="33" applyFont="1" applyFill="1" applyBorder="1" applyAlignment="1">
      <alignment vertical="center"/>
    </xf>
    <xf numFmtId="0" fontId="10" fillId="22" borderId="0" xfId="33" applyFont="1" applyFill="1" applyBorder="1" applyAlignment="1">
      <alignment vertical="center"/>
    </xf>
    <xf numFmtId="0" fontId="10" fillId="44" borderId="0" xfId="33" applyFont="1" applyFill="1" applyBorder="1" applyAlignment="1">
      <alignment vertical="center"/>
    </xf>
    <xf numFmtId="0" fontId="123" fillId="0" borderId="0" xfId="0" applyFont="1">
      <alignment vertical="center"/>
    </xf>
    <xf numFmtId="0" fontId="47" fillId="24" borderId="1" xfId="0" applyFont="1" applyFill="1" applyBorder="1">
      <alignment vertical="center"/>
    </xf>
    <xf numFmtId="0" fontId="15" fillId="24" borderId="1" xfId="0" applyFont="1" applyFill="1" applyBorder="1">
      <alignment vertical="center"/>
    </xf>
    <xf numFmtId="0" fontId="127" fillId="0" borderId="1" xfId="0" applyFont="1" applyBorder="1" applyAlignment="1">
      <alignment vertical="center"/>
    </xf>
    <xf numFmtId="49" fontId="0" fillId="0" borderId="1" xfId="0" applyNumberFormat="1" applyBorder="1" applyAlignment="1">
      <alignment horizontal="right" vertical="center"/>
    </xf>
    <xf numFmtId="0" fontId="129" fillId="0" borderId="1" xfId="0" applyFont="1" applyBorder="1" applyAlignment="1">
      <alignment vertical="center"/>
    </xf>
    <xf numFmtId="0" fontId="131" fillId="0" borderId="1" xfId="0" applyFont="1" applyBorder="1" applyAlignment="1">
      <alignment vertical="center"/>
    </xf>
    <xf numFmtId="0" fontId="134" fillId="0" borderId="1" xfId="0" applyFont="1" applyBorder="1" applyAlignment="1">
      <alignment vertical="center"/>
    </xf>
    <xf numFmtId="0" fontId="136" fillId="0" borderId="1" xfId="0" applyFont="1" applyBorder="1" applyAlignment="1">
      <alignment vertical="center"/>
    </xf>
    <xf numFmtId="0" fontId="137" fillId="0" borderId="1" xfId="0" applyFont="1" applyBorder="1" applyAlignment="1">
      <alignment vertical="center"/>
    </xf>
    <xf numFmtId="0" fontId="138" fillId="0" borderId="1" xfId="0" applyFont="1" applyBorder="1" applyAlignment="1">
      <alignment vertical="center"/>
    </xf>
    <xf numFmtId="0" fontId="139" fillId="0" borderId="1" xfId="0" applyFont="1" applyBorder="1" applyAlignment="1">
      <alignment vertical="center"/>
    </xf>
    <xf numFmtId="0" fontId="16" fillId="8" borderId="1" xfId="39" applyFont="1" applyFill="1" applyBorder="1" applyAlignment="1">
      <alignment horizontal="left" vertical="center" wrapText="1"/>
    </xf>
    <xf numFmtId="0" fontId="16" fillId="8" borderId="4" xfId="33" applyFont="1" applyFill="1" applyBorder="1" applyAlignment="1">
      <alignment vertical="center"/>
    </xf>
    <xf numFmtId="176" fontId="10" fillId="29" borderId="1" xfId="33" applyNumberFormat="1" applyFont="1" applyFill="1" applyBorder="1" applyAlignment="1">
      <alignment horizontal="right" vertical="center"/>
    </xf>
    <xf numFmtId="177" fontId="10" fillId="29" borderId="1" xfId="33" applyNumberFormat="1" applyFont="1" applyFill="1" applyBorder="1" applyAlignment="1">
      <alignment horizontal="right" vertical="center"/>
    </xf>
    <xf numFmtId="183" fontId="10" fillId="29" borderId="1" xfId="33" applyNumberFormat="1" applyFont="1" applyFill="1" applyBorder="1" applyAlignment="1">
      <alignment horizontal="right" vertical="center"/>
    </xf>
    <xf numFmtId="176" fontId="10" fillId="8" borderId="1" xfId="33" applyNumberFormat="1" applyFont="1" applyFill="1" applyBorder="1" applyAlignment="1">
      <alignment horizontal="right" vertical="center"/>
    </xf>
    <xf numFmtId="177" fontId="10" fillId="8" borderId="1" xfId="33" applyNumberFormat="1" applyFont="1" applyFill="1" applyBorder="1" applyAlignment="1">
      <alignment horizontal="right" vertical="center"/>
    </xf>
    <xf numFmtId="176" fontId="10" fillId="8" borderId="11" xfId="33" applyNumberFormat="1" applyFont="1" applyFill="1" applyBorder="1" applyAlignment="1">
      <alignment horizontal="right" vertical="center"/>
    </xf>
    <xf numFmtId="177" fontId="10" fillId="8" borderId="11" xfId="33" applyNumberFormat="1" applyFont="1" applyFill="1" applyBorder="1" applyAlignment="1">
      <alignment horizontal="right" vertical="center"/>
    </xf>
    <xf numFmtId="177" fontId="10" fillId="8" borderId="9" xfId="33" applyNumberFormat="1" applyFont="1" applyFill="1" applyBorder="1" applyAlignment="1">
      <alignment horizontal="right" vertical="center"/>
    </xf>
    <xf numFmtId="176" fontId="10" fillId="8" borderId="9" xfId="33" applyNumberFormat="1" applyFont="1" applyFill="1" applyBorder="1" applyAlignment="1">
      <alignment horizontal="right" vertical="center"/>
    </xf>
    <xf numFmtId="179" fontId="10" fillId="24" borderId="9" xfId="26" applyNumberFormat="1" applyFont="1" applyFill="1" applyBorder="1" applyAlignment="1">
      <alignment vertical="center"/>
    </xf>
    <xf numFmtId="184" fontId="10" fillId="24" borderId="11" xfId="33" applyNumberFormat="1" applyFont="1" applyFill="1" applyBorder="1" applyAlignment="1">
      <alignment vertical="center"/>
    </xf>
    <xf numFmtId="222" fontId="27" fillId="56" borderId="126" xfId="0" applyNumberFormat="1" applyFont="1" applyFill="1" applyBorder="1">
      <alignment vertical="center"/>
    </xf>
    <xf numFmtId="223" fontId="27" fillId="56" borderId="126" xfId="0" applyNumberFormat="1" applyFont="1" applyFill="1" applyBorder="1">
      <alignment vertical="center"/>
    </xf>
    <xf numFmtId="223" fontId="15" fillId="20" borderId="126" xfId="0" applyNumberFormat="1" applyFont="1" applyFill="1" applyBorder="1">
      <alignment vertical="center"/>
    </xf>
    <xf numFmtId="223" fontId="15" fillId="55" borderId="126" xfId="0" applyNumberFormat="1" applyFont="1" applyFill="1" applyBorder="1">
      <alignment vertical="center"/>
    </xf>
    <xf numFmtId="224" fontId="15" fillId="22" borderId="126" xfId="29" applyNumberFormat="1" applyFont="1" applyFill="1" applyBorder="1">
      <alignment vertical="center"/>
    </xf>
    <xf numFmtId="0" fontId="92" fillId="46" borderId="0" xfId="0" applyFont="1" applyFill="1" applyBorder="1" applyAlignment="1">
      <alignment horizontal="center" vertical="center" wrapText="1"/>
    </xf>
    <xf numFmtId="224" fontId="27" fillId="46" borderId="0" xfId="0" applyNumberFormat="1" applyFont="1" applyFill="1" applyBorder="1" applyAlignment="1">
      <alignment horizontal="center" vertical="center"/>
    </xf>
    <xf numFmtId="225" fontId="15" fillId="55" borderId="126" xfId="0" applyNumberFormat="1" applyFont="1" applyFill="1" applyBorder="1">
      <alignment vertical="center"/>
    </xf>
    <xf numFmtId="179" fontId="10" fillId="24" borderId="1" xfId="33" applyNumberFormat="1" applyFont="1" applyFill="1" applyBorder="1" applyAlignment="1">
      <alignment vertical="center"/>
    </xf>
    <xf numFmtId="179" fontId="10" fillId="24" borderId="11" xfId="33" applyNumberFormat="1" applyFont="1" applyFill="1" applyBorder="1" applyAlignment="1">
      <alignment vertical="center"/>
    </xf>
    <xf numFmtId="179" fontId="10" fillId="24" borderId="67" xfId="33" applyNumberFormat="1" applyFont="1" applyFill="1" applyBorder="1" applyAlignment="1">
      <alignment vertical="center"/>
    </xf>
    <xf numFmtId="179" fontId="10" fillId="24" borderId="4" xfId="33" applyNumberFormat="1" applyFont="1" applyFill="1" applyBorder="1" applyAlignment="1">
      <alignment vertical="center"/>
    </xf>
    <xf numFmtId="0" fontId="73" fillId="29" borderId="0" xfId="34" applyFont="1" applyFill="1" applyBorder="1" applyAlignment="1">
      <alignment horizontal="center" vertical="center" wrapText="1"/>
    </xf>
    <xf numFmtId="0" fontId="85" fillId="8" borderId="132" xfId="33" applyFont="1" applyFill="1" applyBorder="1" applyAlignment="1">
      <alignment vertical="center" wrapText="1"/>
    </xf>
    <xf numFmtId="179" fontId="10" fillId="8" borderId="116" xfId="33" applyNumberFormat="1" applyFont="1" applyFill="1" applyBorder="1" applyAlignment="1">
      <alignment vertical="center"/>
    </xf>
    <xf numFmtId="179" fontId="10" fillId="8" borderId="139" xfId="33" applyNumberFormat="1" applyFont="1" applyFill="1" applyBorder="1" applyAlignment="1">
      <alignment vertical="center"/>
    </xf>
    <xf numFmtId="0" fontId="10" fillId="8" borderId="33" xfId="33" applyFont="1" applyFill="1" applyBorder="1" applyAlignment="1">
      <alignment vertical="center" wrapText="1"/>
    </xf>
    <xf numFmtId="179" fontId="10" fillId="29" borderId="21" xfId="33" applyNumberFormat="1" applyFont="1" applyFill="1" applyBorder="1" applyAlignment="1">
      <alignment vertical="center"/>
    </xf>
    <xf numFmtId="179" fontId="10" fillId="8" borderId="21" xfId="33" applyNumberFormat="1" applyFont="1" applyFill="1" applyBorder="1" applyAlignment="1">
      <alignment vertical="center"/>
    </xf>
    <xf numFmtId="219" fontId="10" fillId="8" borderId="1" xfId="33" applyNumberFormat="1" applyFont="1" applyFill="1" applyBorder="1" applyAlignment="1">
      <alignment vertical="center"/>
    </xf>
    <xf numFmtId="176" fontId="10" fillId="8" borderId="57" xfId="33" applyNumberFormat="1" applyFont="1" applyFill="1" applyBorder="1" applyAlignment="1">
      <alignment horizontal="right" vertical="center"/>
    </xf>
    <xf numFmtId="176" fontId="10" fillId="8" borderId="118" xfId="33" applyNumberFormat="1" applyFont="1" applyFill="1" applyBorder="1" applyAlignment="1">
      <alignment horizontal="right" vertical="center"/>
    </xf>
    <xf numFmtId="176" fontId="10" fillId="8" borderId="190" xfId="33" applyNumberFormat="1" applyFont="1" applyFill="1" applyBorder="1" applyAlignment="1">
      <alignment horizontal="right" vertical="center"/>
    </xf>
    <xf numFmtId="0" fontId="1" fillId="56" borderId="0" xfId="33" applyFont="1" applyFill="1" applyAlignment="1">
      <alignment vertical="top" wrapText="1"/>
    </xf>
    <xf numFmtId="191" fontId="10" fillId="0" borderId="1" xfId="26" applyNumberFormat="1" applyFont="1" applyFill="1" applyBorder="1" applyAlignment="1">
      <alignment horizontal="right" vertical="center"/>
    </xf>
    <xf numFmtId="191" fontId="10" fillId="8" borderId="11" xfId="26" applyNumberFormat="1" applyFont="1" applyFill="1" applyBorder="1" applyAlignment="1">
      <alignment vertical="center"/>
    </xf>
    <xf numFmtId="191" fontId="10" fillId="23" borderId="78" xfId="26" applyNumberFormat="1" applyFont="1" applyFill="1" applyBorder="1" applyAlignment="1">
      <alignment vertical="center"/>
    </xf>
    <xf numFmtId="0" fontId="143" fillId="50" borderId="37" xfId="33" applyFont="1" applyFill="1" applyBorder="1" applyAlignment="1">
      <alignment vertical="center"/>
    </xf>
    <xf numFmtId="0" fontId="85" fillId="29" borderId="9" xfId="33" applyFont="1" applyFill="1" applyBorder="1" applyAlignment="1">
      <alignment vertical="center"/>
    </xf>
    <xf numFmtId="0" fontId="85" fillId="8" borderId="9" xfId="33" applyFont="1" applyFill="1" applyBorder="1" applyAlignment="1">
      <alignment vertical="center"/>
    </xf>
    <xf numFmtId="0" fontId="85" fillId="29" borderId="112" xfId="33" applyFont="1" applyFill="1" applyBorder="1" applyAlignment="1">
      <alignment vertical="center"/>
    </xf>
    <xf numFmtId="0" fontId="11" fillId="8" borderId="0" xfId="33" applyFont="1" applyFill="1" applyBorder="1" applyAlignment="1">
      <alignment vertical="center" wrapText="1"/>
    </xf>
    <xf numFmtId="0" fontId="10" fillId="29" borderId="0" xfId="0" applyFont="1" applyFill="1" applyBorder="1" applyAlignment="1">
      <alignment horizontal="center" vertical="center" wrapText="1"/>
    </xf>
    <xf numFmtId="0" fontId="10" fillId="52" borderId="0" xfId="0" applyFont="1" applyFill="1" applyBorder="1" applyAlignment="1">
      <alignment horizontal="center" vertical="center" wrapText="1"/>
    </xf>
    <xf numFmtId="187" fontId="10" fillId="19" borderId="0" xfId="33" applyNumberFormat="1" applyFont="1" applyFill="1" applyBorder="1" applyAlignment="1">
      <alignment vertical="center" wrapText="1"/>
    </xf>
    <xf numFmtId="187" fontId="10" fillId="37" borderId="0" xfId="33" applyNumberFormat="1" applyFont="1" applyFill="1" applyBorder="1" applyAlignment="1">
      <alignment vertical="center" wrapText="1"/>
    </xf>
    <xf numFmtId="0" fontId="90" fillId="8" borderId="1" xfId="33" applyFont="1" applyFill="1" applyBorder="1" applyAlignment="1">
      <alignment vertical="center" wrapText="1"/>
    </xf>
    <xf numFmtId="178" fontId="10" fillId="8" borderId="44" xfId="33" applyNumberFormat="1" applyFont="1" applyFill="1" applyBorder="1" applyAlignment="1">
      <alignment vertical="center"/>
    </xf>
    <xf numFmtId="178" fontId="10" fillId="8" borderId="99" xfId="33" applyNumberFormat="1" applyFont="1" applyFill="1" applyBorder="1" applyAlignment="1">
      <alignment vertical="center"/>
    </xf>
    <xf numFmtId="178" fontId="10" fillId="8" borderId="20" xfId="33" applyNumberFormat="1" applyFont="1" applyFill="1" applyBorder="1" applyAlignment="1">
      <alignment vertical="center"/>
    </xf>
    <xf numFmtId="180" fontId="10" fillId="8" borderId="20" xfId="33" applyNumberFormat="1" applyFont="1" applyFill="1" applyBorder="1" applyAlignment="1">
      <alignment vertical="center"/>
    </xf>
    <xf numFmtId="176" fontId="10" fillId="8" borderId="20" xfId="0" applyNumberFormat="1" applyFont="1" applyFill="1" applyBorder="1" applyAlignment="1">
      <alignment vertical="center" wrapText="1"/>
    </xf>
    <xf numFmtId="0" fontId="11" fillId="0" borderId="32" xfId="33" applyFont="1" applyFill="1" applyBorder="1" applyAlignment="1">
      <alignment horizontal="center" vertical="center"/>
    </xf>
    <xf numFmtId="0" fontId="10" fillId="0" borderId="126" xfId="33" applyFont="1" applyFill="1" applyBorder="1" applyAlignment="1">
      <alignment horizontal="center" vertical="center"/>
    </xf>
    <xf numFmtId="0" fontId="10" fillId="29" borderId="0" xfId="0" applyFont="1" applyFill="1" applyBorder="1" applyAlignment="1">
      <alignment horizontal="center" vertical="center"/>
    </xf>
    <xf numFmtId="178" fontId="10" fillId="52" borderId="0" xfId="33" applyNumberFormat="1" applyFont="1" applyFill="1" applyBorder="1" applyAlignment="1">
      <alignment vertical="center" wrapText="1"/>
    </xf>
    <xf numFmtId="176" fontId="10" fillId="29" borderId="0" xfId="0" applyNumberFormat="1" applyFont="1" applyFill="1" applyBorder="1" applyAlignment="1">
      <alignment horizontal="center" vertical="center"/>
    </xf>
    <xf numFmtId="176" fontId="10" fillId="29" borderId="0" xfId="0" applyNumberFormat="1" applyFont="1" applyFill="1" applyBorder="1">
      <alignment vertical="center"/>
    </xf>
    <xf numFmtId="178" fontId="10" fillId="29" borderId="0" xfId="33" applyNumberFormat="1" applyFont="1" applyFill="1" applyBorder="1" applyAlignment="1">
      <alignment vertical="center" wrapText="1"/>
    </xf>
    <xf numFmtId="178" fontId="10" fillId="52" borderId="0" xfId="33" applyNumberFormat="1" applyFont="1" applyFill="1" applyBorder="1" applyAlignment="1">
      <alignment vertical="center"/>
    </xf>
    <xf numFmtId="180" fontId="10" fillId="52" borderId="0" xfId="33" applyNumberFormat="1" applyFont="1" applyFill="1" applyBorder="1" applyAlignment="1">
      <alignment vertical="center"/>
    </xf>
    <xf numFmtId="178" fontId="10" fillId="8" borderId="20" xfId="33" applyNumberFormat="1" applyFont="1" applyFill="1" applyBorder="1" applyAlignment="1">
      <alignment vertical="center" wrapText="1"/>
    </xf>
    <xf numFmtId="0" fontId="10" fillId="29" borderId="20" xfId="33" applyFont="1" applyFill="1" applyBorder="1" applyAlignment="1">
      <alignment horizontal="center" vertical="center"/>
    </xf>
    <xf numFmtId="176" fontId="10" fillId="29" borderId="0" xfId="0" applyNumberFormat="1" applyFont="1" applyFill="1" applyBorder="1" applyAlignment="1">
      <alignment vertical="top"/>
    </xf>
    <xf numFmtId="178" fontId="10" fillId="29" borderId="0" xfId="33" applyNumberFormat="1" applyFont="1" applyFill="1" applyBorder="1" applyAlignment="1">
      <alignment vertical="top" wrapText="1"/>
    </xf>
    <xf numFmtId="0" fontId="143" fillId="50" borderId="178" xfId="33" applyFont="1" applyFill="1" applyBorder="1" applyAlignment="1">
      <alignment vertical="center"/>
    </xf>
    <xf numFmtId="9" fontId="10" fillId="22" borderId="1" xfId="26" applyNumberFormat="1" applyFont="1" applyFill="1" applyBorder="1" applyAlignment="1">
      <alignment vertical="center"/>
    </xf>
    <xf numFmtId="0" fontId="11" fillId="8" borderId="105" xfId="33" applyFont="1" applyFill="1" applyBorder="1" applyAlignment="1">
      <alignment vertical="center" wrapText="1"/>
    </xf>
    <xf numFmtId="0" fontId="25" fillId="43" borderId="117" xfId="33" applyFont="1" applyFill="1" applyBorder="1" applyAlignment="1">
      <alignment vertical="center"/>
    </xf>
    <xf numFmtId="0" fontId="11" fillId="29" borderId="20" xfId="31" applyFont="1" applyFill="1" applyBorder="1" applyAlignment="1">
      <alignment vertical="center"/>
    </xf>
    <xf numFmtId="0" fontId="85" fillId="8" borderId="20" xfId="31" applyFont="1" applyFill="1" applyBorder="1" applyAlignment="1">
      <alignment vertical="center"/>
    </xf>
    <xf numFmtId="0" fontId="11" fillId="29" borderId="53" xfId="31" applyFont="1" applyFill="1" applyBorder="1" applyAlignment="1">
      <alignment vertical="center"/>
    </xf>
    <xf numFmtId="0" fontId="85" fillId="8" borderId="53" xfId="31" applyFont="1" applyFill="1" applyBorder="1" applyAlignment="1">
      <alignment vertical="center"/>
    </xf>
    <xf numFmtId="10" fontId="10" fillId="24" borderId="1" xfId="33" applyNumberFormat="1" applyFont="1" applyFill="1" applyBorder="1" applyAlignment="1">
      <alignment vertical="center"/>
    </xf>
    <xf numFmtId="10" fontId="10" fillId="24" borderId="11" xfId="33" applyNumberFormat="1" applyFont="1" applyFill="1" applyBorder="1" applyAlignment="1">
      <alignment vertical="center"/>
    </xf>
    <xf numFmtId="10" fontId="10" fillId="24" borderId="9" xfId="33" applyNumberFormat="1" applyFont="1" applyFill="1" applyBorder="1" applyAlignment="1">
      <alignment vertical="center"/>
    </xf>
    <xf numFmtId="10" fontId="10" fillId="24" borderId="4" xfId="33" applyNumberFormat="1" applyFont="1" applyFill="1" applyBorder="1" applyAlignment="1">
      <alignment vertical="center"/>
    </xf>
    <xf numFmtId="0" fontId="145" fillId="36" borderId="1" xfId="28" applyFont="1" applyFill="1" applyBorder="1" applyAlignment="1" applyProtection="1">
      <alignment vertical="center" wrapText="1"/>
    </xf>
    <xf numFmtId="0" fontId="10" fillId="8" borderId="32" xfId="33" applyFont="1" applyFill="1" applyBorder="1" applyAlignment="1">
      <alignment horizontal="left" vertical="center"/>
    </xf>
    <xf numFmtId="179" fontId="10" fillId="24" borderId="9" xfId="33" applyNumberFormat="1" applyFont="1" applyFill="1" applyBorder="1" applyAlignment="1">
      <alignment vertical="center"/>
    </xf>
    <xf numFmtId="184" fontId="57" fillId="24" borderId="1" xfId="33" applyNumberFormat="1" applyFont="1" applyFill="1" applyBorder="1" applyAlignment="1">
      <alignment vertical="center"/>
    </xf>
    <xf numFmtId="191" fontId="10" fillId="24" borderId="1" xfId="26" applyNumberFormat="1" applyFont="1" applyFill="1" applyBorder="1" applyAlignment="1">
      <alignment horizontal="right" vertical="center"/>
    </xf>
    <xf numFmtId="191" fontId="10" fillId="24" borderId="9" xfId="26" applyNumberFormat="1" applyFont="1" applyFill="1" applyBorder="1" applyAlignment="1">
      <alignment horizontal="right" vertical="center"/>
    </xf>
    <xf numFmtId="191" fontId="10" fillId="24" borderId="78" xfId="26" applyNumberFormat="1" applyFont="1" applyFill="1" applyBorder="1" applyAlignment="1">
      <alignment horizontal="right" vertical="center"/>
    </xf>
    <xf numFmtId="191" fontId="10" fillId="24" borderId="1" xfId="33" applyNumberFormat="1" applyFont="1" applyFill="1" applyBorder="1" applyAlignment="1">
      <alignment vertical="center"/>
    </xf>
    <xf numFmtId="191" fontId="10" fillId="24" borderId="67" xfId="26" applyNumberFormat="1" applyFont="1" applyFill="1" applyBorder="1" applyAlignment="1">
      <alignment horizontal="right" vertical="center"/>
    </xf>
    <xf numFmtId="191" fontId="10" fillId="24" borderId="4" xfId="33" applyNumberFormat="1" applyFont="1" applyFill="1" applyBorder="1" applyAlignment="1">
      <alignment vertical="center"/>
    </xf>
    <xf numFmtId="0" fontId="52" fillId="29" borderId="0" xfId="0" applyFont="1" applyFill="1" applyAlignment="1">
      <alignment vertical="top"/>
    </xf>
    <xf numFmtId="0" fontId="51" fillId="29" borderId="0" xfId="34" applyFont="1" applyFill="1" applyAlignment="1">
      <alignment vertical="top"/>
    </xf>
    <xf numFmtId="0" fontId="85" fillId="29" borderId="131" xfId="33" applyFont="1" applyFill="1" applyBorder="1" applyAlignment="1">
      <alignment vertical="center"/>
    </xf>
    <xf numFmtId="0" fontId="90" fillId="8" borderId="0" xfId="33" applyFont="1" applyFill="1" applyBorder="1" applyAlignment="1">
      <alignment vertical="center" wrapText="1"/>
    </xf>
    <xf numFmtId="0" fontId="85" fillId="8" borderId="33" xfId="33" applyFont="1" applyFill="1" applyBorder="1" applyAlignment="1">
      <alignment vertical="center" wrapText="1"/>
    </xf>
    <xf numFmtId="0" fontId="85" fillId="29" borderId="0" xfId="31" applyFont="1" applyFill="1" applyAlignment="1">
      <alignment vertical="center" wrapText="1"/>
    </xf>
    <xf numFmtId="0" fontId="10" fillId="8" borderId="0" xfId="31" applyFont="1" applyFill="1" applyAlignment="1">
      <alignment vertical="center" wrapText="1"/>
    </xf>
    <xf numFmtId="191" fontId="10" fillId="32" borderId="1" xfId="33" applyNumberFormat="1" applyFont="1" applyFill="1" applyBorder="1" applyAlignment="1">
      <alignment vertical="center"/>
    </xf>
    <xf numFmtId="191" fontId="10" fillId="32" borderId="9" xfId="33" applyNumberFormat="1" applyFont="1" applyFill="1" applyBorder="1" applyAlignment="1">
      <alignment vertical="center"/>
    </xf>
    <xf numFmtId="191" fontId="10" fillId="32" borderId="78" xfId="33" applyNumberFormat="1" applyFont="1" applyFill="1" applyBorder="1" applyAlignment="1">
      <alignment vertical="center"/>
    </xf>
    <xf numFmtId="191" fontId="10" fillId="32" borderId="4" xfId="33" applyNumberFormat="1" applyFont="1" applyFill="1" applyBorder="1" applyAlignment="1">
      <alignment vertical="center"/>
    </xf>
    <xf numFmtId="0" fontId="145" fillId="29" borderId="1" xfId="28" applyFont="1" applyFill="1" applyBorder="1" applyAlignment="1" applyProtection="1">
      <alignment vertical="center" wrapText="1"/>
    </xf>
    <xf numFmtId="0" fontId="146" fillId="8" borderId="0" xfId="33" applyFont="1" applyFill="1" applyBorder="1" applyAlignment="1">
      <alignment horizontal="left" vertical="center"/>
    </xf>
    <xf numFmtId="0" fontId="147" fillId="20" borderId="142" xfId="33" applyFont="1" applyFill="1" applyBorder="1" applyAlignment="1">
      <alignment vertical="center"/>
    </xf>
    <xf numFmtId="0" fontId="7" fillId="29" borderId="1" xfId="28" applyFont="1" applyFill="1" applyBorder="1" applyAlignment="1" applyProtection="1">
      <alignment vertical="center" wrapText="1"/>
    </xf>
    <xf numFmtId="0" fontId="101" fillId="29" borderId="99" xfId="34" applyFont="1" applyFill="1" applyBorder="1" applyAlignment="1">
      <alignment horizontal="left" vertical="center"/>
    </xf>
    <xf numFmtId="179" fontId="10" fillId="8" borderId="11" xfId="26" applyNumberFormat="1" applyFont="1" applyFill="1" applyBorder="1" applyAlignment="1">
      <alignment horizontal="right" vertical="center"/>
    </xf>
    <xf numFmtId="0" fontId="11" fillId="8" borderId="19" xfId="33" applyFont="1" applyFill="1" applyBorder="1" applyAlignment="1">
      <alignment vertical="center"/>
    </xf>
    <xf numFmtId="0" fontId="55" fillId="29" borderId="0" xfId="33" applyFont="1" applyFill="1" applyAlignment="1">
      <alignment horizontal="left" vertical="top" wrapText="1"/>
    </xf>
    <xf numFmtId="0" fontId="17" fillId="42" borderId="49" xfId="33" applyFont="1" applyFill="1" applyBorder="1" applyAlignment="1">
      <alignment horizontal="left" vertical="center" wrapText="1"/>
    </xf>
    <xf numFmtId="0" fontId="17" fillId="42" borderId="21" xfId="33" applyFont="1" applyFill="1" applyBorder="1" applyAlignment="1">
      <alignment horizontal="left" vertical="center" wrapText="1"/>
    </xf>
    <xf numFmtId="0" fontId="10" fillId="52" borderId="100" xfId="33" applyFont="1" applyFill="1" applyBorder="1" applyAlignment="1">
      <alignment horizontal="left" vertical="center" wrapText="1"/>
    </xf>
    <xf numFmtId="0" fontId="10" fillId="52" borderId="159" xfId="33" applyFont="1" applyFill="1" applyBorder="1" applyAlignment="1">
      <alignment horizontal="left" vertical="center" wrapText="1"/>
    </xf>
    <xf numFmtId="0" fontId="10" fillId="52" borderId="124" xfId="33" applyFont="1" applyFill="1" applyBorder="1" applyAlignment="1">
      <alignment horizontal="left" vertical="center" wrapText="1"/>
    </xf>
    <xf numFmtId="0" fontId="10" fillId="52" borderId="123" xfId="33" applyFont="1" applyFill="1" applyBorder="1" applyAlignment="1">
      <alignment horizontal="left" vertical="center" wrapText="1"/>
    </xf>
    <xf numFmtId="0" fontId="10" fillId="8" borderId="100" xfId="33" applyFont="1" applyFill="1" applyBorder="1" applyAlignment="1">
      <alignment horizontal="left" vertical="center" wrapText="1"/>
    </xf>
    <xf numFmtId="0" fontId="10" fillId="8" borderId="159" xfId="33" applyFont="1" applyFill="1" applyBorder="1" applyAlignment="1">
      <alignment horizontal="left" vertical="center" wrapText="1"/>
    </xf>
    <xf numFmtId="0" fontId="10" fillId="8" borderId="157" xfId="33" applyFont="1" applyFill="1" applyBorder="1" applyAlignment="1">
      <alignment horizontal="left" vertical="center"/>
    </xf>
    <xf numFmtId="0" fontId="10" fillId="8" borderId="158" xfId="33" applyFont="1" applyFill="1" applyBorder="1" applyAlignment="1">
      <alignment horizontal="left" vertical="center"/>
    </xf>
    <xf numFmtId="0" fontId="10" fillId="8" borderId="124" xfId="33" applyFont="1" applyFill="1" applyBorder="1" applyAlignment="1">
      <alignment horizontal="left" vertical="center" wrapText="1"/>
    </xf>
    <xf numFmtId="0" fontId="10" fillId="8" borderId="123" xfId="33" applyFont="1" applyFill="1" applyBorder="1" applyAlignment="1">
      <alignment horizontal="left" vertical="center" wrapText="1"/>
    </xf>
    <xf numFmtId="0" fontId="10" fillId="8" borderId="124" xfId="33" applyFont="1" applyFill="1" applyBorder="1" applyAlignment="1">
      <alignment horizontal="left" vertical="center"/>
    </xf>
    <xf numFmtId="0" fontId="10" fillId="8" borderId="123" xfId="33" applyFont="1" applyFill="1" applyBorder="1" applyAlignment="1">
      <alignment horizontal="left" vertical="center"/>
    </xf>
    <xf numFmtId="0" fontId="42" fillId="42" borderId="33" xfId="33" applyFont="1" applyFill="1" applyBorder="1" applyAlignment="1">
      <alignment horizontal="left" vertical="center" wrapText="1"/>
    </xf>
    <xf numFmtId="0" fontId="42" fillId="42" borderId="21" xfId="33" applyFont="1" applyFill="1" applyBorder="1" applyAlignment="1">
      <alignment horizontal="left" vertical="center" wrapText="1"/>
    </xf>
    <xf numFmtId="0" fontId="11" fillId="29" borderId="100" xfId="33" applyFont="1" applyFill="1" applyBorder="1" applyAlignment="1">
      <alignment horizontal="left" vertical="center" wrapText="1"/>
    </xf>
    <xf numFmtId="0" fontId="11" fillId="29" borderId="159" xfId="33" applyFont="1" applyFill="1" applyBorder="1" applyAlignment="1">
      <alignment horizontal="left" vertical="center" wrapText="1"/>
    </xf>
    <xf numFmtId="0" fontId="55" fillId="29" borderId="0" xfId="33" applyFont="1" applyFill="1" applyAlignment="1">
      <alignment horizontal="left" vertical="top"/>
    </xf>
    <xf numFmtId="0" fontId="17" fillId="9" borderId="44" xfId="33" applyFont="1" applyFill="1" applyBorder="1" applyAlignment="1">
      <alignment horizontal="left" vertical="center" wrapText="1"/>
    </xf>
    <xf numFmtId="0" fontId="17" fillId="9" borderId="50" xfId="33" applyFont="1" applyFill="1" applyBorder="1" applyAlignment="1">
      <alignment horizontal="left" vertical="center" wrapText="1"/>
    </xf>
    <xf numFmtId="49" fontId="10" fillId="24" borderId="33" xfId="33" applyNumberFormat="1" applyFont="1" applyFill="1" applyBorder="1" applyAlignment="1">
      <alignment horizontal="left" vertical="center" wrapText="1"/>
    </xf>
    <xf numFmtId="49" fontId="10" fillId="24" borderId="21" xfId="33" applyNumberFormat="1" applyFont="1" applyFill="1" applyBorder="1" applyAlignment="1">
      <alignment horizontal="left" vertical="center" wrapText="1"/>
    </xf>
    <xf numFmtId="0" fontId="17" fillId="9" borderId="44" xfId="33" applyFont="1" applyFill="1" applyBorder="1" applyAlignment="1">
      <alignment horizontal="left" vertical="center"/>
    </xf>
    <xf numFmtId="0" fontId="17" fillId="9" borderId="50" xfId="33" applyFont="1" applyFill="1" applyBorder="1" applyAlignment="1">
      <alignment horizontal="left" vertical="center"/>
    </xf>
    <xf numFmtId="0" fontId="17" fillId="24" borderId="33" xfId="33" applyFont="1" applyFill="1" applyBorder="1" applyAlignment="1">
      <alignment horizontal="left" vertical="center"/>
    </xf>
    <xf numFmtId="0" fontId="17" fillId="24" borderId="21" xfId="33" applyFont="1" applyFill="1" applyBorder="1" applyAlignment="1">
      <alignment horizontal="left" vertical="center"/>
    </xf>
    <xf numFmtId="0" fontId="88" fillId="29" borderId="0" xfId="33" applyFont="1" applyFill="1" applyAlignment="1">
      <alignment horizontal="left" vertical="top" wrapText="1"/>
    </xf>
    <xf numFmtId="0" fontId="17" fillId="42" borderId="33" xfId="33" applyFont="1" applyFill="1" applyBorder="1" applyAlignment="1">
      <alignment horizontal="left" vertical="top" wrapText="1"/>
    </xf>
    <xf numFmtId="0" fontId="17" fillId="42" borderId="21" xfId="33" applyFont="1" applyFill="1" applyBorder="1" applyAlignment="1">
      <alignment horizontal="left" vertical="top" wrapText="1"/>
    </xf>
    <xf numFmtId="0" fontId="25" fillId="20" borderId="33" xfId="33" applyFont="1" applyFill="1" applyBorder="1" applyAlignment="1">
      <alignment horizontal="left" vertical="center"/>
    </xf>
    <xf numFmtId="0" fontId="17" fillId="20" borderId="21" xfId="33" applyFont="1" applyFill="1" applyBorder="1" applyAlignment="1">
      <alignment horizontal="left" vertical="center"/>
    </xf>
    <xf numFmtId="0" fontId="10" fillId="8" borderId="124" xfId="33" applyFont="1" applyFill="1" applyBorder="1" applyAlignment="1">
      <alignment horizontal="left" vertical="top" wrapText="1"/>
    </xf>
    <xf numFmtId="0" fontId="10" fillId="8" borderId="123" xfId="33" applyFont="1" applyFill="1" applyBorder="1" applyAlignment="1">
      <alignment horizontal="left" vertical="top" wrapText="1"/>
    </xf>
    <xf numFmtId="0" fontId="10" fillId="8" borderId="157" xfId="33" applyFont="1" applyFill="1" applyBorder="1" applyAlignment="1">
      <alignment horizontal="left" vertical="center" wrapText="1"/>
    </xf>
    <xf numFmtId="0" fontId="10" fillId="8" borderId="158" xfId="33" applyFont="1" applyFill="1" applyBorder="1" applyAlignment="1">
      <alignment horizontal="left" vertical="center" wrapText="1"/>
    </xf>
    <xf numFmtId="0" fontId="17" fillId="20" borderId="33" xfId="33" applyFont="1" applyFill="1" applyBorder="1" applyAlignment="1">
      <alignment horizontal="left" vertical="top" wrapText="1"/>
    </xf>
    <xf numFmtId="0" fontId="17" fillId="20" borderId="21" xfId="33" applyFont="1" applyFill="1" applyBorder="1" applyAlignment="1">
      <alignment horizontal="left" vertical="top" wrapText="1"/>
    </xf>
    <xf numFmtId="0" fontId="17" fillId="9" borderId="99" xfId="33" applyFont="1" applyFill="1" applyBorder="1" applyAlignment="1">
      <alignment horizontal="left" vertical="center" wrapText="1"/>
    </xf>
    <xf numFmtId="0" fontId="25" fillId="42" borderId="33" xfId="33" applyFont="1" applyFill="1" applyBorder="1" applyAlignment="1">
      <alignment horizontal="left" vertical="center" wrapText="1"/>
    </xf>
    <xf numFmtId="0" fontId="25" fillId="42" borderId="21" xfId="33" applyFont="1" applyFill="1" applyBorder="1" applyAlignment="1">
      <alignment horizontal="left" vertical="center" wrapText="1"/>
    </xf>
    <xf numFmtId="0" fontId="55" fillId="8" borderId="0" xfId="33" applyFont="1" applyFill="1" applyAlignment="1">
      <alignment horizontal="left" vertical="top" wrapText="1"/>
    </xf>
    <xf numFmtId="0" fontId="55" fillId="8" borderId="0" xfId="33" applyFont="1" applyFill="1" applyAlignment="1">
      <alignment horizontal="left" vertical="top"/>
    </xf>
    <xf numFmtId="38" fontId="17" fillId="28" borderId="33" xfId="29" applyNumberFormat="1" applyFont="1" applyFill="1" applyBorder="1" applyAlignment="1">
      <alignment horizontal="left" vertical="center" wrapText="1"/>
    </xf>
    <xf numFmtId="38" fontId="17" fillId="28" borderId="21" xfId="29" applyNumberFormat="1" applyFont="1" applyFill="1" applyBorder="1" applyAlignment="1">
      <alignment horizontal="left" vertical="center" wrapText="1"/>
    </xf>
    <xf numFmtId="38" fontId="10" fillId="47" borderId="33" xfId="29" applyNumberFormat="1" applyFont="1" applyFill="1" applyBorder="1" applyAlignment="1">
      <alignment horizontal="left" vertical="center"/>
    </xf>
    <xf numFmtId="38" fontId="10" fillId="47" borderId="21" xfId="29" applyNumberFormat="1" applyFont="1" applyFill="1" applyBorder="1" applyAlignment="1">
      <alignment horizontal="left" vertical="center"/>
    </xf>
    <xf numFmtId="0" fontId="17" fillId="9" borderId="33" xfId="33" applyFont="1" applyFill="1" applyBorder="1" applyAlignment="1">
      <alignment horizontal="left" vertical="center" wrapText="1"/>
    </xf>
    <xf numFmtId="0" fontId="17" fillId="9" borderId="21" xfId="33" applyFont="1" applyFill="1" applyBorder="1" applyAlignment="1">
      <alignment horizontal="left" vertical="center" wrapText="1"/>
    </xf>
    <xf numFmtId="0" fontId="10" fillId="29" borderId="91" xfId="33" applyFont="1" applyFill="1" applyBorder="1" applyAlignment="1">
      <alignment horizontal="left" vertical="center" wrapText="1"/>
    </xf>
    <xf numFmtId="0" fontId="10" fillId="29" borderId="134" xfId="33" applyFont="1" applyFill="1" applyBorder="1" applyAlignment="1">
      <alignment horizontal="left" vertical="center" wrapText="1"/>
    </xf>
    <xf numFmtId="0" fontId="10" fillId="29" borderId="79" xfId="33" applyFont="1" applyFill="1" applyBorder="1" applyAlignment="1">
      <alignment horizontal="left" vertical="center" wrapText="1"/>
    </xf>
    <xf numFmtId="0" fontId="10" fillId="46" borderId="44" xfId="33" applyFont="1" applyFill="1" applyBorder="1" applyAlignment="1">
      <alignment horizontal="left" vertical="center" wrapText="1"/>
    </xf>
    <xf numFmtId="0" fontId="10" fillId="46" borderId="50" xfId="33" applyFont="1" applyFill="1" applyBorder="1" applyAlignment="1">
      <alignment horizontal="left" vertical="center" wrapText="1"/>
    </xf>
    <xf numFmtId="0" fontId="17" fillId="42" borderId="33" xfId="33" applyFont="1" applyFill="1" applyBorder="1" applyAlignment="1">
      <alignment horizontal="left" vertical="center" wrapText="1"/>
    </xf>
    <xf numFmtId="0" fontId="59" fillId="24" borderId="58" xfId="33" applyFont="1" applyFill="1" applyBorder="1" applyAlignment="1">
      <alignment horizontal="center"/>
    </xf>
    <xf numFmtId="0" fontId="59" fillId="24" borderId="136" xfId="33" applyFont="1" applyFill="1" applyBorder="1" applyAlignment="1">
      <alignment horizontal="center"/>
    </xf>
    <xf numFmtId="0" fontId="10" fillId="29" borderId="99" xfId="33" applyFont="1" applyFill="1" applyBorder="1" applyAlignment="1">
      <alignment vertical="top" wrapText="1"/>
    </xf>
    <xf numFmtId="0" fontId="85" fillId="29" borderId="99" xfId="33" applyFont="1" applyFill="1" applyBorder="1" applyAlignment="1">
      <alignment vertical="top" wrapText="1"/>
    </xf>
    <xf numFmtId="0" fontId="85" fillId="29" borderId="99" xfId="33" applyFont="1" applyFill="1" applyBorder="1" applyAlignment="1">
      <alignment vertical="top"/>
    </xf>
    <xf numFmtId="0" fontId="55" fillId="29" borderId="0" xfId="32" applyFont="1" applyFill="1" applyAlignment="1">
      <alignment horizontal="left" vertical="top" wrapText="1"/>
    </xf>
    <xf numFmtId="0" fontId="17" fillId="8" borderId="0" xfId="33" applyFont="1" applyFill="1" applyAlignment="1">
      <alignment horizontal="left"/>
    </xf>
    <xf numFmtId="0" fontId="55" fillId="29" borderId="0" xfId="33" applyFont="1" applyFill="1" applyAlignment="1">
      <alignment horizontal="left" vertical="center" wrapText="1"/>
    </xf>
    <xf numFmtId="0" fontId="88" fillId="29" borderId="0" xfId="31" applyFont="1" applyFill="1" applyAlignment="1">
      <alignment horizontal="left" vertical="top" wrapText="1"/>
    </xf>
    <xf numFmtId="0" fontId="55" fillId="8" borderId="0" xfId="31" applyFont="1" applyFill="1" applyAlignment="1">
      <alignment horizontal="left" vertical="top" wrapText="1"/>
    </xf>
    <xf numFmtId="0" fontId="55" fillId="29" borderId="0" xfId="31" applyFont="1" applyFill="1" applyAlignment="1">
      <alignment horizontal="left" vertical="top" wrapText="1"/>
    </xf>
    <xf numFmtId="0" fontId="10" fillId="8" borderId="99" xfId="31" applyFont="1" applyFill="1" applyBorder="1" applyAlignment="1">
      <alignment horizontal="left" wrapText="1"/>
    </xf>
    <xf numFmtId="0" fontId="10" fillId="8" borderId="0" xfId="31" applyFont="1" applyFill="1" applyAlignment="1">
      <alignment horizontal="left" wrapText="1"/>
    </xf>
    <xf numFmtId="0" fontId="10" fillId="8" borderId="0" xfId="31" applyFont="1" applyFill="1" applyBorder="1" applyAlignment="1">
      <alignment horizontal="left" wrapText="1"/>
    </xf>
    <xf numFmtId="0" fontId="10" fillId="29" borderId="33" xfId="0" applyFont="1" applyFill="1" applyBorder="1" applyAlignment="1">
      <alignment horizontal="left" vertical="center"/>
    </xf>
    <xf numFmtId="0" fontId="10" fillId="29" borderId="49" xfId="0" applyFont="1" applyFill="1" applyBorder="1" applyAlignment="1">
      <alignment horizontal="left" vertical="center"/>
    </xf>
    <xf numFmtId="0" fontId="10" fillId="29" borderId="21" xfId="0" applyFont="1" applyFill="1" applyBorder="1" applyAlignment="1">
      <alignment horizontal="left" vertical="center"/>
    </xf>
    <xf numFmtId="0" fontId="10" fillId="24" borderId="33"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24" borderId="44" xfId="0" applyFont="1" applyFill="1" applyBorder="1" applyAlignment="1">
      <alignment horizontal="center" vertical="center" wrapText="1"/>
    </xf>
    <xf numFmtId="0" fontId="10" fillId="24" borderId="99" xfId="0" applyFont="1" applyFill="1" applyBorder="1" applyAlignment="1">
      <alignment horizontal="center" vertical="center" wrapText="1"/>
    </xf>
    <xf numFmtId="0" fontId="10" fillId="24" borderId="50" xfId="0" applyFont="1" applyFill="1" applyBorder="1" applyAlignment="1">
      <alignment horizontal="center" vertical="center" wrapText="1"/>
    </xf>
    <xf numFmtId="0" fontId="10" fillId="24" borderId="32" xfId="0" applyFont="1" applyFill="1" applyBorder="1" applyAlignment="1">
      <alignment horizontal="center" vertical="center" wrapText="1"/>
    </xf>
    <xf numFmtId="0" fontId="10" fillId="24" borderId="126" xfId="0" applyFont="1" applyFill="1" applyBorder="1" applyAlignment="1">
      <alignment horizontal="center" vertical="center" wrapText="1"/>
    </xf>
    <xf numFmtId="0" fontId="10" fillId="24" borderId="48" xfId="0" applyFont="1" applyFill="1" applyBorder="1" applyAlignment="1">
      <alignment horizontal="center" vertical="center" wrapText="1"/>
    </xf>
    <xf numFmtId="0" fontId="10" fillId="24" borderId="11" xfId="0" applyFont="1" applyFill="1" applyBorder="1" applyAlignment="1">
      <alignment horizontal="center" vertical="center"/>
    </xf>
    <xf numFmtId="0" fontId="10" fillId="24" borderId="4" xfId="0" applyFont="1" applyFill="1" applyBorder="1" applyAlignment="1">
      <alignment horizontal="center" vertical="center"/>
    </xf>
    <xf numFmtId="0" fontId="10" fillId="24" borderId="33" xfId="0" applyFont="1" applyFill="1" applyBorder="1" applyAlignment="1">
      <alignment horizontal="center" vertical="center"/>
    </xf>
    <xf numFmtId="0" fontId="10" fillId="0" borderId="21" xfId="0" applyFont="1" applyBorder="1" applyAlignment="1">
      <alignment horizontal="center" vertical="center"/>
    </xf>
    <xf numFmtId="0" fontId="10" fillId="8" borderId="0" xfId="33" applyFont="1" applyFill="1" applyAlignment="1">
      <alignment horizontal="left" vertical="top" wrapText="1"/>
    </xf>
    <xf numFmtId="0" fontId="10" fillId="52" borderId="0" xfId="33" applyFont="1" applyFill="1" applyAlignment="1">
      <alignment horizontal="left" vertical="top" wrapText="1"/>
    </xf>
    <xf numFmtId="0" fontId="10" fillId="29" borderId="0" xfId="33" applyFont="1" applyFill="1" applyAlignment="1">
      <alignment horizontal="left" vertical="top" wrapText="1"/>
    </xf>
    <xf numFmtId="0" fontId="85" fillId="8" borderId="0" xfId="33" applyFont="1" applyFill="1" applyAlignment="1">
      <alignment horizontal="left" vertical="top" wrapText="1"/>
    </xf>
    <xf numFmtId="0" fontId="85" fillId="8" borderId="37" xfId="33" applyFont="1" applyFill="1" applyBorder="1" applyAlignment="1">
      <alignment horizontal="left" vertical="top" wrapText="1"/>
    </xf>
    <xf numFmtId="0" fontId="10" fillId="8" borderId="37" xfId="33" applyFont="1" applyFill="1" applyBorder="1" applyAlignment="1">
      <alignment horizontal="left" vertical="top" wrapText="1"/>
    </xf>
    <xf numFmtId="0" fontId="85" fillId="8" borderId="0" xfId="33" applyFont="1" applyFill="1" applyBorder="1" applyAlignment="1">
      <alignment horizontal="left" vertical="top" wrapText="1"/>
    </xf>
    <xf numFmtId="0" fontId="10" fillId="8" borderId="0" xfId="33" applyFont="1" applyFill="1" applyBorder="1" applyAlignment="1">
      <alignment horizontal="left" vertical="top" wrapText="1"/>
    </xf>
    <xf numFmtId="0" fontId="10" fillId="32" borderId="96" xfId="33" applyFont="1" applyFill="1" applyBorder="1" applyAlignment="1">
      <alignment horizontal="left" vertical="center" wrapText="1"/>
    </xf>
    <xf numFmtId="0" fontId="10" fillId="32" borderId="72" xfId="33" applyFont="1" applyFill="1" applyBorder="1" applyAlignment="1">
      <alignment horizontal="left" vertical="center" wrapText="1"/>
    </xf>
  </cellXfs>
  <cellStyles count="42">
    <cellStyle name="2x indented GHG Textfiels" xfId="1" xr:uid="{00000000-0005-0000-0000-000000000000}"/>
    <cellStyle name="5x indented GHG Textfiels" xfId="2" xr:uid="{00000000-0005-0000-0000-000001000000}"/>
    <cellStyle name="AggblueCels_1x" xfId="3" xr:uid="{00000000-0005-0000-0000-000002000000}"/>
    <cellStyle name="AggBoldCells" xfId="4" xr:uid="{00000000-0005-0000-0000-000003000000}"/>
    <cellStyle name="AggCels" xfId="5" xr:uid="{00000000-0005-0000-0000-000004000000}"/>
    <cellStyle name="AggOrange" xfId="6" xr:uid="{00000000-0005-0000-0000-000005000000}"/>
    <cellStyle name="AggOrange9" xfId="7" xr:uid="{00000000-0005-0000-0000-000006000000}"/>
    <cellStyle name="AggOrangeRBorder" xfId="8" xr:uid="{00000000-0005-0000-0000-000007000000}"/>
    <cellStyle name="Bold GHG Numbers (0.00)" xfId="9" xr:uid="{00000000-0005-0000-0000-000008000000}"/>
    <cellStyle name="Constants" xfId="10" xr:uid="{00000000-0005-0000-0000-000009000000}"/>
    <cellStyle name="CustomizationCells" xfId="11" xr:uid="{00000000-0005-0000-0000-00000A000000}"/>
    <cellStyle name="CustomizationGreenCells" xfId="12" xr:uid="{00000000-0005-0000-0000-00000B000000}"/>
    <cellStyle name="DocBox_EmptyRow" xfId="13" xr:uid="{00000000-0005-0000-0000-00000C000000}"/>
    <cellStyle name="Empty_B_border" xfId="14" xr:uid="{00000000-0005-0000-0000-00000D000000}"/>
    <cellStyle name="Headline" xfId="15" xr:uid="{00000000-0005-0000-0000-00000E000000}"/>
    <cellStyle name="InputCells" xfId="16" xr:uid="{00000000-0005-0000-0000-00000F000000}"/>
    <cellStyle name="InputCells12_RBBorder" xfId="17" xr:uid="{00000000-0005-0000-0000-000010000000}"/>
    <cellStyle name="Normal GHG Numbers (0.00)" xfId="18" xr:uid="{00000000-0005-0000-0000-000011000000}"/>
    <cellStyle name="Normal GHG Textfiels Bold" xfId="19" xr:uid="{00000000-0005-0000-0000-000012000000}"/>
    <cellStyle name="Normal GHG whole table" xfId="20" xr:uid="{00000000-0005-0000-0000-000013000000}"/>
    <cellStyle name="Normal GHG-Shade" xfId="21" xr:uid="{00000000-0005-0000-0000-000014000000}"/>
    <cellStyle name="Normal_HELP" xfId="22" xr:uid="{00000000-0005-0000-0000-000015000000}"/>
    <cellStyle name="Pattern" xfId="23" xr:uid="{00000000-0005-0000-0000-000016000000}"/>
    <cellStyle name="Shade_R_border" xfId="24" xr:uid="{00000000-0005-0000-0000-000017000000}"/>
    <cellStyle name="Обычный_2++_CRFReport-template" xfId="25" xr:uid="{00000000-0005-0000-0000-000018000000}"/>
    <cellStyle name="パーセント" xfId="26" builtinId="5"/>
    <cellStyle name="パーセント 2" xfId="27" xr:uid="{00000000-0005-0000-0000-00001A000000}"/>
    <cellStyle name="パーセント 4" xfId="36" xr:uid="{00000000-0005-0000-0000-00001B000000}"/>
    <cellStyle name="パーセント 5" xfId="37" xr:uid="{00000000-0005-0000-0000-00001C000000}"/>
    <cellStyle name="ハイパーリンク" xfId="28" builtinId="8"/>
    <cellStyle name="桁区切り" xfId="29" builtinId="6"/>
    <cellStyle name="桁区切り 2 2" xfId="40" xr:uid="{00000000-0005-0000-0000-00001F000000}"/>
    <cellStyle name="桁区切り 5" xfId="38" xr:uid="{00000000-0005-0000-0000-000020000000}"/>
    <cellStyle name="標準" xfId="0" builtinId="0"/>
    <cellStyle name="標準 2" xfId="30" xr:uid="{00000000-0005-0000-0000-000022000000}"/>
    <cellStyle name="標準 3" xfId="31" xr:uid="{00000000-0005-0000-0000-000023000000}"/>
    <cellStyle name="標準 6" xfId="39" xr:uid="{00000000-0005-0000-0000-000024000000}"/>
    <cellStyle name="標準_6gasデータ2001p" xfId="32" xr:uid="{00000000-0005-0000-0000-000025000000}"/>
    <cellStyle name="標準_6gasデータ2001q" xfId="33" xr:uid="{00000000-0005-0000-0000-000026000000}"/>
    <cellStyle name="標準_家庭排出量（除バイオマス）-2006ver0.0" xfId="41" xr:uid="{00000000-0005-0000-0000-000027000000}"/>
    <cellStyle name="標準_単位" xfId="34" xr:uid="{00000000-0005-0000-0000-000028000000}"/>
    <cellStyle name="未定義" xfId="35" xr:uid="{00000000-0005-0000-0000-000029000000}"/>
  </cellStyles>
  <dxfs count="0"/>
  <tableStyles count="0" defaultTableStyle="TableStyleMedium9" defaultPivotStyle="PivotStyleLight16"/>
  <colors>
    <mruColors>
      <color rgb="FF9999FF"/>
      <color rgb="FFCCCCFF"/>
      <color rgb="FFCCFFFF"/>
      <color rgb="FFFFFFCC"/>
      <color rgb="FF6666FF"/>
      <color rgb="FF3366FF"/>
      <color rgb="FF3333FF"/>
      <color rgb="FF669900"/>
      <color rgb="FFFF9900"/>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1.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3.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4.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5.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16.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7.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8.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9.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20.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21.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3.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4.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5.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6.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7.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28.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29.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1.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3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34.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35.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3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37.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60.xml"/><Relationship Id="rId1" Type="http://schemas.openxmlformats.org/officeDocument/2006/relationships/themeOverride" Target="../theme/themeOverride38.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39.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themeOverride" Target="../theme/themeOverride40.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41.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64.xml"/><Relationship Id="rId1" Type="http://schemas.openxmlformats.org/officeDocument/2006/relationships/themeOverride" Target="../theme/themeOverride42.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43.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44.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45.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68.xml"/><Relationship Id="rId1" Type="http://schemas.openxmlformats.org/officeDocument/2006/relationships/themeOverride" Target="../theme/themeOverride46.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47.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48.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49.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50.xml"/></Relationships>
</file>

<file path=xl/charts/_rels/chart68.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5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52.xml"/></Relationships>
</file>

<file path=xl/charts/_rels/chart75.xml.rels><?xml version="1.0" encoding="UTF-8" standalone="yes"?>
<Relationships xmlns="http://schemas.openxmlformats.org/package/2006/relationships"><Relationship Id="rId2" Type="http://schemas.openxmlformats.org/officeDocument/2006/relationships/chartUserShapes" Target="../drawings/drawing86.xml"/><Relationship Id="rId1" Type="http://schemas.openxmlformats.org/officeDocument/2006/relationships/themeOverride" Target="../theme/themeOverride53.xml"/></Relationships>
</file>

<file path=xl/charts/_rels/chart76.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54.xml"/></Relationships>
</file>

<file path=xl/charts/_rels/chart77.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5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5610520012007234"/>
        </c:manualLayout>
      </c:layout>
      <c:lineChart>
        <c:grouping val="standard"/>
        <c:varyColors val="0"/>
        <c:ser>
          <c:idx val="0"/>
          <c:order val="0"/>
          <c:tx>
            <c:strRef>
              <c:f>'リンク切公表時非表示（グラフの添え物）'!$W$15</c:f>
              <c:strCache>
                <c:ptCount val="1"/>
                <c:pt idx="0">
                  <c:v>非エネルギー起源CO₂</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'1.Total'!$AA$7:$BE$7</c:f>
              <c:numCache>
                <c:formatCode>#,##0.0_ </c:formatCode>
                <c:ptCount val="29"/>
                <c:pt idx="0">
                  <c:v>96.301938329209634</c:v>
                </c:pt>
                <c:pt idx="1">
                  <c:v>97.51684318223991</c:v>
                </c:pt>
                <c:pt idx="2">
                  <c:v>98.969373138260622</c:v>
                </c:pt>
                <c:pt idx="3">
                  <c:v>96.465510172134842</c:v>
                </c:pt>
                <c:pt idx="4">
                  <c:v>101.50837551333974</c:v>
                </c:pt>
                <c:pt idx="5">
                  <c:v>102.57808397085968</c:v>
                </c:pt>
                <c:pt idx="6">
                  <c:v>103.78615757204204</c:v>
                </c:pt>
                <c:pt idx="7">
                  <c:v>102.70620307121612</c:v>
                </c:pt>
                <c:pt idx="8">
                  <c:v>96.434171984509348</c:v>
                </c:pt>
                <c:pt idx="9">
                  <c:v>96.69395002271564</c:v>
                </c:pt>
                <c:pt idx="10">
                  <c:v>98.77703173579502</c:v>
                </c:pt>
                <c:pt idx="11">
                  <c:v>96.638450193521237</c:v>
                </c:pt>
                <c:pt idx="12">
                  <c:v>93.996997632819728</c:v>
                </c:pt>
                <c:pt idx="13">
                  <c:v>93.732006057164568</c:v>
                </c:pt>
                <c:pt idx="14">
                  <c:v>92.729548567374039</c:v>
                </c:pt>
                <c:pt idx="15">
                  <c:v>92.73107574845595</c:v>
                </c:pt>
                <c:pt idx="16">
                  <c:v>91.239923045728148</c:v>
                </c:pt>
                <c:pt idx="17">
                  <c:v>91.013551281766524</c:v>
                </c:pt>
                <c:pt idx="18">
                  <c:v>87.584851237959001</c:v>
                </c:pt>
                <c:pt idx="19">
                  <c:v>77.994772438361068</c:v>
                </c:pt>
                <c:pt idx="20">
                  <c:v>79.448539668535901</c:v>
                </c:pt>
                <c:pt idx="21">
                  <c:v>78.489291553571789</c:v>
                </c:pt>
                <c:pt idx="22">
                  <c:v>80.357913103858948</c:v>
                </c:pt>
                <c:pt idx="23">
                  <c:v>81.668422994494037</c:v>
                </c:pt>
                <c:pt idx="24">
                  <c:v>80.082037279089292</c:v>
                </c:pt>
                <c:pt idx="25">
                  <c:v>79.019895621638554</c:v>
                </c:pt>
                <c:pt idx="26">
                  <c:v>78.734028614743806</c:v>
                </c:pt>
                <c:pt idx="27">
                  <c:v>79.595960807770268</c:v>
                </c:pt>
                <c:pt idx="28">
                  <c:v>78.460944297567806</c:v>
                </c:pt>
              </c:numCache>
            </c:numRef>
          </c:val>
          <c:smooth val="0"/>
          <c:extLst>
            <c:ext xmlns:c16="http://schemas.microsoft.com/office/drawing/2014/chart" uri="{C3380CC4-5D6E-409C-BE32-E72D297353CC}">
              <c16:uniqueId val="{00000000-33AE-4DB0-8707-4A0DD538BA66}"/>
            </c:ext>
          </c:extLst>
        </c:ser>
        <c:ser>
          <c:idx val="1"/>
          <c:order val="1"/>
          <c:tx>
            <c:strRef>
              <c:f>'リンク切公表時非表示（グラフの添え物）'!$W$16</c:f>
              <c:strCache>
                <c:ptCount val="1"/>
                <c:pt idx="0">
                  <c:v>CH₄</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'1.Total'!$AA$8:$BE$8</c:f>
              <c:numCache>
                <c:formatCode>#,##0.0_ </c:formatCode>
                <c:ptCount val="29"/>
                <c:pt idx="0">
                  <c:v>44.418487295150435</c:v>
                </c:pt>
                <c:pt idx="1">
                  <c:v>43.259723113292615</c:v>
                </c:pt>
                <c:pt idx="2">
                  <c:v>44.118705015709864</c:v>
                </c:pt>
                <c:pt idx="3">
                  <c:v>40.02552088699403</c:v>
                </c:pt>
                <c:pt idx="4">
                  <c:v>43.411571719400868</c:v>
                </c:pt>
                <c:pt idx="5">
                  <c:v>41.926419583018458</c:v>
                </c:pt>
                <c:pt idx="6">
                  <c:v>40.721693602033135</c:v>
                </c:pt>
                <c:pt idx="7">
                  <c:v>39.970454729664318</c:v>
                </c:pt>
                <c:pt idx="8">
                  <c:v>38.107777628715503</c:v>
                </c:pt>
                <c:pt idx="9">
                  <c:v>37.98986986930209</c:v>
                </c:pt>
                <c:pt idx="10">
                  <c:v>37.981977706620519</c:v>
                </c:pt>
                <c:pt idx="11">
                  <c:v>37.132109487702785</c:v>
                </c:pt>
                <c:pt idx="12">
                  <c:v>36.43612613204877</c:v>
                </c:pt>
                <c:pt idx="13">
                  <c:v>34.991467748097016</c:v>
                </c:pt>
                <c:pt idx="14">
                  <c:v>36.025050127154437</c:v>
                </c:pt>
                <c:pt idx="15">
                  <c:v>35.845439411833169</c:v>
                </c:pt>
                <c:pt idx="16">
                  <c:v>35.26372328081198</c:v>
                </c:pt>
                <c:pt idx="17">
                  <c:v>35.539524822560139</c:v>
                </c:pt>
                <c:pt idx="18">
                  <c:v>35.239645979001764</c:v>
                </c:pt>
                <c:pt idx="19">
                  <c:v>34.276540347346</c:v>
                </c:pt>
                <c:pt idx="20">
                  <c:v>34.783599198531178</c:v>
                </c:pt>
                <c:pt idx="21">
                  <c:v>33.776168540486211</c:v>
                </c:pt>
                <c:pt idx="22">
                  <c:v>32.90396441452409</c:v>
                </c:pt>
                <c:pt idx="23">
                  <c:v>32.533424435627623</c:v>
                </c:pt>
                <c:pt idx="24">
                  <c:v>31.886892953517954</c:v>
                </c:pt>
                <c:pt idx="25">
                  <c:v>31.06469379046063</c:v>
                </c:pt>
                <c:pt idx="26">
                  <c:v>30.736221569165021</c:v>
                </c:pt>
                <c:pt idx="27">
                  <c:v>30.23719222388895</c:v>
                </c:pt>
                <c:pt idx="28">
                  <c:v>29.854897441755366</c:v>
                </c:pt>
              </c:numCache>
            </c:numRef>
          </c:val>
          <c:smooth val="0"/>
          <c:extLst>
            <c:ext xmlns:c16="http://schemas.microsoft.com/office/drawing/2014/chart" uri="{C3380CC4-5D6E-409C-BE32-E72D297353CC}">
              <c16:uniqueId val="{00000001-33AE-4DB0-8707-4A0DD538BA66}"/>
            </c:ext>
          </c:extLst>
        </c:ser>
        <c:ser>
          <c:idx val="2"/>
          <c:order val="2"/>
          <c:tx>
            <c:strRef>
              <c:f>'リンク切公表時非表示（グラフの添え物）'!$W$17</c:f>
              <c:strCache>
                <c:ptCount val="1"/>
                <c:pt idx="0">
                  <c:v>N₂O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'1.Total'!$AA$9:$BE$9</c:f>
              <c:numCache>
                <c:formatCode>#,##0.0_ </c:formatCode>
                <c:ptCount val="29"/>
                <c:pt idx="0">
                  <c:v>31.87587917135582</c:v>
                </c:pt>
                <c:pt idx="1">
                  <c:v>31.580537363811526</c:v>
                </c:pt>
                <c:pt idx="2">
                  <c:v>31.752763950442244</c:v>
                </c:pt>
                <c:pt idx="3">
                  <c:v>31.615368254060911</c:v>
                </c:pt>
                <c:pt idx="4">
                  <c:v>32.871017691425571</c:v>
                </c:pt>
                <c:pt idx="5">
                  <c:v>33.178794407039064</c:v>
                </c:pt>
                <c:pt idx="6">
                  <c:v>34.309232323056428</c:v>
                </c:pt>
                <c:pt idx="7">
                  <c:v>35.11648948879364</c:v>
                </c:pt>
                <c:pt idx="8">
                  <c:v>33.533047991868209</c:v>
                </c:pt>
                <c:pt idx="9">
                  <c:v>27.386599125225128</c:v>
                </c:pt>
                <c:pt idx="10">
                  <c:v>29.905553006007032</c:v>
                </c:pt>
                <c:pt idx="11">
                  <c:v>26.28830060669971</c:v>
                </c:pt>
                <c:pt idx="12">
                  <c:v>25.735577954533987</c:v>
                </c:pt>
                <c:pt idx="13">
                  <c:v>25.577403328280763</c:v>
                </c:pt>
                <c:pt idx="14">
                  <c:v>25.407783642251712</c:v>
                </c:pt>
                <c:pt idx="15">
                  <c:v>24.962613323085758</c:v>
                </c:pt>
                <c:pt idx="16">
                  <c:v>24.837316517803636</c:v>
                </c:pt>
                <c:pt idx="17">
                  <c:v>24.202343380888387</c:v>
                </c:pt>
                <c:pt idx="18">
                  <c:v>23.386656878270347</c:v>
                </c:pt>
                <c:pt idx="19">
                  <c:v>22.743001574133988</c:v>
                </c:pt>
                <c:pt idx="20">
                  <c:v>22.195351404016343</c:v>
                </c:pt>
                <c:pt idx="21">
                  <c:v>21.789834556919569</c:v>
                </c:pt>
                <c:pt idx="22">
                  <c:v>21.470793529119238</c:v>
                </c:pt>
                <c:pt idx="23">
                  <c:v>21.496231996977954</c:v>
                </c:pt>
                <c:pt idx="24">
                  <c:v>21.101085759570264</c:v>
                </c:pt>
                <c:pt idx="25">
                  <c:v>20.737143926420234</c:v>
                </c:pt>
                <c:pt idx="26">
                  <c:v>20.195800324504759</c:v>
                </c:pt>
                <c:pt idx="27">
                  <c:v>20.417797712929467</c:v>
                </c:pt>
                <c:pt idx="28">
                  <c:v>19.999976573695122</c:v>
                </c:pt>
              </c:numCache>
            </c:numRef>
          </c:val>
          <c:smooth val="0"/>
          <c:extLst>
            <c:ext xmlns:c16="http://schemas.microsoft.com/office/drawing/2014/chart" uri="{C3380CC4-5D6E-409C-BE32-E72D297353CC}">
              <c16:uniqueId val="{00000002-33AE-4DB0-8707-4A0DD538BA66}"/>
            </c:ext>
          </c:extLst>
        </c:ser>
        <c:ser>
          <c:idx val="3"/>
          <c:order val="3"/>
          <c:tx>
            <c:strRef>
              <c:f>'リンク切公表時非表示（グラフの添え物）'!$W$18</c:f>
              <c:strCache>
                <c:ptCount val="1"/>
                <c:pt idx="0">
                  <c:v>HFCs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'1.Total'!$AA$11:$BE$11</c:f>
              <c:numCache>
                <c:formatCode>#,##0.0_ </c:formatCode>
                <c:ptCount val="29"/>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16.229258623473811</c:v>
                </c:pt>
                <c:pt idx="14">
                  <c:v>12.422564206556329</c:v>
                </c:pt>
                <c:pt idx="15">
                  <c:v>12.784022032514812</c:v>
                </c:pt>
                <c:pt idx="16">
                  <c:v>14.630088728013055</c:v>
                </c:pt>
                <c:pt idx="17">
                  <c:v>16.712624766565696</c:v>
                </c:pt>
                <c:pt idx="18">
                  <c:v>19.293113917906059</c:v>
                </c:pt>
                <c:pt idx="19">
                  <c:v>20.934099089037463</c:v>
                </c:pt>
                <c:pt idx="20">
                  <c:v>23.315041111894196</c:v>
                </c:pt>
                <c:pt idx="21">
                  <c:v>26.104826193760339</c:v>
                </c:pt>
                <c:pt idx="22">
                  <c:v>29.360711378609547</c:v>
                </c:pt>
                <c:pt idx="23">
                  <c:v>32.103862682894565</c:v>
                </c:pt>
                <c:pt idx="24">
                  <c:v>35.783473534765342</c:v>
                </c:pt>
                <c:pt idx="25">
                  <c:v>39.262797459515099</c:v>
                </c:pt>
                <c:pt idx="26">
                  <c:v>42.574739632459135</c:v>
                </c:pt>
                <c:pt idx="27">
                  <c:v>44.891097333372592</c:v>
                </c:pt>
                <c:pt idx="28">
                  <c:v>46.98766847116552</c:v>
                </c:pt>
              </c:numCache>
            </c:numRef>
          </c:val>
          <c:smooth val="0"/>
          <c:extLst>
            <c:ext xmlns:c16="http://schemas.microsoft.com/office/drawing/2014/chart" uri="{C3380CC4-5D6E-409C-BE32-E72D297353CC}">
              <c16:uniqueId val="{00000003-33AE-4DB0-8707-4A0DD538BA66}"/>
            </c:ext>
          </c:extLst>
        </c:ser>
        <c:ser>
          <c:idx val="4"/>
          <c:order val="4"/>
          <c:tx>
            <c:strRef>
              <c:f>'リンク切公表時非表示（グラフの添え物）'!$W$19</c:f>
              <c:strCache>
                <c:ptCount val="1"/>
                <c:pt idx="0">
                  <c:v>PFCs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'1.Total'!$AA$12:$BE$12</c:f>
              <c:numCache>
                <c:formatCode>#,##0.0_ </c:formatCode>
                <c:ptCount val="29"/>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pt idx="27">
                  <c:v>3.5121465828604048</c:v>
                </c:pt>
                <c:pt idx="28">
                  <c:v>3.4867875527848491</c:v>
                </c:pt>
              </c:numCache>
            </c:numRef>
          </c:val>
          <c:smooth val="0"/>
          <c:extLst>
            <c:ext xmlns:c16="http://schemas.microsoft.com/office/drawing/2014/chart" uri="{C3380CC4-5D6E-409C-BE32-E72D297353CC}">
              <c16:uniqueId val="{00000004-33AE-4DB0-8707-4A0DD538BA66}"/>
            </c:ext>
          </c:extLst>
        </c:ser>
        <c:ser>
          <c:idx val="5"/>
          <c:order val="5"/>
          <c:tx>
            <c:strRef>
              <c:f>'リンク切公表時非表示（グラフの添え物）'!$W$20</c:f>
              <c:strCache>
                <c:ptCount val="1"/>
                <c:pt idx="0">
                  <c:v>SF₆</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'1.Total'!$AA$13:$BE$13</c:f>
              <c:numCache>
                <c:formatCode>#,##0.0_ </c:formatCode>
                <c:ptCount val="29"/>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2.1585388379704913</c:v>
                </c:pt>
                <c:pt idx="27">
                  <c:v>2.0700698690302226</c:v>
                </c:pt>
                <c:pt idx="28">
                  <c:v>2.0428824941430315</c:v>
                </c:pt>
              </c:numCache>
            </c:numRef>
          </c:val>
          <c:smooth val="0"/>
          <c:extLst>
            <c:ext xmlns:c16="http://schemas.microsoft.com/office/drawing/2014/chart" uri="{C3380CC4-5D6E-409C-BE32-E72D297353CC}">
              <c16:uniqueId val="{00000005-33AE-4DB0-8707-4A0DD538BA66}"/>
            </c:ext>
          </c:extLst>
        </c:ser>
        <c:ser>
          <c:idx val="6"/>
          <c:order val="6"/>
          <c:tx>
            <c:strRef>
              <c:f>'リンク切公表時非表示（グラフの添え物）'!$W$21</c:f>
              <c:strCache>
                <c:ptCount val="1"/>
                <c:pt idx="0">
                  <c:v>NF₃</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'1.Total'!$AA$14:$BE$14</c:f>
              <c:numCache>
                <c:formatCode>#,##0.00_ </c:formatCode>
                <c:ptCount val="29"/>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100">
                <a:latin typeface="Century" panose="02040604050505020304" pitchFamily="18" charset="0"/>
              </a:defRPr>
            </a:pPr>
            <a:endParaRPr lang="ja-JP"/>
          </a:p>
        </c:txPr>
        <c:crossAx val="178311552"/>
        <c:crosses val="autoZero"/>
        <c:auto val="1"/>
        <c:lblAlgn val="ctr"/>
        <c:lblOffset val="100"/>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latin typeface="Century" panose="02040604050505020304" pitchFamily="18" charset="0"/>
              </a:defRPr>
            </a:pPr>
            <a:endParaRPr lang="ja-JP"/>
          </a:p>
        </c:txPr>
        <c:crossAx val="178292992"/>
        <c:crosses val="autoZero"/>
        <c:crossBetween val="between"/>
        <c:majorUnit val="10"/>
      </c:valAx>
      <c:spPr>
        <a:noFill/>
        <a:ln>
          <a:noFill/>
        </a:ln>
        <a:effectLst/>
      </c:spPr>
    </c:plotArea>
    <c:legend>
      <c:legendPos val="r"/>
      <c:layout>
        <c:manualLayout>
          <c:xMode val="edge"/>
          <c:yMode val="edge"/>
          <c:x val="0.79438990199385728"/>
          <c:y val="0.16154035153548221"/>
          <c:w val="0.16875862943261766"/>
          <c:h val="0.71249725666662211"/>
        </c:manualLayout>
      </c:layout>
      <c:overlay val="0"/>
      <c:spPr>
        <a:noFill/>
        <a:ln>
          <a:noFill/>
        </a:ln>
        <a:effectLst/>
      </c:spPr>
      <c:txPr>
        <a:bodyPr rot="0" vert="horz"/>
        <a:lstStyle/>
        <a:p>
          <a:pPr>
            <a:defRPr>
              <a:latin typeface="Century" panose="02040604050505020304" pitchFamily="18" charset="0"/>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Century" panose="02040604050505020304" pitchFamily="18" charset="0"/>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（電気・熱配分後）の推移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2018</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C815-4E68-9FD0-039C897DAEB1}"/>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5-4E68-9FD0-039C897DAEB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5-4E68-9FD0-039C897DAEB1}"/>
                </c:ext>
              </c:extLst>
            </c:dLbl>
            <c:dLbl>
              <c:idx val="23"/>
              <c:delete val="1"/>
              <c:extLst>
                <c:ext xmlns:c15="http://schemas.microsoft.com/office/drawing/2012/chart" uri="{CE6537A1-D6FC-4f65-9D91-7224C49458BB}"/>
                <c:ext xmlns:c16="http://schemas.microsoft.com/office/drawing/2014/chart" uri="{C3380CC4-5D6E-409C-BE32-E72D297353CC}">
                  <c16:uniqueId val="{00000004-C815-4E68-9FD0-039C897DAEB1}"/>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5-4E68-9FD0-039C897DAEB1}"/>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val>
          <c:smooth val="0"/>
          <c:extLst>
            <c:ext xmlns:c16="http://schemas.microsoft.com/office/drawing/2014/chart" uri="{C3380CC4-5D6E-409C-BE32-E72D297353CC}">
              <c16:uniqueId val="{00000006-C815-4E68-9FD0-039C897DAEB1}"/>
            </c:ext>
          </c:extLst>
        </c:ser>
        <c:ser>
          <c:idx val="2"/>
          <c:order val="1"/>
          <c:tx>
            <c:strRef>
              <c:f>'3.Allocated_CO2-Sector'!$T$73</c:f>
              <c:strCache>
                <c:ptCount val="1"/>
                <c:pt idx="0">
                  <c:v>エネルギー転換部門
（電気熱配分統計誤差除く）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4362846567618324E-2"/>
                  <c:y val="-1.3341424738942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15-4E68-9FD0-039C897DAEB1}"/>
                </c:ext>
              </c:extLst>
            </c:dLbl>
            <c:dLbl>
              <c:idx val="15"/>
              <c:layout>
                <c:manualLayout>
                  <c:x val="-1.8691167299865839E-2"/>
                  <c:y val="-2.2893812846449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15-4E68-9FD0-039C897DAEB1}"/>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0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0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0C-C815-4E68-9FD0-039C897DAEB1}"/>
                </c:ext>
              </c:extLst>
            </c:dLbl>
            <c:dLbl>
              <c:idx val="28"/>
              <c:layout>
                <c:manualLayout>
                  <c:x val="1.6975576561623566E-2"/>
                  <c:y val="-3.4796358052410693E-2"/>
                </c:manualLayout>
              </c:layout>
              <c:numFmt formatCode="###&quot;百万トン&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15-4E68-9FD0-039C897DAEB1}"/>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'3.Allocated_CO2-Sector'!$AA$73:$BC$73</c:f>
              <c:numCache>
                <c:formatCode>#,##0.0_ </c:formatCode>
                <c:ptCount val="29"/>
                <c:pt idx="0">
                  <c:v>96.226531970894413</c:v>
                </c:pt>
                <c:pt idx="1">
                  <c:v>95.415126659230765</c:v>
                </c:pt>
                <c:pt idx="2">
                  <c:v>94.334817172211089</c:v>
                </c:pt>
                <c:pt idx="3">
                  <c:v>94.442963216101731</c:v>
                </c:pt>
                <c:pt idx="4">
                  <c:v>94.582709525437338</c:v>
                </c:pt>
                <c:pt idx="5">
                  <c:v>93.234296968221813</c:v>
                </c:pt>
                <c:pt idx="6">
                  <c:v>93.503604341520301</c:v>
                </c:pt>
                <c:pt idx="7">
                  <c:v>95.898870643770167</c:v>
                </c:pt>
                <c:pt idx="8">
                  <c:v>91.606054818037322</c:v>
                </c:pt>
                <c:pt idx="9">
                  <c:v>95.246417828031781</c:v>
                </c:pt>
                <c:pt idx="10">
                  <c:v>95.290470195037031</c:v>
                </c:pt>
                <c:pt idx="11">
                  <c:v>93.048126872465019</c:v>
                </c:pt>
                <c:pt idx="12">
                  <c:v>95.542271136769443</c:v>
                </c:pt>
                <c:pt idx="13">
                  <c:v>96.854961790917756</c:v>
                </c:pt>
                <c:pt idx="14">
                  <c:v>96.970437828326197</c:v>
                </c:pt>
                <c:pt idx="15" formatCode="#,##0_ ">
                  <c:v>102.43879859556357</c:v>
                </c:pt>
                <c:pt idx="16" formatCode="#,##0_ ">
                  <c:v>100.68371661303043</c:v>
                </c:pt>
                <c:pt idx="17" formatCode="#,##0_ ">
                  <c:v>105.64894692844022</c:v>
                </c:pt>
                <c:pt idx="18" formatCode="#,##0_ ">
                  <c:v>103.51756322062408</c:v>
                </c:pt>
                <c:pt idx="19" formatCode="#,##0_ ">
                  <c:v>100.73474225317671</c:v>
                </c:pt>
                <c:pt idx="20" formatCode="#,##0_ ">
                  <c:v>104.11376384560495</c:v>
                </c:pt>
                <c:pt idx="21" formatCode="#,##0_ ">
                  <c:v>105.16185061638181</c:v>
                </c:pt>
                <c:pt idx="22" formatCode="#,##0_ ">
                  <c:v>107.06783913043181</c:v>
                </c:pt>
                <c:pt idx="23" formatCode="#,##0_ ">
                  <c:v>106.1648709126295</c:v>
                </c:pt>
                <c:pt idx="24">
                  <c:v>99.643431617370254</c:v>
                </c:pt>
                <c:pt idx="25">
                  <c:v>96.885156401028013</c:v>
                </c:pt>
                <c:pt idx="26" formatCode="#,##0_ ">
                  <c:v>101.37837955005342</c:v>
                </c:pt>
                <c:pt idx="27">
                  <c:v>95.780536683414496</c:v>
                </c:pt>
                <c:pt idx="28" formatCode="#,##0_ ">
                  <c:v>95.059303621876495</c:v>
                </c:pt>
              </c:numCache>
            </c:numRef>
          </c:val>
          <c:smooth val="0"/>
          <c:extLst>
            <c:ext xmlns:c16="http://schemas.microsoft.com/office/drawing/2014/chart" uri="{C3380CC4-5D6E-409C-BE32-E72D297353CC}">
              <c16:uniqueId val="{0000000E-C815-4E68-9FD0-039C897DAEB1}"/>
            </c:ext>
          </c:extLst>
        </c:ser>
        <c:ser>
          <c:idx val="3"/>
          <c:order val="2"/>
          <c:tx>
            <c:strRef>
              <c:f>'3.Allocated_CO2-Sector'!$T$74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15-4E68-9FD0-039C897DAEB1}"/>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15-4E68-9FD0-039C897DAEB1}"/>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2-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3-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4-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5-C815-4E68-9FD0-039C897DAEB1}"/>
                </c:ext>
              </c:extLst>
            </c:dLbl>
            <c:dLbl>
              <c:idx val="28"/>
              <c:layout>
                <c:manualLayout>
                  <c:x val="9.8291816247546848E-3"/>
                  <c:y val="-9.9417857760730893E-3"/>
                </c:manualLayout>
              </c:layout>
              <c:tx>
                <c:rich>
                  <a:bodyPr wrap="square" lIns="38100" tIns="19050" rIns="38100" bIns="19050" anchor="ctr">
                    <a:spAutoFit/>
                  </a:bodyPr>
                  <a:lstStyle/>
                  <a:p>
                    <a:pPr>
                      <a:defRPr>
                        <a:solidFill>
                          <a:srgbClr val="A8423F"/>
                        </a:solidFill>
                      </a:defRPr>
                    </a:pPr>
                    <a:fld id="{CD71AF3F-37CF-432B-8FF9-25C92446711A}" type="VALUE">
                      <a:rPr lang="ja-JP" altLang="en-US" sz="1200"/>
                      <a:pPr>
                        <a:defRPr>
                          <a:solidFill>
                            <a:srgbClr val="A8423F"/>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C815-4E68-9FD0-039C897DAEB1}"/>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'3.Allocated_CO2-Sector'!$AA$74:$BC$74</c:f>
              <c:numCache>
                <c:formatCode>#,##0_ </c:formatCode>
                <c:ptCount val="29"/>
                <c:pt idx="0">
                  <c:v>503.45518821843558</c:v>
                </c:pt>
                <c:pt idx="1">
                  <c:v>497.20735711374181</c:v>
                </c:pt>
                <c:pt idx="2">
                  <c:v>488.73934341546209</c:v>
                </c:pt>
                <c:pt idx="3">
                  <c:v>476.54105875983225</c:v>
                </c:pt>
                <c:pt idx="4">
                  <c:v>493.39615389684724</c:v>
                </c:pt>
                <c:pt idx="5">
                  <c:v>490.09287343069286</c:v>
                </c:pt>
                <c:pt idx="6">
                  <c:v>493.68790321593355</c:v>
                </c:pt>
                <c:pt idx="7">
                  <c:v>484.10565040506492</c:v>
                </c:pt>
                <c:pt idx="8">
                  <c:v>454.18178993025447</c:v>
                </c:pt>
                <c:pt idx="9">
                  <c:v>464.78878940474829</c:v>
                </c:pt>
                <c:pt idx="10">
                  <c:v>477.63473948661482</c:v>
                </c:pt>
                <c:pt idx="11">
                  <c:v>465.69206590643381</c:v>
                </c:pt>
                <c:pt idx="12">
                  <c:v>473.43199089732263</c:v>
                </c:pt>
                <c:pt idx="13">
                  <c:v>475.0032468935803</c:v>
                </c:pt>
                <c:pt idx="14">
                  <c:v>471.24984363988034</c:v>
                </c:pt>
                <c:pt idx="15">
                  <c:v>467.45426350099984</c:v>
                </c:pt>
                <c:pt idx="16">
                  <c:v>461.20362322972301</c:v>
                </c:pt>
                <c:pt idx="17">
                  <c:v>472.51995009867312</c:v>
                </c:pt>
                <c:pt idx="18">
                  <c:v>428.38775745328883</c:v>
                </c:pt>
                <c:pt idx="19">
                  <c:v>403.15154328488256</c:v>
                </c:pt>
                <c:pt idx="20">
                  <c:v>430.3126681522034</c:v>
                </c:pt>
                <c:pt idx="21">
                  <c:v>444.90260728021013</c:v>
                </c:pt>
                <c:pt idx="22">
                  <c:v>456.49512841896558</c:v>
                </c:pt>
                <c:pt idx="23">
                  <c:v>462.97167891155499</c:v>
                </c:pt>
                <c:pt idx="24">
                  <c:v>446.18597281501189</c:v>
                </c:pt>
                <c:pt idx="25">
                  <c:v>429.44899634212783</c:v>
                </c:pt>
                <c:pt idx="26">
                  <c:v>417.3000192171512</c:v>
                </c:pt>
                <c:pt idx="27">
                  <c:v>409.85056336721715</c:v>
                </c:pt>
                <c:pt idx="28">
                  <c:v>397.97228093691865</c:v>
                </c:pt>
              </c:numCache>
            </c:numRef>
          </c:val>
          <c:smooth val="0"/>
          <c:extLst>
            <c:ext xmlns:c16="http://schemas.microsoft.com/office/drawing/2014/chart" uri="{C3380CC4-5D6E-409C-BE32-E72D297353CC}">
              <c16:uniqueId val="{00000017-C815-4E68-9FD0-039C897DAEB1}"/>
            </c:ext>
          </c:extLst>
        </c:ser>
        <c:ser>
          <c:idx val="4"/>
          <c:order val="3"/>
          <c:tx>
            <c:strRef>
              <c:f>'3.Allocated_CO2-Sector'!$T$75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5-4E68-9FD0-039C897DAEB1}"/>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815-4E68-9FD0-039C897DAEB1}"/>
                </c:ext>
              </c:extLst>
            </c:dLbl>
            <c:dLbl>
              <c:idx val="23"/>
              <c:layout>
                <c:manualLayout>
                  <c:x val="-5.0984475665614759E-2"/>
                  <c:y val="-4.2152738160447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B-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C-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D-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E-C815-4E68-9FD0-039C897DAEB1}"/>
                </c:ext>
              </c:extLst>
            </c:dLbl>
            <c:dLbl>
              <c:idx val="28"/>
              <c:layout>
                <c:manualLayout>
                  <c:x val="1.3274444886543139E-2"/>
                  <c:y val="-0.14269897098188675"/>
                </c:manualLayout>
              </c:layout>
              <c:numFmt formatCode="###&quot;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815-4E68-9FD0-039C897DAEB1}"/>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'3.Allocated_CO2-Sector'!$AA$75:$BC$75</c:f>
              <c:numCache>
                <c:formatCode>#,##0_ </c:formatCode>
                <c:ptCount val="29"/>
                <c:pt idx="0">
                  <c:v>207.27397127957263</c:v>
                </c:pt>
                <c:pt idx="1">
                  <c:v>219.21050474000234</c:v>
                </c:pt>
                <c:pt idx="2">
                  <c:v>225.94368959210203</c:v>
                </c:pt>
                <c:pt idx="3">
                  <c:v>229.41997430766867</c:v>
                </c:pt>
                <c:pt idx="4">
                  <c:v>239.26517054206886</c:v>
                </c:pt>
                <c:pt idx="5">
                  <c:v>248.41502920168602</c:v>
                </c:pt>
                <c:pt idx="6">
                  <c:v>255.0397610959929</c:v>
                </c:pt>
                <c:pt idx="7">
                  <c:v>256.64735322655446</c:v>
                </c:pt>
                <c:pt idx="8">
                  <c:v>254.49605341613517</c:v>
                </c:pt>
                <c:pt idx="9">
                  <c:v>258.87408048575213</c:v>
                </c:pt>
                <c:pt idx="10">
                  <c:v>258.3216142382733</c:v>
                </c:pt>
                <c:pt idx="11">
                  <c:v>262.44342347333293</c:v>
                </c:pt>
                <c:pt idx="12">
                  <c:v>259.2435925927719</c:v>
                </c:pt>
                <c:pt idx="13">
                  <c:v>255.60500882002833</c:v>
                </c:pt>
                <c:pt idx="14">
                  <c:v>249.49849210123975</c:v>
                </c:pt>
                <c:pt idx="15">
                  <c:v>244.16130008917094</c:v>
                </c:pt>
                <c:pt idx="16">
                  <c:v>241.26448873863239</c:v>
                </c:pt>
                <c:pt idx="17">
                  <c:v>239.24343795704115</c:v>
                </c:pt>
                <c:pt idx="18">
                  <c:v>231.56414894510218</c:v>
                </c:pt>
                <c:pt idx="19">
                  <c:v>227.94246879110997</c:v>
                </c:pt>
                <c:pt idx="20">
                  <c:v>228.77823592578034</c:v>
                </c:pt>
                <c:pt idx="21">
                  <c:v>225.17701596979882</c:v>
                </c:pt>
                <c:pt idx="22">
                  <c:v>226.97109474386605</c:v>
                </c:pt>
                <c:pt idx="23">
                  <c:v>224.24217016764166</c:v>
                </c:pt>
                <c:pt idx="24">
                  <c:v>218.87132334349158</c:v>
                </c:pt>
                <c:pt idx="25">
                  <c:v>217.39690826436953</c:v>
                </c:pt>
                <c:pt idx="26">
                  <c:v>215.29717805706179</c:v>
                </c:pt>
                <c:pt idx="27">
                  <c:v>213.44057034400896</c:v>
                </c:pt>
                <c:pt idx="28">
                  <c:v>210.41807866358224</c:v>
                </c:pt>
              </c:numCache>
            </c:numRef>
          </c:val>
          <c:smooth val="0"/>
          <c:extLst>
            <c:ext xmlns:c16="http://schemas.microsoft.com/office/drawing/2014/chart" uri="{C3380CC4-5D6E-409C-BE32-E72D297353CC}">
              <c16:uniqueId val="{00000020-C815-4E68-9FD0-039C897DAEB1}"/>
            </c:ext>
          </c:extLst>
        </c:ser>
        <c:ser>
          <c:idx val="5"/>
          <c:order val="4"/>
          <c:tx>
            <c:strRef>
              <c:f>'3.Allocated_CO2-Sector'!$T$76</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22-C815-4E68-9FD0-039C897DAEB1}"/>
                </c:ext>
              </c:extLst>
            </c:dLbl>
            <c:dLbl>
              <c:idx val="2"/>
              <c:delete val="1"/>
              <c:extLst>
                <c:ext xmlns:c15="http://schemas.microsoft.com/office/drawing/2012/chart" uri="{CE6537A1-D6FC-4f65-9D91-7224C49458BB}"/>
                <c:ext xmlns:c16="http://schemas.microsoft.com/office/drawing/2014/chart" uri="{C3380CC4-5D6E-409C-BE32-E72D297353CC}">
                  <c16:uniqueId val="{00000023-C815-4E68-9FD0-039C897DAEB1}"/>
                </c:ext>
              </c:extLst>
            </c:dLbl>
            <c:dLbl>
              <c:idx val="3"/>
              <c:delete val="1"/>
              <c:extLst>
                <c:ext xmlns:c15="http://schemas.microsoft.com/office/drawing/2012/chart" uri="{CE6537A1-D6FC-4f65-9D91-7224C49458BB}"/>
                <c:ext xmlns:c16="http://schemas.microsoft.com/office/drawing/2014/chart" uri="{C3380CC4-5D6E-409C-BE32-E72D297353CC}">
                  <c16:uniqueId val="{00000024-C815-4E68-9FD0-039C897DAEB1}"/>
                </c:ext>
              </c:extLst>
            </c:dLbl>
            <c:dLbl>
              <c:idx val="4"/>
              <c:delete val="1"/>
              <c:extLst>
                <c:ext xmlns:c15="http://schemas.microsoft.com/office/drawing/2012/chart" uri="{CE6537A1-D6FC-4f65-9D91-7224C49458BB}"/>
                <c:ext xmlns:c16="http://schemas.microsoft.com/office/drawing/2014/chart" uri="{C3380CC4-5D6E-409C-BE32-E72D297353CC}">
                  <c16:uniqueId val="{00000025-C815-4E68-9FD0-039C897DAEB1}"/>
                </c:ext>
              </c:extLst>
            </c:dLbl>
            <c:dLbl>
              <c:idx val="5"/>
              <c:delete val="1"/>
              <c:extLst>
                <c:ext xmlns:c15="http://schemas.microsoft.com/office/drawing/2012/chart" uri="{CE6537A1-D6FC-4f65-9D91-7224C49458BB}"/>
                <c:ext xmlns:c16="http://schemas.microsoft.com/office/drawing/2014/chart" uri="{C3380CC4-5D6E-409C-BE32-E72D297353CC}">
                  <c16:uniqueId val="{00000026-C815-4E68-9FD0-039C897DAEB1}"/>
                </c:ext>
              </c:extLst>
            </c:dLbl>
            <c:dLbl>
              <c:idx val="6"/>
              <c:delete val="1"/>
              <c:extLst>
                <c:ext xmlns:c15="http://schemas.microsoft.com/office/drawing/2012/chart" uri="{CE6537A1-D6FC-4f65-9D91-7224C49458BB}"/>
                <c:ext xmlns:c16="http://schemas.microsoft.com/office/drawing/2014/chart" uri="{C3380CC4-5D6E-409C-BE32-E72D297353CC}">
                  <c16:uniqueId val="{00000027-C815-4E68-9FD0-039C897DAEB1}"/>
                </c:ext>
              </c:extLst>
            </c:dLbl>
            <c:dLbl>
              <c:idx val="7"/>
              <c:delete val="1"/>
              <c:extLst>
                <c:ext xmlns:c15="http://schemas.microsoft.com/office/drawing/2012/chart" uri="{CE6537A1-D6FC-4f65-9D91-7224C49458BB}"/>
                <c:ext xmlns:c16="http://schemas.microsoft.com/office/drawing/2014/chart" uri="{C3380CC4-5D6E-409C-BE32-E72D297353CC}">
                  <c16:uniqueId val="{00000028-C815-4E68-9FD0-039C897DAEB1}"/>
                </c:ext>
              </c:extLst>
            </c:dLbl>
            <c:dLbl>
              <c:idx val="8"/>
              <c:delete val="1"/>
              <c:extLst>
                <c:ext xmlns:c15="http://schemas.microsoft.com/office/drawing/2012/chart" uri="{CE6537A1-D6FC-4f65-9D91-7224C49458BB}"/>
                <c:ext xmlns:c16="http://schemas.microsoft.com/office/drawing/2014/chart" uri="{C3380CC4-5D6E-409C-BE32-E72D297353CC}">
                  <c16:uniqueId val="{00000029-C815-4E68-9FD0-039C897DAEB1}"/>
                </c:ext>
              </c:extLst>
            </c:dLbl>
            <c:dLbl>
              <c:idx val="9"/>
              <c:delete val="1"/>
              <c:extLst>
                <c:ext xmlns:c15="http://schemas.microsoft.com/office/drawing/2012/chart" uri="{CE6537A1-D6FC-4f65-9D91-7224C49458BB}"/>
                <c:ext xmlns:c16="http://schemas.microsoft.com/office/drawing/2014/chart" uri="{C3380CC4-5D6E-409C-BE32-E72D297353CC}">
                  <c16:uniqueId val="{0000002A-C815-4E68-9FD0-039C897DAEB1}"/>
                </c:ext>
              </c:extLst>
            </c:dLbl>
            <c:dLbl>
              <c:idx val="10"/>
              <c:delete val="1"/>
              <c:extLst>
                <c:ext xmlns:c15="http://schemas.microsoft.com/office/drawing/2012/chart" uri="{CE6537A1-D6FC-4f65-9D91-7224C49458BB}"/>
                <c:ext xmlns:c16="http://schemas.microsoft.com/office/drawing/2014/chart" uri="{C3380CC4-5D6E-409C-BE32-E72D297353CC}">
                  <c16:uniqueId val="{0000002B-C815-4E68-9FD0-039C897DAEB1}"/>
                </c:ext>
              </c:extLst>
            </c:dLbl>
            <c:dLbl>
              <c:idx val="11"/>
              <c:delete val="1"/>
              <c:extLst>
                <c:ext xmlns:c15="http://schemas.microsoft.com/office/drawing/2012/chart" uri="{CE6537A1-D6FC-4f65-9D91-7224C49458BB}"/>
                <c:ext xmlns:c16="http://schemas.microsoft.com/office/drawing/2014/chart" uri="{C3380CC4-5D6E-409C-BE32-E72D297353CC}">
                  <c16:uniqueId val="{0000002C-C815-4E68-9FD0-039C897DAEB1}"/>
                </c:ext>
              </c:extLst>
            </c:dLbl>
            <c:dLbl>
              <c:idx val="12"/>
              <c:delete val="1"/>
              <c:extLst>
                <c:ext xmlns:c15="http://schemas.microsoft.com/office/drawing/2012/chart" uri="{CE6537A1-D6FC-4f65-9D91-7224C49458BB}"/>
                <c:ext xmlns:c16="http://schemas.microsoft.com/office/drawing/2014/chart" uri="{C3380CC4-5D6E-409C-BE32-E72D297353CC}">
                  <c16:uniqueId val="{0000002D-C815-4E68-9FD0-039C897DAEB1}"/>
                </c:ext>
              </c:extLst>
            </c:dLbl>
            <c:dLbl>
              <c:idx val="13"/>
              <c:delete val="1"/>
              <c:extLst>
                <c:ext xmlns:c15="http://schemas.microsoft.com/office/drawing/2012/chart" uri="{CE6537A1-D6FC-4f65-9D91-7224C49458BB}"/>
                <c:ext xmlns:c16="http://schemas.microsoft.com/office/drawing/2014/chart" uri="{C3380CC4-5D6E-409C-BE32-E72D297353CC}">
                  <c16:uniqueId val="{0000002E-C815-4E68-9FD0-039C897DAEB1}"/>
                </c:ext>
              </c:extLst>
            </c:dLbl>
            <c:dLbl>
              <c:idx val="14"/>
              <c:delete val="1"/>
              <c:extLst>
                <c:ext xmlns:c15="http://schemas.microsoft.com/office/drawing/2012/chart" uri="{CE6537A1-D6FC-4f65-9D91-7224C49458BB}"/>
                <c:ext xmlns:c16="http://schemas.microsoft.com/office/drawing/2014/chart" uri="{C3380CC4-5D6E-409C-BE32-E72D297353CC}">
                  <c16:uniqueId val="{0000002F-C815-4E68-9FD0-039C897DAEB1}"/>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31-C815-4E68-9FD0-039C897DAEB1}"/>
                </c:ext>
              </c:extLst>
            </c:dLbl>
            <c:dLbl>
              <c:idx val="17"/>
              <c:delete val="1"/>
              <c:extLst>
                <c:ext xmlns:c15="http://schemas.microsoft.com/office/drawing/2012/chart" uri="{CE6537A1-D6FC-4f65-9D91-7224C49458BB}"/>
                <c:ext xmlns:c16="http://schemas.microsoft.com/office/drawing/2014/chart" uri="{C3380CC4-5D6E-409C-BE32-E72D297353CC}">
                  <c16:uniqueId val="{00000032-C815-4E68-9FD0-039C897DAEB1}"/>
                </c:ext>
              </c:extLst>
            </c:dLbl>
            <c:dLbl>
              <c:idx val="18"/>
              <c:delete val="1"/>
              <c:extLst>
                <c:ext xmlns:c15="http://schemas.microsoft.com/office/drawing/2012/chart" uri="{CE6537A1-D6FC-4f65-9D91-7224C49458BB}"/>
                <c:ext xmlns:c16="http://schemas.microsoft.com/office/drawing/2014/chart" uri="{C3380CC4-5D6E-409C-BE32-E72D297353CC}">
                  <c16:uniqueId val="{00000033-C815-4E68-9FD0-039C897DAEB1}"/>
                </c:ext>
              </c:extLst>
            </c:dLbl>
            <c:dLbl>
              <c:idx val="19"/>
              <c:delete val="1"/>
              <c:extLst>
                <c:ext xmlns:c15="http://schemas.microsoft.com/office/drawing/2012/chart" uri="{CE6537A1-D6FC-4f65-9D91-7224C49458BB}"/>
                <c:ext xmlns:c16="http://schemas.microsoft.com/office/drawing/2014/chart" uri="{C3380CC4-5D6E-409C-BE32-E72D297353CC}">
                  <c16:uniqueId val="{00000034-C815-4E68-9FD0-039C897DAEB1}"/>
                </c:ext>
              </c:extLst>
            </c:dLbl>
            <c:dLbl>
              <c:idx val="20"/>
              <c:delete val="1"/>
              <c:extLst>
                <c:ext xmlns:c15="http://schemas.microsoft.com/office/drawing/2012/chart" uri="{CE6537A1-D6FC-4f65-9D91-7224C49458BB}"/>
                <c:ext xmlns:c16="http://schemas.microsoft.com/office/drawing/2014/chart" uri="{C3380CC4-5D6E-409C-BE32-E72D297353CC}">
                  <c16:uniqueId val="{00000035-C815-4E68-9FD0-039C897DAEB1}"/>
                </c:ext>
              </c:extLst>
            </c:dLbl>
            <c:dLbl>
              <c:idx val="21"/>
              <c:delete val="1"/>
              <c:extLst>
                <c:ext xmlns:c15="http://schemas.microsoft.com/office/drawing/2012/chart" uri="{CE6537A1-D6FC-4f65-9D91-7224C49458BB}"/>
                <c:ext xmlns:c16="http://schemas.microsoft.com/office/drawing/2014/chart" uri="{C3380CC4-5D6E-409C-BE32-E72D297353CC}">
                  <c16:uniqueId val="{00000036-C815-4E68-9FD0-039C897DAEB1}"/>
                </c:ext>
              </c:extLst>
            </c:dLbl>
            <c:dLbl>
              <c:idx val="22"/>
              <c:delete val="1"/>
              <c:extLst>
                <c:ext xmlns:c15="http://schemas.microsoft.com/office/drawing/2012/chart" uri="{CE6537A1-D6FC-4f65-9D91-7224C49458BB}"/>
                <c:ext xmlns:c16="http://schemas.microsoft.com/office/drawing/2014/chart" uri="{C3380CC4-5D6E-409C-BE32-E72D297353CC}">
                  <c16:uniqueId val="{00000037-C815-4E68-9FD0-039C897DAEB1}"/>
                </c:ext>
              </c:extLst>
            </c:dLbl>
            <c:dLbl>
              <c:idx val="23"/>
              <c:layout>
                <c:manualLayout>
                  <c:x val="5.7063314832156266E-3"/>
                  <c:y val="-1.913420444739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3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3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3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3C-C815-4E68-9FD0-039C897DAEB1}"/>
                </c:ext>
              </c:extLst>
            </c:dLbl>
            <c:dLbl>
              <c:idx val="28"/>
              <c:layout>
                <c:manualLayout>
                  <c:x val="1.5860947425758276E-2"/>
                  <c:y val="-9.1083489285461922E-2"/>
                </c:manualLayout>
              </c:layout>
              <c:numFmt formatCode="###&quot;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815-4E68-9FD0-039C897DAEB1}"/>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'3.Allocated_CO2-Sector'!$AA$76:$BC$76</c:f>
              <c:numCache>
                <c:formatCode>#,##0_ </c:formatCode>
                <c:ptCount val="29"/>
                <c:pt idx="0">
                  <c:v>129.95731901583463</c:v>
                </c:pt>
                <c:pt idx="1">
                  <c:v>134.04201126634902</c:v>
                </c:pt>
                <c:pt idx="2">
                  <c:v>138.32256057885203</c:v>
                </c:pt>
                <c:pt idx="3">
                  <c:v>142.6709738933005</c:v>
                </c:pt>
                <c:pt idx="4">
                  <c:v>156.77225920453827</c:v>
                </c:pt>
                <c:pt idx="5">
                  <c:v>161.8035598060944</c:v>
                </c:pt>
                <c:pt idx="6">
                  <c:v>159.53906964282641</c:v>
                </c:pt>
                <c:pt idx="7">
                  <c:v>164.45762369554151</c:v>
                </c:pt>
                <c:pt idx="8">
                  <c:v>172.47437937302433</c:v>
                </c:pt>
                <c:pt idx="9">
                  <c:v>183.1080790713462</c:v>
                </c:pt>
                <c:pt idx="10">
                  <c:v>189.83283300327813</c:v>
                </c:pt>
                <c:pt idx="11">
                  <c:v>190.39109347248123</c:v>
                </c:pt>
                <c:pt idx="12">
                  <c:v>199.8489339320449</c:v>
                </c:pt>
                <c:pt idx="13">
                  <c:v>206.27212375143768</c:v>
                </c:pt>
                <c:pt idx="14">
                  <c:v>213.57174472806867</c:v>
                </c:pt>
                <c:pt idx="15">
                  <c:v>220.39451239762136</c:v>
                </c:pt>
                <c:pt idx="16">
                  <c:v>217.16456888579188</c:v>
                </c:pt>
                <c:pt idx="17">
                  <c:v>226.83180657632906</c:v>
                </c:pt>
                <c:pt idx="18">
                  <c:v>219.8366356075706</c:v>
                </c:pt>
                <c:pt idx="19">
                  <c:v>196.17659421381785</c:v>
                </c:pt>
                <c:pt idx="20">
                  <c:v>200.07233595565631</c:v>
                </c:pt>
                <c:pt idx="21">
                  <c:v>223.08080913463257</c:v>
                </c:pt>
                <c:pt idx="22">
                  <c:v>228.04095743129227</c:v>
                </c:pt>
                <c:pt idx="23">
                  <c:v>237.58580199469986</c:v>
                </c:pt>
                <c:pt idx="24">
                  <c:v>229.72152132413035</c:v>
                </c:pt>
                <c:pt idx="25">
                  <c:v>218.9370840221552</c:v>
                </c:pt>
                <c:pt idx="26">
                  <c:v>211.98711663364429</c:v>
                </c:pt>
                <c:pt idx="27">
                  <c:v>209.61704494016976</c:v>
                </c:pt>
                <c:pt idx="28">
                  <c:v>195.84841263190867</c:v>
                </c:pt>
              </c:numCache>
            </c:numRef>
          </c:val>
          <c:smooth val="0"/>
          <c:extLst>
            <c:ext xmlns:c16="http://schemas.microsoft.com/office/drawing/2014/chart" uri="{C3380CC4-5D6E-409C-BE32-E72D297353CC}">
              <c16:uniqueId val="{0000003E-C815-4E68-9FD0-039C897DAEB1}"/>
            </c:ext>
          </c:extLst>
        </c:ser>
        <c:ser>
          <c:idx val="6"/>
          <c:order val="5"/>
          <c:tx>
            <c:strRef>
              <c:f>'3.Allocated_CO2-Sector'!$T$77</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815-4E68-9FD0-039C897DAEB1}"/>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815-4E68-9FD0-039C897DAEB1}"/>
                </c:ext>
              </c:extLst>
            </c:dLbl>
            <c:dLbl>
              <c:idx val="23"/>
              <c:layout>
                <c:manualLayout>
                  <c:x val="-4.3705636908047629E-2"/>
                  <c:y val="3.1079482907663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2-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3-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4-C815-4E68-9FD0-039C897DAEB1}"/>
                </c:ext>
              </c:extLst>
            </c:dLbl>
            <c:dLbl>
              <c:idx val="28"/>
              <c:layout>
                <c:manualLayout>
                  <c:x val="8.7154991320529292E-3"/>
                  <c:y val="-1.1883666170507155E-2"/>
                </c:manualLayout>
              </c:layout>
              <c:numFmt formatCode="###&quot;百万トン&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C815-4E68-9FD0-039C897DAEB1}"/>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'3.Allocated_CO2-Sector'!$AA$77:$BC$77</c:f>
              <c:numCache>
                <c:formatCode>#,##0_ </c:formatCode>
                <c:ptCount val="29"/>
                <c:pt idx="0">
                  <c:v>130.66526694358686</c:v>
                </c:pt>
                <c:pt idx="1">
                  <c:v>132.49438566987615</c:v>
                </c:pt>
                <c:pt idx="2">
                  <c:v>139.35448849930759</c:v>
                </c:pt>
                <c:pt idx="3">
                  <c:v>138.80357290029716</c:v>
                </c:pt>
                <c:pt idx="4">
                  <c:v>148.31367926049975</c:v>
                </c:pt>
                <c:pt idx="5">
                  <c:v>150.30089054050353</c:v>
                </c:pt>
                <c:pt idx="6">
                  <c:v>153.02366913769407</c:v>
                </c:pt>
                <c:pt idx="7">
                  <c:v>148.13575902449048</c:v>
                </c:pt>
                <c:pt idx="8">
                  <c:v>145.53803989709024</c:v>
                </c:pt>
                <c:pt idx="9">
                  <c:v>152.67544353020426</c:v>
                </c:pt>
                <c:pt idx="10">
                  <c:v>155.58517476902639</c:v>
                </c:pt>
                <c:pt idx="11">
                  <c:v>152.42636631956952</c:v>
                </c:pt>
                <c:pt idx="12">
                  <c:v>163.24749576316071</c:v>
                </c:pt>
                <c:pt idx="13">
                  <c:v>165.69113727583175</c:v>
                </c:pt>
                <c:pt idx="14">
                  <c:v>164.08077624980189</c:v>
                </c:pt>
                <c:pt idx="15">
                  <c:v>170.46946743802917</c:v>
                </c:pt>
                <c:pt idx="16">
                  <c:v>161.92861194564023</c:v>
                </c:pt>
                <c:pt idx="17">
                  <c:v>172.79957012022936</c:v>
                </c:pt>
                <c:pt idx="18">
                  <c:v>168.00756601592084</c:v>
                </c:pt>
                <c:pt idx="19">
                  <c:v>161.87185143307579</c:v>
                </c:pt>
                <c:pt idx="20">
                  <c:v>178.85077877908179</c:v>
                </c:pt>
                <c:pt idx="21">
                  <c:v>193.8210789110704</c:v>
                </c:pt>
                <c:pt idx="22">
                  <c:v>211.86400384240548</c:v>
                </c:pt>
                <c:pt idx="23">
                  <c:v>207.77968005451197</c:v>
                </c:pt>
                <c:pt idx="24">
                  <c:v>193.40757423773348</c:v>
                </c:pt>
                <c:pt idx="25">
                  <c:v>186.54562809360101</c:v>
                </c:pt>
                <c:pt idx="26">
                  <c:v>184.76010919903459</c:v>
                </c:pt>
                <c:pt idx="27">
                  <c:v>186.39274326653242</c:v>
                </c:pt>
                <c:pt idx="28">
                  <c:v>165.6640527786964</c:v>
                </c:pt>
              </c:numCache>
            </c:numRef>
          </c:val>
          <c:smooth val="0"/>
          <c:extLst>
            <c:ext xmlns:c16="http://schemas.microsoft.com/office/drawing/2014/chart" uri="{C3380CC4-5D6E-409C-BE32-E72D297353CC}">
              <c16:uniqueId val="{00000046-C815-4E68-9FD0-039C897DAEB1}"/>
            </c:ext>
          </c:extLst>
        </c:ser>
        <c:ser>
          <c:idx val="8"/>
          <c:order val="6"/>
          <c:tx>
            <c:strRef>
              <c:f>'3.Allocated_CO2-Sector'!$T$78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1.5268172688639401E-2"/>
                  <c:y val="-2.0738204449366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C815-4E68-9FD0-039C897DAEB1}"/>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C815-4E68-9FD0-039C897DAEB1}"/>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4A-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B-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C-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D-C815-4E68-9FD0-039C897DAEB1}"/>
                </c:ext>
              </c:extLst>
            </c:dLbl>
            <c:dLbl>
              <c:idx val="28"/>
              <c:layout>
                <c:manualLayout>
                  <c:x val="1.1754270887305485E-2"/>
                  <c:y val="-4.264783539965155E-2"/>
                </c:manualLayout>
              </c:layout>
              <c:numFmt formatCode="###&quot;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C815-4E68-9FD0-039C897DAEB1}"/>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'3.Allocated_CO2-Sector'!$AA$78:$BC$78</c:f>
              <c:numCache>
                <c:formatCode>#,##0.0_ </c:formatCode>
                <c:ptCount val="29"/>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48.758233154878504</c:v>
                </c:pt>
                <c:pt idx="24">
                  <c:v>48.153203343976863</c:v>
                </c:pt>
                <c:pt idx="25">
                  <c:v>46.772380870678738</c:v>
                </c:pt>
                <c:pt idx="26">
                  <c:v>46.359043017928805</c:v>
                </c:pt>
                <c:pt idx="27">
                  <c:v>46.993986788954004</c:v>
                </c:pt>
                <c:pt idx="28">
                  <c:v>46.388934716161266</c:v>
                </c:pt>
              </c:numCache>
            </c:numRef>
          </c:val>
          <c:smooth val="0"/>
          <c:extLst>
            <c:ext xmlns:c16="http://schemas.microsoft.com/office/drawing/2014/chart" uri="{C3380CC4-5D6E-409C-BE32-E72D297353CC}">
              <c16:uniqueId val="{0000004F-C815-4E68-9FD0-039C897DAEB1}"/>
            </c:ext>
          </c:extLst>
        </c:ser>
        <c:ser>
          <c:idx val="9"/>
          <c:order val="7"/>
          <c:tx>
            <c:strRef>
              <c:f>'3.Allocated_CO2-Sector'!$T$79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815-4E68-9FD0-039C897DAEB1}"/>
                </c:ext>
              </c:extLst>
            </c:dLbl>
            <c:dLbl>
              <c:idx val="15"/>
              <c:layout>
                <c:manualLayout>
                  <c:x val="1.74857095068791E-2"/>
                  <c:y val="1.5270788295135472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C815-4E68-9FD0-039C897DAEB1}"/>
                </c:ext>
              </c:extLst>
            </c:dLbl>
            <c:dLbl>
              <c:idx val="23"/>
              <c:layout>
                <c:manualLayout>
                  <c:x val="1.2744588372771102E-2"/>
                  <c:y val="1.9170414437261488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815-4E68-9FD0-039C897DAEB1}"/>
                </c:ext>
              </c:extLst>
            </c:dLbl>
            <c:dLbl>
              <c:idx val="28"/>
              <c:layout>
                <c:manualLayout>
                  <c:x val="1.8069368999775692E-2"/>
                  <c:y val="-2.1250281071372383E-2"/>
                </c:manualLayout>
              </c:layout>
              <c:numFmt formatCode="###&quot;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C815-4E68-9FD0-039C897DAEB1}"/>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'3.Allocated_CO2-Sector'!$AA$79:$BC$79</c:f>
              <c:numCache>
                <c:formatCode>#,##0.0_ </c:formatCode>
                <c:ptCount val="29"/>
                <c:pt idx="0">
                  <c:v>24.009919440480939</c:v>
                </c:pt>
                <c:pt idx="1">
                  <c:v>24.198433025104432</c:v>
                </c:pt>
                <c:pt idx="2">
                  <c:v>26.002914828499776</c:v>
                </c:pt>
                <c:pt idx="3">
                  <c:v>25.024946447143286</c:v>
                </c:pt>
                <c:pt idx="4">
                  <c:v>28.60356693581674</c:v>
                </c:pt>
                <c:pt idx="5">
                  <c:v>29.144796301750581</c:v>
                </c:pt>
                <c:pt idx="6">
                  <c:v>29.655014460891916</c:v>
                </c:pt>
                <c:pt idx="7">
                  <c:v>31.208889703732336</c:v>
                </c:pt>
                <c:pt idx="8">
                  <c:v>31.451722241133282</c:v>
                </c:pt>
                <c:pt idx="9">
                  <c:v>31.367978973028713</c:v>
                </c:pt>
                <c:pt idx="10">
                  <c:v>32.857906344402544</c:v>
                </c:pt>
                <c:pt idx="11">
                  <c:v>32.52316222944993</c:v>
                </c:pt>
                <c:pt idx="12">
                  <c:v>32.768137501850823</c:v>
                </c:pt>
                <c:pt idx="13">
                  <c:v>33.516424967093371</c:v>
                </c:pt>
                <c:pt idx="14">
                  <c:v>32.704041643759759</c:v>
                </c:pt>
                <c:pt idx="15">
                  <c:v>31.686377260110259</c:v>
                </c:pt>
                <c:pt idx="16">
                  <c:v>29.931526286271751</c:v>
                </c:pt>
                <c:pt idx="17">
                  <c:v>30.502818619135546</c:v>
                </c:pt>
                <c:pt idx="18">
                  <c:v>31.87064823667842</c:v>
                </c:pt>
                <c:pt idx="19">
                  <c:v>28.20565865076334</c:v>
                </c:pt>
                <c:pt idx="20">
                  <c:v>28.717176056575322</c:v>
                </c:pt>
                <c:pt idx="21">
                  <c:v>28.036412482782122</c:v>
                </c:pt>
                <c:pt idx="22">
                  <c:v>29.84416517836717</c:v>
                </c:pt>
                <c:pt idx="23">
                  <c:v>29.383741838949959</c:v>
                </c:pt>
                <c:pt idx="24">
                  <c:v>28.508044282241624</c:v>
                </c:pt>
                <c:pt idx="25">
                  <c:v>28.974041529664674</c:v>
                </c:pt>
                <c:pt idx="26">
                  <c:v>29.176105476311879</c:v>
                </c:pt>
                <c:pt idx="27">
                  <c:v>29.518051254602316</c:v>
                </c:pt>
                <c:pt idx="28">
                  <c:v>28.952119086229271</c:v>
                </c:pt>
              </c:numCache>
            </c:numRef>
          </c:val>
          <c:smooth val="0"/>
          <c:extLst>
            <c:ext xmlns:c16="http://schemas.microsoft.com/office/drawing/2014/chart" uri="{C3380CC4-5D6E-409C-BE32-E72D297353CC}">
              <c16:uniqueId val="{00000054-C815-4E68-9FD0-039C897DAEB1}"/>
            </c:ext>
          </c:extLst>
        </c:ser>
        <c:ser>
          <c:idx val="0"/>
          <c:order val="8"/>
          <c:tx>
            <c:strRef>
              <c:f>'3.Allocated_CO2-Sector'!$T$80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815-4E68-9FD0-039C897DAEB1}"/>
                </c:ext>
              </c:extLst>
            </c:dLbl>
            <c:dLbl>
              <c:idx val="15"/>
              <c:layout>
                <c:manualLayout>
                  <c:x val="-9.5995371918305653E-3"/>
                  <c:y val="-1.140148515591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C815-4E68-9FD0-039C897DAEB1}"/>
                </c:ext>
              </c:extLst>
            </c:dLbl>
            <c:dLbl>
              <c:idx val="23"/>
              <c:layout>
                <c:manualLayout>
                  <c:x val="-2.7450724252278142E-2"/>
                  <c:y val="-1.5191023323223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C815-4E68-9FD0-039C897DAEB1}"/>
                </c:ext>
              </c:extLst>
            </c:dLbl>
            <c:dLbl>
              <c:idx val="28"/>
              <c:layout>
                <c:manualLayout>
                  <c:x val="1.4270405223997298E-2"/>
                  <c:y val="-1.1577201177413201E-2"/>
                </c:manualLayout>
              </c:layout>
              <c:numFmt formatCode="##.#&quot;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C815-4E68-9FD0-039C897DAEB1}"/>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'3.Allocated_CO2-Sector'!$AA$80:$BC$80</c:f>
              <c:numCache>
                <c:formatCode>#,##0.0_ </c:formatCode>
                <c:ptCount val="29"/>
                <c:pt idx="0">
                  <c:v>6.6721268380523249</c:v>
                </c:pt>
                <c:pt idx="1">
                  <c:v>6.4663045365745919</c:v>
                </c:pt>
                <c:pt idx="2">
                  <c:v>6.206227919699935</c:v>
                </c:pt>
                <c:pt idx="3">
                  <c:v>5.9939071350957995</c:v>
                </c:pt>
                <c:pt idx="4">
                  <c:v>5.7832637475431445</c:v>
                </c:pt>
                <c:pt idx="5">
                  <c:v>5.9755610305995885</c:v>
                </c:pt>
                <c:pt idx="6">
                  <c:v>6.0894145063801526</c:v>
                </c:pt>
                <c:pt idx="7">
                  <c:v>6.0494409006176557</c:v>
                </c:pt>
                <c:pt idx="8">
                  <c:v>5.6074418176236582</c:v>
                </c:pt>
                <c:pt idx="9">
                  <c:v>5.6316369367610521</c:v>
                </c:pt>
                <c:pt idx="10">
                  <c:v>5.705268954507785</c:v>
                </c:pt>
                <c:pt idx="11">
                  <c:v>5.2294456507450464</c:v>
                </c:pt>
                <c:pt idx="12">
                  <c:v>4.9653188116064415</c:v>
                </c:pt>
                <c:pt idx="13">
                  <c:v>4.7850753118183817</c:v>
                </c:pt>
                <c:pt idx="14">
                  <c:v>4.6271126453900102</c:v>
                </c:pt>
                <c:pt idx="15">
                  <c:v>4.5682629177681831</c:v>
                </c:pt>
                <c:pt idx="16">
                  <c:v>4.5025332509482521</c:v>
                </c:pt>
                <c:pt idx="17">
                  <c:v>4.5114971129597805</c:v>
                </c:pt>
                <c:pt idx="18">
                  <c:v>4.0841513951954465</c:v>
                </c:pt>
                <c:pt idx="19">
                  <c:v>3.7327235408687764</c:v>
                </c:pt>
                <c:pt idx="20">
                  <c:v>3.6261307966784453</c:v>
                </c:pt>
                <c:pt idx="21">
                  <c:v>3.5065713483391883</c:v>
                </c:pt>
                <c:pt idx="22">
                  <c:v>3.5183986872344741</c:v>
                </c:pt>
                <c:pt idx="23">
                  <c:v>3.5264480006655785</c:v>
                </c:pt>
                <c:pt idx="24">
                  <c:v>3.4207896528708073</c:v>
                </c:pt>
                <c:pt idx="25">
                  <c:v>3.2734732212951503</c:v>
                </c:pt>
                <c:pt idx="26">
                  <c:v>3.1988801205031203</c:v>
                </c:pt>
                <c:pt idx="27">
                  <c:v>3.0839227642139568</c:v>
                </c:pt>
                <c:pt idx="28">
                  <c:v>3.1198904951772728</c:v>
                </c:pt>
              </c:numCache>
            </c:numRef>
          </c:val>
          <c:smooth val="0"/>
          <c:extLst>
            <c:ext xmlns:c16="http://schemas.microsoft.com/office/drawing/2014/chart" uri="{C3380CC4-5D6E-409C-BE32-E72D297353CC}">
              <c16:uniqueId val="{00000059-C815-4E68-9FD0-039C897DAEB1}"/>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'3.Allocated_CO2-Sector'!$T$96</c:f>
              <c:strCache>
                <c:ptCount val="1"/>
                <c:pt idx="0">
                  <c:v>■2005年度比</c:v>
                </c:pt>
              </c:strCache>
            </c:strRef>
          </c:tx>
          <c:spPr>
            <a:ln>
              <a:noFill/>
            </a:ln>
          </c:spPr>
          <c:marker>
            <c:symbol val="none"/>
          </c:marker>
          <c:dLbls>
            <c:dLbl>
              <c:idx val="0"/>
              <c:layout>
                <c:manualLayout>
                  <c:x val="0.70846303672678068"/>
                  <c:y val="0.41033556199656368"/>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C815-4E68-9FD0-039C897DAEB1}"/>
                </c:ext>
              </c:extLst>
            </c:dLbl>
            <c:dLbl>
              <c:idx val="1"/>
              <c:layout>
                <c:manualLayout>
                  <c:x val="0.68866797746412434"/>
                  <c:y val="-9.6329512586712143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C815-4E68-9FD0-039C897DAEB1}"/>
                </c:ext>
              </c:extLst>
            </c:dLbl>
            <c:dLbl>
              <c:idx val="2"/>
              <c:layout>
                <c:manualLayout>
                  <c:x val="0.66987480519176601"/>
                  <c:y val="1.6707292679940283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C815-4E68-9FD0-039C897DAEB1}"/>
                </c:ext>
              </c:extLst>
            </c:dLbl>
            <c:dLbl>
              <c:idx val="3"/>
              <c:layout>
                <c:manualLayout>
                  <c:x val="0.64674938581683539"/>
                  <c:y val="0.1502775625000476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C815-4E68-9FD0-039C897DAEB1}"/>
                </c:ext>
              </c:extLst>
            </c:dLbl>
            <c:dLbl>
              <c:idx val="4"/>
              <c:layout>
                <c:manualLayout>
                  <c:x val="0.62485165772075169"/>
                  <c:y val="0.43719968756631045"/>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C815-4E68-9FD0-039C897DAEB1}"/>
                </c:ext>
              </c:extLst>
            </c:dLbl>
            <c:dLbl>
              <c:idx val="5"/>
              <c:layout>
                <c:manualLayout>
                  <c:x val="0.5992473415398436"/>
                  <c:y val="0.25152098469850664"/>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C815-4E68-9FD0-039C897DAEB1}"/>
                </c:ext>
              </c:extLst>
            </c:dLbl>
            <c:dLbl>
              <c:idx val="6"/>
              <c:layout>
                <c:manualLayout>
                  <c:x val="0.57866506124730377"/>
                  <c:y val="0.48519293997211826"/>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C815-4E68-9FD0-039C897DAEB1}"/>
                </c:ext>
              </c:extLst>
            </c:dLbl>
            <c:dLbl>
              <c:idx val="7"/>
              <c:layout>
                <c:manualLayout>
                  <c:x val="0.55943524401039213"/>
                  <c:y val="8.6405255700507819E-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C815-4E68-9FD0-039C897DAEB1}"/>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C815-4E68-9FD0-039C897DAEB1}"/>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'3.Allocated_CO2-Sector'!$BC$99:$BC$106</c:f>
              <c:numCache>
                <c:formatCode>#,##0.0%;[Red]\-#,##0.0%</c:formatCode>
                <c:ptCount val="8"/>
                <c:pt idx="0">
                  <c:v>-7.2038085909440386E-2</c:v>
                </c:pt>
                <c:pt idx="1">
                  <c:v>-0.14863910330755292</c:v>
                </c:pt>
                <c:pt idx="2">
                  <c:v>-0.13820053142437083</c:v>
                </c:pt>
                <c:pt idx="3">
                  <c:v>-0.11137346161064221</c:v>
                </c:pt>
                <c:pt idx="4">
                  <c:v>-2.8189298245327565E-2</c:v>
                </c:pt>
                <c:pt idx="5">
                  <c:v>-0.17861433273015392</c:v>
                </c:pt>
                <c:pt idx="6">
                  <c:v>-8.6291283835818189E-2</c:v>
                </c:pt>
                <c:pt idx="7">
                  <c:v>-0.31705102106918792</c:v>
                </c:pt>
              </c:numCache>
            </c:numRef>
          </c:val>
          <c:smooth val="0"/>
          <c:extLst>
            <c:ext xmlns:c16="http://schemas.microsoft.com/office/drawing/2014/chart" uri="{C3380CC4-5D6E-409C-BE32-E72D297353CC}">
              <c16:uniqueId val="{00000063-C815-4E68-9FD0-039C897DAEB1}"/>
            </c:ext>
          </c:extLst>
        </c:ser>
        <c:ser>
          <c:idx val="10"/>
          <c:order val="10"/>
          <c:tx>
            <c:strRef>
              <c:f>'3.Allocated_CO2-Sector'!$T$109</c:f>
              <c:strCache>
                <c:ptCount val="1"/>
                <c:pt idx="0">
                  <c:v>■2013年度比</c:v>
                </c:pt>
              </c:strCache>
            </c:strRef>
          </c:tx>
          <c:spPr>
            <a:ln>
              <a:noFill/>
            </a:ln>
          </c:spPr>
          <c:marker>
            <c:symbol val="none"/>
          </c:marker>
          <c:dLbls>
            <c:dLbl>
              <c:idx val="0"/>
              <c:layout>
                <c:manualLayout>
                  <c:x val="0.70447765291349407"/>
                  <c:y val="0.31691834513579231"/>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C815-4E68-9FD0-039C897DAEB1}"/>
                </c:ext>
              </c:extLst>
            </c:dLbl>
            <c:dLbl>
              <c:idx val="1"/>
              <c:layout>
                <c:manualLayout>
                  <c:x val="0.68573464981167265"/>
                  <c:y val="-0.10778415769514535"/>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1413103452973754"/>
                      <c:h val="3.2431494730043871E-2"/>
                    </c:manualLayout>
                  </c15:layout>
                  <c15:dlblFieldTable/>
                  <c15:showDataLabelsRange val="0"/>
                </c:ext>
                <c:ext xmlns:c16="http://schemas.microsoft.com/office/drawing/2014/chart" uri="{C3380CC4-5D6E-409C-BE32-E72D297353CC}">
                  <c16:uniqueId val="{00000065-C815-4E68-9FD0-039C897DAEB1}"/>
                </c:ext>
              </c:extLst>
            </c:dLbl>
            <c:dLbl>
              <c:idx val="2"/>
              <c:layout>
                <c:manualLayout>
                  <c:x val="0.66842839765136541"/>
                  <c:y val="0.14457450684076148"/>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C815-4E68-9FD0-039C897DAEB1}"/>
                </c:ext>
              </c:extLst>
            </c:dLbl>
            <c:dLbl>
              <c:idx val="3"/>
              <c:layout>
                <c:manualLayout>
                  <c:x val="0.631938953411186"/>
                  <c:y val="-3.4123569501665224E-3"/>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0387795852032509"/>
                      <c:h val="3.6327162479566598E-2"/>
                    </c:manualLayout>
                  </c15:layout>
                  <c15:dlblFieldTable/>
                  <c15:showDataLabelsRange val="0"/>
                </c:ext>
                <c:ext xmlns:c16="http://schemas.microsoft.com/office/drawing/2014/chart" uri="{C3380CC4-5D6E-409C-BE32-E72D297353CC}">
                  <c16:uniqueId val="{00000067-C815-4E68-9FD0-039C897DAEB1}"/>
                </c:ext>
              </c:extLst>
            </c:dLbl>
            <c:dLbl>
              <c:idx val="4"/>
              <c:layout>
                <c:manualLayout>
                  <c:x val="0.62102356060173081"/>
                  <c:y val="5.8519103859864141E-2"/>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C815-4E68-9FD0-039C897DAEB1}"/>
                </c:ext>
              </c:extLst>
            </c:dLbl>
            <c:dLbl>
              <c:idx val="5"/>
              <c:layout>
                <c:manualLayout>
                  <c:x val="0.56736804006377861"/>
                  <c:y val="0.49233312975961313"/>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2150663655571968"/>
                      <c:h val="2.2870213331414237E-2"/>
                    </c:manualLayout>
                  </c15:layout>
                  <c15:dlblFieldTable/>
                  <c15:showDataLabelsRange val="0"/>
                </c:ext>
                <c:ext xmlns:c16="http://schemas.microsoft.com/office/drawing/2014/chart" uri="{C3380CC4-5D6E-409C-BE32-E72D297353CC}">
                  <c16:uniqueId val="{00000069-C815-4E68-9FD0-039C897DAEB1}"/>
                </c:ext>
              </c:extLst>
            </c:dLbl>
            <c:dLbl>
              <c:idx val="6"/>
              <c:layout>
                <c:manualLayout>
                  <c:x val="0.57212438744820671"/>
                  <c:y val="0.61137766677136895"/>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endParaRPr lang="ja-JP" altLang="en-US"/>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48074094921E-2"/>
                      <c:h val="3.4999477057777645E-2"/>
                    </c:manualLayout>
                  </c15:layout>
                  <c15:dlblFieldTable/>
                  <c15:showDataLabelsRange val="0"/>
                </c:ext>
                <c:ext xmlns:c16="http://schemas.microsoft.com/office/drawing/2014/chart" uri="{C3380CC4-5D6E-409C-BE32-E72D297353CC}">
                  <c16:uniqueId val="{0000006A-C815-4E68-9FD0-039C897DAEB1}"/>
                </c:ext>
              </c:extLst>
            </c:dLbl>
            <c:dLbl>
              <c:idx val="7"/>
              <c:layout>
                <c:manualLayout>
                  <c:x val="0.55346442508000482"/>
                  <c:y val="0.46395109971639115"/>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C815-4E68-9FD0-039C897DAEB1}"/>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C815-4E68-9FD0-039C897DAEB1}"/>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'3.Allocated_CO2-Sector'!$BC$112:$BC$119</c:f>
              <c:numCache>
                <c:formatCode>#,##0.0%;[Red]\-#,##0.0%</c:formatCode>
                <c:ptCount val="8"/>
                <c:pt idx="0">
                  <c:v>-0.10460679879592705</c:v>
                </c:pt>
                <c:pt idx="1">
                  <c:v>-0.14039605646602338</c:v>
                </c:pt>
                <c:pt idx="2">
                  <c:v>-6.1648045475677704E-2</c:v>
                </c:pt>
                <c:pt idx="3">
                  <c:v>-0.17567291063849966</c:v>
                </c:pt>
                <c:pt idx="4">
                  <c:v>-0.20269367661345106</c:v>
                </c:pt>
                <c:pt idx="5">
                  <c:v>-4.8592787010785621E-2</c:v>
                </c:pt>
                <c:pt idx="6">
                  <c:v>-1.4689169101960498E-2</c:v>
                </c:pt>
                <c:pt idx="7">
                  <c:v>-0.1152881044642009</c:v>
                </c:pt>
              </c:numCache>
            </c:numRef>
          </c:val>
          <c:smooth val="0"/>
          <c:extLst>
            <c:ext xmlns:c16="http://schemas.microsoft.com/office/drawing/2014/chart" uri="{C3380CC4-5D6E-409C-BE32-E72D297353CC}">
              <c16:uniqueId val="{0000006D-C815-4E68-9FD0-039C897DAEB1}"/>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Allocated CO</a:t>
            </a:r>
            <a:r>
              <a:rPr lang="en-US" altLang="ja-JP" sz="1800" b="1" i="0" baseline="-25000">
                <a:effectLst/>
              </a:rPr>
              <a:t>2</a:t>
            </a:r>
            <a:r>
              <a:rPr lang="en-US" altLang="ja-JP" sz="1800" b="1" i="0" baseline="0">
                <a:effectLst/>
              </a:rPr>
              <a:t> emissions by sector (FY2018)</a:t>
            </a:r>
            <a:endParaRPr lang="ja-JP" altLang="ja-JP" sz="1600">
              <a:effectLst/>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8FFB-4036-9C9F-5537A86DFCEB}"/>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FB-4036-9C9F-5537A86DFCE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FB-4036-9C9F-5537A86DFCEB}"/>
                </c:ext>
              </c:extLst>
            </c:dLbl>
            <c:dLbl>
              <c:idx val="23"/>
              <c:delete val="1"/>
              <c:extLst>
                <c:ext xmlns:c15="http://schemas.microsoft.com/office/drawing/2012/chart" uri="{CE6537A1-D6FC-4f65-9D91-7224C49458BB}"/>
                <c:ext xmlns:c16="http://schemas.microsoft.com/office/drawing/2014/chart" uri="{C3380CC4-5D6E-409C-BE32-E72D297353CC}">
                  <c16:uniqueId val="{00000004-8FFB-4036-9C9F-5537A86DFCEB}"/>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FB-4036-9C9F-5537A86DFCE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val>
          <c:smooth val="0"/>
          <c:extLst>
            <c:ext xmlns:c16="http://schemas.microsoft.com/office/drawing/2014/chart" uri="{C3380CC4-5D6E-409C-BE32-E72D297353CC}">
              <c16:uniqueId val="{00000006-8FFB-4036-9C9F-5537A86DFCEB}"/>
            </c:ext>
          </c:extLst>
        </c:ser>
        <c:ser>
          <c:idx val="2"/>
          <c:order val="1"/>
          <c:tx>
            <c:strRef>
              <c:f>'3.Allocated_CO2-Sector'!$T$73</c:f>
              <c:strCache>
                <c:ptCount val="1"/>
                <c:pt idx="0">
                  <c:v>エネルギー転換部門
（電気熱配分統計誤差除く）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2.7799840696149038E-3"/>
                  <c:y val="-2.1043422259755883E-2"/>
                </c:manualLayout>
              </c:layout>
              <c:numFmt formatCode="#,##0_);[Red]\(#,##0\)" sourceLinked="0"/>
              <c:spPr>
                <a:noFill/>
                <a:ln>
                  <a:noFill/>
                </a:ln>
                <a:effectLst/>
              </c:spPr>
              <c:txPr>
                <a:bodyPr wrap="square" lIns="38100" tIns="19050" rIns="38100" bIns="19050" anchor="ctr">
                  <a:sp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B-4036-9C9F-5537A86DFCEB}"/>
                </c:ext>
              </c:extLst>
            </c:dLbl>
            <c:dLbl>
              <c:idx val="15"/>
              <c:layout>
                <c:manualLayout>
                  <c:x val="4.5722369251989754E-2"/>
                  <c:y val="3.4976274811200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FB-4036-9C9F-5537A86DFCEB}"/>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0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0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0C-8FFB-4036-9C9F-5537A86DFCEB}"/>
                </c:ext>
              </c:extLst>
            </c:dLbl>
            <c:dLbl>
              <c:idx val="28"/>
              <c:layout>
                <c:manualLayout>
                  <c:x val="1.6975576561623566E-2"/>
                  <c:y val="-3.4796358052410693E-2"/>
                </c:manualLayout>
              </c:layout>
              <c:numFmt formatCode="##&quot;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FB-4036-9C9F-5537A86DFCEB}"/>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'3.Allocated_CO2-Sector'!$AA$73:$BC$73</c:f>
              <c:numCache>
                <c:formatCode>#,##0.0_ </c:formatCode>
                <c:ptCount val="29"/>
                <c:pt idx="0">
                  <c:v>96.226531970894413</c:v>
                </c:pt>
                <c:pt idx="1">
                  <c:v>95.415126659230765</c:v>
                </c:pt>
                <c:pt idx="2">
                  <c:v>94.334817172211089</c:v>
                </c:pt>
                <c:pt idx="3">
                  <c:v>94.442963216101731</c:v>
                </c:pt>
                <c:pt idx="4">
                  <c:v>94.582709525437338</c:v>
                </c:pt>
                <c:pt idx="5">
                  <c:v>93.234296968221813</c:v>
                </c:pt>
                <c:pt idx="6">
                  <c:v>93.503604341520301</c:v>
                </c:pt>
                <c:pt idx="7">
                  <c:v>95.898870643770167</c:v>
                </c:pt>
                <c:pt idx="8">
                  <c:v>91.606054818037322</c:v>
                </c:pt>
                <c:pt idx="9">
                  <c:v>95.246417828031781</c:v>
                </c:pt>
                <c:pt idx="10">
                  <c:v>95.290470195037031</c:v>
                </c:pt>
                <c:pt idx="11">
                  <c:v>93.048126872465019</c:v>
                </c:pt>
                <c:pt idx="12">
                  <c:v>95.542271136769443</c:v>
                </c:pt>
                <c:pt idx="13">
                  <c:v>96.854961790917756</c:v>
                </c:pt>
                <c:pt idx="14">
                  <c:v>96.970437828326197</c:v>
                </c:pt>
                <c:pt idx="15" formatCode="#,##0_ ">
                  <c:v>102.43879859556357</c:v>
                </c:pt>
                <c:pt idx="16" formatCode="#,##0_ ">
                  <c:v>100.68371661303043</c:v>
                </c:pt>
                <c:pt idx="17" formatCode="#,##0_ ">
                  <c:v>105.64894692844022</c:v>
                </c:pt>
                <c:pt idx="18" formatCode="#,##0_ ">
                  <c:v>103.51756322062408</c:v>
                </c:pt>
                <c:pt idx="19" formatCode="#,##0_ ">
                  <c:v>100.73474225317671</c:v>
                </c:pt>
                <c:pt idx="20" formatCode="#,##0_ ">
                  <c:v>104.11376384560495</c:v>
                </c:pt>
                <c:pt idx="21" formatCode="#,##0_ ">
                  <c:v>105.16185061638181</c:v>
                </c:pt>
                <c:pt idx="22" formatCode="#,##0_ ">
                  <c:v>107.06783913043181</c:v>
                </c:pt>
                <c:pt idx="23" formatCode="#,##0_ ">
                  <c:v>106.1648709126295</c:v>
                </c:pt>
                <c:pt idx="24">
                  <c:v>99.643431617370254</c:v>
                </c:pt>
                <c:pt idx="25">
                  <c:v>96.885156401028013</c:v>
                </c:pt>
                <c:pt idx="26" formatCode="#,##0_ ">
                  <c:v>101.37837955005342</c:v>
                </c:pt>
                <c:pt idx="27">
                  <c:v>95.780536683414496</c:v>
                </c:pt>
                <c:pt idx="28" formatCode="#,##0_ ">
                  <c:v>95.059303621876495</c:v>
                </c:pt>
              </c:numCache>
            </c:numRef>
          </c:val>
          <c:smooth val="0"/>
          <c:extLst>
            <c:ext xmlns:c16="http://schemas.microsoft.com/office/drawing/2014/chart" uri="{C3380CC4-5D6E-409C-BE32-E72D297353CC}">
              <c16:uniqueId val="{0000000E-8FFB-4036-9C9F-5537A86DFCEB}"/>
            </c:ext>
          </c:extLst>
        </c:ser>
        <c:ser>
          <c:idx val="3"/>
          <c:order val="2"/>
          <c:tx>
            <c:strRef>
              <c:f>'3.Allocated_CO2-Sector'!$T$74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FB-4036-9C9F-5537A86DFCEB}"/>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FB-4036-9C9F-5537A86DFCEB}"/>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2-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3-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4-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5-8FFB-4036-9C9F-5537A86DFCEB}"/>
                </c:ext>
              </c:extLst>
            </c:dLbl>
            <c:dLbl>
              <c:idx val="28"/>
              <c:layout>
                <c:manualLayout>
                  <c:x val="9.8291816247546848E-3"/>
                  <c:y val="-9.9417857760730893E-3"/>
                </c:manualLayout>
              </c:layout>
              <c:tx>
                <c:rich>
                  <a:bodyPr wrap="square" lIns="38100" tIns="19050" rIns="38100" bIns="19050" anchor="ctr">
                    <a:spAutoFit/>
                  </a:bodyPr>
                  <a:lstStyle/>
                  <a:p>
                    <a:pPr>
                      <a:defRPr>
                        <a:solidFill>
                          <a:srgbClr val="A8423F"/>
                        </a:solidFill>
                      </a:defRPr>
                    </a:pPr>
                    <a:fld id="{CD71AF3F-37CF-432B-8FF9-25C92446711A}" type="VALUE">
                      <a:rPr lang="en-US" altLang="ja-JP" sz="1200"/>
                      <a:pPr>
                        <a:defRPr>
                          <a:solidFill>
                            <a:srgbClr val="A8423F"/>
                          </a:solidFill>
                        </a:defRPr>
                      </a:pPr>
                      <a:t>[値]</a:t>
                    </a:fld>
                    <a:endParaRPr lang="ja-JP" altLang="en-US"/>
                  </a:p>
                </c:rich>
              </c:tx>
              <c:numFmt formatCode="##&quot;Mt&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8FFB-4036-9C9F-5537A86DFCEB}"/>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'3.Allocated_CO2-Sector'!$AA$74:$BC$74</c:f>
              <c:numCache>
                <c:formatCode>#,##0_ </c:formatCode>
                <c:ptCount val="29"/>
                <c:pt idx="0">
                  <c:v>503.45518821843558</c:v>
                </c:pt>
                <c:pt idx="1">
                  <c:v>497.20735711374181</c:v>
                </c:pt>
                <c:pt idx="2">
                  <c:v>488.73934341546209</c:v>
                </c:pt>
                <c:pt idx="3">
                  <c:v>476.54105875983225</c:v>
                </c:pt>
                <c:pt idx="4">
                  <c:v>493.39615389684724</c:v>
                </c:pt>
                <c:pt idx="5">
                  <c:v>490.09287343069286</c:v>
                </c:pt>
                <c:pt idx="6">
                  <c:v>493.68790321593355</c:v>
                </c:pt>
                <c:pt idx="7">
                  <c:v>484.10565040506492</c:v>
                </c:pt>
                <c:pt idx="8">
                  <c:v>454.18178993025447</c:v>
                </c:pt>
                <c:pt idx="9">
                  <c:v>464.78878940474829</c:v>
                </c:pt>
                <c:pt idx="10">
                  <c:v>477.63473948661482</c:v>
                </c:pt>
                <c:pt idx="11">
                  <c:v>465.69206590643381</c:v>
                </c:pt>
                <c:pt idx="12">
                  <c:v>473.43199089732263</c:v>
                </c:pt>
                <c:pt idx="13">
                  <c:v>475.0032468935803</c:v>
                </c:pt>
                <c:pt idx="14">
                  <c:v>471.24984363988034</c:v>
                </c:pt>
                <c:pt idx="15">
                  <c:v>467.45426350099984</c:v>
                </c:pt>
                <c:pt idx="16">
                  <c:v>461.20362322972301</c:v>
                </c:pt>
                <c:pt idx="17">
                  <c:v>472.51995009867312</c:v>
                </c:pt>
                <c:pt idx="18">
                  <c:v>428.38775745328883</c:v>
                </c:pt>
                <c:pt idx="19">
                  <c:v>403.15154328488256</c:v>
                </c:pt>
                <c:pt idx="20">
                  <c:v>430.3126681522034</c:v>
                </c:pt>
                <c:pt idx="21">
                  <c:v>444.90260728021013</c:v>
                </c:pt>
                <c:pt idx="22">
                  <c:v>456.49512841896558</c:v>
                </c:pt>
                <c:pt idx="23">
                  <c:v>462.97167891155499</c:v>
                </c:pt>
                <c:pt idx="24">
                  <c:v>446.18597281501189</c:v>
                </c:pt>
                <c:pt idx="25">
                  <c:v>429.44899634212783</c:v>
                </c:pt>
                <c:pt idx="26">
                  <c:v>417.3000192171512</c:v>
                </c:pt>
                <c:pt idx="27">
                  <c:v>409.85056336721715</c:v>
                </c:pt>
                <c:pt idx="28">
                  <c:v>397.97228093691865</c:v>
                </c:pt>
              </c:numCache>
            </c:numRef>
          </c:val>
          <c:smooth val="0"/>
          <c:extLst>
            <c:ext xmlns:c16="http://schemas.microsoft.com/office/drawing/2014/chart" uri="{C3380CC4-5D6E-409C-BE32-E72D297353CC}">
              <c16:uniqueId val="{00000017-8FFB-4036-9C9F-5537A86DFCEB}"/>
            </c:ext>
          </c:extLst>
        </c:ser>
        <c:ser>
          <c:idx val="4"/>
          <c:order val="3"/>
          <c:tx>
            <c:strRef>
              <c:f>'3.Allocated_CO2-Sector'!$T$75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FB-4036-9C9F-5537A86DFCEB}"/>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FFB-4036-9C9F-5537A86DFCEB}"/>
                </c:ext>
              </c:extLst>
            </c:dLbl>
            <c:dLbl>
              <c:idx val="23"/>
              <c:layout>
                <c:manualLayout>
                  <c:x val="1.3656242036357106E-2"/>
                  <c:y val="-3.2554239852241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B-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C-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D-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E-8FFB-4036-9C9F-5537A86DFCEB}"/>
                </c:ext>
              </c:extLst>
            </c:dLbl>
            <c:dLbl>
              <c:idx val="28"/>
              <c:layout>
                <c:manualLayout>
                  <c:x val="1.3274444886543139E-2"/>
                  <c:y val="-0.14269897098188675"/>
                </c:manualLayout>
              </c:layout>
              <c:numFmt formatCode="##&quot;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FFB-4036-9C9F-5537A86DFCEB}"/>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'3.Allocated_CO2-Sector'!$AA$75:$BC$75</c:f>
              <c:numCache>
                <c:formatCode>#,##0_ </c:formatCode>
                <c:ptCount val="29"/>
                <c:pt idx="0">
                  <c:v>207.27397127957263</c:v>
                </c:pt>
                <c:pt idx="1">
                  <c:v>219.21050474000234</c:v>
                </c:pt>
                <c:pt idx="2">
                  <c:v>225.94368959210203</c:v>
                </c:pt>
                <c:pt idx="3">
                  <c:v>229.41997430766867</c:v>
                </c:pt>
                <c:pt idx="4">
                  <c:v>239.26517054206886</c:v>
                </c:pt>
                <c:pt idx="5">
                  <c:v>248.41502920168602</c:v>
                </c:pt>
                <c:pt idx="6">
                  <c:v>255.0397610959929</c:v>
                </c:pt>
                <c:pt idx="7">
                  <c:v>256.64735322655446</c:v>
                </c:pt>
                <c:pt idx="8">
                  <c:v>254.49605341613517</c:v>
                </c:pt>
                <c:pt idx="9">
                  <c:v>258.87408048575213</c:v>
                </c:pt>
                <c:pt idx="10">
                  <c:v>258.3216142382733</c:v>
                </c:pt>
                <c:pt idx="11">
                  <c:v>262.44342347333293</c:v>
                </c:pt>
                <c:pt idx="12">
                  <c:v>259.2435925927719</c:v>
                </c:pt>
                <c:pt idx="13">
                  <c:v>255.60500882002833</c:v>
                </c:pt>
                <c:pt idx="14">
                  <c:v>249.49849210123975</c:v>
                </c:pt>
                <c:pt idx="15">
                  <c:v>244.16130008917094</c:v>
                </c:pt>
                <c:pt idx="16">
                  <c:v>241.26448873863239</c:v>
                </c:pt>
                <c:pt idx="17">
                  <c:v>239.24343795704115</c:v>
                </c:pt>
                <c:pt idx="18">
                  <c:v>231.56414894510218</c:v>
                </c:pt>
                <c:pt idx="19">
                  <c:v>227.94246879110997</c:v>
                </c:pt>
                <c:pt idx="20">
                  <c:v>228.77823592578034</c:v>
                </c:pt>
                <c:pt idx="21">
                  <c:v>225.17701596979882</c:v>
                </c:pt>
                <c:pt idx="22">
                  <c:v>226.97109474386605</c:v>
                </c:pt>
                <c:pt idx="23">
                  <c:v>224.24217016764166</c:v>
                </c:pt>
                <c:pt idx="24">
                  <c:v>218.87132334349158</c:v>
                </c:pt>
                <c:pt idx="25">
                  <c:v>217.39690826436953</c:v>
                </c:pt>
                <c:pt idx="26">
                  <c:v>215.29717805706179</c:v>
                </c:pt>
                <c:pt idx="27">
                  <c:v>213.44057034400896</c:v>
                </c:pt>
                <c:pt idx="28">
                  <c:v>210.41807866358224</c:v>
                </c:pt>
              </c:numCache>
            </c:numRef>
          </c:val>
          <c:smooth val="0"/>
          <c:extLst>
            <c:ext xmlns:c16="http://schemas.microsoft.com/office/drawing/2014/chart" uri="{C3380CC4-5D6E-409C-BE32-E72D297353CC}">
              <c16:uniqueId val="{00000020-8FFB-4036-9C9F-5537A86DFCEB}"/>
            </c:ext>
          </c:extLst>
        </c:ser>
        <c:ser>
          <c:idx val="5"/>
          <c:order val="4"/>
          <c:tx>
            <c:strRef>
              <c:f>'3.Allocated_CO2-Sector'!$T$76</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FB-4036-9C9F-5537A86DFCEB}"/>
                </c:ext>
              </c:extLst>
            </c:dLbl>
            <c:dLbl>
              <c:idx val="1"/>
              <c:delete val="1"/>
              <c:extLst>
                <c:ext xmlns:c15="http://schemas.microsoft.com/office/drawing/2012/chart" uri="{CE6537A1-D6FC-4f65-9D91-7224C49458BB}"/>
                <c:ext xmlns:c16="http://schemas.microsoft.com/office/drawing/2014/chart" uri="{C3380CC4-5D6E-409C-BE32-E72D297353CC}">
                  <c16:uniqueId val="{00000022-8FFB-4036-9C9F-5537A86DFCEB}"/>
                </c:ext>
              </c:extLst>
            </c:dLbl>
            <c:dLbl>
              <c:idx val="2"/>
              <c:delete val="1"/>
              <c:extLst>
                <c:ext xmlns:c15="http://schemas.microsoft.com/office/drawing/2012/chart" uri="{CE6537A1-D6FC-4f65-9D91-7224C49458BB}"/>
                <c:ext xmlns:c16="http://schemas.microsoft.com/office/drawing/2014/chart" uri="{C3380CC4-5D6E-409C-BE32-E72D297353CC}">
                  <c16:uniqueId val="{00000023-8FFB-4036-9C9F-5537A86DFCEB}"/>
                </c:ext>
              </c:extLst>
            </c:dLbl>
            <c:dLbl>
              <c:idx val="3"/>
              <c:delete val="1"/>
              <c:extLst>
                <c:ext xmlns:c15="http://schemas.microsoft.com/office/drawing/2012/chart" uri="{CE6537A1-D6FC-4f65-9D91-7224C49458BB}"/>
                <c:ext xmlns:c16="http://schemas.microsoft.com/office/drawing/2014/chart" uri="{C3380CC4-5D6E-409C-BE32-E72D297353CC}">
                  <c16:uniqueId val="{00000024-8FFB-4036-9C9F-5537A86DFCEB}"/>
                </c:ext>
              </c:extLst>
            </c:dLbl>
            <c:dLbl>
              <c:idx val="4"/>
              <c:delete val="1"/>
              <c:extLst>
                <c:ext xmlns:c15="http://schemas.microsoft.com/office/drawing/2012/chart" uri="{CE6537A1-D6FC-4f65-9D91-7224C49458BB}"/>
                <c:ext xmlns:c16="http://schemas.microsoft.com/office/drawing/2014/chart" uri="{C3380CC4-5D6E-409C-BE32-E72D297353CC}">
                  <c16:uniqueId val="{00000025-8FFB-4036-9C9F-5537A86DFCEB}"/>
                </c:ext>
              </c:extLst>
            </c:dLbl>
            <c:dLbl>
              <c:idx val="5"/>
              <c:delete val="1"/>
              <c:extLst>
                <c:ext xmlns:c15="http://schemas.microsoft.com/office/drawing/2012/chart" uri="{CE6537A1-D6FC-4f65-9D91-7224C49458BB}"/>
                <c:ext xmlns:c16="http://schemas.microsoft.com/office/drawing/2014/chart" uri="{C3380CC4-5D6E-409C-BE32-E72D297353CC}">
                  <c16:uniqueId val="{00000026-8FFB-4036-9C9F-5537A86DFCEB}"/>
                </c:ext>
              </c:extLst>
            </c:dLbl>
            <c:dLbl>
              <c:idx val="6"/>
              <c:delete val="1"/>
              <c:extLst>
                <c:ext xmlns:c15="http://schemas.microsoft.com/office/drawing/2012/chart" uri="{CE6537A1-D6FC-4f65-9D91-7224C49458BB}"/>
                <c:ext xmlns:c16="http://schemas.microsoft.com/office/drawing/2014/chart" uri="{C3380CC4-5D6E-409C-BE32-E72D297353CC}">
                  <c16:uniqueId val="{00000027-8FFB-4036-9C9F-5537A86DFCEB}"/>
                </c:ext>
              </c:extLst>
            </c:dLbl>
            <c:dLbl>
              <c:idx val="7"/>
              <c:delete val="1"/>
              <c:extLst>
                <c:ext xmlns:c15="http://schemas.microsoft.com/office/drawing/2012/chart" uri="{CE6537A1-D6FC-4f65-9D91-7224C49458BB}"/>
                <c:ext xmlns:c16="http://schemas.microsoft.com/office/drawing/2014/chart" uri="{C3380CC4-5D6E-409C-BE32-E72D297353CC}">
                  <c16:uniqueId val="{00000028-8FFB-4036-9C9F-5537A86DFCEB}"/>
                </c:ext>
              </c:extLst>
            </c:dLbl>
            <c:dLbl>
              <c:idx val="8"/>
              <c:delete val="1"/>
              <c:extLst>
                <c:ext xmlns:c15="http://schemas.microsoft.com/office/drawing/2012/chart" uri="{CE6537A1-D6FC-4f65-9D91-7224C49458BB}"/>
                <c:ext xmlns:c16="http://schemas.microsoft.com/office/drawing/2014/chart" uri="{C3380CC4-5D6E-409C-BE32-E72D297353CC}">
                  <c16:uniqueId val="{00000029-8FFB-4036-9C9F-5537A86DFCEB}"/>
                </c:ext>
              </c:extLst>
            </c:dLbl>
            <c:dLbl>
              <c:idx val="9"/>
              <c:delete val="1"/>
              <c:extLst>
                <c:ext xmlns:c15="http://schemas.microsoft.com/office/drawing/2012/chart" uri="{CE6537A1-D6FC-4f65-9D91-7224C49458BB}"/>
                <c:ext xmlns:c16="http://schemas.microsoft.com/office/drawing/2014/chart" uri="{C3380CC4-5D6E-409C-BE32-E72D297353CC}">
                  <c16:uniqueId val="{0000002A-8FFB-4036-9C9F-5537A86DFCEB}"/>
                </c:ext>
              </c:extLst>
            </c:dLbl>
            <c:dLbl>
              <c:idx val="10"/>
              <c:delete val="1"/>
              <c:extLst>
                <c:ext xmlns:c15="http://schemas.microsoft.com/office/drawing/2012/chart" uri="{CE6537A1-D6FC-4f65-9D91-7224C49458BB}"/>
                <c:ext xmlns:c16="http://schemas.microsoft.com/office/drawing/2014/chart" uri="{C3380CC4-5D6E-409C-BE32-E72D297353CC}">
                  <c16:uniqueId val="{0000002B-8FFB-4036-9C9F-5537A86DFCEB}"/>
                </c:ext>
              </c:extLst>
            </c:dLbl>
            <c:dLbl>
              <c:idx val="11"/>
              <c:delete val="1"/>
              <c:extLst>
                <c:ext xmlns:c15="http://schemas.microsoft.com/office/drawing/2012/chart" uri="{CE6537A1-D6FC-4f65-9D91-7224C49458BB}"/>
                <c:ext xmlns:c16="http://schemas.microsoft.com/office/drawing/2014/chart" uri="{C3380CC4-5D6E-409C-BE32-E72D297353CC}">
                  <c16:uniqueId val="{0000002C-8FFB-4036-9C9F-5537A86DFCEB}"/>
                </c:ext>
              </c:extLst>
            </c:dLbl>
            <c:dLbl>
              <c:idx val="12"/>
              <c:delete val="1"/>
              <c:extLst>
                <c:ext xmlns:c15="http://schemas.microsoft.com/office/drawing/2012/chart" uri="{CE6537A1-D6FC-4f65-9D91-7224C49458BB}"/>
                <c:ext xmlns:c16="http://schemas.microsoft.com/office/drawing/2014/chart" uri="{C3380CC4-5D6E-409C-BE32-E72D297353CC}">
                  <c16:uniqueId val="{0000002D-8FFB-4036-9C9F-5537A86DFCEB}"/>
                </c:ext>
              </c:extLst>
            </c:dLbl>
            <c:dLbl>
              <c:idx val="13"/>
              <c:delete val="1"/>
              <c:extLst>
                <c:ext xmlns:c15="http://schemas.microsoft.com/office/drawing/2012/chart" uri="{CE6537A1-D6FC-4f65-9D91-7224C49458BB}"/>
                <c:ext xmlns:c16="http://schemas.microsoft.com/office/drawing/2014/chart" uri="{C3380CC4-5D6E-409C-BE32-E72D297353CC}">
                  <c16:uniqueId val="{0000002E-8FFB-4036-9C9F-5537A86DFCEB}"/>
                </c:ext>
              </c:extLst>
            </c:dLbl>
            <c:dLbl>
              <c:idx val="14"/>
              <c:delete val="1"/>
              <c:extLst>
                <c:ext xmlns:c15="http://schemas.microsoft.com/office/drawing/2012/chart" uri="{CE6537A1-D6FC-4f65-9D91-7224C49458BB}"/>
                <c:ext xmlns:c16="http://schemas.microsoft.com/office/drawing/2014/chart" uri="{C3380CC4-5D6E-409C-BE32-E72D297353CC}">
                  <c16:uniqueId val="{0000002F-8FFB-4036-9C9F-5537A86DFCEB}"/>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FFB-4036-9C9F-5537A86DFCEB}"/>
                </c:ext>
              </c:extLst>
            </c:dLbl>
            <c:dLbl>
              <c:idx val="16"/>
              <c:delete val="1"/>
              <c:extLst>
                <c:ext xmlns:c15="http://schemas.microsoft.com/office/drawing/2012/chart" uri="{CE6537A1-D6FC-4f65-9D91-7224C49458BB}"/>
                <c:ext xmlns:c16="http://schemas.microsoft.com/office/drawing/2014/chart" uri="{C3380CC4-5D6E-409C-BE32-E72D297353CC}">
                  <c16:uniqueId val="{00000031-8FFB-4036-9C9F-5537A86DFCEB}"/>
                </c:ext>
              </c:extLst>
            </c:dLbl>
            <c:dLbl>
              <c:idx val="17"/>
              <c:delete val="1"/>
              <c:extLst>
                <c:ext xmlns:c15="http://schemas.microsoft.com/office/drawing/2012/chart" uri="{CE6537A1-D6FC-4f65-9D91-7224C49458BB}"/>
                <c:ext xmlns:c16="http://schemas.microsoft.com/office/drawing/2014/chart" uri="{C3380CC4-5D6E-409C-BE32-E72D297353CC}">
                  <c16:uniqueId val="{00000032-8FFB-4036-9C9F-5537A86DFCEB}"/>
                </c:ext>
              </c:extLst>
            </c:dLbl>
            <c:dLbl>
              <c:idx val="18"/>
              <c:delete val="1"/>
              <c:extLst>
                <c:ext xmlns:c15="http://schemas.microsoft.com/office/drawing/2012/chart" uri="{CE6537A1-D6FC-4f65-9D91-7224C49458BB}"/>
                <c:ext xmlns:c16="http://schemas.microsoft.com/office/drawing/2014/chart" uri="{C3380CC4-5D6E-409C-BE32-E72D297353CC}">
                  <c16:uniqueId val="{00000033-8FFB-4036-9C9F-5537A86DFCEB}"/>
                </c:ext>
              </c:extLst>
            </c:dLbl>
            <c:dLbl>
              <c:idx val="19"/>
              <c:delete val="1"/>
              <c:extLst>
                <c:ext xmlns:c15="http://schemas.microsoft.com/office/drawing/2012/chart" uri="{CE6537A1-D6FC-4f65-9D91-7224C49458BB}"/>
                <c:ext xmlns:c16="http://schemas.microsoft.com/office/drawing/2014/chart" uri="{C3380CC4-5D6E-409C-BE32-E72D297353CC}">
                  <c16:uniqueId val="{00000034-8FFB-4036-9C9F-5537A86DFCEB}"/>
                </c:ext>
              </c:extLst>
            </c:dLbl>
            <c:dLbl>
              <c:idx val="20"/>
              <c:delete val="1"/>
              <c:extLst>
                <c:ext xmlns:c15="http://schemas.microsoft.com/office/drawing/2012/chart" uri="{CE6537A1-D6FC-4f65-9D91-7224C49458BB}"/>
                <c:ext xmlns:c16="http://schemas.microsoft.com/office/drawing/2014/chart" uri="{C3380CC4-5D6E-409C-BE32-E72D297353CC}">
                  <c16:uniqueId val="{00000035-8FFB-4036-9C9F-5537A86DFCEB}"/>
                </c:ext>
              </c:extLst>
            </c:dLbl>
            <c:dLbl>
              <c:idx val="21"/>
              <c:delete val="1"/>
              <c:extLst>
                <c:ext xmlns:c15="http://schemas.microsoft.com/office/drawing/2012/chart" uri="{CE6537A1-D6FC-4f65-9D91-7224C49458BB}"/>
                <c:ext xmlns:c16="http://schemas.microsoft.com/office/drawing/2014/chart" uri="{C3380CC4-5D6E-409C-BE32-E72D297353CC}">
                  <c16:uniqueId val="{00000036-8FFB-4036-9C9F-5537A86DFCEB}"/>
                </c:ext>
              </c:extLst>
            </c:dLbl>
            <c:dLbl>
              <c:idx val="22"/>
              <c:delete val="1"/>
              <c:extLst>
                <c:ext xmlns:c15="http://schemas.microsoft.com/office/drawing/2012/chart" uri="{CE6537A1-D6FC-4f65-9D91-7224C49458BB}"/>
                <c:ext xmlns:c16="http://schemas.microsoft.com/office/drawing/2014/chart" uri="{C3380CC4-5D6E-409C-BE32-E72D297353CC}">
                  <c16:uniqueId val="{00000037-8FFB-4036-9C9F-5537A86DFCEB}"/>
                </c:ext>
              </c:extLst>
            </c:dLbl>
            <c:dLbl>
              <c:idx val="23"/>
              <c:layout>
                <c:manualLayout>
                  <c:x val="-2.0275004838062792E-2"/>
                  <c:y val="-4.2291440097695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3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3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3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3C-8FFB-4036-9C9F-5537A86DFCEB}"/>
                </c:ext>
              </c:extLst>
            </c:dLbl>
            <c:dLbl>
              <c:idx val="28"/>
              <c:layout>
                <c:manualLayout>
                  <c:x val="1.5860947425758276E-2"/>
                  <c:y val="-9.1083489285461922E-2"/>
                </c:manualLayout>
              </c:layout>
              <c:numFmt formatCode="##&quot;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FFB-4036-9C9F-5537A86DFCEB}"/>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'3.Allocated_CO2-Sector'!$AA$76:$BC$76</c:f>
              <c:numCache>
                <c:formatCode>#,##0_ </c:formatCode>
                <c:ptCount val="29"/>
                <c:pt idx="0">
                  <c:v>129.95731901583463</c:v>
                </c:pt>
                <c:pt idx="1">
                  <c:v>134.04201126634902</c:v>
                </c:pt>
                <c:pt idx="2">
                  <c:v>138.32256057885203</c:v>
                </c:pt>
                <c:pt idx="3">
                  <c:v>142.6709738933005</c:v>
                </c:pt>
                <c:pt idx="4">
                  <c:v>156.77225920453827</c:v>
                </c:pt>
                <c:pt idx="5">
                  <c:v>161.8035598060944</c:v>
                </c:pt>
                <c:pt idx="6">
                  <c:v>159.53906964282641</c:v>
                </c:pt>
                <c:pt idx="7">
                  <c:v>164.45762369554151</c:v>
                </c:pt>
                <c:pt idx="8">
                  <c:v>172.47437937302433</c:v>
                </c:pt>
                <c:pt idx="9">
                  <c:v>183.1080790713462</c:v>
                </c:pt>
                <c:pt idx="10">
                  <c:v>189.83283300327813</c:v>
                </c:pt>
                <c:pt idx="11">
                  <c:v>190.39109347248123</c:v>
                </c:pt>
                <c:pt idx="12">
                  <c:v>199.8489339320449</c:v>
                </c:pt>
                <c:pt idx="13">
                  <c:v>206.27212375143768</c:v>
                </c:pt>
                <c:pt idx="14">
                  <c:v>213.57174472806867</c:v>
                </c:pt>
                <c:pt idx="15">
                  <c:v>220.39451239762136</c:v>
                </c:pt>
                <c:pt idx="16">
                  <c:v>217.16456888579188</c:v>
                </c:pt>
                <c:pt idx="17">
                  <c:v>226.83180657632906</c:v>
                </c:pt>
                <c:pt idx="18">
                  <c:v>219.8366356075706</c:v>
                </c:pt>
                <c:pt idx="19">
                  <c:v>196.17659421381785</c:v>
                </c:pt>
                <c:pt idx="20">
                  <c:v>200.07233595565631</c:v>
                </c:pt>
                <c:pt idx="21">
                  <c:v>223.08080913463257</c:v>
                </c:pt>
                <c:pt idx="22">
                  <c:v>228.04095743129227</c:v>
                </c:pt>
                <c:pt idx="23">
                  <c:v>237.58580199469986</c:v>
                </c:pt>
                <c:pt idx="24">
                  <c:v>229.72152132413035</c:v>
                </c:pt>
                <c:pt idx="25">
                  <c:v>218.9370840221552</c:v>
                </c:pt>
                <c:pt idx="26">
                  <c:v>211.98711663364429</c:v>
                </c:pt>
                <c:pt idx="27">
                  <c:v>209.61704494016976</c:v>
                </c:pt>
                <c:pt idx="28">
                  <c:v>195.84841263190867</c:v>
                </c:pt>
              </c:numCache>
            </c:numRef>
          </c:val>
          <c:smooth val="0"/>
          <c:extLst>
            <c:ext xmlns:c16="http://schemas.microsoft.com/office/drawing/2014/chart" uri="{C3380CC4-5D6E-409C-BE32-E72D297353CC}">
              <c16:uniqueId val="{0000003E-8FFB-4036-9C9F-5537A86DFCEB}"/>
            </c:ext>
          </c:extLst>
        </c:ser>
        <c:ser>
          <c:idx val="6"/>
          <c:order val="5"/>
          <c:tx>
            <c:strRef>
              <c:f>'3.Allocated_CO2-Sector'!$T$77</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FFB-4036-9C9F-5537A86DFCEB}"/>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FFB-4036-9C9F-5537A86DFCEB}"/>
                </c:ext>
              </c:extLst>
            </c:dLbl>
            <c:dLbl>
              <c:idx val="23"/>
              <c:layout>
                <c:manualLayout>
                  <c:x val="-2.7812464179457347E-2"/>
                  <c:y val="2.1555139039934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2-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3-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4-8FFB-4036-9C9F-5537A86DFCEB}"/>
                </c:ext>
              </c:extLst>
            </c:dLbl>
            <c:dLbl>
              <c:idx val="28"/>
              <c:layout>
                <c:manualLayout>
                  <c:x val="8.7154991320529292E-3"/>
                  <c:y val="-1.1883666170507155E-2"/>
                </c:manualLayout>
              </c:layout>
              <c:numFmt formatCode="##&quot;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FFB-4036-9C9F-5537A86DFCEB}"/>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'3.Allocated_CO2-Sector'!$AA$77:$BC$77</c:f>
              <c:numCache>
                <c:formatCode>#,##0_ </c:formatCode>
                <c:ptCount val="29"/>
                <c:pt idx="0">
                  <c:v>130.66526694358686</c:v>
                </c:pt>
                <c:pt idx="1">
                  <c:v>132.49438566987615</c:v>
                </c:pt>
                <c:pt idx="2">
                  <c:v>139.35448849930759</c:v>
                </c:pt>
                <c:pt idx="3">
                  <c:v>138.80357290029716</c:v>
                </c:pt>
                <c:pt idx="4">
                  <c:v>148.31367926049975</c:v>
                </c:pt>
                <c:pt idx="5">
                  <c:v>150.30089054050353</c:v>
                </c:pt>
                <c:pt idx="6">
                  <c:v>153.02366913769407</c:v>
                </c:pt>
                <c:pt idx="7">
                  <c:v>148.13575902449048</c:v>
                </c:pt>
                <c:pt idx="8">
                  <c:v>145.53803989709024</c:v>
                </c:pt>
                <c:pt idx="9">
                  <c:v>152.67544353020426</c:v>
                </c:pt>
                <c:pt idx="10">
                  <c:v>155.58517476902639</c:v>
                </c:pt>
                <c:pt idx="11">
                  <c:v>152.42636631956952</c:v>
                </c:pt>
                <c:pt idx="12">
                  <c:v>163.24749576316071</c:v>
                </c:pt>
                <c:pt idx="13">
                  <c:v>165.69113727583175</c:v>
                </c:pt>
                <c:pt idx="14">
                  <c:v>164.08077624980189</c:v>
                </c:pt>
                <c:pt idx="15">
                  <c:v>170.46946743802917</c:v>
                </c:pt>
                <c:pt idx="16">
                  <c:v>161.92861194564023</c:v>
                </c:pt>
                <c:pt idx="17">
                  <c:v>172.79957012022936</c:v>
                </c:pt>
                <c:pt idx="18">
                  <c:v>168.00756601592084</c:v>
                </c:pt>
                <c:pt idx="19">
                  <c:v>161.87185143307579</c:v>
                </c:pt>
                <c:pt idx="20">
                  <c:v>178.85077877908179</c:v>
                </c:pt>
                <c:pt idx="21">
                  <c:v>193.8210789110704</c:v>
                </c:pt>
                <c:pt idx="22">
                  <c:v>211.86400384240548</c:v>
                </c:pt>
                <c:pt idx="23">
                  <c:v>207.77968005451197</c:v>
                </c:pt>
                <c:pt idx="24">
                  <c:v>193.40757423773348</c:v>
                </c:pt>
                <c:pt idx="25">
                  <c:v>186.54562809360101</c:v>
                </c:pt>
                <c:pt idx="26">
                  <c:v>184.76010919903459</c:v>
                </c:pt>
                <c:pt idx="27">
                  <c:v>186.39274326653242</c:v>
                </c:pt>
                <c:pt idx="28">
                  <c:v>165.6640527786964</c:v>
                </c:pt>
              </c:numCache>
            </c:numRef>
          </c:val>
          <c:smooth val="0"/>
          <c:extLst>
            <c:ext xmlns:c16="http://schemas.microsoft.com/office/drawing/2014/chart" uri="{C3380CC4-5D6E-409C-BE32-E72D297353CC}">
              <c16:uniqueId val="{00000046-8FFB-4036-9C9F-5537A86DFCEB}"/>
            </c:ext>
          </c:extLst>
        </c:ser>
        <c:ser>
          <c:idx val="8"/>
          <c:order val="6"/>
          <c:tx>
            <c:strRef>
              <c:f>'3.Allocated_CO2-Sector'!$T$78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1.6692415547631224E-2"/>
                  <c:y val="-2.4622276726319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FFB-4036-9C9F-5537A86DFCEB}"/>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FFB-4036-9C9F-5537A86DFCEB}"/>
                </c:ext>
              </c:extLst>
            </c:dLbl>
            <c:dLbl>
              <c:idx val="23"/>
              <c:layout>
                <c:manualLayout>
                  <c:x val="1.9121409313626429E-2"/>
                  <c:y val="-2.129799428668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4A-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B-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C-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D-8FFB-4036-9C9F-5537A86DFCEB}"/>
                </c:ext>
              </c:extLst>
            </c:dLbl>
            <c:dLbl>
              <c:idx val="28"/>
              <c:layout>
                <c:manualLayout>
                  <c:x val="1.1754270887305485E-2"/>
                  <c:y val="-4.264783539965155E-2"/>
                </c:manualLayout>
              </c:layout>
              <c:numFmt formatCode="##&quot;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8FFB-4036-9C9F-5537A86DFCEB}"/>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'3.Allocated_CO2-Sector'!$AA$78:$BC$78</c:f>
              <c:numCache>
                <c:formatCode>#,##0.0_ </c:formatCode>
                <c:ptCount val="29"/>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48.758233154878504</c:v>
                </c:pt>
                <c:pt idx="24">
                  <c:v>48.153203343976863</c:v>
                </c:pt>
                <c:pt idx="25">
                  <c:v>46.772380870678738</c:v>
                </c:pt>
                <c:pt idx="26">
                  <c:v>46.359043017928805</c:v>
                </c:pt>
                <c:pt idx="27">
                  <c:v>46.993986788954004</c:v>
                </c:pt>
                <c:pt idx="28">
                  <c:v>46.388934716161266</c:v>
                </c:pt>
              </c:numCache>
            </c:numRef>
          </c:val>
          <c:smooth val="0"/>
          <c:extLst>
            <c:ext xmlns:c16="http://schemas.microsoft.com/office/drawing/2014/chart" uri="{C3380CC4-5D6E-409C-BE32-E72D297353CC}">
              <c16:uniqueId val="{0000004F-8FFB-4036-9C9F-5537A86DFCEB}"/>
            </c:ext>
          </c:extLst>
        </c:ser>
        <c:ser>
          <c:idx val="9"/>
          <c:order val="7"/>
          <c:tx>
            <c:strRef>
              <c:f>'3.Allocated_CO2-Sector'!$T$79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FFB-4036-9C9F-5537A86DFCEB}"/>
                </c:ext>
              </c:extLst>
            </c:dLbl>
            <c:dLbl>
              <c:idx val="15"/>
              <c:layout>
                <c:manualLayout>
                  <c:x val="1.74857095068791E-2"/>
                  <c:y val="1.5270788295135472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8FFB-4036-9C9F-5537A86DFCEB}"/>
                </c:ext>
              </c:extLst>
            </c:dLbl>
            <c:dLbl>
              <c:idx val="23"/>
              <c:layout>
                <c:manualLayout>
                  <c:x val="1.2744588372771102E-2"/>
                  <c:y val="1.9170414437261488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FFB-4036-9C9F-5537A86DFCEB}"/>
                </c:ext>
              </c:extLst>
            </c:dLbl>
            <c:dLbl>
              <c:idx val="28"/>
              <c:layout>
                <c:manualLayout>
                  <c:x val="1.8069368999775692E-2"/>
                  <c:y val="-2.1250281071372383E-2"/>
                </c:manualLayout>
              </c:layout>
              <c:numFmt formatCode="##&quot;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8FFB-4036-9C9F-5537A86DFCEB}"/>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'3.Allocated_CO2-Sector'!$AA$79:$BC$79</c:f>
              <c:numCache>
                <c:formatCode>#,##0.0_ </c:formatCode>
                <c:ptCount val="29"/>
                <c:pt idx="0">
                  <c:v>24.009919440480939</c:v>
                </c:pt>
                <c:pt idx="1">
                  <c:v>24.198433025104432</c:v>
                </c:pt>
                <c:pt idx="2">
                  <c:v>26.002914828499776</c:v>
                </c:pt>
                <c:pt idx="3">
                  <c:v>25.024946447143286</c:v>
                </c:pt>
                <c:pt idx="4">
                  <c:v>28.60356693581674</c:v>
                </c:pt>
                <c:pt idx="5">
                  <c:v>29.144796301750581</c:v>
                </c:pt>
                <c:pt idx="6">
                  <c:v>29.655014460891916</c:v>
                </c:pt>
                <c:pt idx="7">
                  <c:v>31.208889703732336</c:v>
                </c:pt>
                <c:pt idx="8">
                  <c:v>31.451722241133282</c:v>
                </c:pt>
                <c:pt idx="9">
                  <c:v>31.367978973028713</c:v>
                </c:pt>
                <c:pt idx="10">
                  <c:v>32.857906344402544</c:v>
                </c:pt>
                <c:pt idx="11">
                  <c:v>32.52316222944993</c:v>
                </c:pt>
                <c:pt idx="12">
                  <c:v>32.768137501850823</c:v>
                </c:pt>
                <c:pt idx="13">
                  <c:v>33.516424967093371</c:v>
                </c:pt>
                <c:pt idx="14">
                  <c:v>32.704041643759759</c:v>
                </c:pt>
                <c:pt idx="15">
                  <c:v>31.686377260110259</c:v>
                </c:pt>
                <c:pt idx="16">
                  <c:v>29.931526286271751</c:v>
                </c:pt>
                <c:pt idx="17">
                  <c:v>30.502818619135546</c:v>
                </c:pt>
                <c:pt idx="18">
                  <c:v>31.87064823667842</c:v>
                </c:pt>
                <c:pt idx="19">
                  <c:v>28.20565865076334</c:v>
                </c:pt>
                <c:pt idx="20">
                  <c:v>28.717176056575322</c:v>
                </c:pt>
                <c:pt idx="21">
                  <c:v>28.036412482782122</c:v>
                </c:pt>
                <c:pt idx="22">
                  <c:v>29.84416517836717</c:v>
                </c:pt>
                <c:pt idx="23">
                  <c:v>29.383741838949959</c:v>
                </c:pt>
                <c:pt idx="24">
                  <c:v>28.508044282241624</c:v>
                </c:pt>
                <c:pt idx="25">
                  <c:v>28.974041529664674</c:v>
                </c:pt>
                <c:pt idx="26">
                  <c:v>29.176105476311879</c:v>
                </c:pt>
                <c:pt idx="27">
                  <c:v>29.518051254602316</c:v>
                </c:pt>
                <c:pt idx="28">
                  <c:v>28.952119086229271</c:v>
                </c:pt>
              </c:numCache>
            </c:numRef>
          </c:val>
          <c:smooth val="0"/>
          <c:extLst>
            <c:ext xmlns:c16="http://schemas.microsoft.com/office/drawing/2014/chart" uri="{C3380CC4-5D6E-409C-BE32-E72D297353CC}">
              <c16:uniqueId val="{00000054-8FFB-4036-9C9F-5537A86DFCEB}"/>
            </c:ext>
          </c:extLst>
        </c:ser>
        <c:ser>
          <c:idx val="0"/>
          <c:order val="8"/>
          <c:tx>
            <c:strRef>
              <c:f>'3.Allocated_CO2-Sector'!$T$80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FFB-4036-9C9F-5537A86DFCEB}"/>
                </c:ext>
              </c:extLst>
            </c:dLbl>
            <c:dLbl>
              <c:idx val="15"/>
              <c:layout>
                <c:manualLayout>
                  <c:x val="-9.5995371918305653E-3"/>
                  <c:y val="-1.140148515591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8FFB-4036-9C9F-5537A86DFCEB}"/>
                </c:ext>
              </c:extLst>
            </c:dLbl>
            <c:dLbl>
              <c:idx val="23"/>
              <c:layout>
                <c:manualLayout>
                  <c:x val="-2.7450724252278142E-2"/>
                  <c:y val="-1.5191023323223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FFB-4036-9C9F-5537A86DFCEB}"/>
                </c:ext>
              </c:extLst>
            </c:dLbl>
            <c:dLbl>
              <c:idx val="28"/>
              <c:layout>
                <c:manualLayout>
                  <c:x val="1.4270405223997298E-2"/>
                  <c:y val="-1.1577201177413201E-2"/>
                </c:manualLayout>
              </c:layout>
              <c:numFmt formatCode="##.#&quot;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8FFB-4036-9C9F-5537A86DFCEB}"/>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'3.Allocated_CO2-Sector'!$AA$80:$BC$80</c:f>
              <c:numCache>
                <c:formatCode>#,##0.0_ </c:formatCode>
                <c:ptCount val="29"/>
                <c:pt idx="0">
                  <c:v>6.6721268380523249</c:v>
                </c:pt>
                <c:pt idx="1">
                  <c:v>6.4663045365745919</c:v>
                </c:pt>
                <c:pt idx="2">
                  <c:v>6.206227919699935</c:v>
                </c:pt>
                <c:pt idx="3">
                  <c:v>5.9939071350957995</c:v>
                </c:pt>
                <c:pt idx="4">
                  <c:v>5.7832637475431445</c:v>
                </c:pt>
                <c:pt idx="5">
                  <c:v>5.9755610305995885</c:v>
                </c:pt>
                <c:pt idx="6">
                  <c:v>6.0894145063801526</c:v>
                </c:pt>
                <c:pt idx="7">
                  <c:v>6.0494409006176557</c:v>
                </c:pt>
                <c:pt idx="8">
                  <c:v>5.6074418176236582</c:v>
                </c:pt>
                <c:pt idx="9">
                  <c:v>5.6316369367610521</c:v>
                </c:pt>
                <c:pt idx="10">
                  <c:v>5.705268954507785</c:v>
                </c:pt>
                <c:pt idx="11">
                  <c:v>5.2294456507450464</c:v>
                </c:pt>
                <c:pt idx="12">
                  <c:v>4.9653188116064415</c:v>
                </c:pt>
                <c:pt idx="13">
                  <c:v>4.7850753118183817</c:v>
                </c:pt>
                <c:pt idx="14">
                  <c:v>4.6271126453900102</c:v>
                </c:pt>
                <c:pt idx="15">
                  <c:v>4.5682629177681831</c:v>
                </c:pt>
                <c:pt idx="16">
                  <c:v>4.5025332509482521</c:v>
                </c:pt>
                <c:pt idx="17">
                  <c:v>4.5114971129597805</c:v>
                </c:pt>
                <c:pt idx="18">
                  <c:v>4.0841513951954465</c:v>
                </c:pt>
                <c:pt idx="19">
                  <c:v>3.7327235408687764</c:v>
                </c:pt>
                <c:pt idx="20">
                  <c:v>3.6261307966784453</c:v>
                </c:pt>
                <c:pt idx="21">
                  <c:v>3.5065713483391883</c:v>
                </c:pt>
                <c:pt idx="22">
                  <c:v>3.5183986872344741</c:v>
                </c:pt>
                <c:pt idx="23">
                  <c:v>3.5264480006655785</c:v>
                </c:pt>
                <c:pt idx="24">
                  <c:v>3.4207896528708073</c:v>
                </c:pt>
                <c:pt idx="25">
                  <c:v>3.2734732212951503</c:v>
                </c:pt>
                <c:pt idx="26">
                  <c:v>3.1988801205031203</c:v>
                </c:pt>
                <c:pt idx="27">
                  <c:v>3.0839227642139568</c:v>
                </c:pt>
                <c:pt idx="28">
                  <c:v>3.1198904951772728</c:v>
                </c:pt>
              </c:numCache>
            </c:numRef>
          </c:val>
          <c:smooth val="0"/>
          <c:extLst>
            <c:ext xmlns:c16="http://schemas.microsoft.com/office/drawing/2014/chart" uri="{C3380CC4-5D6E-409C-BE32-E72D297353CC}">
              <c16:uniqueId val="{00000059-8FFB-4036-9C9F-5537A86DFCE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'3.Allocated_CO2-Sector'!$T$96</c:f>
              <c:strCache>
                <c:ptCount val="1"/>
                <c:pt idx="0">
                  <c:v>■2005年度比</c:v>
                </c:pt>
              </c:strCache>
            </c:strRef>
          </c:tx>
          <c:spPr>
            <a:ln>
              <a:noFill/>
            </a:ln>
          </c:spPr>
          <c:marker>
            <c:symbol val="none"/>
          </c:marker>
          <c:dLbls>
            <c:dLbl>
              <c:idx val="0"/>
              <c:layout>
                <c:manualLayout>
                  <c:x val="0.68126110401603723"/>
                  <c:y val="0.40279932925458556"/>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8FFB-4036-9C9F-5537A86DFCEB}"/>
                </c:ext>
              </c:extLst>
            </c:dLbl>
            <c:dLbl>
              <c:idx val="1"/>
              <c:layout>
                <c:manualLayout>
                  <c:x val="0.65288261186181373"/>
                  <c:y val="-9.8373108212378407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8FFB-4036-9C9F-5537A86DFCEB}"/>
                </c:ext>
              </c:extLst>
            </c:dLbl>
            <c:dLbl>
              <c:idx val="2"/>
              <c:layout>
                <c:manualLayout>
                  <c:x val="0.64124139334852881"/>
                  <c:y val="2.4441956826839539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8FFB-4036-9C9F-5537A86DFCEB}"/>
                </c:ext>
              </c:extLst>
            </c:dLbl>
            <c:dLbl>
              <c:idx val="3"/>
              <c:layout>
                <c:manualLayout>
                  <c:x val="0.61953982218696668"/>
                  <c:y val="0.14786594812659098"/>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8FFB-4036-9C9F-5537A86DFCEB}"/>
                </c:ext>
              </c:extLst>
            </c:dLbl>
            <c:dLbl>
              <c:idx val="4"/>
              <c:layout>
                <c:manualLayout>
                  <c:x val="0.58762472593234294"/>
                  <c:y val="0.43087600930780773"/>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8FFB-4036-9C9F-5537A86DFCEB}"/>
                </c:ext>
              </c:extLst>
            </c:dLbl>
            <c:dLbl>
              <c:idx val="5"/>
              <c:layout>
                <c:manualLayout>
                  <c:x val="0.55253271500775847"/>
                  <c:y val="0.2419457981651488"/>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0320942680375216"/>
                      <c:h val="3.7904925340400977E-2"/>
                    </c:manualLayout>
                  </c15:layout>
                  <c15:dlblFieldTable/>
                  <c15:showDataLabelsRange val="0"/>
                </c:ext>
                <c:ext xmlns:c16="http://schemas.microsoft.com/office/drawing/2014/chart" uri="{C3380CC4-5D6E-409C-BE32-E72D297353CC}">
                  <c16:uniqueId val="{0000005F-8FFB-4036-9C9F-5537A86DFCEB}"/>
                </c:ext>
              </c:extLst>
            </c:dLbl>
            <c:dLbl>
              <c:idx val="6"/>
              <c:layout>
                <c:manualLayout>
                  <c:x val="0.52902782083538213"/>
                  <c:y val="0.48226080022756418"/>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0600899213555307"/>
                      <c:h val="1.6760627738639938E-2"/>
                    </c:manualLayout>
                  </c15:layout>
                  <c15:dlblFieldTable/>
                  <c15:showDataLabelsRange val="0"/>
                </c:ext>
                <c:ext xmlns:c16="http://schemas.microsoft.com/office/drawing/2014/chart" uri="{C3380CC4-5D6E-409C-BE32-E72D297353CC}">
                  <c16:uniqueId val="{00000060-8FFB-4036-9C9F-5537A86DFCEB}"/>
                </c:ext>
              </c:extLst>
            </c:dLbl>
            <c:dLbl>
              <c:idx val="7"/>
              <c:layout>
                <c:manualLayout>
                  <c:x val="0.5279493500765805"/>
                  <c:y val="7.3089074261967396E-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8FFB-4036-9C9F-5537A86DFCEB}"/>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FFB-4036-9C9F-5537A86DFCEB}"/>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'3.Allocated_CO2-Sector'!$BC$99:$BC$106</c:f>
              <c:numCache>
                <c:formatCode>#,##0.0%;[Red]\-#,##0.0%</c:formatCode>
                <c:ptCount val="8"/>
                <c:pt idx="0">
                  <c:v>-7.2038085909440386E-2</c:v>
                </c:pt>
                <c:pt idx="1">
                  <c:v>-0.14863910330755292</c:v>
                </c:pt>
                <c:pt idx="2">
                  <c:v>-0.13820053142437083</c:v>
                </c:pt>
                <c:pt idx="3">
                  <c:v>-0.11137346161064221</c:v>
                </c:pt>
                <c:pt idx="4">
                  <c:v>-2.8189298245327565E-2</c:v>
                </c:pt>
                <c:pt idx="5">
                  <c:v>-0.17861433273015392</c:v>
                </c:pt>
                <c:pt idx="6">
                  <c:v>-8.6291283835818189E-2</c:v>
                </c:pt>
                <c:pt idx="7">
                  <c:v>-0.31705102106918792</c:v>
                </c:pt>
              </c:numCache>
            </c:numRef>
          </c:val>
          <c:smooth val="0"/>
          <c:extLst>
            <c:ext xmlns:c16="http://schemas.microsoft.com/office/drawing/2014/chart" uri="{C3380CC4-5D6E-409C-BE32-E72D297353CC}">
              <c16:uniqueId val="{00000063-8FFB-4036-9C9F-5537A86DFCEB}"/>
            </c:ext>
          </c:extLst>
        </c:ser>
        <c:ser>
          <c:idx val="10"/>
          <c:order val="10"/>
          <c:tx>
            <c:strRef>
              <c:f>'2.CO2-Sector'!$T$106</c:f>
              <c:strCache>
                <c:ptCount val="1"/>
                <c:pt idx="0">
                  <c:v>■2013年度比</c:v>
                </c:pt>
              </c:strCache>
            </c:strRef>
          </c:tx>
          <c:spPr>
            <a:ln>
              <a:noFill/>
            </a:ln>
          </c:spPr>
          <c:marker>
            <c:symbol val="none"/>
          </c:marker>
          <c:dLbls>
            <c:dLbl>
              <c:idx val="0"/>
              <c:layout>
                <c:manualLayout>
                  <c:x val="0.67155251825530371"/>
                  <c:y val="0.30913617225519918"/>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8FFB-4036-9C9F-5537A86DFCEB}"/>
                </c:ext>
              </c:extLst>
            </c:dLbl>
            <c:dLbl>
              <c:idx val="1"/>
              <c:layout>
                <c:manualLayout>
                  <c:x val="0.64708646060408104"/>
                  <c:y val="-0.10778412508429884"/>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1413103452973754"/>
                      <c:h val="3.2431494730043871E-2"/>
                    </c:manualLayout>
                  </c15:layout>
                  <c15:dlblFieldTable/>
                  <c15:showDataLabelsRange val="0"/>
                </c:ext>
                <c:ext xmlns:c16="http://schemas.microsoft.com/office/drawing/2014/chart" uri="{C3380CC4-5D6E-409C-BE32-E72D297353CC}">
                  <c16:uniqueId val="{00000065-8FFB-4036-9C9F-5537A86DFCEB}"/>
                </c:ext>
              </c:extLst>
            </c:dLbl>
            <c:dLbl>
              <c:idx val="2"/>
              <c:layout>
                <c:manualLayout>
                  <c:x val="0.6455257134155955"/>
                  <c:y val="0.15415889497123206"/>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8FFB-4036-9C9F-5537A86DFCEB}"/>
                </c:ext>
              </c:extLst>
            </c:dLbl>
            <c:dLbl>
              <c:idx val="3"/>
              <c:layout>
                <c:manualLayout>
                  <c:x val="0.60330822049122701"/>
                  <c:y val="1.3814378497255874E-4"/>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0387795852032509"/>
                      <c:h val="3.6327162479566598E-2"/>
                    </c:manualLayout>
                  </c15:layout>
                  <c15:dlblFieldTable/>
                  <c15:showDataLabelsRange val="0"/>
                </c:ext>
                <c:ext xmlns:c16="http://schemas.microsoft.com/office/drawing/2014/chart" uri="{C3380CC4-5D6E-409C-BE32-E72D297353CC}">
                  <c16:uniqueId val="{00000067-8FFB-4036-9C9F-5537A86DFCEB}"/>
                </c:ext>
              </c:extLst>
            </c:dLbl>
            <c:dLbl>
              <c:idx val="4"/>
              <c:layout>
                <c:manualLayout>
                  <c:x val="0.58236772139250992"/>
                  <c:y val="4.5201497025997392E-2"/>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8FFB-4036-9C9F-5537A86DFCEB}"/>
                </c:ext>
              </c:extLst>
            </c:dLbl>
            <c:dLbl>
              <c:idx val="5"/>
              <c:layout>
                <c:manualLayout>
                  <c:x val="0.54016871285441403"/>
                  <c:y val="0.48064741513916143"/>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2150663655571968"/>
                      <c:h val="2.2870213331414237E-2"/>
                    </c:manualLayout>
                  </c15:layout>
                  <c15:dlblFieldTable/>
                  <c15:showDataLabelsRange val="0"/>
                </c:ext>
                <c:ext xmlns:c16="http://schemas.microsoft.com/office/drawing/2014/chart" uri="{C3380CC4-5D6E-409C-BE32-E72D297353CC}">
                  <c16:uniqueId val="{00000069-8FFB-4036-9C9F-5537A86DFCEB}"/>
                </c:ext>
              </c:extLst>
            </c:dLbl>
            <c:dLbl>
              <c:idx val="6"/>
              <c:layout>
                <c:manualLayout>
                  <c:x val="0.54778783035345868"/>
                  <c:y val="0.60159021039776894"/>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endParaRPr lang="ja-JP" altLang="en-US"/>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48074094921E-2"/>
                      <c:h val="3.4999477057777645E-2"/>
                    </c:manualLayout>
                  </c15:layout>
                  <c15:dlblFieldTable/>
                  <c15:showDataLabelsRange val="0"/>
                </c:ext>
                <c:ext xmlns:c16="http://schemas.microsoft.com/office/drawing/2014/chart" uri="{C3380CC4-5D6E-409C-BE32-E72D297353CC}">
                  <c16:uniqueId val="{0000006A-8FFB-4036-9C9F-5537A86DFCEB}"/>
                </c:ext>
              </c:extLst>
            </c:dLbl>
            <c:dLbl>
              <c:idx val="7"/>
              <c:layout>
                <c:manualLayout>
                  <c:x val="0.52483619621536715"/>
                  <c:y val="0.45811106790689748"/>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8FFB-4036-9C9F-5537A86DFCEB}"/>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FFB-4036-9C9F-5537A86DFCEB}"/>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'3.Allocated_CO2-Sector'!$BC$112:$BC$119</c:f>
              <c:numCache>
                <c:formatCode>#,##0.0%;[Red]\-#,##0.0%</c:formatCode>
                <c:ptCount val="8"/>
                <c:pt idx="0">
                  <c:v>-0.10460679879592705</c:v>
                </c:pt>
                <c:pt idx="1">
                  <c:v>-0.14039605646602338</c:v>
                </c:pt>
                <c:pt idx="2">
                  <c:v>-6.1648045475677704E-2</c:v>
                </c:pt>
                <c:pt idx="3">
                  <c:v>-0.17567291063849966</c:v>
                </c:pt>
                <c:pt idx="4">
                  <c:v>-0.20269367661345106</c:v>
                </c:pt>
                <c:pt idx="5">
                  <c:v>-4.8592787010785621E-2</c:v>
                </c:pt>
                <c:pt idx="6">
                  <c:v>-1.4689169101960498E-2</c:v>
                </c:pt>
                <c:pt idx="7">
                  <c:v>-0.1152881044642009</c:v>
                </c:pt>
              </c:numCache>
            </c:numRef>
          </c:val>
          <c:smooth val="0"/>
          <c:extLst>
            <c:ext xmlns:c16="http://schemas.microsoft.com/office/drawing/2014/chart" uri="{C3380CC4-5D6E-409C-BE32-E72D297353CC}">
              <c16:uniqueId val="{0000006D-8FFB-4036-9C9F-5537A86DFCEB}"/>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7563422528985"/>
          <c:y val="0.23732750568798991"/>
          <c:w val="0.52042653091420465"/>
          <c:h val="0.57014622337858223"/>
        </c:manualLayout>
      </c:layout>
      <c:doughnutChart>
        <c:varyColors val="1"/>
        <c:ser>
          <c:idx val="2"/>
          <c:order val="0"/>
          <c:tx>
            <c:strRef>
              <c:f>'リンク切公表時非表示（グラフの添え物）'!$BC$25</c:f>
              <c:strCache>
                <c:ptCount val="1"/>
                <c:pt idx="0">
                  <c:v>2018年度</c:v>
                </c:pt>
              </c:strCache>
            </c:strRef>
          </c:tx>
          <c:dPt>
            <c:idx val="0"/>
            <c:bubble3D val="0"/>
            <c:spPr>
              <a:noFill/>
              <a:ln>
                <a:noFill/>
              </a:ln>
            </c:spPr>
            <c:extLst>
              <c:ext xmlns:c16="http://schemas.microsoft.com/office/drawing/2014/chart" uri="{C3380CC4-5D6E-409C-BE32-E72D297353CC}">
                <c16:uniqueId val="{00000001-1AE1-4A49-9191-58B9114CB879}"/>
              </c:ext>
            </c:extLst>
          </c:dPt>
          <c:dLbls>
            <c:dLbl>
              <c:idx val="0"/>
              <c:layout>
                <c:manualLayout>
                  <c:x val="5.0497362793864211E-3"/>
                  <c:y val="-7.4308656386995756E-2"/>
                </c:manualLayout>
              </c:layout>
              <c:spPr>
                <a:noFill/>
                <a:ln>
                  <a:noFill/>
                </a:ln>
                <a:effectLst/>
              </c:spPr>
              <c:txPr>
                <a:bodyPr wrap="square" lIns="38100" tIns="19050" rIns="38100" bIns="19050" anchor="ctr">
                  <a:noAutofit/>
                </a:bodyPr>
                <a:lstStyle/>
                <a:p>
                  <a:pPr>
                    <a:defRPr sz="1400"/>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6930310824378427"/>
                      <c:h val="0.16416973485777592"/>
                    </c:manualLayout>
                  </c15:layout>
                </c:ext>
                <c:ext xmlns:c16="http://schemas.microsoft.com/office/drawing/2014/chart" uri="{C3380CC4-5D6E-409C-BE32-E72D297353CC}">
                  <c16:uniqueId val="{00000001-1AE1-4A49-9191-58B9114CB879}"/>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（製油所、発電所等）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'リンク切公表時非表示（グラフの添え物）'!$BC$26</c:f>
              <c:numCache>
                <c:formatCode>##"億"#,###"万トン"</c:formatCode>
                <c:ptCount val="1"/>
                <c:pt idx="0">
                  <c:v>113800</c:v>
                </c:pt>
              </c:numCache>
            </c:numRef>
          </c:val>
          <c:extLst>
            <c:ext xmlns:c16="http://schemas.microsoft.com/office/drawing/2014/chart" uri="{C3380CC4-5D6E-409C-BE32-E72D297353CC}">
              <c16:uniqueId val="{00000002-1AE1-4A49-9191-58B9114CB879}"/>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4-1AE1-4A49-9191-58B9114CB879}"/>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6-1AE1-4A49-9191-58B9114CB879}"/>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8-1AE1-4A49-9191-58B9114CB879}"/>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0A-1AE1-4A49-9191-58B9114CB879}"/>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0C-1AE1-4A49-9191-58B9114CB879}"/>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0E-1AE1-4A49-9191-58B9114CB879}"/>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10-1AE1-4A49-9191-58B9114CB879}"/>
              </c:ext>
            </c:extLst>
          </c:dPt>
          <c:dLbls>
            <c:dLbl>
              <c:idx val="0"/>
              <c:layout>
                <c:manualLayout>
                  <c:x val="0.11642334399418094"/>
                  <c:y val="-0.3095329380659885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AE1-4A49-9191-58B9114CB879}"/>
                </c:ext>
              </c:extLst>
            </c:dLbl>
            <c:dLbl>
              <c:idx val="1"/>
              <c:layout>
                <c:manualLayout>
                  <c:x val="0.37967173619000832"/>
                  <c:y val="-0.1615973146123740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AE1-4A49-9191-58B9114CB879}"/>
                </c:ext>
              </c:extLst>
            </c:dLbl>
            <c:dLbl>
              <c:idx val="2"/>
              <c:layout>
                <c:manualLayout>
                  <c:x val="0.12721965534271112"/>
                  <c:y val="0.4042642874105174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AE1-4A49-9191-58B9114CB879}"/>
                </c:ext>
              </c:extLst>
            </c:dLbl>
            <c:dLbl>
              <c:idx val="3"/>
              <c:layout>
                <c:manualLayout>
                  <c:x val="-0.28645783705785161"/>
                  <c:y val="0.35584993449735458"/>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9.1213132499145463E-2"/>
                      <c:h val="4.4475501669121099E-2"/>
                    </c:manualLayout>
                  </c15:layout>
                </c:ext>
                <c:ext xmlns:c16="http://schemas.microsoft.com/office/drawing/2014/chart" uri="{C3380CC4-5D6E-409C-BE32-E72D297353CC}">
                  <c16:uniqueId val="{0000000A-1AE1-4A49-9191-58B9114CB879}"/>
                </c:ext>
              </c:extLst>
            </c:dLbl>
            <c:dLbl>
              <c:idx val="4"/>
              <c:layout>
                <c:manualLayout>
                  <c:x val="-0.33664591348682943"/>
                  <c:y val="0.13177874879521836"/>
                </c:manualLayout>
              </c:layout>
              <c:numFmt formatCode="&quot;(&quot;0.0%&quot;)&quot;" sourceLinked="0"/>
              <c:spPr>
                <a:noFill/>
                <a:ln>
                  <a:noFill/>
                </a:ln>
                <a:effectLst/>
              </c:spPr>
              <c:txPr>
                <a:bodyPr wrap="square" lIns="38100" tIns="19050" rIns="38100" bIns="19050" anchor="ctr">
                  <a:noAutofit/>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248727774485893"/>
                      <c:h val="4.7529850655298085E-2"/>
                    </c:manualLayout>
                  </c15:layout>
                </c:ext>
                <c:ext xmlns:c16="http://schemas.microsoft.com/office/drawing/2014/chart" uri="{C3380CC4-5D6E-409C-BE32-E72D297353CC}">
                  <c16:uniqueId val="{0000000C-1AE1-4A49-9191-58B9114CB879}"/>
                </c:ext>
              </c:extLst>
            </c:dLbl>
            <c:dLbl>
              <c:idx val="5"/>
              <c:layout>
                <c:manualLayout>
                  <c:x val="-0.35095158583762942"/>
                  <c:y val="-4.1501568913085422E-2"/>
                </c:manualLayout>
              </c:layout>
              <c:numFmt formatCode="&quot;(&quot;0.0%&quot;)&quot;" sourceLinked="0"/>
              <c:spPr>
                <a:noFill/>
                <a:ln>
                  <a:noFill/>
                </a:ln>
                <a:effectLst/>
              </c:spPr>
              <c:txPr>
                <a:bodyPr wrap="square" lIns="38100" tIns="19050" rIns="38100" bIns="19050" anchor="ctr">
                  <a:noAutofit/>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4417570613279128E-2"/>
                      <c:h val="2.9401586070775459E-2"/>
                    </c:manualLayout>
                  </c15:layout>
                </c:ext>
                <c:ext xmlns:c16="http://schemas.microsoft.com/office/drawing/2014/chart" uri="{C3380CC4-5D6E-409C-BE32-E72D297353CC}">
                  <c16:uniqueId val="{0000000E-1AE1-4A49-9191-58B9114CB879}"/>
                </c:ext>
              </c:extLst>
            </c:dLbl>
            <c:dLbl>
              <c:idx val="6"/>
              <c:layout>
                <c:manualLayout>
                  <c:x val="-0.27202320985374256"/>
                  <c:y val="-0.1965438873558320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AE1-4A49-9191-58B9114CB879}"/>
                </c:ext>
              </c:extLst>
            </c:dLbl>
            <c:dLbl>
              <c:idx val="7"/>
              <c:layout>
                <c:manualLayout>
                  <c:x val="-1.4660567999557965E-2"/>
                  <c:y val="-0.21203233475508554"/>
                </c:manualLayout>
              </c:layout>
              <c:numFmt formatCode="&quot;(&quot;0.0%&quot;)&quot;" sourceLinked="0"/>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AE1-4A49-9191-58B9114CB879}"/>
                </c:ext>
              </c:extLst>
            </c:dLbl>
            <c:numFmt formatCode="&quot;(&quot;0.0%&quot;)&quot;" sourceLinked="0"/>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（製油所、発電所等）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'5.CO2-Share'!$I$6:$I$13</c:f>
              <c:numCache>
                <c:formatCode>0.0%</c:formatCode>
                <c:ptCount val="8"/>
                <c:pt idx="0">
                  <c:v>0.40095408499752294</c:v>
                </c:pt>
                <c:pt idx="1">
                  <c:v>0.25029460209818816</c:v>
                </c:pt>
                <c:pt idx="2">
                  <c:v>0.17813915013282827</c:v>
                </c:pt>
                <c:pt idx="3">
                  <c:v>5.5812941504044027E-2</c:v>
                </c:pt>
                <c:pt idx="4">
                  <c:v>4.5837785372375782E-2</c:v>
                </c:pt>
                <c:pt idx="5">
                  <c:v>4.0772483384028765E-2</c:v>
                </c:pt>
                <c:pt idx="6">
                  <c:v>2.54467967759659E-2</c:v>
                </c:pt>
                <c:pt idx="7">
                  <c:v>2.7421557350461841E-3</c:v>
                </c:pt>
              </c:numCache>
            </c:numRef>
          </c:val>
          <c:extLst>
            <c:ext xmlns:c16="http://schemas.microsoft.com/office/drawing/2014/chart" uri="{C3380CC4-5D6E-409C-BE32-E72D297353CC}">
              <c16:uniqueId val="{00000012-1AE1-4A49-9191-58B9114CB879}"/>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14-1AE1-4A49-9191-58B9114CB879}"/>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16-1AE1-4A49-9191-58B9114CB879}"/>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18-1AE1-4A49-9191-58B9114CB879}"/>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1A-1AE1-4A49-9191-58B9114CB879}"/>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1C-1AE1-4A49-9191-58B9114CB879}"/>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1E-1AE1-4A49-9191-58B9114CB879}"/>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20-1AE1-4A49-9191-58B9114CB879}"/>
              </c:ext>
            </c:extLst>
          </c:dPt>
          <c:dLbls>
            <c:dLbl>
              <c:idx val="0"/>
              <c:layout>
                <c:manualLayout>
                  <c:x val="0.20609289769521963"/>
                  <c:y val="-0.19520980637442537"/>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6679410489091809"/>
                      <c:h val="0.12831214111859449"/>
                    </c:manualLayout>
                  </c15:layout>
                </c:ext>
                <c:ext xmlns:c16="http://schemas.microsoft.com/office/drawing/2014/chart" uri="{C3380CC4-5D6E-409C-BE32-E72D297353CC}">
                  <c16:uniqueId val="{00000014-1AE1-4A49-9191-58B9114CB879}"/>
                </c:ext>
              </c:extLst>
            </c:dLbl>
            <c:dLbl>
              <c:idx val="1"/>
              <c:layout>
                <c:manualLayout>
                  <c:x val="0.13033531454994821"/>
                  <c:y val="-6.3455222069411857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4198622024014496"/>
                      <c:h val="0.12510106617750602"/>
                    </c:manualLayout>
                  </c15:layout>
                </c:ext>
                <c:ext xmlns:c16="http://schemas.microsoft.com/office/drawing/2014/chart" uri="{C3380CC4-5D6E-409C-BE32-E72D297353CC}">
                  <c16:uniqueId val="{00000016-1AE1-4A49-9191-58B9114CB879}"/>
                </c:ext>
              </c:extLst>
            </c:dLbl>
            <c:dLbl>
              <c:idx val="2"/>
              <c:layout>
                <c:manualLayout>
                  <c:x val="-3.3783681498800676E-3"/>
                  <c:y val="0.1234580314964093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32688112670427488"/>
                      <c:h val="0.11736672303818831"/>
                    </c:manualLayout>
                  </c15:layout>
                </c:ext>
                <c:ext xmlns:c16="http://schemas.microsoft.com/office/drawing/2014/chart" uri="{C3380CC4-5D6E-409C-BE32-E72D297353CC}">
                  <c16:uniqueId val="{00000018-1AE1-4A49-9191-58B9114CB879}"/>
                </c:ext>
              </c:extLst>
            </c:dLbl>
            <c:dLbl>
              <c:idx val="3"/>
              <c:layout>
                <c:manualLayout>
                  <c:x val="-0.1975222956804065"/>
                  <c:y val="0.11402614645120555"/>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9911335694384411"/>
                      <c:h val="0.13592428661535619"/>
                    </c:manualLayout>
                  </c15:layout>
                </c:ext>
                <c:ext xmlns:c16="http://schemas.microsoft.com/office/drawing/2014/chart" uri="{C3380CC4-5D6E-409C-BE32-E72D297353CC}">
                  <c16:uniqueId val="{0000001A-1AE1-4A49-9191-58B9114CB879}"/>
                </c:ext>
              </c:extLst>
            </c:dLbl>
            <c:dLbl>
              <c:idx val="4"/>
              <c:layout>
                <c:manualLayout>
                  <c:x val="-0.24845959582579893"/>
                  <c:y val="8.7697517662971985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7950453501952443"/>
                      <c:h val="8.3750358999238939E-2"/>
                    </c:manualLayout>
                  </c15:layout>
                </c:ext>
                <c:ext xmlns:c16="http://schemas.microsoft.com/office/drawing/2014/chart" uri="{C3380CC4-5D6E-409C-BE32-E72D297353CC}">
                  <c16:uniqueId val="{0000001C-1AE1-4A49-9191-58B9114CB879}"/>
                </c:ext>
              </c:extLst>
            </c:dLbl>
            <c:dLbl>
              <c:idx val="5"/>
              <c:layout>
                <c:manualLayout>
                  <c:x val="-0.36213849283010968"/>
                  <c:y val="-2.7208526114900239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34853515425424414"/>
                      <c:h val="0.12160307116909844"/>
                    </c:manualLayout>
                  </c15:layout>
                </c:ext>
                <c:ext xmlns:c16="http://schemas.microsoft.com/office/drawing/2014/chart" uri="{C3380CC4-5D6E-409C-BE32-E72D297353CC}">
                  <c16:uniqueId val="{0000001E-1AE1-4A49-9191-58B9114CB879}"/>
                </c:ext>
              </c:extLst>
            </c:dLbl>
            <c:dLbl>
              <c:idx val="6"/>
              <c:layout>
                <c:manualLayout>
                  <c:x val="-0.26346673347649002"/>
                  <c:y val="-0.20166885679769117"/>
                </c:manualLayout>
              </c:layout>
              <c:numFmt formatCode="0.0%" sourceLinked="0"/>
              <c:spPr>
                <a:noFill/>
                <a:ln>
                  <a:noFill/>
                </a:ln>
                <a:effectLst/>
              </c:spPr>
              <c:txPr>
                <a:bodyPr vertOverflow="clip" horzOverflow="clip"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5851072123575971"/>
                      <c:h val="0.11968170514740493"/>
                    </c:manualLayout>
                  </c15:layout>
                </c:ext>
                <c:ext xmlns:c16="http://schemas.microsoft.com/office/drawing/2014/chart" uri="{C3380CC4-5D6E-409C-BE32-E72D297353CC}">
                  <c16:uniqueId val="{00000021-1AE1-4A49-9191-58B9114CB879}"/>
                </c:ext>
              </c:extLst>
            </c:dLbl>
            <c:dLbl>
              <c:idx val="7"/>
              <c:layout>
                <c:manualLayout>
                  <c:x val="-2.1525595459875226E-2"/>
                  <c:y val="-0.19305176066280255"/>
                </c:manualLayout>
              </c:layout>
              <c:numFmt formatCode="0.0%" sourceLinked="0"/>
              <c:spPr>
                <a:noFill/>
                <a:ln>
                  <a:noFill/>
                </a:ln>
                <a:effectLst/>
              </c:spPr>
              <c:txPr>
                <a:bodyPr vertOverflow="overflow" horzOverflow="overflow" wrap="square" lIns="0" tIns="0" rIns="0" bIns="0" anchor="t">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4562941892862578"/>
                      <c:h val="0.14939856760612916"/>
                    </c:manualLayout>
                  </c15:layout>
                </c:ext>
                <c:ext xmlns:c16="http://schemas.microsoft.com/office/drawing/2014/chart" uri="{C3380CC4-5D6E-409C-BE32-E72D297353CC}">
                  <c16:uniqueId val="{00000020-1AE1-4A49-9191-58B9114CB879}"/>
                </c:ext>
              </c:extLst>
            </c:dLbl>
            <c:dLbl>
              <c:idx val="8"/>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E1-4A49-9191-58B9114CB879}"/>
                </c:ext>
              </c:extLst>
            </c:dLbl>
            <c:numFmt formatCode="0.0%" sourceLinked="0"/>
            <c:spPr>
              <a:noFill/>
              <a:ln>
                <a:noFill/>
              </a:ln>
              <a:effectLst/>
            </c:spPr>
            <c:showLegendKey val="0"/>
            <c:showVal val="1"/>
            <c:showCatName val="1"/>
            <c:showSerName val="0"/>
            <c:showPercent val="0"/>
            <c:showBubbleSize val="0"/>
            <c:separator>
</c:separator>
            <c:showLeaderLines val="1"/>
            <c:leaderLines>
              <c:spPr>
                <a:ln>
                  <a:solidFill>
                    <a:schemeClr val="bg1">
                      <a:lumMod val="50000"/>
                    </a:scheme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'リンク切公表時非表示（グラフの添え物）'!$W$25:$W$33</c:f>
              <c:strCache>
                <c:ptCount val="9"/>
                <c:pt idx="0">
                  <c:v>エネルギー転換部門
（製油所、発電所等）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'5.CO2-Share'!$I$19:$I$26</c:f>
              <c:numCache>
                <c:formatCode>0.0%</c:formatCode>
                <c:ptCount val="8"/>
                <c:pt idx="0">
                  <c:v>7.8564864097555892E-2</c:v>
                </c:pt>
                <c:pt idx="1">
                  <c:v>0.34978855003004666</c:v>
                </c:pt>
                <c:pt idx="2">
                  <c:v>0.18494211321091766</c:v>
                </c:pt>
                <c:pt idx="3">
                  <c:v>0.17213644156051211</c:v>
                </c:pt>
                <c:pt idx="4">
                  <c:v>0.14560659520592692</c:v>
                </c:pt>
                <c:pt idx="5">
                  <c:v>4.0772483384028765E-2</c:v>
                </c:pt>
                <c:pt idx="6">
                  <c:v>2.54467967759659E-2</c:v>
                </c:pt>
                <c:pt idx="7">
                  <c:v>2.7421557350461841E-3</c:v>
                </c:pt>
              </c:numCache>
            </c:numRef>
          </c:val>
          <c:extLst>
            <c:ext xmlns:c16="http://schemas.microsoft.com/office/drawing/2014/chart" uri="{C3380CC4-5D6E-409C-BE32-E72D297353CC}">
              <c16:uniqueId val="{00000023-1AE1-4A49-9191-58B9114CB879}"/>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strRef>
              <c:f>'リンク切公表時非表示（グラフの添え物）'!$AX$25</c:f>
              <c:strCache>
                <c:ptCount val="1"/>
                <c:pt idx="0">
                  <c:v>2013年度</c:v>
                </c:pt>
              </c:strCache>
            </c:strRef>
          </c:tx>
          <c:spPr>
            <a:noFill/>
            <a:ln>
              <a:noFill/>
            </a:ln>
          </c:spPr>
          <c:dLbls>
            <c:dLbl>
              <c:idx val="0"/>
              <c:layout>
                <c:manualLayout>
                  <c:x val="1.0445736787197015E-2"/>
                  <c:y val="-7.9915010738108125E-2"/>
                </c:manualLayout>
              </c:layout>
              <c:spPr>
                <a:noFill/>
                <a:ln>
                  <a:noFill/>
                </a:ln>
                <a:effectLst/>
              </c:spPr>
              <c:txPr>
                <a:bodyPr wrap="square" lIns="38100" tIns="19050" rIns="38100" bIns="19050" anchor="ctr">
                  <a:noAutofit/>
                </a:bodyPr>
                <a:lstStyle/>
                <a:p>
                  <a:pPr>
                    <a:defRPr sz="1400"/>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7471-4EA4-955E-42347305E9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'リンク切公表時非表示（グラフの添え物）'!$W$25:$W$33</c:f>
              <c:strCache>
                <c:ptCount val="9"/>
                <c:pt idx="0">
                  <c:v>エネルギー転換部門
（製油所、発電所等）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'リンク切公表時非表示（グラフの添え物）'!$AX$26</c:f>
              <c:numCache>
                <c:formatCode>##"億"#,###"万トン"</c:formatCode>
                <c:ptCount val="1"/>
                <c:pt idx="0">
                  <c:v>131700</c:v>
                </c:pt>
              </c:numCache>
            </c:numRef>
          </c:val>
          <c:extLst>
            <c:ext xmlns:c16="http://schemas.microsoft.com/office/drawing/2014/chart" uri="{C3380CC4-5D6E-409C-BE32-E72D297353CC}">
              <c16:uniqueId val="{00000001-7471-4EA4-955E-42347305E935}"/>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7471-4EA4-955E-42347305E935}"/>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7471-4EA4-955E-42347305E935}"/>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7471-4EA4-955E-42347305E935}"/>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09-7471-4EA4-955E-42347305E935}"/>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0B-7471-4EA4-955E-42347305E935}"/>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0D-7471-4EA4-955E-42347305E935}"/>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0F-7471-4EA4-955E-42347305E935}"/>
              </c:ext>
            </c:extLst>
          </c:dPt>
          <c:dLbls>
            <c:dLbl>
              <c:idx val="0"/>
              <c:layout>
                <c:manualLayout>
                  <c:x val="0.18098675153778024"/>
                  <c:y val="-0.1655499857549190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471-4EA4-955E-42347305E935}"/>
                </c:ext>
              </c:extLst>
            </c:dLbl>
            <c:dLbl>
              <c:idx val="1"/>
              <c:layout>
                <c:manualLayout>
                  <c:x val="0.38321023890906719"/>
                  <c:y val="-4.704241031028724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471-4EA4-955E-42347305E935}"/>
                </c:ext>
              </c:extLst>
            </c:dLbl>
            <c:dLbl>
              <c:idx val="2"/>
              <c:layout>
                <c:manualLayout>
                  <c:x val="-7.5039676822889673E-2"/>
                  <c:y val="0.308743285754620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71-4EA4-955E-42347305E935}"/>
                </c:ext>
              </c:extLst>
            </c:dLbl>
            <c:dLbl>
              <c:idx val="3"/>
              <c:layout>
                <c:manualLayout>
                  <c:x val="-0.24183587207795873"/>
                  <c:y val="0.3295009885363364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71-4EA4-955E-42347305E935}"/>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71-4EA4-955E-42347305E935}"/>
                </c:ext>
              </c:extLst>
            </c:dLbl>
            <c:dLbl>
              <c:idx val="5"/>
              <c:layout>
                <c:manualLayout>
                  <c:x val="-0.28553864513344651"/>
                  <c:y val="-3.8969854331596568E-2"/>
                </c:manualLayout>
              </c:layout>
              <c:numFmt formatCode="&quot;(&quot;0.0%&quot;)&quot;"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7471-4EA4-955E-42347305E935}"/>
                </c:ext>
              </c:extLst>
            </c:dLbl>
            <c:dLbl>
              <c:idx val="6"/>
              <c:layout>
                <c:manualLayout>
                  <c:x val="-0.26707337727100994"/>
                  <c:y val="-0.175531521926197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7471-4EA4-955E-42347305E935}"/>
                </c:ext>
              </c:extLst>
            </c:dLbl>
            <c:dLbl>
              <c:idx val="7"/>
              <c:layout>
                <c:manualLayout>
                  <c:x val="-2.0035587781021876E-2"/>
                  <c:y val="-0.19453440148427367"/>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7471-4EA4-955E-42347305E935}"/>
                </c:ext>
              </c:extLst>
            </c:dLbl>
            <c:numFmt formatCode="&quot;(&quot;0.0%&quot;)&quot;"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（製油所、発電所等）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'5.CO2-Share'!$G$6:$G$13</c:f>
              <c:numCache>
                <c:formatCode>0.0%</c:formatCode>
                <c:ptCount val="8"/>
                <c:pt idx="0">
                  <c:v>0.39958137997830218</c:v>
                </c:pt>
                <c:pt idx="1">
                  <c:v>0.25034054688814722</c:v>
                </c:pt>
                <c:pt idx="2">
                  <c:v>0.16314093479365088</c:v>
                </c:pt>
                <c:pt idx="3">
                  <c:v>7.9121305608809825E-2</c:v>
                </c:pt>
                <c:pt idx="4">
                  <c:v>4.5802368253634873E-2</c:v>
                </c:pt>
                <c:pt idx="5">
                  <c:v>3.702369715082391E-2</c:v>
                </c:pt>
                <c:pt idx="6">
                  <c:v>2.2312021757384528E-2</c:v>
                </c:pt>
                <c:pt idx="7">
                  <c:v>2.6777455692466464E-3</c:v>
                </c:pt>
              </c:numCache>
            </c:numRef>
          </c:val>
          <c:extLst>
            <c:ext xmlns:c16="http://schemas.microsoft.com/office/drawing/2014/chart" uri="{C3380CC4-5D6E-409C-BE32-E72D297353CC}">
              <c16:uniqueId val="{00000011-7471-4EA4-955E-42347305E935}"/>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13-7471-4EA4-955E-42347305E935}"/>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15-7471-4EA4-955E-42347305E935}"/>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17-7471-4EA4-955E-42347305E935}"/>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19-7471-4EA4-955E-42347305E935}"/>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1B-7471-4EA4-955E-42347305E935}"/>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1D-7471-4EA4-955E-42347305E935}"/>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1F-7471-4EA4-955E-42347305E935}"/>
              </c:ext>
            </c:extLst>
          </c:dPt>
          <c:dLbls>
            <c:dLbl>
              <c:idx val="0"/>
              <c:layout>
                <c:manualLayout>
                  <c:x val="0.27829410304320518"/>
                  <c:y val="-5.467372739593353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13-7471-4EA4-955E-42347305E935}"/>
                </c:ext>
              </c:extLst>
            </c:dLbl>
            <c:dLbl>
              <c:idx val="1"/>
              <c:layout>
                <c:manualLayout>
                  <c:x val="0.14470116005538208"/>
                  <c:y val="4.291485018816708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707621796841"/>
                      <c:h val="0.13768834089709242"/>
                    </c:manualLayout>
                  </c15:layout>
                </c:ext>
                <c:ext xmlns:c16="http://schemas.microsoft.com/office/drawing/2014/chart" uri="{C3380CC4-5D6E-409C-BE32-E72D297353CC}">
                  <c16:uniqueId val="{00000015-7471-4EA4-955E-42347305E935}"/>
                </c:ext>
              </c:extLst>
            </c:dLbl>
            <c:dLbl>
              <c:idx val="2"/>
              <c:layout>
                <c:manualLayout>
                  <c:x val="-0.21089840509997437"/>
                  <c:y val="2.39153384740022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29771418893584"/>
                      <c:h val="0.12370829153216834"/>
                    </c:manualLayout>
                  </c15:layout>
                </c:ext>
                <c:ext xmlns:c16="http://schemas.microsoft.com/office/drawing/2014/chart" uri="{C3380CC4-5D6E-409C-BE32-E72D297353CC}">
                  <c16:uniqueId val="{00000017-7471-4EA4-955E-42347305E935}"/>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7471-4EA4-955E-42347305E935}"/>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7471-4EA4-955E-42347305E935}"/>
                </c:ext>
              </c:extLst>
            </c:dLbl>
            <c:dLbl>
              <c:idx val="5"/>
              <c:layout>
                <c:manualLayout>
                  <c:x val="-0.27287530507536084"/>
                  <c:y val="-1.771330039149483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7471-4EA4-955E-42347305E935}"/>
                </c:ext>
              </c:extLst>
            </c:dLbl>
            <c:dLbl>
              <c:idx val="6"/>
              <c:layout>
                <c:manualLayout>
                  <c:x val="-0.26157227135013544"/>
                  <c:y val="-0.172126003752660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872738760934356"/>
                      <c:h val="0.11844113486490003"/>
                    </c:manualLayout>
                  </c15:layout>
                </c:ext>
                <c:ext xmlns:c16="http://schemas.microsoft.com/office/drawing/2014/chart" uri="{C3380CC4-5D6E-409C-BE32-E72D297353CC}">
                  <c16:uniqueId val="{00000020-7471-4EA4-955E-42347305E935}"/>
                </c:ext>
              </c:extLst>
            </c:dLbl>
            <c:dLbl>
              <c:idx val="7"/>
              <c:layout>
                <c:manualLayout>
                  <c:x val="-1.7845104320912679E-2"/>
                  <c:y val="-0.16901834350458178"/>
                </c:manualLayout>
              </c:layout>
              <c:numFmt formatCode="0.0%" sourceLinked="0"/>
              <c:spPr>
                <a:noFill/>
                <a:ln>
                  <a:noFill/>
                </a:ln>
                <a:effectLst/>
              </c:spPr>
              <c:txPr>
                <a:bodyPr vertOverflow="overflow" horzOverflow="overflow" wrap="square" lIns="0" tIns="0" rIns="0" bIns="0" anchor="t">
                  <a:noAutofit/>
                </a:bodyPr>
                <a:lstStyle/>
                <a:p>
                  <a:pPr>
                    <a:defRPr sz="1000"/>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1834681475970105"/>
                      <c:h val="0.13527227774722853"/>
                    </c:manualLayout>
                  </c15:layout>
                </c:ext>
                <c:ext xmlns:c16="http://schemas.microsoft.com/office/drawing/2014/chart" uri="{C3380CC4-5D6E-409C-BE32-E72D297353CC}">
                  <c16:uniqueId val="{0000001F-7471-4EA4-955E-42347305E935}"/>
                </c:ext>
              </c:extLst>
            </c:dLbl>
            <c:dLbl>
              <c:idx val="8"/>
              <c:delete val="1"/>
              <c:extLst>
                <c:ext xmlns:c15="http://schemas.microsoft.com/office/drawing/2012/chart" uri="{CE6537A1-D6FC-4f65-9D91-7224C49458BB}"/>
                <c:ext xmlns:c16="http://schemas.microsoft.com/office/drawing/2014/chart" uri="{C3380CC4-5D6E-409C-BE32-E72D297353CC}">
                  <c16:uniqueId val="{00000021-7471-4EA4-955E-42347305E935}"/>
                </c:ext>
              </c:extLst>
            </c:dLbl>
            <c:numFmt formatCode="0.0%" sourceLinked="0"/>
            <c:spPr>
              <a:noFill/>
              <a:ln>
                <a:noFill/>
              </a:ln>
              <a:effectLst/>
            </c:spPr>
            <c:txPr>
              <a:bodyPr vertOverflow="overflow" horzOverflow="overflow" wrap="square" lIns="0" tIns="0" rIns="0" bIns="0" anchor="ctr">
                <a:noAutofit/>
              </a:bodyPr>
              <a:lstStyle/>
              <a:p>
                <a:pPr>
                  <a:defRPr sz="1000"/>
                </a:pPr>
                <a:endParaRPr lang="ja-JP"/>
              </a:p>
            </c:txPr>
            <c:showLegendKey val="0"/>
            <c:showVal val="1"/>
            <c:showCatName val="1"/>
            <c:showSerName val="0"/>
            <c:showPercent val="0"/>
            <c:showBubbleSize val="0"/>
            <c:separator>
</c:separator>
            <c:showLeaderLines val="1"/>
            <c:leaderLines>
              <c:spPr>
                <a:ln>
                  <a:solidFill>
                    <a:schemeClr val="bg1">
                      <a:lumMod val="50000"/>
                    </a:scheme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'リンク切公表時非表示（グラフの添え物）'!$W$25:$W$33</c:f>
              <c:strCache>
                <c:ptCount val="9"/>
                <c:pt idx="0">
                  <c:v>エネルギー転換部門
（製油所、発電所等）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'5.CO2-Share'!$G$19:$G$26</c:f>
              <c:numCache>
                <c:formatCode>0.0%</c:formatCode>
                <c:ptCount val="8"/>
                <c:pt idx="0">
                  <c:v>7.7982564054079662E-2</c:v>
                </c:pt>
                <c:pt idx="1">
                  <c:v>0.351549310143837</c:v>
                </c:pt>
                <c:pt idx="2">
                  <c:v>0.17027430363111098</c:v>
                </c:pt>
                <c:pt idx="3">
                  <c:v>0.1804065531342427</c:v>
                </c:pt>
                <c:pt idx="4">
                  <c:v>0.15777380455927448</c:v>
                </c:pt>
                <c:pt idx="5">
                  <c:v>3.702369715082391E-2</c:v>
                </c:pt>
                <c:pt idx="6">
                  <c:v>2.2312021757384528E-2</c:v>
                </c:pt>
                <c:pt idx="7">
                  <c:v>2.6777455692466464E-3</c:v>
                </c:pt>
              </c:numCache>
            </c:numRef>
          </c:val>
          <c:extLst>
            <c:ext xmlns:c16="http://schemas.microsoft.com/office/drawing/2014/chart" uri="{C3380CC4-5D6E-409C-BE32-E72D297353CC}">
              <c16:uniqueId val="{00000022-7471-4EA4-955E-42347305E935}"/>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'リンク切公表時非表示（グラフの添え物）'!$AP$25</c:f>
              <c:strCache>
                <c:ptCount val="1"/>
                <c:pt idx="0">
                  <c:v>2005年度</c:v>
                </c:pt>
              </c:strCache>
            </c:strRef>
          </c:tx>
          <c:spPr>
            <a:noFill/>
            <a:ln>
              <a:noFill/>
            </a:ln>
          </c:spPr>
          <c:dLbls>
            <c:dLbl>
              <c:idx val="0"/>
              <c:layout>
                <c:manualLayout>
                  <c:x val="4.1710119090320871E-3"/>
                  <c:y val="-7.4137588721687922E-2"/>
                </c:manualLayout>
              </c:layout>
              <c:spPr>
                <a:noFill/>
                <a:ln>
                  <a:noFill/>
                </a:ln>
                <a:effectLst/>
              </c:spPr>
              <c:txPr>
                <a:bodyPr wrap="square" lIns="38100" tIns="19050" rIns="38100" bIns="19050" anchor="ctr">
                  <a:noAutofit/>
                </a:bodyPr>
                <a:lstStyle/>
                <a:p>
                  <a:pPr>
                    <a:defRPr sz="1400"/>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0446783833"/>
                      <c:h val="0.15660280653515271"/>
                    </c:manualLayout>
                  </c15:layout>
                </c:ext>
                <c:ext xmlns:c16="http://schemas.microsoft.com/office/drawing/2014/chart" uri="{C3380CC4-5D6E-409C-BE32-E72D297353CC}">
                  <c16:uniqueId val="{00000000-2E34-4E24-9308-70AAF212CD79}"/>
                </c:ext>
              </c:extLst>
            </c:dLbl>
            <c:spPr>
              <a:noFill/>
              <a:ln>
                <a:noFill/>
              </a:ln>
              <a:effectLst/>
            </c:spPr>
            <c:txPr>
              <a:bodyPr wrap="square" lIns="38100" tIns="19050" rIns="38100" bIns="19050" anchor="ctr">
                <a:spAutoFit/>
              </a:bodyPr>
              <a:lstStyle/>
              <a:p>
                <a:pPr>
                  <a:defRPr sz="14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（製油所、発電所等）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'リンク切公表時非表示（グラフの添え物）'!$AP$26</c:f>
              <c:numCache>
                <c:formatCode>##"億"#,###"万トン"</c:formatCode>
                <c:ptCount val="1"/>
                <c:pt idx="0">
                  <c:v>129300</c:v>
                </c:pt>
              </c:numCache>
            </c:numRef>
          </c:val>
          <c:extLst>
            <c:ext xmlns:c16="http://schemas.microsoft.com/office/drawing/2014/chart" uri="{C3380CC4-5D6E-409C-BE32-E72D297353CC}">
              <c16:uniqueId val="{00000001-2E34-4E24-9308-70AAF212CD79}"/>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2E34-4E24-9308-70AAF212CD79}"/>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2E34-4E24-9308-70AAF212CD79}"/>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2E34-4E24-9308-70AAF212CD79}"/>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09-2E34-4E24-9308-70AAF212CD79}"/>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0B-2E34-4E24-9308-70AAF212CD79}"/>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0D-2E34-4E24-9308-70AAF212CD79}"/>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0F-2E34-4E24-9308-70AAF212CD79}"/>
              </c:ext>
            </c:extLst>
          </c:dPt>
          <c:dLbls>
            <c:dLbl>
              <c:idx val="0"/>
              <c:layout>
                <c:manualLayout>
                  <c:x val="0.19130795748666263"/>
                  <c:y val="-0.1678914639405202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E34-4E24-9308-70AAF212CD79}"/>
                </c:ext>
              </c:extLst>
            </c:dLbl>
            <c:dLbl>
              <c:idx val="1"/>
              <c:layout>
                <c:manualLayout>
                  <c:x val="0.36151813187704568"/>
                  <c:y val="-9.552984906490928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E34-4E24-9308-70AAF212CD79}"/>
                </c:ext>
              </c:extLst>
            </c:dLbl>
            <c:dLbl>
              <c:idx val="2"/>
              <c:layout>
                <c:manualLayout>
                  <c:x val="-2.3413725376218549E-2"/>
                  <c:y val="0.372799999999999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E34-4E24-9308-70AAF212CD79}"/>
                </c:ext>
              </c:extLst>
            </c:dLbl>
            <c:dLbl>
              <c:idx val="3"/>
              <c:layout>
                <c:manualLayout>
                  <c:x val="-0.21513298150350182"/>
                  <c:y val="0.4342919963222730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E34-4E24-9308-70AAF212CD79}"/>
                </c:ext>
              </c:extLst>
            </c:dLbl>
            <c:dLbl>
              <c:idx val="4"/>
              <c:layout>
                <c:manualLayout>
                  <c:x val="-0.29733672533923733"/>
                  <c:y val="8.3509701195308372E-2"/>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E34-4E24-9308-70AAF212CD79}"/>
                </c:ext>
              </c:extLst>
            </c:dLbl>
            <c:dLbl>
              <c:idx val="5"/>
              <c:layout>
                <c:manualLayout>
                  <c:x val="-0.29018711969596905"/>
                  <c:y val="-5.145115280322911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E34-4E24-9308-70AAF212CD79}"/>
                </c:ext>
              </c:extLst>
            </c:dLbl>
            <c:dLbl>
              <c:idx val="6"/>
              <c:layout>
                <c:manualLayout>
                  <c:x val="-0.19427320653094637"/>
                  <c:y val="-0.17631783049018515"/>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E34-4E24-9308-70AAF212CD79}"/>
                </c:ext>
              </c:extLst>
            </c:dLbl>
            <c:dLbl>
              <c:idx val="7"/>
              <c:layout>
                <c:manualLayout>
                  <c:x val="2.9893553920518193E-2"/>
                  <c:y val="-0.1860172572071867"/>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E34-4E24-9308-70AAF212CD79}"/>
                </c:ext>
              </c:extLst>
            </c:dLbl>
            <c:numFmt formatCode="\(0.0%\)"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（製油所、発電所等）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'5.CO2-Share'!$E$6:$E$13</c:f>
              <c:numCache>
                <c:formatCode>0.0%</c:formatCode>
                <c:ptCount val="8"/>
                <c:pt idx="0">
                  <c:v>0.32779906245891244</c:v>
                </c:pt>
                <c:pt idx="1">
                  <c:v>0.28343566444497492</c:v>
                </c:pt>
                <c:pt idx="2">
                  <c:v>0.18350864367003653</c:v>
                </c:pt>
                <c:pt idx="3">
                  <c:v>7.9119932470021373E-2</c:v>
                </c:pt>
                <c:pt idx="4">
                  <c:v>5.4432910589762289E-2</c:v>
                </c:pt>
                <c:pt idx="5">
                  <c:v>4.3670088351690388E-2</c:v>
                </c:pt>
                <c:pt idx="6">
                  <c:v>2.4501314229804162E-2</c:v>
                </c:pt>
                <c:pt idx="7">
                  <c:v>3.5323837847978327E-3</c:v>
                </c:pt>
              </c:numCache>
            </c:numRef>
          </c:val>
          <c:extLst>
            <c:ext xmlns:c16="http://schemas.microsoft.com/office/drawing/2014/chart" uri="{C3380CC4-5D6E-409C-BE32-E72D297353CC}">
              <c16:uniqueId val="{00000011-2E34-4E24-9308-70AAF212CD79}"/>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13-2E34-4E24-9308-70AAF212CD79}"/>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15-2E34-4E24-9308-70AAF212CD79}"/>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17-2E34-4E24-9308-70AAF212CD79}"/>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19-2E34-4E24-9308-70AAF212CD79}"/>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1B-2E34-4E24-9308-70AAF212CD79}"/>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1D-2E34-4E24-9308-70AAF212CD79}"/>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1F-2E34-4E24-9308-70AAF212CD79}"/>
              </c:ext>
            </c:extLst>
          </c:dPt>
          <c:dLbls>
            <c:dLbl>
              <c:idx val="0"/>
              <c:layout>
                <c:manualLayout>
                  <c:x val="0.28172515173310114"/>
                  <c:y val="-8.11809361405769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66142240596"/>
                      <c:h val="0.10733974842318411"/>
                    </c:manualLayout>
                  </c15:layout>
                </c:ext>
                <c:ext xmlns:c16="http://schemas.microsoft.com/office/drawing/2014/chart" uri="{C3380CC4-5D6E-409C-BE32-E72D297353CC}">
                  <c16:uniqueId val="{00000013-2E34-4E24-9308-70AAF212CD79}"/>
                </c:ext>
              </c:extLst>
            </c:dLbl>
            <c:dLbl>
              <c:idx val="1"/>
              <c:layout>
                <c:manualLayout>
                  <c:x val="0.16789307812120127"/>
                  <c:y val="7.1076150120864988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0.12510803145640198"/>
                    </c:manualLayout>
                  </c15:layout>
                </c:ext>
                <c:ext xmlns:c16="http://schemas.microsoft.com/office/drawing/2014/chart" uri="{C3380CC4-5D6E-409C-BE32-E72D297353CC}">
                  <c16:uniqueId val="{00000015-2E34-4E24-9308-70AAF212CD79}"/>
                </c:ext>
              </c:extLst>
            </c:dLbl>
            <c:dLbl>
              <c:idx val="2"/>
              <c:layout>
                <c:manualLayout>
                  <c:x val="-0.13121728128750976"/>
                  <c:y val="9.24663195354122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2E34-4E24-9308-70AAF212CD79}"/>
                </c:ext>
              </c:extLst>
            </c:dLbl>
            <c:dLbl>
              <c:idx val="3"/>
              <c:layout>
                <c:manualLayout>
                  <c:x val="-0.13910571756184084"/>
                  <c:y val="0.1983395049311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E34-4E24-9308-70AAF212CD79}"/>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E34-4E24-9308-70AAF212CD79}"/>
                </c:ext>
              </c:extLst>
            </c:dLbl>
            <c:dLbl>
              <c:idx val="5"/>
              <c:layout>
                <c:manualLayout>
                  <c:x val="-0.27065221352816005"/>
                  <c:y val="-3.553041116448064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E34-4E24-9308-70AAF212CD79}"/>
                </c:ext>
              </c:extLst>
            </c:dLbl>
            <c:dLbl>
              <c:idx val="6"/>
              <c:layout>
                <c:manualLayout>
                  <c:x val="-0.18780906429738903"/>
                  <c:y val="-0.176364049678081"/>
                </c:manualLayout>
              </c:layout>
              <c:numFmt formatCode="0.0%" sourceLinked="0"/>
              <c:spPr>
                <a:noFill/>
                <a:ln>
                  <a:noFill/>
                </a:ln>
                <a:effectLst/>
              </c:spPr>
              <c:txPr>
                <a:bodyPr vertOverflow="overflow" horzOverflow="overflow" wrap="square" lIns="0" tIns="0" rIns="0" bIns="0" anchor="t">
                  <a:noAutofit/>
                </a:bodyPr>
                <a:lstStyle/>
                <a:p>
                  <a:pPr>
                    <a:defRPr sz="1000"/>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5897905001139434"/>
                      <c:h val="0.10723794840570919"/>
                    </c:manualLayout>
                  </c15:layout>
                </c:ext>
                <c:ext xmlns:c16="http://schemas.microsoft.com/office/drawing/2014/chart" uri="{C3380CC4-5D6E-409C-BE32-E72D297353CC}">
                  <c16:uniqueId val="{00000020-2E34-4E24-9308-70AAF212CD79}"/>
                </c:ext>
              </c:extLst>
            </c:dLbl>
            <c:dLbl>
              <c:idx val="7"/>
              <c:layout>
                <c:manualLayout>
                  <c:x val="2.0212135486147104E-2"/>
                  <c:y val="-0.16357723816806652"/>
                </c:manualLayout>
              </c:layout>
              <c:numFmt formatCode="0.0%" sourceLinked="0"/>
              <c:spPr>
                <a:noFill/>
                <a:ln>
                  <a:noFill/>
                </a:ln>
                <a:effectLst/>
              </c:spPr>
              <c:txPr>
                <a:bodyPr vertOverflow="overflow" horzOverflow="overflow" wrap="square" lIns="0" tIns="0" rIns="0" bIns="0" anchor="t">
                  <a:noAutofit/>
                </a:bodyPr>
                <a:lstStyle/>
                <a:p>
                  <a:pPr>
                    <a:defRPr sz="10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79640114689"/>
                      <c:h val="0.15349156488030291"/>
                    </c:manualLayout>
                  </c15:layout>
                </c:ext>
                <c:ext xmlns:c16="http://schemas.microsoft.com/office/drawing/2014/chart" uri="{C3380CC4-5D6E-409C-BE32-E72D297353CC}">
                  <c16:uniqueId val="{0000001F-2E34-4E24-9308-70AAF212CD79}"/>
                </c:ext>
              </c:extLst>
            </c:dLbl>
            <c:dLbl>
              <c:idx val="8"/>
              <c:delete val="1"/>
              <c:extLst>
                <c:ext xmlns:c15="http://schemas.microsoft.com/office/drawing/2012/chart" uri="{CE6537A1-D6FC-4f65-9D91-7224C49458BB}"/>
                <c:ext xmlns:c16="http://schemas.microsoft.com/office/drawing/2014/chart" uri="{C3380CC4-5D6E-409C-BE32-E72D297353CC}">
                  <c16:uniqueId val="{00000021-2E34-4E24-9308-70AAF212CD79}"/>
                </c:ext>
              </c:extLst>
            </c:dLbl>
            <c:numFmt formatCode="0.0%" sourceLinked="0"/>
            <c:spPr>
              <a:noFill/>
              <a:ln>
                <a:noFill/>
              </a:ln>
              <a:effectLst/>
            </c:spPr>
            <c:txPr>
              <a:bodyPr vertOverflow="overflow" horzOverflow="overflow" wrap="square" lIns="0" tIns="0" rIns="0" bIns="0" anchor="ctr">
                <a:noAutofit/>
              </a:bodyPr>
              <a:lstStyle/>
              <a:p>
                <a:pPr>
                  <a:defRPr sz="1000"/>
                </a:pPr>
                <a:endParaRPr lang="ja-JP"/>
              </a:p>
            </c:txPr>
            <c:showLegendKey val="0"/>
            <c:showVal val="1"/>
            <c:showCatName val="1"/>
            <c:showSerName val="0"/>
            <c:showPercent val="0"/>
            <c:showBubbleSize val="0"/>
            <c:separator>
</c:separator>
            <c:showLeaderLines val="1"/>
            <c:leaderLines>
              <c:spPr>
                <a:ln>
                  <a:solidFill>
                    <a:schemeClr val="bg1">
                      <a:lumMod val="50000"/>
                    </a:scheme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'リンク切公表時非表示（グラフの添え物）'!$W$25:$W$33</c:f>
              <c:strCache>
                <c:ptCount val="9"/>
                <c:pt idx="0">
                  <c:v>エネルギー転換部門
（製油所、発電所等）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'5.CO2-Share'!$E$19:$E$26</c:f>
              <c:numCache>
                <c:formatCode>0.0%</c:formatCode>
                <c:ptCount val="8"/>
                <c:pt idx="0">
                  <c:v>7.5810064659759646E-2</c:v>
                </c:pt>
                <c:pt idx="1">
                  <c:v>0.36145639825219378</c:v>
                </c:pt>
                <c:pt idx="2">
                  <c:v>0.18879636151316437</c:v>
                </c:pt>
                <c:pt idx="3">
                  <c:v>0.17041882568180342</c:v>
                </c:pt>
                <c:pt idx="4">
                  <c:v>0.13181456352678633</c:v>
                </c:pt>
                <c:pt idx="5">
                  <c:v>4.3670088351690388E-2</c:v>
                </c:pt>
                <c:pt idx="6">
                  <c:v>2.4501314229804162E-2</c:v>
                </c:pt>
                <c:pt idx="7">
                  <c:v>3.5323837847978327E-3</c:v>
                </c:pt>
              </c:numCache>
            </c:numRef>
          </c:val>
          <c:extLst>
            <c:ext xmlns:c16="http://schemas.microsoft.com/office/drawing/2014/chart" uri="{C3380CC4-5D6E-409C-BE32-E72D297353CC}">
              <c16:uniqueId val="{00000022-2E34-4E24-9308-70AAF212CD79}"/>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'リンク切公表時非表示（グラフの添え物）'!$BC$28</c:f>
              <c:strCache>
                <c:ptCount val="1"/>
                <c:pt idx="0">
                  <c:v>in FY2018</c:v>
                </c:pt>
              </c:strCache>
            </c:strRef>
          </c:tx>
          <c:spPr>
            <a:noFill/>
            <a:ln>
              <a:noFill/>
            </a:ln>
          </c:spPr>
          <c:dLbls>
            <c:dLbl>
              <c:idx val="0"/>
              <c:layout>
                <c:manualLayout>
                  <c:x val="-2.729270363403345E-3"/>
                  <c:y val="-9.2544900042059119E-2"/>
                </c:manualLayout>
              </c:layout>
              <c:spPr>
                <a:noFill/>
                <a:ln>
                  <a:noFill/>
                </a:ln>
                <a:effectLst/>
              </c:spPr>
              <c:txPr>
                <a:bodyPr wrap="square" lIns="38100" tIns="19050" rIns="38100" bIns="19050" anchor="ctr">
                  <a:noAutofit/>
                </a:bodyPr>
                <a:lstStyle/>
                <a:p>
                  <a:pPr>
                    <a:defRPr sz="1400"/>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1240698506"/>
                      <c:h val="0.17490927384347058"/>
                    </c:manualLayout>
                  </c15:layout>
                </c:ext>
                <c:ext xmlns:c16="http://schemas.microsoft.com/office/drawing/2014/chart" uri="{C3380CC4-5D6E-409C-BE32-E72D297353CC}">
                  <c16:uniqueId val="{00000000-27A3-47B6-BDAC-9BADC4541805}"/>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Oil Refinery,Energy Industries
(Electric Power Plant, etc.)</c:v>
                </c:pt>
                <c:pt idx="1">
                  <c:v>Industry
(Factories, etc.)</c:v>
                </c:pt>
                <c:pt idx="2">
                  <c:v>Transport
(Cars, etc.)</c:v>
                </c:pt>
                <c:pt idx="3">
                  <c:v>Commercial and other sector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'リンク切公表時非表示（グラフの添え物）'!$BC$29</c:f>
              <c:numCache>
                <c:formatCode>#,###"Mt"</c:formatCode>
                <c:ptCount val="1"/>
                <c:pt idx="0">
                  <c:v>1137.7510238763762</c:v>
                </c:pt>
              </c:numCache>
            </c:numRef>
          </c:val>
          <c:extLst>
            <c:ext xmlns:c16="http://schemas.microsoft.com/office/drawing/2014/chart" uri="{C3380CC4-5D6E-409C-BE32-E72D297353CC}">
              <c16:uniqueId val="{00000001-27A3-47B6-BDAC-9BADC4541805}"/>
            </c:ext>
          </c:extLst>
        </c:ser>
        <c:ser>
          <c:idx val="0"/>
          <c:order val="1"/>
          <c:tx>
            <c:strRef>
              <c:f>'5.CO2-Share'!$T$4</c:f>
              <c:strCache>
                <c:ptCount val="1"/>
                <c:pt idx="0">
                  <c:v>■Unallocated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27A3-47B6-BDAC-9BADC4541805}"/>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27A3-47B6-BDAC-9BADC4541805}"/>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27A3-47B6-BDAC-9BADC4541805}"/>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09-27A3-47B6-BDAC-9BADC4541805}"/>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0B-27A3-47B6-BDAC-9BADC4541805}"/>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0D-27A3-47B6-BDAC-9BADC4541805}"/>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0F-27A3-47B6-BDAC-9BADC4541805}"/>
              </c:ext>
            </c:extLst>
          </c:dPt>
          <c:dLbls>
            <c:dLbl>
              <c:idx val="0"/>
              <c:layout>
                <c:manualLayout>
                  <c:x val="0.21244960130512228"/>
                  <c:y val="-0.204644880170088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A3-47B6-BDAC-9BADC4541805}"/>
                </c:ext>
              </c:extLst>
            </c:dLbl>
            <c:dLbl>
              <c:idx val="1"/>
              <c:layout>
                <c:manualLayout>
                  <c:x val="0.39536270023359721"/>
                  <c:y val="-0.1047251644736445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A3-47B6-BDAC-9BADC4541805}"/>
                </c:ext>
              </c:extLst>
            </c:dLbl>
            <c:dLbl>
              <c:idx val="2"/>
              <c:layout>
                <c:manualLayout>
                  <c:x val="-2.1299628772619067E-2"/>
                  <c:y val="0.4187419692158095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A3-47B6-BDAC-9BADC4541805}"/>
                </c:ext>
              </c:extLst>
            </c:dLbl>
            <c:dLbl>
              <c:idx val="3"/>
              <c:layout>
                <c:manualLayout>
                  <c:x val="-0.21090455099571365"/>
                  <c:y val="0.4434786363194509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7A3-47B6-BDAC-9BADC4541805}"/>
                </c:ext>
              </c:extLst>
            </c:dLbl>
            <c:dLbl>
              <c:idx val="4"/>
              <c:layout>
                <c:manualLayout>
                  <c:x val="-0.29733672533923733"/>
                  <c:y val="8.3509701195308372E-2"/>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7A3-47B6-BDAC-9BADC4541805}"/>
                </c:ext>
              </c:extLst>
            </c:dLbl>
            <c:dLbl>
              <c:idx val="5"/>
              <c:layout>
                <c:manualLayout>
                  <c:x val="-0.29018711969596905"/>
                  <c:y val="-5.145115280322911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A3-47B6-BDAC-9BADC4541805}"/>
                </c:ext>
              </c:extLst>
            </c:dLbl>
            <c:dLbl>
              <c:idx val="6"/>
              <c:layout>
                <c:manualLayout>
                  <c:x val="-0.29575319205606698"/>
                  <c:y val="-0.18244337935398733"/>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7A3-47B6-BDAC-9BADC4541805}"/>
                </c:ext>
              </c:extLst>
            </c:dLbl>
            <c:dLbl>
              <c:idx val="7"/>
              <c:layout>
                <c:manualLayout>
                  <c:x val="3.2009915427238259E-2"/>
                  <c:y val="-0.22583348928649979"/>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7A3-47B6-BDAC-9BADC4541805}"/>
                </c:ext>
              </c:extLst>
            </c:dLbl>
            <c:numFmt formatCode="\(0.0%\)"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Oil Refinery,Energy Industries
(Electric Power Plant, etc.)</c:v>
                </c:pt>
                <c:pt idx="1">
                  <c:v>Industry
(Factories, etc.)</c:v>
                </c:pt>
                <c:pt idx="2">
                  <c:v>Transport
(Cars, etc.)</c:v>
                </c:pt>
                <c:pt idx="3">
                  <c:v>Commercial and other sector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'5.CO2-Share'!$Z$6:$Z$13</c:f>
              <c:numCache>
                <c:formatCode>0.0%</c:formatCode>
                <c:ptCount val="8"/>
                <c:pt idx="0">
                  <c:v>0.40095408499752294</c:v>
                </c:pt>
                <c:pt idx="1">
                  <c:v>0.25029460209818816</c:v>
                </c:pt>
                <c:pt idx="2">
                  <c:v>0.17813915013282827</c:v>
                </c:pt>
                <c:pt idx="3">
                  <c:v>5.5812941504044027E-2</c:v>
                </c:pt>
                <c:pt idx="4">
                  <c:v>4.5837785372375782E-2</c:v>
                </c:pt>
                <c:pt idx="5">
                  <c:v>4.0772483384028765E-2</c:v>
                </c:pt>
                <c:pt idx="6">
                  <c:v>2.54467967759659E-2</c:v>
                </c:pt>
                <c:pt idx="7">
                  <c:v>2.7421557350461841E-3</c:v>
                </c:pt>
              </c:numCache>
            </c:numRef>
          </c:val>
          <c:extLst>
            <c:ext xmlns:c16="http://schemas.microsoft.com/office/drawing/2014/chart" uri="{C3380CC4-5D6E-409C-BE32-E72D297353CC}">
              <c16:uniqueId val="{00000011-27A3-47B6-BDAC-9BADC4541805}"/>
            </c:ext>
          </c:extLst>
        </c:ser>
        <c:ser>
          <c:idx val="1"/>
          <c:order val="2"/>
          <c:tx>
            <c:strRef>
              <c:f>'5.CO2-Share'!$T$17</c:f>
              <c:strCache>
                <c:ptCount val="1"/>
                <c:pt idx="0">
                  <c:v>■Allocated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13-27A3-47B6-BDAC-9BADC4541805}"/>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15-27A3-47B6-BDAC-9BADC4541805}"/>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17-27A3-47B6-BDAC-9BADC4541805}"/>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19-27A3-47B6-BDAC-9BADC4541805}"/>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1B-27A3-47B6-BDAC-9BADC4541805}"/>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1D-27A3-47B6-BDAC-9BADC4541805}"/>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1F-27A3-47B6-BDAC-9BADC4541805}"/>
              </c:ext>
            </c:extLst>
          </c:dPt>
          <c:dLbls>
            <c:dLbl>
              <c:idx val="0"/>
              <c:layout>
                <c:manualLayout>
                  <c:x val="0.28172515173310114"/>
                  <c:y val="-8.11809361405769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66142240596"/>
                      <c:h val="0.10733974842318411"/>
                    </c:manualLayout>
                  </c15:layout>
                </c:ext>
                <c:ext xmlns:c16="http://schemas.microsoft.com/office/drawing/2014/chart" uri="{C3380CC4-5D6E-409C-BE32-E72D297353CC}">
                  <c16:uniqueId val="{00000013-27A3-47B6-BDAC-9BADC4541805}"/>
                </c:ext>
              </c:extLst>
            </c:dLbl>
            <c:dLbl>
              <c:idx val="1"/>
              <c:layout>
                <c:manualLayout>
                  <c:x val="0.19010355196498674"/>
                  <c:y val="7.10764648557088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649570905699188"/>
                      <c:h val="0.12510809440337076"/>
                    </c:manualLayout>
                  </c15:layout>
                </c:ext>
                <c:ext xmlns:c16="http://schemas.microsoft.com/office/drawing/2014/chart" uri="{C3380CC4-5D6E-409C-BE32-E72D297353CC}">
                  <c16:uniqueId val="{00000015-27A3-47B6-BDAC-9BADC4541805}"/>
                </c:ext>
              </c:extLst>
            </c:dLbl>
            <c:dLbl>
              <c:idx val="2"/>
              <c:layout>
                <c:manualLayout>
                  <c:x val="-0.13333139118709531"/>
                  <c:y val="9.246628035298792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27A3-47B6-BDAC-9BADC4541805}"/>
                </c:ext>
              </c:extLst>
            </c:dLbl>
            <c:dLbl>
              <c:idx val="3"/>
              <c:layout>
                <c:manualLayout>
                  <c:x val="-0.13910572489221087"/>
                  <c:y val="0.1677115930760652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7A3-47B6-BDAC-9BADC4541805}"/>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7A3-47B6-BDAC-9BADC4541805}"/>
                </c:ext>
              </c:extLst>
            </c:dLbl>
            <c:dLbl>
              <c:idx val="5"/>
              <c:layout>
                <c:manualLayout>
                  <c:x val="-0.27332581445289739"/>
                  <c:y val="-3.246764052184180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7A3-47B6-BDAC-9BADC4541805}"/>
                </c:ext>
              </c:extLst>
            </c:dLbl>
            <c:dLbl>
              <c:idx val="6"/>
              <c:layout>
                <c:manualLayout>
                  <c:x val="-0.29468741407324084"/>
                  <c:y val="-0.17636409983832319"/>
                </c:manualLayout>
              </c:layout>
              <c:numFmt formatCode="0.0%" sourceLinked="0"/>
              <c:spPr>
                <a:noFill/>
                <a:ln>
                  <a:noFill/>
                </a:ln>
                <a:effectLst/>
              </c:spPr>
              <c:txPr>
                <a:bodyPr vertOverflow="overflow" horzOverflow="overflow" wrap="square" lIns="0" tIns="0" rIns="0" bIns="0" anchor="t">
                  <a:noAutofit/>
                </a:bodyPr>
                <a:lstStyle/>
                <a:p>
                  <a:pPr>
                    <a:defRPr sz="1000"/>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7114843977836101"/>
                      <c:h val="0.10723797938717157"/>
                    </c:manualLayout>
                  </c15:layout>
                </c:ext>
                <c:ext xmlns:c16="http://schemas.microsoft.com/office/drawing/2014/chart" uri="{C3380CC4-5D6E-409C-BE32-E72D297353CC}">
                  <c16:uniqueId val="{00000020-27A3-47B6-BDAC-9BADC4541805}"/>
                </c:ext>
              </c:extLst>
            </c:dLbl>
            <c:dLbl>
              <c:idx val="7"/>
              <c:layout>
                <c:manualLayout>
                  <c:x val="3.0899554761300501E-2"/>
                  <c:y val="-0.18961092329562246"/>
                </c:manualLayout>
              </c:layout>
              <c:numFmt formatCode="0.0%" sourceLinked="0"/>
              <c:spPr>
                <a:noFill/>
                <a:ln>
                  <a:noFill/>
                </a:ln>
                <a:effectLst/>
              </c:spPr>
              <c:txPr>
                <a:bodyPr vertOverflow="overflow" horzOverflow="overflow" wrap="square" lIns="0" tIns="0" rIns="0" bIns="0" anchor="t">
                  <a:noAutofit/>
                </a:bodyPr>
                <a:lstStyle/>
                <a:p>
                  <a:pPr>
                    <a:defRPr sz="10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86385035205"/>
                      <c:h val="0.1014242221956405"/>
                    </c:manualLayout>
                  </c15:layout>
                </c:ext>
                <c:ext xmlns:c16="http://schemas.microsoft.com/office/drawing/2014/chart" uri="{C3380CC4-5D6E-409C-BE32-E72D297353CC}">
                  <c16:uniqueId val="{0000001F-27A3-47B6-BDAC-9BADC4541805}"/>
                </c:ext>
              </c:extLst>
            </c:dLbl>
            <c:dLbl>
              <c:idx val="8"/>
              <c:delete val="1"/>
              <c:extLst>
                <c:ext xmlns:c15="http://schemas.microsoft.com/office/drawing/2012/chart" uri="{CE6537A1-D6FC-4f65-9D91-7224C49458BB}"/>
                <c:ext xmlns:c16="http://schemas.microsoft.com/office/drawing/2014/chart" uri="{C3380CC4-5D6E-409C-BE32-E72D297353CC}">
                  <c16:uniqueId val="{00000021-27A3-47B6-BDAC-9BADC4541805}"/>
                </c:ext>
              </c:extLst>
            </c:dLbl>
            <c:numFmt formatCode="0.0%" sourceLinked="0"/>
            <c:spPr>
              <a:noFill/>
              <a:ln>
                <a:noFill/>
              </a:ln>
              <a:effectLst/>
            </c:spPr>
            <c:txPr>
              <a:bodyPr vertOverflow="overflow" horzOverflow="overflow" wrap="square" lIns="0" tIns="0" rIns="0" bIns="0" anchor="ctr">
                <a:noAutofit/>
              </a:bodyPr>
              <a:lstStyle/>
              <a:p>
                <a:pPr>
                  <a:defRPr sz="1000"/>
                </a:pPr>
                <a:endParaRPr lang="ja-JP"/>
              </a:p>
            </c:txPr>
            <c:showLegendKey val="0"/>
            <c:showVal val="1"/>
            <c:showCatName val="1"/>
            <c:showSerName val="0"/>
            <c:showPercent val="0"/>
            <c:showBubbleSize val="0"/>
            <c:separator>
</c:separator>
            <c:showLeaderLines val="1"/>
            <c:leaderLines>
              <c:spPr>
                <a:ln>
                  <a:solidFill>
                    <a:schemeClr val="bg1">
                      <a:lumMod val="50000"/>
                    </a:scheme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'リンク切公表時非表示（グラフの添え物）'!$X$25:$X$33</c:f>
              <c:strCache>
                <c:ptCount val="9"/>
                <c:pt idx="0">
                  <c:v>Oil Refinery,Energy Industries
(Electric Power Plant, etc.)</c:v>
                </c:pt>
                <c:pt idx="1">
                  <c:v>Industry
(Factories, etc.)</c:v>
                </c:pt>
                <c:pt idx="2">
                  <c:v>Transport
(Cars, etc.)</c:v>
                </c:pt>
                <c:pt idx="3">
                  <c:v>Commercial and other sector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'5.CO2-Share'!$Z$19:$Z$26</c:f>
              <c:numCache>
                <c:formatCode>0.0%</c:formatCode>
                <c:ptCount val="8"/>
                <c:pt idx="0">
                  <c:v>7.8564864097555892E-2</c:v>
                </c:pt>
                <c:pt idx="1">
                  <c:v>0.34978855003004666</c:v>
                </c:pt>
                <c:pt idx="2">
                  <c:v>0.18494211321091766</c:v>
                </c:pt>
                <c:pt idx="3">
                  <c:v>0.17213644156051211</c:v>
                </c:pt>
                <c:pt idx="4">
                  <c:v>0.14560659520592692</c:v>
                </c:pt>
                <c:pt idx="5">
                  <c:v>4.0772483384028765E-2</c:v>
                </c:pt>
                <c:pt idx="6">
                  <c:v>2.54467967759659E-2</c:v>
                </c:pt>
                <c:pt idx="7">
                  <c:v>2.7421557350461841E-3</c:v>
                </c:pt>
              </c:numCache>
            </c:numRef>
          </c:val>
          <c:extLst>
            <c:ext xmlns:c16="http://schemas.microsoft.com/office/drawing/2014/chart" uri="{C3380CC4-5D6E-409C-BE32-E72D297353CC}">
              <c16:uniqueId val="{00000022-27A3-47B6-BDAC-9BADC4541805}"/>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strRef>
              <c:f>'リンク切公表時非表示（グラフの添え物）'!$AX$28</c:f>
              <c:strCache>
                <c:ptCount val="1"/>
                <c:pt idx="0">
                  <c:v>in FY2013</c:v>
                </c:pt>
              </c:strCache>
            </c:strRef>
          </c:tx>
          <c:spPr>
            <a:noFill/>
            <a:ln>
              <a:noFill/>
            </a:ln>
          </c:spPr>
          <c:dLbls>
            <c:dLbl>
              <c:idx val="0"/>
              <c:layout>
                <c:manualLayout>
                  <c:x val="2.9005428578897379E-3"/>
                  <c:y val="-7.7239970287051138E-2"/>
                </c:manualLayout>
              </c:layout>
              <c:spPr>
                <a:noFill/>
                <a:ln>
                  <a:noFill/>
                </a:ln>
                <a:effectLst/>
              </c:spPr>
              <c:txPr>
                <a:bodyPr wrap="square" lIns="38100" tIns="19050" rIns="38100" bIns="19050" anchor="ctr">
                  <a:noAutofit/>
                </a:bodyPr>
                <a:lstStyle/>
                <a:p>
                  <a:pPr>
                    <a:defRPr sz="1400"/>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4A5A-4731-B615-E7F7941769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'リンク切公表時非表示（グラフの添え物）'!$X$25:$X$33</c:f>
              <c:strCache>
                <c:ptCount val="9"/>
                <c:pt idx="0">
                  <c:v>Oil Refinery,Energy Industries
(Electric Power Plant, etc.)</c:v>
                </c:pt>
                <c:pt idx="1">
                  <c:v>Industry
(Factories, etc.)</c:v>
                </c:pt>
                <c:pt idx="2">
                  <c:v>Transport
(Cars, etc.)</c:v>
                </c:pt>
                <c:pt idx="3">
                  <c:v>Commercial and other sector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'リンク切公表時非表示（グラフの添え物）'!$AX$29</c:f>
              <c:numCache>
                <c:formatCode>#,###"Mt"</c:formatCode>
                <c:ptCount val="1"/>
                <c:pt idx="0">
                  <c:v>1316.9466289725594</c:v>
                </c:pt>
              </c:numCache>
            </c:numRef>
          </c:val>
          <c:extLst>
            <c:ext xmlns:c16="http://schemas.microsoft.com/office/drawing/2014/chart" uri="{C3380CC4-5D6E-409C-BE32-E72D297353CC}">
              <c16:uniqueId val="{00000001-4A5A-4731-B615-E7F7941769AA}"/>
            </c:ext>
          </c:extLst>
        </c:ser>
        <c:ser>
          <c:idx val="0"/>
          <c:order val="1"/>
          <c:tx>
            <c:strRef>
              <c:f>'5.CO2-Share'!$T$4</c:f>
              <c:strCache>
                <c:ptCount val="1"/>
                <c:pt idx="0">
                  <c:v>■Unallocated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4A5A-4731-B615-E7F7941769AA}"/>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4A5A-4731-B615-E7F7941769AA}"/>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4A5A-4731-B615-E7F7941769AA}"/>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09-4A5A-4731-B615-E7F7941769AA}"/>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0B-4A5A-4731-B615-E7F7941769AA}"/>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0D-4A5A-4731-B615-E7F7941769AA}"/>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0F-4A5A-4731-B615-E7F7941769AA}"/>
              </c:ext>
            </c:extLst>
          </c:dPt>
          <c:dLbls>
            <c:dLbl>
              <c:idx val="0"/>
              <c:layout>
                <c:manualLayout>
                  <c:x val="0.21116759994708462"/>
                  <c:y val="-0.1817569292520127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A-4731-B615-E7F7941769AA}"/>
                </c:ext>
              </c:extLst>
            </c:dLbl>
            <c:dLbl>
              <c:idx val="1"/>
              <c:layout>
                <c:manualLayout>
                  <c:x val="0.38572853303210658"/>
                  <c:y val="-6.318575503376000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A-4731-B615-E7F7941769AA}"/>
                </c:ext>
              </c:extLst>
            </c:dLbl>
            <c:dLbl>
              <c:idx val="2"/>
              <c:layout>
                <c:manualLayout>
                  <c:x val="-7.7554889800561355E-2"/>
                  <c:y val="0.2953132835324568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A-4731-B615-E7F7941769AA}"/>
                </c:ext>
              </c:extLst>
            </c:dLbl>
            <c:dLbl>
              <c:idx val="3"/>
              <c:layout>
                <c:manualLayout>
                  <c:x val="-0.24183594173922068"/>
                  <c:y val="0.3430038607542718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A-4731-B615-E7F7941769AA}"/>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A5A-4731-B615-E7F7941769AA}"/>
                </c:ext>
              </c:extLst>
            </c:dLbl>
            <c:dLbl>
              <c:idx val="5"/>
              <c:layout>
                <c:manualLayout>
                  <c:x val="-0.28553864513344651"/>
                  <c:y val="-3.8969854331596568E-2"/>
                </c:manualLayout>
              </c:layout>
              <c:numFmt formatCode="&quot;(&quot;0.0%&quot;)&quot;"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4A5A-4731-B615-E7F7941769AA}"/>
                </c:ext>
              </c:extLst>
            </c:dLbl>
            <c:dLbl>
              <c:idx val="6"/>
              <c:layout>
                <c:manualLayout>
                  <c:x val="-0.28719384533976344"/>
                  <c:y val="-0.175531430640208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4A5A-4731-B615-E7F7941769AA}"/>
                </c:ext>
              </c:extLst>
            </c:dLbl>
            <c:dLbl>
              <c:idx val="7"/>
              <c:layout>
                <c:manualLayout>
                  <c:x val="-2.0035587781021876E-2"/>
                  <c:y val="-0.19453440148427367"/>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4A5A-4731-B615-E7F7941769AA}"/>
                </c:ext>
              </c:extLst>
            </c:dLbl>
            <c:numFmt formatCode="&quot;(&quot;0.0%&quot;)&quot;"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Oil Refinery,Energy Industries
(Electric Power Plant, etc.)</c:v>
                </c:pt>
                <c:pt idx="1">
                  <c:v>Industry
(Factories, etc.)</c:v>
                </c:pt>
                <c:pt idx="2">
                  <c:v>Transport
(Cars, etc.)</c:v>
                </c:pt>
                <c:pt idx="3">
                  <c:v>Commercial and other sector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'5.CO2-Share'!$X$6:$X$13</c:f>
              <c:numCache>
                <c:formatCode>0.0%</c:formatCode>
                <c:ptCount val="8"/>
                <c:pt idx="0">
                  <c:v>0.39958137997830218</c:v>
                </c:pt>
                <c:pt idx="1">
                  <c:v>0.25034054688814722</c:v>
                </c:pt>
                <c:pt idx="2">
                  <c:v>0.16314093479365088</c:v>
                </c:pt>
                <c:pt idx="3">
                  <c:v>7.9121305608809825E-2</c:v>
                </c:pt>
                <c:pt idx="4">
                  <c:v>4.5802368253634873E-2</c:v>
                </c:pt>
                <c:pt idx="5">
                  <c:v>3.702369715082391E-2</c:v>
                </c:pt>
                <c:pt idx="6">
                  <c:v>2.2312021757384528E-2</c:v>
                </c:pt>
                <c:pt idx="7">
                  <c:v>2.6777455692466464E-3</c:v>
                </c:pt>
              </c:numCache>
            </c:numRef>
          </c:val>
          <c:extLst>
            <c:ext xmlns:c16="http://schemas.microsoft.com/office/drawing/2014/chart" uri="{C3380CC4-5D6E-409C-BE32-E72D297353CC}">
              <c16:uniqueId val="{00000011-4A5A-4731-B615-E7F7941769AA}"/>
            </c:ext>
          </c:extLst>
        </c:ser>
        <c:ser>
          <c:idx val="1"/>
          <c:order val="2"/>
          <c:tx>
            <c:strRef>
              <c:f>'5.CO2-Share'!$T$17</c:f>
              <c:strCache>
                <c:ptCount val="1"/>
                <c:pt idx="0">
                  <c:v>■Allocated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13-4A5A-4731-B615-E7F7941769AA}"/>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15-4A5A-4731-B615-E7F7941769AA}"/>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17-4A5A-4731-B615-E7F7941769AA}"/>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19-4A5A-4731-B615-E7F7941769AA}"/>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1B-4A5A-4731-B615-E7F7941769AA}"/>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1D-4A5A-4731-B615-E7F7941769AA}"/>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1F-4A5A-4731-B615-E7F7941769AA}"/>
              </c:ext>
            </c:extLst>
          </c:dPt>
          <c:dLbls>
            <c:dLbl>
              <c:idx val="0"/>
              <c:layout>
                <c:manualLayout>
                  <c:x val="0.3029197066437157"/>
                  <c:y val="-9.51822397610295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610617295881712"/>
                      <c:h val="0.12355989188140737"/>
                    </c:manualLayout>
                  </c15:layout>
                </c:ext>
                <c:ext xmlns:c16="http://schemas.microsoft.com/office/drawing/2014/chart" uri="{C3380CC4-5D6E-409C-BE32-E72D297353CC}">
                  <c16:uniqueId val="{00000013-4A5A-4731-B615-E7F7941769AA}"/>
                </c:ext>
              </c:extLst>
            </c:dLbl>
            <c:dLbl>
              <c:idx val="1"/>
              <c:layout>
                <c:manualLayout>
                  <c:x val="0.14090382313590133"/>
                  <c:y val="2.94448513051030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1392284336177"/>
                      <c:h val="0.13768843773217496"/>
                    </c:manualLayout>
                  </c15:layout>
                </c:ext>
                <c:ext xmlns:c16="http://schemas.microsoft.com/office/drawing/2014/chart" uri="{C3380CC4-5D6E-409C-BE32-E72D297353CC}">
                  <c16:uniqueId val="{00000015-4A5A-4731-B615-E7F7941769AA}"/>
                </c:ext>
              </c:extLst>
            </c:dLbl>
            <c:dLbl>
              <c:idx val="2"/>
              <c:layout>
                <c:manualLayout>
                  <c:x val="-0.21089840509997437"/>
                  <c:y val="2.39153384740022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29771418893584"/>
                      <c:h val="0.12370829153216834"/>
                    </c:manualLayout>
                  </c15:layout>
                </c:ext>
                <c:ext xmlns:c16="http://schemas.microsoft.com/office/drawing/2014/chart" uri="{C3380CC4-5D6E-409C-BE32-E72D297353CC}">
                  <c16:uniqueId val="{00000017-4A5A-4731-B615-E7F7941769AA}"/>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4A5A-4731-B615-E7F7941769AA}"/>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4A5A-4731-B615-E7F7941769AA}"/>
                </c:ext>
              </c:extLst>
            </c:dLbl>
            <c:dLbl>
              <c:idx val="5"/>
              <c:layout>
                <c:manualLayout>
                  <c:x val="-0.27539036971846326"/>
                  <c:y val="-3.39167347834481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4A5A-4731-B615-E7F7941769AA}"/>
                </c:ext>
              </c:extLst>
            </c:dLbl>
            <c:dLbl>
              <c:idx val="6"/>
              <c:layout>
                <c:manualLayout>
                  <c:x val="-0.28169278505188167"/>
                  <c:y val="-0.172126038869519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94505039238969"/>
                      <c:h val="0.11844111945712978"/>
                    </c:manualLayout>
                  </c15:layout>
                </c:ext>
                <c:ext xmlns:c16="http://schemas.microsoft.com/office/drawing/2014/chart" uri="{C3380CC4-5D6E-409C-BE32-E72D297353CC}">
                  <c16:uniqueId val="{00000020-4A5A-4731-B615-E7F7941769AA}"/>
                </c:ext>
              </c:extLst>
            </c:dLbl>
            <c:dLbl>
              <c:idx val="7"/>
              <c:layout>
                <c:manualLayout>
                  <c:x val="-1.5330111146053612E-2"/>
                  <c:y val="-0.14746819607604292"/>
                </c:manualLayout>
              </c:layout>
              <c:numFmt formatCode="0.0%" sourceLinked="0"/>
              <c:spPr>
                <a:noFill/>
                <a:ln>
                  <a:noFill/>
                </a:ln>
                <a:effectLst/>
              </c:spPr>
              <c:txPr>
                <a:bodyPr vertOverflow="overflow" horzOverflow="overflow" wrap="square" lIns="0" tIns="0" rIns="0" bIns="0" anchor="t">
                  <a:noAutofit/>
                </a:bodyPr>
                <a:lstStyle/>
                <a:p>
                  <a:pPr>
                    <a:defRPr sz="1000"/>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31391927870322472"/>
                      <c:h val="0.12446998622921092"/>
                    </c:manualLayout>
                  </c15:layout>
                </c:ext>
                <c:ext xmlns:c16="http://schemas.microsoft.com/office/drawing/2014/chart" uri="{C3380CC4-5D6E-409C-BE32-E72D297353CC}">
                  <c16:uniqueId val="{0000001F-4A5A-4731-B615-E7F7941769AA}"/>
                </c:ext>
              </c:extLst>
            </c:dLbl>
            <c:dLbl>
              <c:idx val="8"/>
              <c:delete val="1"/>
              <c:extLst>
                <c:ext xmlns:c15="http://schemas.microsoft.com/office/drawing/2012/chart" uri="{CE6537A1-D6FC-4f65-9D91-7224C49458BB}"/>
                <c:ext xmlns:c16="http://schemas.microsoft.com/office/drawing/2014/chart" uri="{C3380CC4-5D6E-409C-BE32-E72D297353CC}">
                  <c16:uniqueId val="{00000021-4A5A-4731-B615-E7F7941769AA}"/>
                </c:ext>
              </c:extLst>
            </c:dLbl>
            <c:numFmt formatCode="0.0%" sourceLinked="0"/>
            <c:spPr>
              <a:noFill/>
              <a:ln>
                <a:noFill/>
              </a:ln>
              <a:effectLst/>
            </c:spPr>
            <c:txPr>
              <a:bodyPr vertOverflow="overflow" horzOverflow="overflow" wrap="square" lIns="0" tIns="0" rIns="0" bIns="0" anchor="ctr">
                <a:noAutofit/>
              </a:bodyPr>
              <a:lstStyle/>
              <a:p>
                <a:pPr>
                  <a:defRPr sz="1000"/>
                </a:pPr>
                <a:endParaRPr lang="ja-JP"/>
              </a:p>
            </c:txPr>
            <c:showLegendKey val="0"/>
            <c:showVal val="1"/>
            <c:showCatName val="1"/>
            <c:showSerName val="0"/>
            <c:showPercent val="0"/>
            <c:showBubbleSize val="0"/>
            <c:separator>
</c:separator>
            <c:showLeaderLines val="1"/>
            <c:leaderLines>
              <c:spPr>
                <a:ln>
                  <a:solidFill>
                    <a:schemeClr val="bg1">
                      <a:lumMod val="50000"/>
                    </a:scheme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'リンク切公表時非表示（グラフの添え物）'!$X$25:$X$33</c:f>
              <c:strCache>
                <c:ptCount val="9"/>
                <c:pt idx="0">
                  <c:v>Oil Refinery,Energy Industries
(Electric Power Plant, etc.)</c:v>
                </c:pt>
                <c:pt idx="1">
                  <c:v>Industry
(Factories, etc.)</c:v>
                </c:pt>
                <c:pt idx="2">
                  <c:v>Transport
(Cars, etc.)</c:v>
                </c:pt>
                <c:pt idx="3">
                  <c:v>Commercial and other sector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'5.CO2-Share'!$X$19:$X$26</c:f>
              <c:numCache>
                <c:formatCode>0.0%</c:formatCode>
                <c:ptCount val="8"/>
                <c:pt idx="0">
                  <c:v>7.7982564054079662E-2</c:v>
                </c:pt>
                <c:pt idx="1">
                  <c:v>0.351549310143837</c:v>
                </c:pt>
                <c:pt idx="2">
                  <c:v>0.17027430363111098</c:v>
                </c:pt>
                <c:pt idx="3">
                  <c:v>0.1804065531342427</c:v>
                </c:pt>
                <c:pt idx="4">
                  <c:v>0.15777380455927448</c:v>
                </c:pt>
                <c:pt idx="5">
                  <c:v>3.702369715082391E-2</c:v>
                </c:pt>
                <c:pt idx="6">
                  <c:v>2.2312021757384528E-2</c:v>
                </c:pt>
                <c:pt idx="7">
                  <c:v>2.6777455692466464E-3</c:v>
                </c:pt>
              </c:numCache>
            </c:numRef>
          </c:val>
          <c:extLst>
            <c:ext xmlns:c16="http://schemas.microsoft.com/office/drawing/2014/chart" uri="{C3380CC4-5D6E-409C-BE32-E72D297353CC}">
              <c16:uniqueId val="{00000022-4A5A-4731-B615-E7F7941769AA}"/>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'リンク切公表時非表示（グラフの添え物）'!$AP$28</c:f>
              <c:strCache>
                <c:ptCount val="1"/>
                <c:pt idx="0">
                  <c:v>in FY2005</c:v>
                </c:pt>
              </c:strCache>
            </c:strRef>
          </c:tx>
          <c:spPr>
            <a:noFill/>
            <a:ln>
              <a:noFill/>
            </a:ln>
          </c:spPr>
          <c:dLbls>
            <c:dLbl>
              <c:idx val="0"/>
              <c:layout>
                <c:manualLayout>
                  <c:x val="-1.1692077939622655E-3"/>
                  <c:y val="-8.9485577216192227E-2"/>
                </c:manualLayout>
              </c:layout>
              <c:spPr>
                <a:noFill/>
                <a:ln>
                  <a:noFill/>
                </a:ln>
                <a:effectLst/>
              </c:spPr>
              <c:txPr>
                <a:bodyPr wrap="square" lIns="38100" tIns="19050" rIns="38100" bIns="19050" anchor="ctr">
                  <a:noAutofit/>
                </a:bodyPr>
                <a:lstStyle/>
                <a:p>
                  <a:pPr>
                    <a:defRPr sz="1400"/>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81819018398"/>
                      <c:h val="0.17486003269137018"/>
                    </c:manualLayout>
                  </c15:layout>
                </c:ext>
                <c:ext xmlns:c16="http://schemas.microsoft.com/office/drawing/2014/chart" uri="{C3380CC4-5D6E-409C-BE32-E72D297353CC}">
                  <c16:uniqueId val="{00000000-B67B-416D-883E-FAE9121DE3B1}"/>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Oil Refinery,Energy Industries
(Electric Power Plant, etc.)</c:v>
                </c:pt>
                <c:pt idx="1">
                  <c:v>Industry
(Factories, etc.)</c:v>
                </c:pt>
                <c:pt idx="2">
                  <c:v>Transport
(Cars, etc.)</c:v>
                </c:pt>
                <c:pt idx="3">
                  <c:v>Commercial and other sector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'リンク切公表時非表示（グラフの添え物）'!$AP$29</c:f>
              <c:numCache>
                <c:formatCode>#,###"Mt"</c:formatCode>
                <c:ptCount val="1"/>
                <c:pt idx="0">
                  <c:v>1293.2521481466476</c:v>
                </c:pt>
              </c:numCache>
            </c:numRef>
          </c:val>
          <c:extLst>
            <c:ext xmlns:c16="http://schemas.microsoft.com/office/drawing/2014/chart" uri="{C3380CC4-5D6E-409C-BE32-E72D297353CC}">
              <c16:uniqueId val="{00000001-B67B-416D-883E-FAE9121DE3B1}"/>
            </c:ext>
          </c:extLst>
        </c:ser>
        <c:ser>
          <c:idx val="0"/>
          <c:order val="1"/>
          <c:tx>
            <c:strRef>
              <c:f>'5.CO2-Share'!$T$4</c:f>
              <c:strCache>
                <c:ptCount val="1"/>
                <c:pt idx="0">
                  <c:v>■Unallocated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B67B-416D-883E-FAE9121DE3B1}"/>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B67B-416D-883E-FAE9121DE3B1}"/>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B67B-416D-883E-FAE9121DE3B1}"/>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09-B67B-416D-883E-FAE9121DE3B1}"/>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0B-B67B-416D-883E-FAE9121DE3B1}"/>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0D-B67B-416D-883E-FAE9121DE3B1}"/>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0F-B67B-416D-883E-FAE9121DE3B1}"/>
              </c:ext>
            </c:extLst>
          </c:dPt>
          <c:dLbls>
            <c:dLbl>
              <c:idx val="0"/>
              <c:layout>
                <c:manualLayout>
                  <c:x val="0.19130802732059385"/>
                  <c:y val="-0.1556495753085931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67B-416D-883E-FAE9121DE3B1}"/>
                </c:ext>
              </c:extLst>
            </c:dLbl>
            <c:dLbl>
              <c:idx val="1"/>
              <c:layout>
                <c:manualLayout>
                  <c:x val="0.36952302835113537"/>
                  <c:y val="-9.552984190013830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67B-416D-883E-FAE9121DE3B1}"/>
                </c:ext>
              </c:extLst>
            </c:dLbl>
            <c:dLbl>
              <c:idx val="2"/>
              <c:layout>
                <c:manualLayout>
                  <c:x val="-1.8077317196956221E-2"/>
                  <c:y val="0.3697276575384223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67B-416D-883E-FAE9121DE3B1}"/>
                </c:ext>
              </c:extLst>
            </c:dLbl>
            <c:dLbl>
              <c:idx val="3"/>
              <c:layout>
                <c:manualLayout>
                  <c:x val="-0.21513298150350182"/>
                  <c:y val="0.4342919963222730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67B-416D-883E-FAE9121DE3B1}"/>
                </c:ext>
              </c:extLst>
            </c:dLbl>
            <c:dLbl>
              <c:idx val="4"/>
              <c:layout>
                <c:manualLayout>
                  <c:x val="-0.29733672533923733"/>
                  <c:y val="8.3509701195308372E-2"/>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B67B-416D-883E-FAE9121DE3B1}"/>
                </c:ext>
              </c:extLst>
            </c:dLbl>
            <c:dLbl>
              <c:idx val="5"/>
              <c:layout>
                <c:manualLayout>
                  <c:x val="-0.29018707955004092"/>
                  <c:y val="-1.778626456393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67B-416D-883E-FAE9121DE3B1}"/>
                </c:ext>
              </c:extLst>
            </c:dLbl>
            <c:dLbl>
              <c:idx val="6"/>
              <c:layout>
                <c:manualLayout>
                  <c:x val="-0.23696553914976218"/>
                  <c:y val="-0.17631772175417182"/>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B67B-416D-883E-FAE9121DE3B1}"/>
                </c:ext>
              </c:extLst>
            </c:dLbl>
            <c:dLbl>
              <c:idx val="7"/>
              <c:layout>
                <c:manualLayout>
                  <c:x val="5.6574556108768236E-2"/>
                  <c:y val="-0.213582323014057"/>
                </c:manualLayout>
              </c:layout>
              <c:numFmt formatCode="\(0.0%\)" sourceLinked="0"/>
              <c:spPr>
                <a:noFill/>
                <a:ln>
                  <a:noFill/>
                </a:ln>
                <a:effectLst/>
              </c:spPr>
              <c:txPr>
                <a:bodyPr wrap="square" lIns="38100" tIns="19050" rIns="38100" bIns="19050" anchor="ctr">
                  <a:noAutofit/>
                </a:bodyPr>
                <a:lstStyle/>
                <a:p>
                  <a:pPr>
                    <a:defRPr sz="10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B67B-416D-883E-FAE9121DE3B1}"/>
                </c:ext>
              </c:extLst>
            </c:dLbl>
            <c:numFmt formatCode="\(0.0%\)"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Oil Refinery,Energy Industries
(Electric Power Plant, etc.)</c:v>
                </c:pt>
                <c:pt idx="1">
                  <c:v>Industry
(Factories, etc.)</c:v>
                </c:pt>
                <c:pt idx="2">
                  <c:v>Transport
(Cars, etc.)</c:v>
                </c:pt>
                <c:pt idx="3">
                  <c:v>Commercial and other sector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'5.CO2-Share'!$V$6:$V$13</c:f>
              <c:numCache>
                <c:formatCode>0.0%</c:formatCode>
                <c:ptCount val="8"/>
                <c:pt idx="0">
                  <c:v>0.32779906245891244</c:v>
                </c:pt>
                <c:pt idx="1">
                  <c:v>0.28343566444497492</c:v>
                </c:pt>
                <c:pt idx="2">
                  <c:v>0.18350864367003653</c:v>
                </c:pt>
                <c:pt idx="3">
                  <c:v>7.9119932470021373E-2</c:v>
                </c:pt>
                <c:pt idx="4">
                  <c:v>5.4432910589762289E-2</c:v>
                </c:pt>
                <c:pt idx="5">
                  <c:v>4.3670088351690388E-2</c:v>
                </c:pt>
                <c:pt idx="6">
                  <c:v>2.4501314229804162E-2</c:v>
                </c:pt>
                <c:pt idx="7">
                  <c:v>3.5323837847978327E-3</c:v>
                </c:pt>
              </c:numCache>
            </c:numRef>
          </c:val>
          <c:extLst>
            <c:ext xmlns:c16="http://schemas.microsoft.com/office/drawing/2014/chart" uri="{C3380CC4-5D6E-409C-BE32-E72D297353CC}">
              <c16:uniqueId val="{00000011-B67B-416D-883E-FAE9121DE3B1}"/>
            </c:ext>
          </c:extLst>
        </c:ser>
        <c:ser>
          <c:idx val="1"/>
          <c:order val="2"/>
          <c:tx>
            <c:strRef>
              <c:f>'5.CO2-Share'!$T$17</c:f>
              <c:strCache>
                <c:ptCount val="1"/>
                <c:pt idx="0">
                  <c:v>■Allocated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13-B67B-416D-883E-FAE9121DE3B1}"/>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15-B67B-416D-883E-FAE9121DE3B1}"/>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17-B67B-416D-883E-FAE9121DE3B1}"/>
              </c:ext>
            </c:extLst>
          </c:dPt>
          <c:dPt>
            <c:idx val="3"/>
            <c:bubble3D val="0"/>
            <c:spPr>
              <a:solidFill>
                <a:srgbClr val="C0C0C0"/>
              </a:solidFill>
              <a:ln>
                <a:solidFill>
                  <a:sysClr val="windowText" lastClr="000000"/>
                </a:solidFill>
              </a:ln>
            </c:spPr>
            <c:extLst>
              <c:ext xmlns:c16="http://schemas.microsoft.com/office/drawing/2014/chart" uri="{C3380CC4-5D6E-409C-BE32-E72D297353CC}">
                <c16:uniqueId val="{00000019-B67B-416D-883E-FAE9121DE3B1}"/>
              </c:ext>
            </c:extLst>
          </c:dPt>
          <c:dPt>
            <c:idx val="4"/>
            <c:bubble3D val="0"/>
            <c:spPr>
              <a:solidFill>
                <a:srgbClr val="333399"/>
              </a:solidFill>
              <a:ln>
                <a:solidFill>
                  <a:sysClr val="windowText" lastClr="000000"/>
                </a:solidFill>
              </a:ln>
            </c:spPr>
            <c:extLst>
              <c:ext xmlns:c16="http://schemas.microsoft.com/office/drawing/2014/chart" uri="{C3380CC4-5D6E-409C-BE32-E72D297353CC}">
                <c16:uniqueId val="{0000001B-B67B-416D-883E-FAE9121DE3B1}"/>
              </c:ext>
            </c:extLst>
          </c:dPt>
          <c:dPt>
            <c:idx val="5"/>
            <c:bubble3D val="0"/>
            <c:spPr>
              <a:solidFill>
                <a:srgbClr val="FF8080"/>
              </a:solidFill>
              <a:ln>
                <a:solidFill>
                  <a:sysClr val="windowText" lastClr="000000"/>
                </a:solidFill>
              </a:ln>
            </c:spPr>
            <c:extLst>
              <c:ext xmlns:c16="http://schemas.microsoft.com/office/drawing/2014/chart" uri="{C3380CC4-5D6E-409C-BE32-E72D297353CC}">
                <c16:uniqueId val="{0000001D-B67B-416D-883E-FAE9121DE3B1}"/>
              </c:ext>
            </c:extLst>
          </c:dPt>
          <c:dPt>
            <c:idx val="7"/>
            <c:bubble3D val="0"/>
            <c:spPr>
              <a:solidFill>
                <a:srgbClr val="3366FF"/>
              </a:solidFill>
              <a:ln>
                <a:solidFill>
                  <a:sysClr val="windowText" lastClr="000000"/>
                </a:solidFill>
              </a:ln>
            </c:spPr>
            <c:extLst>
              <c:ext xmlns:c16="http://schemas.microsoft.com/office/drawing/2014/chart" uri="{C3380CC4-5D6E-409C-BE32-E72D297353CC}">
                <c16:uniqueId val="{0000001F-B67B-416D-883E-FAE9121DE3B1}"/>
              </c:ext>
            </c:extLst>
          </c:dPt>
          <c:dLbls>
            <c:dLbl>
              <c:idx val="0"/>
              <c:layout>
                <c:manualLayout>
                  <c:x val="0.27638853667919344"/>
                  <c:y val="-0.1010738317461977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72281140162"/>
                      <c:h val="0.15936741740826307"/>
                    </c:manualLayout>
                  </c15:layout>
                </c:ext>
                <c:ext xmlns:c16="http://schemas.microsoft.com/office/drawing/2014/chart" uri="{C3380CC4-5D6E-409C-BE32-E72D297353CC}">
                  <c16:uniqueId val="{00000013-B67B-416D-883E-FAE9121DE3B1}"/>
                </c:ext>
              </c:extLst>
            </c:dLbl>
            <c:dLbl>
              <c:idx val="1"/>
              <c:layout>
                <c:manualLayout>
                  <c:x val="0.16789298670716829"/>
                  <c:y val="-1.43154271409703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0.12510803145640198"/>
                    </c:manualLayout>
                  </c15:layout>
                </c:ext>
                <c:ext xmlns:c16="http://schemas.microsoft.com/office/drawing/2014/chart" uri="{C3380CC4-5D6E-409C-BE32-E72D297353CC}">
                  <c16:uniqueId val="{00000015-B67B-416D-883E-FAE9121DE3B1}"/>
                </c:ext>
              </c:extLst>
            </c:dLbl>
            <c:dLbl>
              <c:idx val="2"/>
              <c:layout>
                <c:manualLayout>
                  <c:x val="-0.13121728128750976"/>
                  <c:y val="9.24663195354122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B67B-416D-883E-FAE9121DE3B1}"/>
                </c:ext>
              </c:extLst>
            </c:dLbl>
            <c:dLbl>
              <c:idx val="3"/>
              <c:layout>
                <c:manualLayout>
                  <c:x val="-0.13466027737852898"/>
                  <c:y val="0.155493299666796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B67B-416D-883E-FAE9121DE3B1}"/>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B67B-416D-883E-FAE9121DE3B1}"/>
                </c:ext>
              </c:extLst>
            </c:dLbl>
            <c:dLbl>
              <c:idx val="5"/>
              <c:layout>
                <c:manualLayout>
                  <c:x val="-0.27065227508087281"/>
                  <c:y val="-1.410722027202323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B67B-416D-883E-FAE9121DE3B1}"/>
                </c:ext>
              </c:extLst>
            </c:dLbl>
            <c:dLbl>
              <c:idx val="6"/>
              <c:layout>
                <c:manualLayout>
                  <c:x val="-0.23450389977546587"/>
                  <c:y val="-0.17636411043735734"/>
                </c:manualLayout>
              </c:layout>
              <c:numFmt formatCode="0.0%" sourceLinked="0"/>
              <c:spPr>
                <a:noFill/>
                <a:ln>
                  <a:noFill/>
                </a:ln>
                <a:effectLst/>
              </c:spPr>
              <c:txPr>
                <a:bodyPr vertOverflow="overflow" horzOverflow="overflow" wrap="square" lIns="0" tIns="0" rIns="0" bIns="0" anchor="t">
                  <a:noAutofit/>
                </a:bodyPr>
                <a:lstStyle/>
                <a:p>
                  <a:pPr>
                    <a:defRPr sz="1000"/>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32708026017972391"/>
                      <c:h val="0.10723786357582284"/>
                    </c:manualLayout>
                  </c15:layout>
                </c:ext>
                <c:ext xmlns:c16="http://schemas.microsoft.com/office/drawing/2014/chart" uri="{C3380CC4-5D6E-409C-BE32-E72D297353CC}">
                  <c16:uniqueId val="{00000020-B67B-416D-883E-FAE9121DE3B1}"/>
                </c:ext>
              </c:extLst>
            </c:dLbl>
            <c:dLbl>
              <c:idx val="7"/>
              <c:layout>
                <c:manualLayout>
                  <c:x val="6.025065377939854E-2"/>
                  <c:y val="-0.17275868558810853"/>
                </c:manualLayout>
              </c:layout>
              <c:numFmt formatCode="0.0%" sourceLinked="0"/>
              <c:spPr>
                <a:noFill/>
                <a:ln>
                  <a:noFill/>
                </a:ln>
                <a:effectLst/>
              </c:spPr>
              <c:txPr>
                <a:bodyPr vertOverflow="overflow" horzOverflow="overflow" wrap="square" lIns="0" tIns="0" rIns="0" bIns="0" anchor="t">
                  <a:noAutofit/>
                </a:bodyPr>
                <a:lstStyle/>
                <a:p>
                  <a:pPr>
                    <a:defRPr sz="10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115025255098452"/>
                      <c:h val="0.12900801234975184"/>
                    </c:manualLayout>
                  </c15:layout>
                </c:ext>
                <c:ext xmlns:c16="http://schemas.microsoft.com/office/drawing/2014/chart" uri="{C3380CC4-5D6E-409C-BE32-E72D297353CC}">
                  <c16:uniqueId val="{0000001F-B67B-416D-883E-FAE9121DE3B1}"/>
                </c:ext>
              </c:extLst>
            </c:dLbl>
            <c:dLbl>
              <c:idx val="8"/>
              <c:delete val="1"/>
              <c:extLst>
                <c:ext xmlns:c15="http://schemas.microsoft.com/office/drawing/2012/chart" uri="{CE6537A1-D6FC-4f65-9D91-7224C49458BB}"/>
                <c:ext xmlns:c16="http://schemas.microsoft.com/office/drawing/2014/chart" uri="{C3380CC4-5D6E-409C-BE32-E72D297353CC}">
                  <c16:uniqueId val="{00000021-B67B-416D-883E-FAE9121DE3B1}"/>
                </c:ext>
              </c:extLst>
            </c:dLbl>
            <c:numFmt formatCode="0.0%" sourceLinked="0"/>
            <c:spPr>
              <a:noFill/>
              <a:ln>
                <a:noFill/>
              </a:ln>
              <a:effectLst/>
            </c:spPr>
            <c:txPr>
              <a:bodyPr vertOverflow="overflow" horzOverflow="overflow" wrap="square" lIns="0" tIns="0" rIns="0" bIns="0" anchor="ctr">
                <a:noAutofit/>
              </a:bodyPr>
              <a:lstStyle/>
              <a:p>
                <a:pPr>
                  <a:defRPr sz="1000"/>
                </a:pPr>
                <a:endParaRPr lang="ja-JP"/>
              </a:p>
            </c:txPr>
            <c:showLegendKey val="0"/>
            <c:showVal val="1"/>
            <c:showCatName val="1"/>
            <c:showSerName val="0"/>
            <c:showPercent val="0"/>
            <c:showBubbleSize val="0"/>
            <c:separator>
</c:separator>
            <c:showLeaderLines val="1"/>
            <c:leaderLines>
              <c:spPr>
                <a:ln>
                  <a:solidFill>
                    <a:schemeClr val="bg1">
                      <a:lumMod val="50000"/>
                    </a:scheme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'リンク切公表時非表示（グラフの添え物）'!$X$25:$X$33</c:f>
              <c:strCache>
                <c:ptCount val="9"/>
                <c:pt idx="0">
                  <c:v>Oil Refinery,Energy Industries
(Electric Power Plant, etc.)</c:v>
                </c:pt>
                <c:pt idx="1">
                  <c:v>Industry
(Factories, etc.)</c:v>
                </c:pt>
                <c:pt idx="2">
                  <c:v>Transport
(Cars, etc.)</c:v>
                </c:pt>
                <c:pt idx="3">
                  <c:v>Commercial and other sector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'5.CO2-Share'!$V$19:$V$26</c:f>
              <c:numCache>
                <c:formatCode>0.0%</c:formatCode>
                <c:ptCount val="8"/>
                <c:pt idx="0">
                  <c:v>7.5810064659759646E-2</c:v>
                </c:pt>
                <c:pt idx="1">
                  <c:v>0.36145639825219378</c:v>
                </c:pt>
                <c:pt idx="2">
                  <c:v>0.18879636151316437</c:v>
                </c:pt>
                <c:pt idx="3">
                  <c:v>0.17041882568180342</c:v>
                </c:pt>
                <c:pt idx="4">
                  <c:v>0.13181456352678633</c:v>
                </c:pt>
                <c:pt idx="5">
                  <c:v>4.3670088351690388E-2</c:v>
                </c:pt>
                <c:pt idx="6">
                  <c:v>2.4501314229804162E-2</c:v>
                </c:pt>
                <c:pt idx="7">
                  <c:v>3.5323837847978327E-3</c:v>
                </c:pt>
              </c:numCache>
            </c:numRef>
          </c:val>
          <c:extLst>
            <c:ext xmlns:c16="http://schemas.microsoft.com/office/drawing/2014/chart" uri="{C3380CC4-5D6E-409C-BE32-E72D297353CC}">
              <c16:uniqueId val="{00000022-B67B-416D-883E-FAE9121DE3B1}"/>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'6.CO2-capita'!$U$5</c:f>
              <c:strCache>
                <c:ptCount val="1"/>
                <c:pt idx="0">
                  <c:v>CO2 総排出量 </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'6.CO2-capita'!$AA$5:$BE$5</c:f>
              <c:numCache>
                <c:formatCode>#,##0_);[Red]\(#,##0\)</c:formatCode>
                <c:ptCount val="29"/>
                <c:pt idx="0">
                  <c:v>1163.8736184377096</c:v>
                </c:pt>
                <c:pt idx="1">
                  <c:v>1175.3529181396759</c:v>
                </c:pt>
                <c:pt idx="2">
                  <c:v>1184.7914950435054</c:v>
                </c:pt>
                <c:pt idx="3">
                  <c:v>1177.467135915155</c:v>
                </c:pt>
                <c:pt idx="4">
                  <c:v>1232.3539777903827</c:v>
                </c:pt>
                <c:pt idx="5">
                  <c:v>1244.6201450409851</c:v>
                </c:pt>
                <c:pt idx="6">
                  <c:v>1256.5807651197742</c:v>
                </c:pt>
                <c:pt idx="7">
                  <c:v>1249.6632087939336</c:v>
                </c:pt>
                <c:pt idx="8">
                  <c:v>1209.582714079814</c:v>
                </c:pt>
                <c:pt idx="9">
                  <c:v>1246.1726335165893</c:v>
                </c:pt>
                <c:pt idx="10">
                  <c:v>1269.0771927207122</c:v>
                </c:pt>
                <c:pt idx="11">
                  <c:v>1253.9985910291673</c:v>
                </c:pt>
                <c:pt idx="12">
                  <c:v>1282.9878030518169</c:v>
                </c:pt>
                <c:pt idx="13">
                  <c:v>1291.0302194543854</c:v>
                </c:pt>
                <c:pt idx="14">
                  <c:v>1286.1719595965694</c:v>
                </c:pt>
                <c:pt idx="15">
                  <c:v>1293.252148146647</c:v>
                </c:pt>
                <c:pt idx="16">
                  <c:v>1269.9576046258151</c:v>
                </c:pt>
                <c:pt idx="17">
                  <c:v>1305.5028671441362</c:v>
                </c:pt>
                <c:pt idx="18">
                  <c:v>1234.6060392589866</c:v>
                </c:pt>
                <c:pt idx="19">
                  <c:v>1165.1263374270789</c:v>
                </c:pt>
                <c:pt idx="20">
                  <c:v>1216.4781984308586</c:v>
                </c:pt>
                <c:pt idx="21">
                  <c:v>1266.4743690775574</c:v>
                </c:pt>
                <c:pt idx="22">
                  <c:v>1307.6733587455012</c:v>
                </c:pt>
                <c:pt idx="23">
                  <c:v>1316.9466289725592</c:v>
                </c:pt>
                <c:pt idx="24">
                  <c:v>1265.2181570267876</c:v>
                </c:pt>
                <c:pt idx="25">
                  <c:v>1224.9325064861775</c:v>
                </c:pt>
                <c:pt idx="26">
                  <c:v>1205.2750824104546</c:v>
                </c:pt>
                <c:pt idx="27">
                  <c:v>1189.7380817023857</c:v>
                </c:pt>
                <c:pt idx="28">
                  <c:v>1137.7510238763762</c:v>
                </c:pt>
              </c:numCache>
            </c:numRef>
          </c:val>
          <c:extLst>
            <c:ext xmlns:c16="http://schemas.microsoft.com/office/drawing/2014/chart" uri="{C3380CC4-5D6E-409C-BE32-E72D297353CC}">
              <c16:uniqueId val="{00000000-2E40-418B-B760-B0A4DF371E39}"/>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'6.CO2-capita'!$U$7</c:f>
              <c:strCache>
                <c:ptCount val="1"/>
                <c:pt idx="0">
                  <c:v>一人あたりCO2 排出量（総CO2 排出量）</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40-418B-B760-B0A4DF371E39}"/>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'6.CO2-capita'!$AA$7:$BE$7</c:f>
              <c:numCache>
                <c:formatCode>#,##0.00_);[Red]\(#,##0.00\)</c:formatCode>
                <c:ptCount val="29"/>
                <c:pt idx="0">
                  <c:v>9.4156152643187863</c:v>
                </c:pt>
                <c:pt idx="1">
                  <c:v>9.4709383336127502</c:v>
                </c:pt>
                <c:pt idx="2">
                  <c:v>9.511279030911119</c:v>
                </c:pt>
                <c:pt idx="3">
                  <c:v>9.4244115954725931</c:v>
                </c:pt>
                <c:pt idx="4">
                  <c:v>9.8379753146559903</c:v>
                </c:pt>
                <c:pt idx="5">
                  <c:v>9.9117635186826885</c:v>
                </c:pt>
                <c:pt idx="6">
                  <c:v>9.9840358267567222</c:v>
                </c:pt>
                <c:pt idx="7">
                  <c:v>9.9056192584948395</c:v>
                </c:pt>
                <c:pt idx="8">
                  <c:v>9.5640356290705775</c:v>
                </c:pt>
                <c:pt idx="9">
                  <c:v>9.8381791115017254</c:v>
                </c:pt>
                <c:pt idx="10">
                  <c:v>9.9985597333935701</c:v>
                </c:pt>
                <c:pt idx="11">
                  <c:v>9.8494972433093047</c:v>
                </c:pt>
                <c:pt idx="12">
                  <c:v>10.063754475407627</c:v>
                </c:pt>
                <c:pt idx="13">
                  <c:v>10.110343629727202</c:v>
                </c:pt>
                <c:pt idx="14">
                  <c:v>10.064967168777493</c:v>
                </c:pt>
                <c:pt idx="15">
                  <c:v>10.121878311835882</c:v>
                </c:pt>
                <c:pt idx="16">
                  <c:v>9.9292234198779941</c:v>
                </c:pt>
                <c:pt idx="17">
                  <c:v>10.196612335445833</c:v>
                </c:pt>
                <c:pt idx="18">
                  <c:v>9.6390340656052782</c:v>
                </c:pt>
                <c:pt idx="19">
                  <c:v>9.100274442538419</c:v>
                </c:pt>
                <c:pt idx="20">
                  <c:v>9.4994795646786354</c:v>
                </c:pt>
                <c:pt idx="21">
                  <c:v>9.9071613241310512</c:v>
                </c:pt>
                <c:pt idx="22">
                  <c:v>10.248813603321242</c:v>
                </c:pt>
                <c:pt idx="23">
                  <c:v>10.335973963627568</c:v>
                </c:pt>
                <c:pt idx="24">
                  <c:v>9.9437794467008054</c:v>
                </c:pt>
                <c:pt idx="25">
                  <c:v>9.6379477096883708</c:v>
                </c:pt>
                <c:pt idx="26">
                  <c:v>9.4953814008761626</c:v>
                </c:pt>
                <c:pt idx="27">
                  <c:v>9.3897377382086145</c:v>
                </c:pt>
                <c:pt idx="28">
                  <c:v>8.9981209257500172</c:v>
                </c:pt>
              </c:numCache>
            </c:numRef>
          </c:val>
          <c:smooth val="0"/>
          <c:extLst>
            <c:ext xmlns:c16="http://schemas.microsoft.com/office/drawing/2014/chart" uri="{C3380CC4-5D6E-409C-BE32-E72D297353CC}">
              <c16:uniqueId val="{00000002-2E40-418B-B760-B0A4DF371E39}"/>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'6.CO2-capita'!$U$6</c:f>
              <c:strCache>
                <c:ptCount val="1"/>
                <c:pt idx="0">
                  <c:v>エネルギー起源CO2 排出量 </c:v>
                </c:pt>
              </c:strCache>
            </c:strRef>
          </c:tx>
          <c:spPr>
            <a:solidFill>
              <a:schemeClr val="accent1"/>
            </a:solidFill>
            <a:ln>
              <a:solidFill>
                <a:sysClr val="windowText" lastClr="000000"/>
              </a:solidFill>
            </a:ln>
          </c:spPr>
          <c:invertIfNegative val="0"/>
          <c:dLbls>
            <c:numFmt formatCode="#,##0_);[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'6.CO2-capita'!$AA$6:$BE$6</c:f>
              <c:numCache>
                <c:formatCode>#,##0_);[Red]\(#,##0\)</c:formatCode>
                <c:ptCount val="29"/>
                <c:pt idx="0">
                  <c:v>1067.5716801085</c:v>
                </c:pt>
                <c:pt idx="1">
                  <c:v>1077.8360749574358</c:v>
                </c:pt>
                <c:pt idx="2">
                  <c:v>1085.8221219052446</c:v>
                </c:pt>
                <c:pt idx="3">
                  <c:v>1081.0016257430209</c:v>
                </c:pt>
                <c:pt idx="4">
                  <c:v>1130.8456022770429</c:v>
                </c:pt>
                <c:pt idx="5">
                  <c:v>1142.0420610701256</c:v>
                </c:pt>
                <c:pt idx="6">
                  <c:v>1152.7946075477319</c:v>
                </c:pt>
                <c:pt idx="7">
                  <c:v>1146.9570057227174</c:v>
                </c:pt>
                <c:pt idx="8">
                  <c:v>1113.1485420953049</c:v>
                </c:pt>
                <c:pt idx="9">
                  <c:v>1149.4786834938734</c:v>
                </c:pt>
                <c:pt idx="10">
                  <c:v>1170.3001609849171</c:v>
                </c:pt>
                <c:pt idx="11">
                  <c:v>1157.3601408356458</c:v>
                </c:pt>
                <c:pt idx="12">
                  <c:v>1188.9908054189971</c:v>
                </c:pt>
                <c:pt idx="13">
                  <c:v>1197.2982133972205</c:v>
                </c:pt>
                <c:pt idx="14">
                  <c:v>1193.4424110291955</c:v>
                </c:pt>
                <c:pt idx="15">
                  <c:v>1200.5210723981918</c:v>
                </c:pt>
                <c:pt idx="16">
                  <c:v>1178.7176815800867</c:v>
                </c:pt>
                <c:pt idx="17">
                  <c:v>1214.4893158623697</c:v>
                </c:pt>
                <c:pt idx="18">
                  <c:v>1147.0211880210279</c:v>
                </c:pt>
                <c:pt idx="19">
                  <c:v>1087.1315649887183</c:v>
                </c:pt>
                <c:pt idx="20">
                  <c:v>1137.0296587623225</c:v>
                </c:pt>
                <c:pt idx="21">
                  <c:v>1187.9850775239859</c:v>
                </c:pt>
                <c:pt idx="22">
                  <c:v>1227.3154456416428</c:v>
                </c:pt>
                <c:pt idx="23">
                  <c:v>1235.2782059780654</c:v>
                </c:pt>
                <c:pt idx="24">
                  <c:v>1185.1361197476983</c:v>
                </c:pt>
                <c:pt idx="25">
                  <c:v>1145.9126108645391</c:v>
                </c:pt>
                <c:pt idx="26">
                  <c:v>1126.5410537957109</c:v>
                </c:pt>
                <c:pt idx="27">
                  <c:v>1110.1421208946153</c:v>
                </c:pt>
                <c:pt idx="28">
                  <c:v>1059.2900795788084</c:v>
                </c:pt>
              </c:numCache>
            </c:numRef>
          </c:val>
          <c:extLst>
            <c:ext xmlns:c16="http://schemas.microsoft.com/office/drawing/2014/chart" uri="{C3380CC4-5D6E-409C-BE32-E72D297353CC}">
              <c16:uniqueId val="{00000000-260E-4D32-A3DB-02775752B1CF}"/>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'6.CO2-capita'!$U$8</c:f>
              <c:strCache>
                <c:ptCount val="1"/>
                <c:pt idx="0">
                  <c:v>一人あたりCO2 排出量（エネルギー起源CO2）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0E-4D32-A3DB-02775752B1CF}"/>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'6.CO2-capita'!$AA$8:$BE$8</c:f>
              <c:numCache>
                <c:formatCode>#,##0.00_);[Red]\(#,##0.00\)</c:formatCode>
                <c:ptCount val="29"/>
                <c:pt idx="0">
                  <c:v>8.6365427033880486</c:v>
                </c:pt>
                <c:pt idx="1">
                  <c:v>8.6851522143853455</c:v>
                </c:pt>
                <c:pt idx="2">
                  <c:v>8.7167718730100638</c:v>
                </c:pt>
                <c:pt idx="3">
                  <c:v>8.6523045490004709</c:v>
                </c:pt>
                <c:pt idx="4">
                  <c:v>9.0276262505651452</c:v>
                </c:pt>
                <c:pt idx="5">
                  <c:v>9.0948639091353467</c:v>
                </c:pt>
                <c:pt idx="6">
                  <c:v>9.159413371691592</c:v>
                </c:pt>
                <c:pt idx="7">
                  <c:v>9.0915050748093051</c:v>
                </c:pt>
                <c:pt idx="8">
                  <c:v>8.8015413854078766</c:v>
                </c:pt>
                <c:pt idx="9">
                  <c:v>9.0748078307204985</c:v>
                </c:pt>
                <c:pt idx="10">
                  <c:v>9.2203343758167513</c:v>
                </c:pt>
                <c:pt idx="11">
                  <c:v>9.090453209617376</c:v>
                </c:pt>
                <c:pt idx="12">
                  <c:v>9.3264421616412552</c:v>
                </c:pt>
                <c:pt idx="13">
                  <c:v>9.3763075273483523</c:v>
                </c:pt>
                <c:pt idx="14">
                  <c:v>9.3393100317653239</c:v>
                </c:pt>
                <c:pt idx="15">
                  <c:v>9.3961013117383985</c:v>
                </c:pt>
                <c:pt idx="16">
                  <c:v>9.215859778892165</c:v>
                </c:pt>
                <c:pt idx="17">
                  <c:v>9.4857522346767613</c:v>
                </c:pt>
                <c:pt idx="18">
                  <c:v>8.9552261642439959</c:v>
                </c:pt>
                <c:pt idx="19">
                  <c:v>8.4910925783297788</c:v>
                </c:pt>
                <c:pt idx="20">
                  <c:v>8.8790658326460044</c:v>
                </c:pt>
                <c:pt idx="21">
                  <c:v>9.2931685796869896</c:v>
                </c:pt>
                <c:pt idx="22">
                  <c:v>9.619013150902898</c:v>
                </c:pt>
                <c:pt idx="23">
                  <c:v>9.6950044093942527</c:v>
                </c:pt>
                <c:pt idx="24">
                  <c:v>9.3143875019811286</c:v>
                </c:pt>
                <c:pt idx="25">
                  <c:v>9.0162076399345956</c:v>
                </c:pt>
                <c:pt idx="26">
                  <c:v>8.8751000710495074</c:v>
                </c:pt>
                <c:pt idx="27">
                  <c:v>8.7615446858888415</c:v>
                </c:pt>
                <c:pt idx="28">
                  <c:v>8.3775975863530832</c:v>
                </c:pt>
              </c:numCache>
            </c:numRef>
          </c:val>
          <c:smooth val="0"/>
          <c:extLst>
            <c:ext xmlns:c16="http://schemas.microsoft.com/office/drawing/2014/chart" uri="{C3380CC4-5D6E-409C-BE32-E72D297353CC}">
              <c16:uniqueId val="{00000002-260E-4D32-A3DB-02775752B1CF}"/>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6616832"/>
        <c:crosses val="autoZero"/>
        <c:auto val="1"/>
        <c:lblAlgn val="ctr"/>
        <c:lblOffset val="100"/>
        <c:tickLblSkip val="1"/>
        <c:noMultiLvlLbl val="0"/>
      </c:catAx>
      <c:valAx>
        <c:axId val="1866168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6704640"/>
        <c:crosses val="max"/>
        <c:crossBetween val="between"/>
        <c:majorUnit val="1"/>
      </c:valAx>
    </c:plotArea>
    <c:plotVisOnly val="1"/>
    <c:dispBlanksAs val="gap"/>
    <c:showDLblsOverMax val="0"/>
  </c:chart>
  <c:spPr>
    <a:solidFill>
      <a:sysClr val="window" lastClr="FFFFFF"/>
    </a:solidFill>
    <a:ln>
      <a:noFill/>
    </a:ln>
  </c:sp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1626382369241"/>
          <c:y val="0.17507313769358518"/>
          <c:w val="0.65122373516100163"/>
          <c:h val="0.65090016520357541"/>
        </c:manualLayout>
      </c:layout>
      <c:lineChart>
        <c:grouping val="standard"/>
        <c:varyColors val="0"/>
        <c:ser>
          <c:idx val="0"/>
          <c:order val="0"/>
          <c:tx>
            <c:strRef>
              <c:f>'リンク切公表時非表示（グラフの添え物）'!$X$15</c:f>
              <c:strCache>
                <c:ptCount val="1"/>
                <c:pt idx="0">
                  <c:v>Non-Energy-related CO₂</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'1.Total'!$AA$7:$BE$7</c:f>
              <c:numCache>
                <c:formatCode>#,##0.0_ </c:formatCode>
                <c:ptCount val="29"/>
                <c:pt idx="0">
                  <c:v>96.301938329209634</c:v>
                </c:pt>
                <c:pt idx="1">
                  <c:v>97.51684318223991</c:v>
                </c:pt>
                <c:pt idx="2">
                  <c:v>98.969373138260622</c:v>
                </c:pt>
                <c:pt idx="3">
                  <c:v>96.465510172134842</c:v>
                </c:pt>
                <c:pt idx="4">
                  <c:v>101.50837551333974</c:v>
                </c:pt>
                <c:pt idx="5">
                  <c:v>102.57808397085968</c:v>
                </c:pt>
                <c:pt idx="6">
                  <c:v>103.78615757204204</c:v>
                </c:pt>
                <c:pt idx="7">
                  <c:v>102.70620307121612</c:v>
                </c:pt>
                <c:pt idx="8">
                  <c:v>96.434171984509348</c:v>
                </c:pt>
                <c:pt idx="9">
                  <c:v>96.69395002271564</c:v>
                </c:pt>
                <c:pt idx="10">
                  <c:v>98.77703173579502</c:v>
                </c:pt>
                <c:pt idx="11">
                  <c:v>96.638450193521237</c:v>
                </c:pt>
                <c:pt idx="12">
                  <c:v>93.996997632819728</c:v>
                </c:pt>
                <c:pt idx="13">
                  <c:v>93.732006057164568</c:v>
                </c:pt>
                <c:pt idx="14">
                  <c:v>92.729548567374039</c:v>
                </c:pt>
                <c:pt idx="15">
                  <c:v>92.73107574845595</c:v>
                </c:pt>
                <c:pt idx="16">
                  <c:v>91.239923045728148</c:v>
                </c:pt>
                <c:pt idx="17">
                  <c:v>91.013551281766524</c:v>
                </c:pt>
                <c:pt idx="18">
                  <c:v>87.584851237959001</c:v>
                </c:pt>
                <c:pt idx="19">
                  <c:v>77.994772438361068</c:v>
                </c:pt>
                <c:pt idx="20">
                  <c:v>79.448539668535901</c:v>
                </c:pt>
                <c:pt idx="21">
                  <c:v>78.489291553571789</c:v>
                </c:pt>
                <c:pt idx="22">
                  <c:v>80.357913103858948</c:v>
                </c:pt>
                <c:pt idx="23">
                  <c:v>81.668422994494037</c:v>
                </c:pt>
                <c:pt idx="24">
                  <c:v>80.082037279089292</c:v>
                </c:pt>
                <c:pt idx="25">
                  <c:v>79.019895621638554</c:v>
                </c:pt>
                <c:pt idx="26">
                  <c:v>78.734028614743806</c:v>
                </c:pt>
                <c:pt idx="27">
                  <c:v>79.595960807770268</c:v>
                </c:pt>
                <c:pt idx="28">
                  <c:v>78.460944297567806</c:v>
                </c:pt>
              </c:numCache>
            </c:numRef>
          </c:val>
          <c:smooth val="0"/>
          <c:extLst>
            <c:ext xmlns:c16="http://schemas.microsoft.com/office/drawing/2014/chart" uri="{C3380CC4-5D6E-409C-BE32-E72D297353CC}">
              <c16:uniqueId val="{00000000-0811-4A83-8357-715E08DE9F80}"/>
            </c:ext>
          </c:extLst>
        </c:ser>
        <c:ser>
          <c:idx val="1"/>
          <c:order val="1"/>
          <c:tx>
            <c:strRef>
              <c:f>'リンク切公表時非表示（グラフの添え物）'!$W$16</c:f>
              <c:strCache>
                <c:ptCount val="1"/>
                <c:pt idx="0">
                  <c:v>CH₄</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'1.Total'!$AA$8:$BE$8</c:f>
              <c:numCache>
                <c:formatCode>#,##0.0_ </c:formatCode>
                <c:ptCount val="29"/>
                <c:pt idx="0">
                  <c:v>44.418487295150435</c:v>
                </c:pt>
                <c:pt idx="1">
                  <c:v>43.259723113292615</c:v>
                </c:pt>
                <c:pt idx="2">
                  <c:v>44.118705015709864</c:v>
                </c:pt>
                <c:pt idx="3">
                  <c:v>40.02552088699403</c:v>
                </c:pt>
                <c:pt idx="4">
                  <c:v>43.411571719400868</c:v>
                </c:pt>
                <c:pt idx="5">
                  <c:v>41.926419583018458</c:v>
                </c:pt>
                <c:pt idx="6">
                  <c:v>40.721693602033135</c:v>
                </c:pt>
                <c:pt idx="7">
                  <c:v>39.970454729664318</c:v>
                </c:pt>
                <c:pt idx="8">
                  <c:v>38.107777628715503</c:v>
                </c:pt>
                <c:pt idx="9">
                  <c:v>37.98986986930209</c:v>
                </c:pt>
                <c:pt idx="10">
                  <c:v>37.981977706620519</c:v>
                </c:pt>
                <c:pt idx="11">
                  <c:v>37.132109487702785</c:v>
                </c:pt>
                <c:pt idx="12">
                  <c:v>36.43612613204877</c:v>
                </c:pt>
                <c:pt idx="13">
                  <c:v>34.991467748097016</c:v>
                </c:pt>
                <c:pt idx="14">
                  <c:v>36.025050127154437</c:v>
                </c:pt>
                <c:pt idx="15">
                  <c:v>35.845439411833169</c:v>
                </c:pt>
                <c:pt idx="16">
                  <c:v>35.26372328081198</c:v>
                </c:pt>
                <c:pt idx="17">
                  <c:v>35.539524822560139</c:v>
                </c:pt>
                <c:pt idx="18">
                  <c:v>35.239645979001764</c:v>
                </c:pt>
                <c:pt idx="19">
                  <c:v>34.276540347346</c:v>
                </c:pt>
                <c:pt idx="20">
                  <c:v>34.783599198531178</c:v>
                </c:pt>
                <c:pt idx="21">
                  <c:v>33.776168540486211</c:v>
                </c:pt>
                <c:pt idx="22">
                  <c:v>32.90396441452409</c:v>
                </c:pt>
                <c:pt idx="23">
                  <c:v>32.533424435627623</c:v>
                </c:pt>
                <c:pt idx="24">
                  <c:v>31.886892953517954</c:v>
                </c:pt>
                <c:pt idx="25">
                  <c:v>31.06469379046063</c:v>
                </c:pt>
                <c:pt idx="26">
                  <c:v>30.736221569165021</c:v>
                </c:pt>
                <c:pt idx="27">
                  <c:v>30.23719222388895</c:v>
                </c:pt>
                <c:pt idx="28">
                  <c:v>29.854897441755366</c:v>
                </c:pt>
              </c:numCache>
            </c:numRef>
          </c:val>
          <c:smooth val="0"/>
          <c:extLst>
            <c:ext xmlns:c16="http://schemas.microsoft.com/office/drawing/2014/chart" uri="{C3380CC4-5D6E-409C-BE32-E72D297353CC}">
              <c16:uniqueId val="{00000001-0811-4A83-8357-715E08DE9F80}"/>
            </c:ext>
          </c:extLst>
        </c:ser>
        <c:ser>
          <c:idx val="2"/>
          <c:order val="2"/>
          <c:tx>
            <c:strRef>
              <c:f>'リンク切公表時非表示（グラフの添え物）'!$W$17</c:f>
              <c:strCache>
                <c:ptCount val="1"/>
                <c:pt idx="0">
                  <c:v>N₂O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'1.Total'!$AA$9:$BE$9</c:f>
              <c:numCache>
                <c:formatCode>#,##0.0_ </c:formatCode>
                <c:ptCount val="29"/>
                <c:pt idx="0">
                  <c:v>31.87587917135582</c:v>
                </c:pt>
                <c:pt idx="1">
                  <c:v>31.580537363811526</c:v>
                </c:pt>
                <c:pt idx="2">
                  <c:v>31.752763950442244</c:v>
                </c:pt>
                <c:pt idx="3">
                  <c:v>31.615368254060911</c:v>
                </c:pt>
                <c:pt idx="4">
                  <c:v>32.871017691425571</c:v>
                </c:pt>
                <c:pt idx="5">
                  <c:v>33.178794407039064</c:v>
                </c:pt>
                <c:pt idx="6">
                  <c:v>34.309232323056428</c:v>
                </c:pt>
                <c:pt idx="7">
                  <c:v>35.11648948879364</c:v>
                </c:pt>
                <c:pt idx="8">
                  <c:v>33.533047991868209</c:v>
                </c:pt>
                <c:pt idx="9">
                  <c:v>27.386599125225128</c:v>
                </c:pt>
                <c:pt idx="10">
                  <c:v>29.905553006007032</c:v>
                </c:pt>
                <c:pt idx="11">
                  <c:v>26.28830060669971</c:v>
                </c:pt>
                <c:pt idx="12">
                  <c:v>25.735577954533987</c:v>
                </c:pt>
                <c:pt idx="13">
                  <c:v>25.577403328280763</c:v>
                </c:pt>
                <c:pt idx="14">
                  <c:v>25.407783642251712</c:v>
                </c:pt>
                <c:pt idx="15">
                  <c:v>24.962613323085758</c:v>
                </c:pt>
                <c:pt idx="16">
                  <c:v>24.837316517803636</c:v>
                </c:pt>
                <c:pt idx="17">
                  <c:v>24.202343380888387</c:v>
                </c:pt>
                <c:pt idx="18">
                  <c:v>23.386656878270347</c:v>
                </c:pt>
                <c:pt idx="19">
                  <c:v>22.743001574133988</c:v>
                </c:pt>
                <c:pt idx="20">
                  <c:v>22.195351404016343</c:v>
                </c:pt>
                <c:pt idx="21">
                  <c:v>21.789834556919569</c:v>
                </c:pt>
                <c:pt idx="22">
                  <c:v>21.470793529119238</c:v>
                </c:pt>
                <c:pt idx="23">
                  <c:v>21.496231996977954</c:v>
                </c:pt>
                <c:pt idx="24">
                  <c:v>21.101085759570264</c:v>
                </c:pt>
                <c:pt idx="25">
                  <c:v>20.737143926420234</c:v>
                </c:pt>
                <c:pt idx="26">
                  <c:v>20.195800324504759</c:v>
                </c:pt>
                <c:pt idx="27">
                  <c:v>20.417797712929467</c:v>
                </c:pt>
                <c:pt idx="28">
                  <c:v>19.999976573695122</c:v>
                </c:pt>
              </c:numCache>
            </c:numRef>
          </c:val>
          <c:smooth val="0"/>
          <c:extLst>
            <c:ext xmlns:c16="http://schemas.microsoft.com/office/drawing/2014/chart" uri="{C3380CC4-5D6E-409C-BE32-E72D297353CC}">
              <c16:uniqueId val="{00000002-0811-4A83-8357-715E08DE9F80}"/>
            </c:ext>
          </c:extLst>
        </c:ser>
        <c:ser>
          <c:idx val="3"/>
          <c:order val="3"/>
          <c:tx>
            <c:strRef>
              <c:f>'リンク切公表時非表示（グラフの添え物）'!$W$18</c:f>
              <c:strCache>
                <c:ptCount val="1"/>
                <c:pt idx="0">
                  <c:v>HFCs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'1.Total'!$AA$11:$BE$11</c:f>
              <c:numCache>
                <c:formatCode>#,##0.0_ </c:formatCode>
                <c:ptCount val="29"/>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16.229258623473811</c:v>
                </c:pt>
                <c:pt idx="14">
                  <c:v>12.422564206556329</c:v>
                </c:pt>
                <c:pt idx="15">
                  <c:v>12.784022032514812</c:v>
                </c:pt>
                <c:pt idx="16">
                  <c:v>14.630088728013055</c:v>
                </c:pt>
                <c:pt idx="17">
                  <c:v>16.712624766565696</c:v>
                </c:pt>
                <c:pt idx="18">
                  <c:v>19.293113917906059</c:v>
                </c:pt>
                <c:pt idx="19">
                  <c:v>20.934099089037463</c:v>
                </c:pt>
                <c:pt idx="20">
                  <c:v>23.315041111894196</c:v>
                </c:pt>
                <c:pt idx="21">
                  <c:v>26.104826193760339</c:v>
                </c:pt>
                <c:pt idx="22">
                  <c:v>29.360711378609547</c:v>
                </c:pt>
                <c:pt idx="23">
                  <c:v>32.103862682894565</c:v>
                </c:pt>
                <c:pt idx="24">
                  <c:v>35.783473534765342</c:v>
                </c:pt>
                <c:pt idx="25">
                  <c:v>39.262797459515099</c:v>
                </c:pt>
                <c:pt idx="26">
                  <c:v>42.574739632459135</c:v>
                </c:pt>
                <c:pt idx="27">
                  <c:v>44.891097333372592</c:v>
                </c:pt>
                <c:pt idx="28">
                  <c:v>46.98766847116552</c:v>
                </c:pt>
              </c:numCache>
            </c:numRef>
          </c:val>
          <c:smooth val="0"/>
          <c:extLst>
            <c:ext xmlns:c16="http://schemas.microsoft.com/office/drawing/2014/chart" uri="{C3380CC4-5D6E-409C-BE32-E72D297353CC}">
              <c16:uniqueId val="{00000003-0811-4A83-8357-715E08DE9F80}"/>
            </c:ext>
          </c:extLst>
        </c:ser>
        <c:ser>
          <c:idx val="4"/>
          <c:order val="4"/>
          <c:tx>
            <c:strRef>
              <c:f>'リンク切公表時非表示（グラフの添え物）'!$W$19</c:f>
              <c:strCache>
                <c:ptCount val="1"/>
                <c:pt idx="0">
                  <c:v>PFCs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'1.Total'!$AA$12:$BE$12</c:f>
              <c:numCache>
                <c:formatCode>#,##0.0_ </c:formatCode>
                <c:ptCount val="29"/>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pt idx="27">
                  <c:v>3.5121465828604048</c:v>
                </c:pt>
                <c:pt idx="28">
                  <c:v>3.4867875527848491</c:v>
                </c:pt>
              </c:numCache>
            </c:numRef>
          </c:val>
          <c:smooth val="0"/>
          <c:extLst>
            <c:ext xmlns:c16="http://schemas.microsoft.com/office/drawing/2014/chart" uri="{C3380CC4-5D6E-409C-BE32-E72D297353CC}">
              <c16:uniqueId val="{00000004-0811-4A83-8357-715E08DE9F80}"/>
            </c:ext>
          </c:extLst>
        </c:ser>
        <c:ser>
          <c:idx val="5"/>
          <c:order val="5"/>
          <c:tx>
            <c:strRef>
              <c:f>'リンク切公表時非表示（グラフの添え物）'!$W$20</c:f>
              <c:strCache>
                <c:ptCount val="1"/>
                <c:pt idx="0">
                  <c:v>SF₆</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'1.Total'!$AA$13:$BE$13</c:f>
              <c:numCache>
                <c:formatCode>#,##0.0_ </c:formatCode>
                <c:ptCount val="29"/>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2.1585388379704913</c:v>
                </c:pt>
                <c:pt idx="27">
                  <c:v>2.0700698690302226</c:v>
                </c:pt>
                <c:pt idx="28">
                  <c:v>2.0428824941430315</c:v>
                </c:pt>
              </c:numCache>
            </c:numRef>
          </c:val>
          <c:smooth val="0"/>
          <c:extLst>
            <c:ext xmlns:c16="http://schemas.microsoft.com/office/drawing/2014/chart" uri="{C3380CC4-5D6E-409C-BE32-E72D297353CC}">
              <c16:uniqueId val="{00000005-0811-4A83-8357-715E08DE9F80}"/>
            </c:ext>
          </c:extLst>
        </c:ser>
        <c:ser>
          <c:idx val="6"/>
          <c:order val="6"/>
          <c:tx>
            <c:strRef>
              <c:f>'リンク切公表時非表示（グラフの添え物）'!$Y$9</c:f>
              <c:strCache>
                <c:ptCount val="1"/>
                <c:pt idx="0">
                  <c:v>NF₃</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'1.Total'!$AA$4:$BE$4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'1.Total'!$AA$14:$BE$14</c:f>
              <c:numCache>
                <c:formatCode>#,##0.00_ </c:formatCode>
                <c:ptCount val="29"/>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numCache>
            </c:numRef>
          </c:val>
          <c:smooth val="0"/>
          <c:extLst>
            <c:ext xmlns:c16="http://schemas.microsoft.com/office/drawing/2014/chart" uri="{C3380CC4-5D6E-409C-BE32-E72D297353CC}">
              <c16:uniqueId val="{00000006-0811-4A83-8357-715E08DE9F80}"/>
            </c:ext>
          </c:extLst>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Century" panose="02040604050505020304" pitchFamily="18" charset="0"/>
                <a:ea typeface="+mn-ea"/>
                <a:cs typeface="+mn-cs"/>
              </a:defRPr>
            </a:pPr>
            <a:endParaRPr lang="ja-JP"/>
          </a:p>
        </c:txPr>
        <c:crossAx val="113826432"/>
        <c:crosses val="autoZero"/>
        <c:auto val="1"/>
        <c:lblAlgn val="ctr"/>
        <c:lblOffset val="100"/>
        <c:noMultiLvlLbl val="0"/>
      </c:catAx>
      <c:valAx>
        <c:axId val="11382643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entury" panose="02040604050505020304" pitchFamily="18" charset="0"/>
                <a:ea typeface="+mn-ea"/>
                <a:cs typeface="+mn-cs"/>
              </a:defRPr>
            </a:pPr>
            <a:endParaRPr lang="ja-JP"/>
          </a:p>
        </c:txPr>
        <c:crossAx val="113824896"/>
        <c:crosses val="autoZero"/>
        <c:crossBetween val="between"/>
        <c:majorUnit val="10"/>
      </c:valAx>
      <c:spPr>
        <a:noFill/>
        <a:ln>
          <a:noFill/>
        </a:ln>
        <a:effectLst/>
      </c:spPr>
    </c:plotArea>
    <c:legend>
      <c:legendPos val="r"/>
      <c:legendEntry>
        <c:idx val="0"/>
        <c:txPr>
          <a:bodyPr rot="0" vert="horz"/>
          <a:lstStyle/>
          <a:p>
            <a:pPr>
              <a:defRPr baseline="0">
                <a:latin typeface="Century" panose="02040604050505020304" pitchFamily="18" charset="0"/>
              </a:defRPr>
            </a:pPr>
            <a:endParaRPr lang="ja-JP"/>
          </a:p>
        </c:txPr>
      </c:legendEntry>
      <c:layout>
        <c:manualLayout>
          <c:xMode val="edge"/>
          <c:yMode val="edge"/>
          <c:x val="0.78520152719749292"/>
          <c:y val="0.16154045925179264"/>
          <c:w val="0.20231464582744596"/>
          <c:h val="0.69611103655021922"/>
        </c:manualLayout>
      </c:layout>
      <c:overlay val="0"/>
      <c:txPr>
        <a:bodyPr rot="0" vert="horz"/>
        <a:lstStyle/>
        <a:p>
          <a:pPr>
            <a:defRPr baseline="0">
              <a:latin typeface="Century" panose="02040604050505020304" pitchFamily="18" charset="0"/>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000000000000111" l="0.70000000000000062" r="0.70000000000000062" t="0.75000000000000111"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'6.CO2-capita'!$X$5</c:f>
              <c:strCache>
                <c:ptCount val="1"/>
                <c:pt idx="0">
                  <c:v>Total CO2 emissions </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'6.CO2-capita'!$AA$5:$BE$5</c:f>
              <c:numCache>
                <c:formatCode>#,##0_);[Red]\(#,##0\)</c:formatCode>
                <c:ptCount val="29"/>
                <c:pt idx="0">
                  <c:v>1163.8736184377096</c:v>
                </c:pt>
                <c:pt idx="1">
                  <c:v>1175.3529181396759</c:v>
                </c:pt>
                <c:pt idx="2">
                  <c:v>1184.7914950435054</c:v>
                </c:pt>
                <c:pt idx="3">
                  <c:v>1177.467135915155</c:v>
                </c:pt>
                <c:pt idx="4">
                  <c:v>1232.3539777903827</c:v>
                </c:pt>
                <c:pt idx="5">
                  <c:v>1244.6201450409851</c:v>
                </c:pt>
                <c:pt idx="6">
                  <c:v>1256.5807651197742</c:v>
                </c:pt>
                <c:pt idx="7">
                  <c:v>1249.6632087939336</c:v>
                </c:pt>
                <c:pt idx="8">
                  <c:v>1209.582714079814</c:v>
                </c:pt>
                <c:pt idx="9">
                  <c:v>1246.1726335165893</c:v>
                </c:pt>
                <c:pt idx="10">
                  <c:v>1269.0771927207122</c:v>
                </c:pt>
                <c:pt idx="11">
                  <c:v>1253.9985910291673</c:v>
                </c:pt>
                <c:pt idx="12">
                  <c:v>1282.9878030518169</c:v>
                </c:pt>
                <c:pt idx="13">
                  <c:v>1291.0302194543854</c:v>
                </c:pt>
                <c:pt idx="14">
                  <c:v>1286.1719595965694</c:v>
                </c:pt>
                <c:pt idx="15">
                  <c:v>1293.252148146647</c:v>
                </c:pt>
                <c:pt idx="16">
                  <c:v>1269.9576046258151</c:v>
                </c:pt>
                <c:pt idx="17">
                  <c:v>1305.5028671441362</c:v>
                </c:pt>
                <c:pt idx="18">
                  <c:v>1234.6060392589866</c:v>
                </c:pt>
                <c:pt idx="19">
                  <c:v>1165.1263374270789</c:v>
                </c:pt>
                <c:pt idx="20">
                  <c:v>1216.4781984308586</c:v>
                </c:pt>
                <c:pt idx="21">
                  <c:v>1266.4743690775574</c:v>
                </c:pt>
                <c:pt idx="22">
                  <c:v>1307.6733587455012</c:v>
                </c:pt>
                <c:pt idx="23">
                  <c:v>1316.9466289725592</c:v>
                </c:pt>
                <c:pt idx="24">
                  <c:v>1265.2181570267876</c:v>
                </c:pt>
                <c:pt idx="25">
                  <c:v>1224.9325064861775</c:v>
                </c:pt>
                <c:pt idx="26">
                  <c:v>1205.2750824104546</c:v>
                </c:pt>
                <c:pt idx="27">
                  <c:v>1189.7380817023857</c:v>
                </c:pt>
                <c:pt idx="28">
                  <c:v>1137.7510238763762</c:v>
                </c:pt>
              </c:numCache>
            </c:numRef>
          </c:val>
          <c:extLst>
            <c:ext xmlns:c16="http://schemas.microsoft.com/office/drawing/2014/chart" uri="{C3380CC4-5D6E-409C-BE32-E72D297353CC}">
              <c16:uniqueId val="{00000000-07E5-4DB5-9A32-D91910520153}"/>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'6.CO2-capita'!$X$7</c:f>
              <c:strCache>
                <c:ptCount val="1"/>
                <c:pt idx="0">
                  <c:v>Total CO2 emissions per capita </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E5-4DB5-9A32-D91910520153}"/>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'6.CO2-capita'!$AA$7:$BE$7</c:f>
              <c:numCache>
                <c:formatCode>#,##0.00_);[Red]\(#,##0.00\)</c:formatCode>
                <c:ptCount val="29"/>
                <c:pt idx="0">
                  <c:v>9.4156152643187863</c:v>
                </c:pt>
                <c:pt idx="1">
                  <c:v>9.4709383336127502</c:v>
                </c:pt>
                <c:pt idx="2">
                  <c:v>9.511279030911119</c:v>
                </c:pt>
                <c:pt idx="3">
                  <c:v>9.4244115954725931</c:v>
                </c:pt>
                <c:pt idx="4">
                  <c:v>9.8379753146559903</c:v>
                </c:pt>
                <c:pt idx="5">
                  <c:v>9.9117635186826885</c:v>
                </c:pt>
                <c:pt idx="6">
                  <c:v>9.9840358267567222</c:v>
                </c:pt>
                <c:pt idx="7">
                  <c:v>9.9056192584948395</c:v>
                </c:pt>
                <c:pt idx="8">
                  <c:v>9.5640356290705775</c:v>
                </c:pt>
                <c:pt idx="9">
                  <c:v>9.8381791115017254</c:v>
                </c:pt>
                <c:pt idx="10">
                  <c:v>9.9985597333935701</c:v>
                </c:pt>
                <c:pt idx="11">
                  <c:v>9.8494972433093047</c:v>
                </c:pt>
                <c:pt idx="12">
                  <c:v>10.063754475407627</c:v>
                </c:pt>
                <c:pt idx="13">
                  <c:v>10.110343629727202</c:v>
                </c:pt>
                <c:pt idx="14">
                  <c:v>10.064967168777493</c:v>
                </c:pt>
                <c:pt idx="15">
                  <c:v>10.121878311835882</c:v>
                </c:pt>
                <c:pt idx="16">
                  <c:v>9.9292234198779941</c:v>
                </c:pt>
                <c:pt idx="17">
                  <c:v>10.196612335445833</c:v>
                </c:pt>
                <c:pt idx="18">
                  <c:v>9.6390340656052782</c:v>
                </c:pt>
                <c:pt idx="19">
                  <c:v>9.100274442538419</c:v>
                </c:pt>
                <c:pt idx="20">
                  <c:v>9.4994795646786354</c:v>
                </c:pt>
                <c:pt idx="21">
                  <c:v>9.9071613241310512</c:v>
                </c:pt>
                <c:pt idx="22">
                  <c:v>10.248813603321242</c:v>
                </c:pt>
                <c:pt idx="23">
                  <c:v>10.335973963627568</c:v>
                </c:pt>
                <c:pt idx="24">
                  <c:v>9.9437794467008054</c:v>
                </c:pt>
                <c:pt idx="25">
                  <c:v>9.6379477096883708</c:v>
                </c:pt>
                <c:pt idx="26">
                  <c:v>9.4953814008761626</c:v>
                </c:pt>
                <c:pt idx="27">
                  <c:v>9.3897377382086145</c:v>
                </c:pt>
                <c:pt idx="28">
                  <c:v>8.9981209257500172</c:v>
                </c:pt>
              </c:numCache>
            </c:numRef>
          </c:val>
          <c:smooth val="0"/>
          <c:extLst>
            <c:ext xmlns:c16="http://schemas.microsoft.com/office/drawing/2014/chart" uri="{C3380CC4-5D6E-409C-BE32-E72D297353CC}">
              <c16:uniqueId val="{00000002-07E5-4DB5-9A32-D91910520153}"/>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15373568"/>
        <c:crosses val="max"/>
        <c:crossBetween val="between"/>
        <c:majorUnit val="1"/>
      </c:valAx>
      <c:spPr>
        <a:noFill/>
        <a:ln w="25400">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84236111111146"/>
          <c:y val="0.13078222222222224"/>
          <c:w val="0.72358055555555567"/>
          <c:h val="0.70073685185185186"/>
        </c:manualLayout>
      </c:layout>
      <c:barChart>
        <c:barDir val="col"/>
        <c:grouping val="clustered"/>
        <c:varyColors val="0"/>
        <c:ser>
          <c:idx val="0"/>
          <c:order val="0"/>
          <c:tx>
            <c:strRef>
              <c:f>'6.CO2-capita'!$X$6</c:f>
              <c:strCache>
                <c:ptCount val="1"/>
                <c:pt idx="0">
                  <c:v>CO2 emissions from fuel combustion</c:v>
                </c:pt>
              </c:strCache>
            </c:strRef>
          </c:tx>
          <c:spPr>
            <a:solidFill>
              <a:schemeClr val="accent1"/>
            </a:solidFill>
            <a:ln>
              <a:solidFill>
                <a:sysClr val="windowText" lastClr="000000"/>
              </a:solidFill>
            </a:ln>
          </c:spPr>
          <c:invertIfNegative val="0"/>
          <c:dLbls>
            <c:numFmt formatCode="#,##0_);[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'6.CO2-capita'!$AA$6:$BE$6</c:f>
              <c:numCache>
                <c:formatCode>#,##0_);[Red]\(#,##0\)</c:formatCode>
                <c:ptCount val="29"/>
                <c:pt idx="0">
                  <c:v>1067.5716801085</c:v>
                </c:pt>
                <c:pt idx="1">
                  <c:v>1077.8360749574358</c:v>
                </c:pt>
                <c:pt idx="2">
                  <c:v>1085.8221219052446</c:v>
                </c:pt>
                <c:pt idx="3">
                  <c:v>1081.0016257430209</c:v>
                </c:pt>
                <c:pt idx="4">
                  <c:v>1130.8456022770429</c:v>
                </c:pt>
                <c:pt idx="5">
                  <c:v>1142.0420610701256</c:v>
                </c:pt>
                <c:pt idx="6">
                  <c:v>1152.7946075477319</c:v>
                </c:pt>
                <c:pt idx="7">
                  <c:v>1146.9570057227174</c:v>
                </c:pt>
                <c:pt idx="8">
                  <c:v>1113.1485420953049</c:v>
                </c:pt>
                <c:pt idx="9">
                  <c:v>1149.4786834938734</c:v>
                </c:pt>
                <c:pt idx="10">
                  <c:v>1170.3001609849171</c:v>
                </c:pt>
                <c:pt idx="11">
                  <c:v>1157.3601408356458</c:v>
                </c:pt>
                <c:pt idx="12">
                  <c:v>1188.9908054189971</c:v>
                </c:pt>
                <c:pt idx="13">
                  <c:v>1197.2982133972205</c:v>
                </c:pt>
                <c:pt idx="14">
                  <c:v>1193.4424110291955</c:v>
                </c:pt>
                <c:pt idx="15">
                  <c:v>1200.5210723981918</c:v>
                </c:pt>
                <c:pt idx="16">
                  <c:v>1178.7176815800867</c:v>
                </c:pt>
                <c:pt idx="17">
                  <c:v>1214.4893158623697</c:v>
                </c:pt>
                <c:pt idx="18">
                  <c:v>1147.0211880210279</c:v>
                </c:pt>
                <c:pt idx="19">
                  <c:v>1087.1315649887183</c:v>
                </c:pt>
                <c:pt idx="20">
                  <c:v>1137.0296587623225</c:v>
                </c:pt>
                <c:pt idx="21">
                  <c:v>1187.9850775239859</c:v>
                </c:pt>
                <c:pt idx="22">
                  <c:v>1227.3154456416428</c:v>
                </c:pt>
                <c:pt idx="23">
                  <c:v>1235.2782059780654</c:v>
                </c:pt>
                <c:pt idx="24">
                  <c:v>1185.1361197476983</c:v>
                </c:pt>
                <c:pt idx="25">
                  <c:v>1145.9126108645391</c:v>
                </c:pt>
                <c:pt idx="26">
                  <c:v>1126.5410537957109</c:v>
                </c:pt>
                <c:pt idx="27">
                  <c:v>1110.1421208946153</c:v>
                </c:pt>
                <c:pt idx="28">
                  <c:v>1059.2900795788084</c:v>
                </c:pt>
              </c:numCache>
            </c:numRef>
          </c:val>
          <c:extLst>
            <c:ext xmlns:c16="http://schemas.microsoft.com/office/drawing/2014/chart" uri="{C3380CC4-5D6E-409C-BE32-E72D297353CC}">
              <c16:uniqueId val="{00000000-7C2D-43A8-8F67-86F2249BF4F2}"/>
            </c:ext>
          </c:extLst>
        </c:ser>
        <c:dLbls>
          <c:showLegendKey val="0"/>
          <c:showVal val="0"/>
          <c:showCatName val="0"/>
          <c:showSerName val="0"/>
          <c:showPercent val="0"/>
          <c:showBubbleSize val="0"/>
        </c:dLbls>
        <c:gapWidth val="91"/>
        <c:overlap val="45"/>
        <c:axId val="123615104"/>
        <c:axId val="123616640"/>
      </c:barChart>
      <c:lineChart>
        <c:grouping val="standard"/>
        <c:varyColors val="0"/>
        <c:ser>
          <c:idx val="2"/>
          <c:order val="1"/>
          <c:tx>
            <c:strRef>
              <c:f>'6.CO2-capita'!$X$8</c:f>
              <c:strCache>
                <c:ptCount val="1"/>
                <c:pt idx="0">
                  <c:v>CO2 emissions from fuel combustion per capita </c:v>
                </c:pt>
              </c:strCache>
            </c:strRef>
          </c:tx>
          <c:spPr>
            <a:ln>
              <a:solidFill>
                <a:schemeClr val="accent1"/>
              </a:solidFill>
            </a:ln>
          </c:spPr>
          <c:marker>
            <c:symbol val="triangle"/>
            <c:size val="7"/>
            <c:spPr>
              <a:solidFill>
                <a:schemeClr val="accent1"/>
              </a:solidFill>
              <a:ln>
                <a:solidFill>
                  <a:schemeClr val="accent1"/>
                </a:solidFill>
              </a:ln>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2D-43A8-8F67-86F2249BF4F2}"/>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'6.CO2-capita'!$AA$8:$BE$8</c:f>
              <c:numCache>
                <c:formatCode>#,##0.00_);[Red]\(#,##0.00\)</c:formatCode>
                <c:ptCount val="29"/>
                <c:pt idx="0">
                  <c:v>8.6365427033880486</c:v>
                </c:pt>
                <c:pt idx="1">
                  <c:v>8.6851522143853455</c:v>
                </c:pt>
                <c:pt idx="2">
                  <c:v>8.7167718730100638</c:v>
                </c:pt>
                <c:pt idx="3">
                  <c:v>8.6523045490004709</c:v>
                </c:pt>
                <c:pt idx="4">
                  <c:v>9.0276262505651452</c:v>
                </c:pt>
                <c:pt idx="5">
                  <c:v>9.0948639091353467</c:v>
                </c:pt>
                <c:pt idx="6">
                  <c:v>9.159413371691592</c:v>
                </c:pt>
                <c:pt idx="7">
                  <c:v>9.0915050748093051</c:v>
                </c:pt>
                <c:pt idx="8">
                  <c:v>8.8015413854078766</c:v>
                </c:pt>
                <c:pt idx="9">
                  <c:v>9.0748078307204985</c:v>
                </c:pt>
                <c:pt idx="10">
                  <c:v>9.2203343758167513</c:v>
                </c:pt>
                <c:pt idx="11">
                  <c:v>9.090453209617376</c:v>
                </c:pt>
                <c:pt idx="12">
                  <c:v>9.3264421616412552</c:v>
                </c:pt>
                <c:pt idx="13">
                  <c:v>9.3763075273483523</c:v>
                </c:pt>
                <c:pt idx="14">
                  <c:v>9.3393100317653239</c:v>
                </c:pt>
                <c:pt idx="15">
                  <c:v>9.3961013117383985</c:v>
                </c:pt>
                <c:pt idx="16">
                  <c:v>9.215859778892165</c:v>
                </c:pt>
                <c:pt idx="17">
                  <c:v>9.4857522346767613</c:v>
                </c:pt>
                <c:pt idx="18">
                  <c:v>8.9552261642439959</c:v>
                </c:pt>
                <c:pt idx="19">
                  <c:v>8.4910925783297788</c:v>
                </c:pt>
                <c:pt idx="20">
                  <c:v>8.8790658326460044</c:v>
                </c:pt>
                <c:pt idx="21">
                  <c:v>9.2931685796869896</c:v>
                </c:pt>
                <c:pt idx="22">
                  <c:v>9.619013150902898</c:v>
                </c:pt>
                <c:pt idx="23">
                  <c:v>9.6950044093942527</c:v>
                </c:pt>
                <c:pt idx="24">
                  <c:v>9.3143875019811286</c:v>
                </c:pt>
                <c:pt idx="25">
                  <c:v>9.0162076399345956</c:v>
                </c:pt>
                <c:pt idx="26">
                  <c:v>8.8751000710495074</c:v>
                </c:pt>
                <c:pt idx="27">
                  <c:v>8.7615446858888415</c:v>
                </c:pt>
                <c:pt idx="28">
                  <c:v>8.3775975863530832</c:v>
                </c:pt>
              </c:numCache>
            </c:numRef>
          </c:val>
          <c:smooth val="0"/>
          <c:extLst>
            <c:ext xmlns:c16="http://schemas.microsoft.com/office/drawing/2014/chart" uri="{C3380CC4-5D6E-409C-BE32-E72D297353CC}">
              <c16:uniqueId val="{00000002-7C2D-43A8-8F67-86F2249BF4F2}"/>
            </c:ext>
          </c:extLst>
        </c:ser>
        <c:dLbls>
          <c:showLegendKey val="0"/>
          <c:showVal val="0"/>
          <c:showCatName val="0"/>
          <c:showSerName val="0"/>
          <c:showPercent val="0"/>
          <c:showBubbleSize val="0"/>
        </c:dLbls>
        <c:marker val="1"/>
        <c:smooth val="0"/>
        <c:axId val="123606144"/>
        <c:axId val="123607680"/>
      </c:lineChart>
      <c:catAx>
        <c:axId val="12361510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3616640"/>
        <c:crosses val="autoZero"/>
        <c:auto val="1"/>
        <c:lblAlgn val="ctr"/>
        <c:lblOffset val="100"/>
        <c:tickLblSkip val="1"/>
        <c:noMultiLvlLbl val="0"/>
      </c:catAx>
      <c:valAx>
        <c:axId val="123616640"/>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23615104"/>
        <c:crosses val="autoZero"/>
        <c:crossBetween val="between"/>
      </c:valAx>
      <c:catAx>
        <c:axId val="123606144"/>
        <c:scaling>
          <c:orientation val="minMax"/>
        </c:scaling>
        <c:delete val="1"/>
        <c:axPos val="b"/>
        <c:numFmt formatCode="General" sourceLinked="1"/>
        <c:majorTickMark val="out"/>
        <c:minorTickMark val="none"/>
        <c:tickLblPos val="none"/>
        <c:crossAx val="123607680"/>
        <c:crosses val="autoZero"/>
        <c:auto val="1"/>
        <c:lblAlgn val="ctr"/>
        <c:lblOffset val="100"/>
        <c:noMultiLvlLbl val="0"/>
      </c:catAx>
      <c:valAx>
        <c:axId val="123607680"/>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23606144"/>
        <c:crosses val="max"/>
        <c:crossBetween val="between"/>
        <c:majorUnit val="1"/>
      </c:valAx>
    </c:plotArea>
    <c:plotVisOnly val="1"/>
    <c:dispBlanksAs val="gap"/>
    <c:showDLblsOverMax val="0"/>
  </c:chart>
  <c:spPr>
    <a:noFill/>
    <a:ln>
      <a:noFill/>
    </a:ln>
  </c:sp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Century" panose="02040604050505020304" pitchFamily="18" charset="0"/>
              </a:defRPr>
            </a:pPr>
            <a:r>
              <a:rPr lang="en-US" altLang="en-US" sz="1600">
                <a:latin typeface="Century" panose="02040604050505020304" pitchFamily="18" charset="0"/>
                <a:ea typeface="+mn-ea"/>
              </a:rPr>
              <a:t>GDP</a:t>
            </a:r>
            <a:r>
              <a:rPr lang="ja-JP" altLang="en-US" sz="1600">
                <a:latin typeface="Century" panose="02040604050505020304" pitchFamily="18" charset="0"/>
                <a:ea typeface="+mn-ea"/>
              </a:rPr>
              <a:t>あたり</a:t>
            </a:r>
            <a:r>
              <a:rPr lang="en-US" altLang="en-US" sz="1600">
                <a:latin typeface="Century" panose="02040604050505020304" pitchFamily="18" charset="0"/>
                <a:ea typeface="+mn-ea"/>
              </a:rPr>
              <a:t>C</a:t>
            </a:r>
            <a:r>
              <a:rPr lang="en-US" altLang="en-US" sz="1600" b="1">
                <a:latin typeface="Century" panose="02040604050505020304" pitchFamily="18" charset="0"/>
                <a:ea typeface="+mn-ea"/>
              </a:rPr>
              <a:t>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排出量（総</a:t>
            </a:r>
            <a:r>
              <a:rPr lang="en-US" altLang="en-US" sz="1600">
                <a:latin typeface="Century" panose="02040604050505020304" pitchFamily="18" charset="0"/>
                <a:ea typeface="+mn-ea"/>
              </a:rPr>
              <a:t>CO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a:t>
            </a:r>
          </a:p>
        </c:rich>
      </c:tx>
      <c:layout>
        <c:manualLayout>
          <c:xMode val="edge"/>
          <c:yMode val="edge"/>
          <c:x val="0.29320168312294326"/>
          <c:y val="2.8222212964120245E-2"/>
        </c:manualLayout>
      </c:layout>
      <c:overlay val="0"/>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'7.CO2-GDP'!$U$7</c:f>
              <c:strCache>
                <c:ptCount val="1"/>
                <c:pt idx="0">
                  <c:v>GDPあたりCO2排出量（総CO2排出量）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'7.CO2-GDP'!$AA$4:$BE$4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'7.CO2-GDP'!$AA$7:$BE$7</c:f>
              <c:numCache>
                <c:formatCode>#,##0.00_);[Red]\(#,##0.00\)</c:formatCode>
                <c:ptCount val="29"/>
                <c:pt idx="0">
                  <c:v>2.8269463925503082</c:v>
                </c:pt>
                <c:pt idx="1">
                  <c:v>2.7877027786110928</c:v>
                </c:pt>
                <c:pt idx="2">
                  <c:v>2.7951759160259368</c:v>
                </c:pt>
                <c:pt idx="3">
                  <c:v>2.8029959826534459</c:v>
                </c:pt>
                <c:pt idx="4">
                  <c:v>2.8868246525628853</c:v>
                </c:pt>
                <c:pt idx="5">
                  <c:v>2.8224330245193148</c:v>
                </c:pt>
                <c:pt idx="6">
                  <c:v>2.769915526025887</c:v>
                </c:pt>
                <c:pt idx="7">
                  <c:v>2.7538080197382997</c:v>
                </c:pt>
                <c:pt idx="8">
                  <c:v>2.6892380785186343</c:v>
                </c:pt>
                <c:pt idx="9">
                  <c:v>2.7516339339350231</c:v>
                </c:pt>
                <c:pt idx="10">
                  <c:v>2.734004231784458</c:v>
                </c:pt>
                <c:pt idx="11">
                  <c:v>2.7157686955744773</c:v>
                </c:pt>
                <c:pt idx="12">
                  <c:v>2.7541022733727227</c:v>
                </c:pt>
                <c:pt idx="13">
                  <c:v>2.718356095164209</c:v>
                </c:pt>
                <c:pt idx="14">
                  <c:v>2.6630914225064695</c:v>
                </c:pt>
                <c:pt idx="15">
                  <c:v>2.6257535349835206</c:v>
                </c:pt>
                <c:pt idx="16">
                  <c:v>2.5427967064794128</c:v>
                </c:pt>
                <c:pt idx="17">
                  <c:v>2.5829594440528578</c:v>
                </c:pt>
                <c:pt idx="18">
                  <c:v>2.5295432016021042</c:v>
                </c:pt>
                <c:pt idx="19">
                  <c:v>2.4404047353109406</c:v>
                </c:pt>
                <c:pt idx="20">
                  <c:v>2.4673527749562725</c:v>
                </c:pt>
                <c:pt idx="21">
                  <c:v>2.5570871292376931</c:v>
                </c:pt>
                <c:pt idx="22">
                  <c:v>2.618887977814603</c:v>
                </c:pt>
                <c:pt idx="23">
                  <c:v>2.5694779865101021</c:v>
                </c:pt>
                <c:pt idx="24">
                  <c:v>2.4774001320271384</c:v>
                </c:pt>
                <c:pt idx="25">
                  <c:v>2.3682856253501678</c:v>
                </c:pt>
                <c:pt idx="26">
                  <c:v>2.3089543272580917</c:v>
                </c:pt>
                <c:pt idx="27">
                  <c:v>2.2362640261583686</c:v>
                </c:pt>
                <c:pt idx="28">
                  <c:v>2.1319457735351444</c:v>
                </c:pt>
              </c:numCache>
            </c:numRef>
          </c:val>
          <c:smooth val="0"/>
          <c:extLst>
            <c:ext xmlns:c16="http://schemas.microsoft.com/office/drawing/2014/chart" uri="{C3380CC4-5D6E-409C-BE32-E72D297353CC}">
              <c16:uniqueId val="{00000000-B769-42B0-968A-9344F467D00C}"/>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90450304"/>
        <c:crosses val="autoZero"/>
        <c:auto val="1"/>
        <c:lblAlgn val="ctr"/>
        <c:lblOffset val="100"/>
        <c:tickLblSkip val="1"/>
        <c:noMultiLvlLbl val="0"/>
      </c:catAx>
      <c:valAx>
        <c:axId val="190450304"/>
        <c:scaling>
          <c:orientation val="minMax"/>
          <c:max val="3"/>
          <c:min val="2"/>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90448768"/>
        <c:crosses val="autoZero"/>
        <c:crossBetween val="between"/>
        <c:majorUnit val="0.1"/>
      </c:val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GDP</a:t>
            </a:r>
            <a:r>
              <a:rPr lang="ja-JP"/>
              <a:t>あたり</a:t>
            </a:r>
            <a:r>
              <a:rPr lang="en-US"/>
              <a:t>CO</a:t>
            </a:r>
            <a:r>
              <a:rPr lang="en-US" baseline="-25000"/>
              <a:t>2</a:t>
            </a:r>
            <a:r>
              <a:rPr lang="ja-JP"/>
              <a:t>排出量（エネルギー起源</a:t>
            </a:r>
            <a:r>
              <a:rPr lang="en-US"/>
              <a:t>CO</a:t>
            </a:r>
            <a:r>
              <a:rPr lang="en-US" baseline="-25000"/>
              <a:t>2</a:t>
            </a:r>
            <a:r>
              <a:rPr lang="ja-JP"/>
              <a:t>排出量）</a:t>
            </a:r>
          </a:p>
        </c:rich>
      </c:tx>
      <c:layout>
        <c:manualLayout>
          <c:xMode val="edge"/>
          <c:yMode val="edge"/>
          <c:x val="0.19584815786915524"/>
          <c:y val="3.29258842644669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'7.CO2-GDP'!$U$8</c:f>
              <c:strCache>
                <c:ptCount val="1"/>
                <c:pt idx="0">
                  <c:v>GDPあたりCO2排出量 （エネルギー起源CO2）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'7.CO2-GDP'!$AA$8:$BE$8</c:f>
              <c:numCache>
                <c:formatCode>#,##0.00_);[Red]\(#,##0.00\)</c:formatCode>
                <c:ptCount val="29"/>
                <c:pt idx="0">
                  <c:v>2.5930374759440573</c:v>
                </c:pt>
                <c:pt idx="1">
                  <c:v>2.5564122696031357</c:v>
                </c:pt>
                <c:pt idx="2">
                  <c:v>2.5616860493468274</c:v>
                </c:pt>
                <c:pt idx="3">
                  <c:v>2.5733569301231589</c:v>
                </c:pt>
                <c:pt idx="4">
                  <c:v>2.6490383621344349</c:v>
                </c:pt>
                <c:pt idx="5">
                  <c:v>2.5898160506218404</c:v>
                </c:pt>
                <c:pt idx="6">
                  <c:v>2.5411368456376291</c:v>
                </c:pt>
                <c:pt idx="7">
                  <c:v>2.5274805070900306</c:v>
                </c:pt>
                <c:pt idx="8">
                  <c:v>2.4748381500536807</c:v>
                </c:pt>
                <c:pt idx="9">
                  <c:v>2.5381271155916392</c:v>
                </c:pt>
                <c:pt idx="10">
                  <c:v>2.5212064411395798</c:v>
                </c:pt>
                <c:pt idx="11">
                  <c:v>2.506480041103976</c:v>
                </c:pt>
                <c:pt idx="12">
                  <c:v>2.552325339675479</c:v>
                </c:pt>
                <c:pt idx="13">
                  <c:v>2.5209966792977512</c:v>
                </c:pt>
                <c:pt idx="14">
                  <c:v>2.4710896737821928</c:v>
                </c:pt>
                <c:pt idx="15">
                  <c:v>2.4374770644605266</c:v>
                </c:pt>
                <c:pt idx="16">
                  <c:v>2.3601098396304425</c:v>
                </c:pt>
                <c:pt idx="17">
                  <c:v>2.4028875976123452</c:v>
                </c:pt>
                <c:pt idx="18">
                  <c:v>2.3500935164658769</c:v>
                </c:pt>
                <c:pt idx="19">
                  <c:v>2.2770414966012273</c:v>
                </c:pt>
                <c:pt idx="20">
                  <c:v>2.3062092583110561</c:v>
                </c:pt>
                <c:pt idx="21">
                  <c:v>2.3986125780623651</c:v>
                </c:pt>
                <c:pt idx="22">
                  <c:v>2.4579545374087695</c:v>
                </c:pt>
                <c:pt idx="23">
                  <c:v>2.4101357546680555</c:v>
                </c:pt>
                <c:pt idx="24">
                  <c:v>2.3205929848751885</c:v>
                </c:pt>
                <c:pt idx="25">
                  <c:v>2.2155084870780941</c:v>
                </c:pt>
                <c:pt idx="26">
                  <c:v>2.1581229703956373</c:v>
                </c:pt>
                <c:pt idx="27">
                  <c:v>2.0866532954274222</c:v>
                </c:pt>
                <c:pt idx="28">
                  <c:v>1.9849237317417974</c:v>
                </c:pt>
              </c:numCache>
            </c:numRef>
          </c:val>
          <c:smooth val="0"/>
          <c:extLst>
            <c:ext xmlns:c16="http://schemas.microsoft.com/office/drawing/2014/chart" uri="{C3380CC4-5D6E-409C-BE32-E72D297353CC}">
              <c16:uniqueId val="{00000000-B543-4D21-A7C1-7C44A71FCAAE}"/>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89728"/>
        <c:crosses val="autoZero"/>
        <c:auto val="1"/>
        <c:lblAlgn val="ctr"/>
        <c:lblOffset val="100"/>
        <c:tickLblSkip val="1"/>
        <c:noMultiLvlLbl val="0"/>
      </c:catAx>
      <c:valAx>
        <c:axId val="190489728"/>
        <c:scaling>
          <c:orientation val="minMax"/>
          <c:max val="3"/>
          <c:min val="1.9"/>
        </c:scaling>
        <c:delete val="0"/>
        <c:axPos val="l"/>
        <c:numFmt formatCode="#,##0.0;[Red]\-#,##0.0" sourceLinked="0"/>
        <c:majorTickMark val="out"/>
        <c:minorTickMark val="none"/>
        <c:tickLblPos val="nextTo"/>
        <c:crossAx val="190487936"/>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Century" panose="02040604050505020304" pitchFamily="18" charset="0"/>
                <a:cs typeface="Times New Roman" panose="02020603050405020304" pitchFamily="18" charset="0"/>
              </a:defRPr>
            </a:pPr>
            <a:r>
              <a:rPr lang="en-US" altLang="ja-JP" sz="1600" b="1" i="0" baseline="0">
                <a:effectLst/>
                <a:latin typeface="Century" panose="02040604050505020304" pitchFamily="18" charset="0"/>
                <a:cs typeface="Times New Roman" panose="02020603050405020304" pitchFamily="18" charset="0"/>
              </a:rPr>
              <a:t>Total CO</a:t>
            </a:r>
            <a:r>
              <a:rPr lang="en-US" altLang="ja-JP" sz="1600" b="1" i="0" baseline="-25000">
                <a:effectLst/>
                <a:latin typeface="Century" panose="02040604050505020304" pitchFamily="18" charset="0"/>
                <a:cs typeface="Times New Roman" panose="02020603050405020304" pitchFamily="18" charset="0"/>
              </a:rPr>
              <a:t>2</a:t>
            </a:r>
            <a:r>
              <a:rPr lang="en-US" altLang="ja-JP" sz="1600" b="1" i="0" baseline="0">
                <a:effectLst/>
                <a:latin typeface="Century" panose="02040604050505020304" pitchFamily="18" charset="0"/>
                <a:cs typeface="Times New Roman" panose="02020603050405020304" pitchFamily="18" charset="0"/>
              </a:rPr>
              <a:t> emissions per GDP</a:t>
            </a:r>
            <a:endParaRPr lang="ja-JP" altLang="ja-JP" sz="1600">
              <a:effectLst/>
              <a:latin typeface="Century" panose="02040604050505020304" pitchFamily="18" charset="0"/>
              <a:cs typeface="Times New Roman" panose="02020603050405020304" pitchFamily="18" charset="0"/>
            </a:endParaRPr>
          </a:p>
        </c:rich>
      </c:tx>
      <c:layout>
        <c:manualLayout>
          <c:xMode val="edge"/>
          <c:yMode val="edge"/>
          <c:x val="0.29320168312294376"/>
          <c:y val="2.8222212964120252E-2"/>
        </c:manualLayout>
      </c:layout>
      <c:overlay val="0"/>
    </c:title>
    <c:autoTitleDeleted val="0"/>
    <c:plotArea>
      <c:layout>
        <c:manualLayout>
          <c:layoutTarget val="inner"/>
          <c:xMode val="edge"/>
          <c:yMode val="edge"/>
          <c:x val="0.15890083184046513"/>
          <c:y val="0.15026050644608074"/>
          <c:w val="0.74843486111111113"/>
          <c:h val="0.6987216666666678"/>
        </c:manualLayout>
      </c:layout>
      <c:lineChart>
        <c:grouping val="standard"/>
        <c:varyColors val="0"/>
        <c:ser>
          <c:idx val="2"/>
          <c:order val="0"/>
          <c:tx>
            <c:strRef>
              <c:f>'7.CO2-GDP'!$X$7</c:f>
              <c:strCache>
                <c:ptCount val="1"/>
                <c:pt idx="0">
                  <c:v>Total CO2 emissions per GDP</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b="0">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'7.CO2-GDP'!$AA$7:$BE$7</c:f>
              <c:numCache>
                <c:formatCode>#,##0.00_);[Red]\(#,##0.00\)</c:formatCode>
                <c:ptCount val="29"/>
                <c:pt idx="0">
                  <c:v>2.8269463925503082</c:v>
                </c:pt>
                <c:pt idx="1">
                  <c:v>2.7877027786110928</c:v>
                </c:pt>
                <c:pt idx="2">
                  <c:v>2.7951759160259368</c:v>
                </c:pt>
                <c:pt idx="3">
                  <c:v>2.8029959826534459</c:v>
                </c:pt>
                <c:pt idx="4">
                  <c:v>2.8868246525628853</c:v>
                </c:pt>
                <c:pt idx="5">
                  <c:v>2.8224330245193148</c:v>
                </c:pt>
                <c:pt idx="6">
                  <c:v>2.769915526025887</c:v>
                </c:pt>
                <c:pt idx="7">
                  <c:v>2.7538080197382997</c:v>
                </c:pt>
                <c:pt idx="8">
                  <c:v>2.6892380785186343</c:v>
                </c:pt>
                <c:pt idx="9">
                  <c:v>2.7516339339350231</c:v>
                </c:pt>
                <c:pt idx="10">
                  <c:v>2.734004231784458</c:v>
                </c:pt>
                <c:pt idx="11">
                  <c:v>2.7157686955744773</c:v>
                </c:pt>
                <c:pt idx="12">
                  <c:v>2.7541022733727227</c:v>
                </c:pt>
                <c:pt idx="13">
                  <c:v>2.718356095164209</c:v>
                </c:pt>
                <c:pt idx="14">
                  <c:v>2.6630914225064695</c:v>
                </c:pt>
                <c:pt idx="15">
                  <c:v>2.6257535349835206</c:v>
                </c:pt>
                <c:pt idx="16">
                  <c:v>2.5427967064794128</c:v>
                </c:pt>
                <c:pt idx="17">
                  <c:v>2.5829594440528578</c:v>
                </c:pt>
                <c:pt idx="18">
                  <c:v>2.5295432016021042</c:v>
                </c:pt>
                <c:pt idx="19">
                  <c:v>2.4404047353109406</c:v>
                </c:pt>
                <c:pt idx="20">
                  <c:v>2.4673527749562725</c:v>
                </c:pt>
                <c:pt idx="21">
                  <c:v>2.5570871292376931</c:v>
                </c:pt>
                <c:pt idx="22">
                  <c:v>2.618887977814603</c:v>
                </c:pt>
                <c:pt idx="23">
                  <c:v>2.5694779865101021</c:v>
                </c:pt>
                <c:pt idx="24">
                  <c:v>2.4774001320271384</c:v>
                </c:pt>
                <c:pt idx="25">
                  <c:v>2.3682856253501678</c:v>
                </c:pt>
                <c:pt idx="26">
                  <c:v>2.3089543272580917</c:v>
                </c:pt>
                <c:pt idx="27">
                  <c:v>2.2362640261583686</c:v>
                </c:pt>
                <c:pt idx="28">
                  <c:v>2.1319457735351444</c:v>
                </c:pt>
              </c:numCache>
            </c:numRef>
          </c:val>
          <c:smooth val="0"/>
          <c:extLst>
            <c:ext xmlns:c16="http://schemas.microsoft.com/office/drawing/2014/chart" uri="{C3380CC4-5D6E-409C-BE32-E72D297353CC}">
              <c16:uniqueId val="{00000000-97C4-4016-A92B-5D7FB047D7E6}"/>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4191872"/>
        <c:crosses val="autoZero"/>
        <c:auto val="1"/>
        <c:lblAlgn val="ctr"/>
        <c:lblOffset val="100"/>
        <c:tickLblSkip val="1"/>
        <c:noMultiLvlLbl val="0"/>
      </c:catAx>
      <c:valAx>
        <c:axId val="124191872"/>
        <c:scaling>
          <c:orientation val="minMax"/>
          <c:max val="3"/>
          <c:min val="2"/>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23850112"/>
        <c:crosses val="autoZero"/>
        <c:crossBetween val="between"/>
        <c:majorUnit val="0.1"/>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Energy-related CO</a:t>
            </a:r>
            <a:r>
              <a:rPr lang="en-US" baseline="-25000"/>
              <a:t>2</a:t>
            </a:r>
            <a:r>
              <a:rPr lang="en-US"/>
              <a:t> emissions per GDP</a:t>
            </a:r>
            <a:endParaRPr lang="ja-JP"/>
          </a:p>
        </c:rich>
      </c:tx>
      <c:layout>
        <c:manualLayout>
          <c:xMode val="edge"/>
          <c:yMode val="edge"/>
          <c:x val="0.25157281983046598"/>
          <c:y val="3.2925870921346717E-2"/>
        </c:manualLayout>
      </c:layout>
      <c:overlay val="0"/>
    </c:title>
    <c:autoTitleDeleted val="0"/>
    <c:plotArea>
      <c:layout>
        <c:manualLayout>
          <c:layoutTarget val="inner"/>
          <c:xMode val="edge"/>
          <c:yMode val="edge"/>
          <c:x val="0.15360940993486924"/>
          <c:y val="0.14613317972060733"/>
          <c:w val="0.75019875000000125"/>
          <c:h val="0.69679481481481675"/>
        </c:manualLayout>
      </c:layout>
      <c:lineChart>
        <c:grouping val="standard"/>
        <c:varyColors val="0"/>
        <c:ser>
          <c:idx val="2"/>
          <c:order val="0"/>
          <c:tx>
            <c:strRef>
              <c:f>'7.CO2-GDP'!$X$8</c:f>
              <c:strCache>
                <c:ptCount val="1"/>
                <c:pt idx="0">
                  <c:v>CO2 emissions from fuel combustion per GDP</c:v>
                </c:pt>
              </c:strCache>
            </c:strRef>
          </c:tx>
          <c:spPr>
            <a:ln>
              <a:solidFill>
                <a:schemeClr val="accent1"/>
              </a:solidFill>
            </a:ln>
          </c:spPr>
          <c:marker>
            <c:symbol val="triangle"/>
            <c:size val="7"/>
            <c:spPr>
              <a:solidFill>
                <a:schemeClr val="accent1"/>
              </a:solidFill>
              <a:ln>
                <a:solidFill>
                  <a:schemeClr val="accent1"/>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'7.CO2-GDP'!$AA$8:$BE$8</c:f>
              <c:numCache>
                <c:formatCode>#,##0.00_);[Red]\(#,##0.00\)</c:formatCode>
                <c:ptCount val="29"/>
                <c:pt idx="0">
                  <c:v>2.5930374759440573</c:v>
                </c:pt>
                <c:pt idx="1">
                  <c:v>2.5564122696031357</c:v>
                </c:pt>
                <c:pt idx="2">
                  <c:v>2.5616860493468274</c:v>
                </c:pt>
                <c:pt idx="3">
                  <c:v>2.5733569301231589</c:v>
                </c:pt>
                <c:pt idx="4">
                  <c:v>2.6490383621344349</c:v>
                </c:pt>
                <c:pt idx="5">
                  <c:v>2.5898160506218404</c:v>
                </c:pt>
                <c:pt idx="6">
                  <c:v>2.5411368456376291</c:v>
                </c:pt>
                <c:pt idx="7">
                  <c:v>2.5274805070900306</c:v>
                </c:pt>
                <c:pt idx="8">
                  <c:v>2.4748381500536807</c:v>
                </c:pt>
                <c:pt idx="9">
                  <c:v>2.5381271155916392</c:v>
                </c:pt>
                <c:pt idx="10">
                  <c:v>2.5212064411395798</c:v>
                </c:pt>
                <c:pt idx="11">
                  <c:v>2.506480041103976</c:v>
                </c:pt>
                <c:pt idx="12">
                  <c:v>2.552325339675479</c:v>
                </c:pt>
                <c:pt idx="13">
                  <c:v>2.5209966792977512</c:v>
                </c:pt>
                <c:pt idx="14">
                  <c:v>2.4710896737821928</c:v>
                </c:pt>
                <c:pt idx="15">
                  <c:v>2.4374770644605266</c:v>
                </c:pt>
                <c:pt idx="16">
                  <c:v>2.3601098396304425</c:v>
                </c:pt>
                <c:pt idx="17">
                  <c:v>2.4028875976123452</c:v>
                </c:pt>
                <c:pt idx="18">
                  <c:v>2.3500935164658769</c:v>
                </c:pt>
                <c:pt idx="19">
                  <c:v>2.2770414966012273</c:v>
                </c:pt>
                <c:pt idx="20">
                  <c:v>2.3062092583110561</c:v>
                </c:pt>
                <c:pt idx="21">
                  <c:v>2.3986125780623651</c:v>
                </c:pt>
                <c:pt idx="22">
                  <c:v>2.4579545374087695</c:v>
                </c:pt>
                <c:pt idx="23">
                  <c:v>2.4101357546680555</c:v>
                </c:pt>
                <c:pt idx="24">
                  <c:v>2.3205929848751885</c:v>
                </c:pt>
                <c:pt idx="25">
                  <c:v>2.2155084870780941</c:v>
                </c:pt>
                <c:pt idx="26">
                  <c:v>2.1581229703956373</c:v>
                </c:pt>
                <c:pt idx="27">
                  <c:v>2.0866532954274222</c:v>
                </c:pt>
                <c:pt idx="28">
                  <c:v>1.9849237317417974</c:v>
                </c:pt>
              </c:numCache>
            </c:numRef>
          </c:val>
          <c:smooth val="0"/>
          <c:extLst>
            <c:ext xmlns:c16="http://schemas.microsoft.com/office/drawing/2014/chart" uri="{C3380CC4-5D6E-409C-BE32-E72D297353CC}">
              <c16:uniqueId val="{00000000-4835-4713-96BF-E1F52D338E9E}"/>
            </c:ext>
          </c:extLst>
        </c:ser>
        <c:dLbls>
          <c:showLegendKey val="0"/>
          <c:showVal val="0"/>
          <c:showCatName val="0"/>
          <c:showSerName val="0"/>
          <c:showPercent val="0"/>
          <c:showBubbleSize val="0"/>
        </c:dLbls>
        <c:marker val="1"/>
        <c:smooth val="0"/>
        <c:axId val="125370752"/>
        <c:axId val="125372672"/>
      </c:lineChart>
      <c:catAx>
        <c:axId val="125370752"/>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25372672"/>
        <c:crosses val="autoZero"/>
        <c:auto val="1"/>
        <c:lblAlgn val="ctr"/>
        <c:lblOffset val="100"/>
        <c:tickLblSkip val="1"/>
        <c:noMultiLvlLbl val="0"/>
      </c:catAx>
      <c:valAx>
        <c:axId val="125372672"/>
        <c:scaling>
          <c:orientation val="minMax"/>
          <c:max val="3"/>
          <c:min val="1.9"/>
        </c:scaling>
        <c:delete val="0"/>
        <c:axPos val="l"/>
        <c:numFmt formatCode="#,##0.0;[Red]\-#,##0.0" sourceLinked="0"/>
        <c:majorTickMark val="out"/>
        <c:minorTickMark val="none"/>
        <c:tickLblPos val="nextTo"/>
        <c:crossAx val="125370752"/>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'リンク切公表時非表示（グラフの添え物）'!$BC$37</c:f>
              <c:strCache>
                <c:ptCount val="1"/>
                <c:pt idx="0">
                  <c:v>2018年度</c:v>
                </c:pt>
              </c:strCache>
            </c:strRef>
          </c:tx>
          <c:spPr>
            <a:noFill/>
            <a:ln>
              <a:noFill/>
            </a:ln>
          </c:spPr>
          <c:dLbls>
            <c:dLbl>
              <c:idx val="0"/>
              <c:layout>
                <c:manualLayout>
                  <c:x val="1.2082571326498183E-2"/>
                  <c:y val="-0.12734907887272806"/>
                </c:manualLayout>
              </c:layout>
              <c:tx>
                <c:rich>
                  <a:bodyPr wrap="square" lIns="38100" tIns="19050" rIns="38100" bIns="19050" anchor="ctr">
                    <a:noAutofit/>
                  </a:bodyPr>
                  <a:lstStyle/>
                  <a:p>
                    <a:pPr>
                      <a:defRPr sz="1400"/>
                    </a:pPr>
                    <a:fld id="{2FD1C98B-8D19-42D8-9095-7BF29EA25A8C}" type="SERIESNAME">
                      <a:rPr lang="ja-JP" altLang="en-US" sz="1400"/>
                      <a:pPr>
                        <a:defRPr sz="1400"/>
                      </a:pPr>
                      <a:t>[系列名]</a:t>
                    </a:fld>
                    <a:endParaRPr lang="ja-JP" altLang="en-US" sz="1400" baseline="0"/>
                  </a:p>
                  <a:p>
                    <a:pPr>
                      <a:defRPr sz="1400"/>
                    </a:pPr>
                    <a:fld id="{F586A538-C89A-410A-A804-C35A40D81FDA}" type="VALUE">
                      <a:rPr lang="ja-JP" altLang="en-US"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4984978253326833"/>
                      <c:h val="0.23801571568798552"/>
                    </c:manualLayout>
                  </c15:layout>
                  <c15:dlblFieldTable/>
                  <c15:showDataLabelsRange val="0"/>
                </c:ext>
                <c:ext xmlns:c16="http://schemas.microsoft.com/office/drawing/2014/chart" uri="{C3380CC4-5D6E-409C-BE32-E72D297353CC}">
                  <c16:uniqueId val="{00000000-932D-41DC-B88A-51A50A06F813}"/>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'リンク切公表時非表示（グラフの添え物）'!$BC$38</c:f>
              <c:numCache>
                <c:formatCode>#,##0"万トン"</c:formatCode>
                <c:ptCount val="1"/>
                <c:pt idx="0">
                  <c:v>2990</c:v>
                </c:pt>
              </c:numCache>
            </c:numRef>
          </c:val>
          <c:extLst>
            <c:ext xmlns:c16="http://schemas.microsoft.com/office/drawing/2014/chart" uri="{C3380CC4-5D6E-409C-BE32-E72D297353CC}">
              <c16:uniqueId val="{00000001-932D-41DC-B88A-51A50A06F813}"/>
            </c:ext>
          </c:extLst>
        </c:ser>
        <c:ser>
          <c:idx val="0"/>
          <c:order val="1"/>
          <c:tx>
            <c:strRef>
              <c:f>'9.CH4'!$BC$13</c:f>
              <c:strCache>
                <c:ptCount val="1"/>
                <c:pt idx="0">
                  <c:v>2018</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932D-41DC-B88A-51A50A06F813}"/>
              </c:ext>
            </c:extLst>
          </c:dPt>
          <c:dPt>
            <c:idx val="1"/>
            <c:bubble3D val="0"/>
            <c:spPr>
              <a:solidFill>
                <a:srgbClr val="993366"/>
              </a:solidFill>
              <a:ln>
                <a:solidFill>
                  <a:schemeClr val="tx1"/>
                </a:solidFill>
              </a:ln>
            </c:spPr>
            <c:extLst>
              <c:ext xmlns:c16="http://schemas.microsoft.com/office/drawing/2014/chart" uri="{C3380CC4-5D6E-409C-BE32-E72D297353CC}">
                <c16:uniqueId val="{00000005-932D-41DC-B88A-51A50A06F813}"/>
              </c:ext>
            </c:extLst>
          </c:dPt>
          <c:dPt>
            <c:idx val="2"/>
            <c:bubble3D val="0"/>
            <c:spPr>
              <a:solidFill>
                <a:srgbClr val="FFFFCC"/>
              </a:solidFill>
              <a:ln>
                <a:solidFill>
                  <a:schemeClr val="tx1"/>
                </a:solidFill>
              </a:ln>
            </c:spPr>
            <c:extLst>
              <c:ext xmlns:c16="http://schemas.microsoft.com/office/drawing/2014/chart" uri="{C3380CC4-5D6E-409C-BE32-E72D297353CC}">
                <c16:uniqueId val="{00000007-932D-41DC-B88A-51A50A06F813}"/>
              </c:ext>
            </c:extLst>
          </c:dPt>
          <c:dPt>
            <c:idx val="3"/>
            <c:bubble3D val="0"/>
            <c:spPr>
              <a:solidFill>
                <a:srgbClr val="CCFFFF"/>
              </a:solidFill>
              <a:ln>
                <a:solidFill>
                  <a:schemeClr val="tx1"/>
                </a:solidFill>
              </a:ln>
            </c:spPr>
            <c:extLst>
              <c:ext xmlns:c16="http://schemas.microsoft.com/office/drawing/2014/chart" uri="{C3380CC4-5D6E-409C-BE32-E72D297353CC}">
                <c16:uniqueId val="{00000009-932D-41DC-B88A-51A50A06F813}"/>
              </c:ext>
            </c:extLst>
          </c:dPt>
          <c:dLbls>
            <c:dLbl>
              <c:idx val="0"/>
              <c:layout>
                <c:manualLayout>
                  <c:x val="0.18455831755494023"/>
                  <c:y val="9.9968680723411252E-2"/>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932D-41DC-B88A-51A50A06F813}"/>
                </c:ext>
              </c:extLst>
            </c:dLbl>
            <c:dLbl>
              <c:idx val="1"/>
              <c:layout>
                <c:manualLayout>
                  <c:x val="-0.2340319434336145"/>
                  <c:y val="0.20453591543369209"/>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165253656265754"/>
                      <c:h val="0.18058279421211246"/>
                    </c:manualLayout>
                  </c15:layout>
                </c:ext>
                <c:ext xmlns:c16="http://schemas.microsoft.com/office/drawing/2014/chart" uri="{C3380CC4-5D6E-409C-BE32-E72D297353CC}">
                  <c16:uniqueId val="{00000005-932D-41DC-B88A-51A50A06F813}"/>
                </c:ext>
              </c:extLst>
            </c:dLbl>
            <c:dLbl>
              <c:idx val="2"/>
              <c:layout>
                <c:manualLayout>
                  <c:x val="-0.30112746438506932"/>
                  <c:y val="4.2762131159590856E-2"/>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3528879930088614"/>
                      <c:h val="0.12612054299529463"/>
                    </c:manualLayout>
                  </c15:layout>
                </c:ext>
                <c:ext xmlns:c16="http://schemas.microsoft.com/office/drawing/2014/chart" uri="{C3380CC4-5D6E-409C-BE32-E72D297353CC}">
                  <c16:uniqueId val="{00000007-932D-41DC-B88A-51A50A06F813}"/>
                </c:ext>
              </c:extLst>
            </c:dLbl>
            <c:dLbl>
              <c:idx val="3"/>
              <c:layout>
                <c:manualLayout>
                  <c:x val="-0.31260385441466765"/>
                  <c:y val="-0.12272029755443321"/>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644032996638398"/>
                      <c:h val="0.1838284406728744"/>
                    </c:manualLayout>
                  </c15:layout>
                </c:ext>
                <c:ext xmlns:c16="http://schemas.microsoft.com/office/drawing/2014/chart" uri="{C3380CC4-5D6E-409C-BE32-E72D297353CC}">
                  <c16:uniqueId val="{00000009-932D-41DC-B88A-51A50A06F813}"/>
                </c:ext>
              </c:extLst>
            </c:dLbl>
            <c:dLbl>
              <c:idx val="4"/>
              <c:layout>
                <c:manualLayout>
                  <c:x val="0.19446850002506316"/>
                  <c:y val="-9.0235527783723804E-2"/>
                </c:manualLayout>
              </c:layout>
              <c:numFmt formatCode="0.0%" sourceLinked="0"/>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745648221341836"/>
                      <c:h val="0.1718963728110128"/>
                    </c:manualLayout>
                  </c15:layout>
                </c:ext>
                <c:ext xmlns:c16="http://schemas.microsoft.com/office/drawing/2014/chart" uri="{C3380CC4-5D6E-409C-BE32-E72D297353CC}">
                  <c16:uniqueId val="{0000000A-932D-41DC-B88A-51A50A06F813}"/>
                </c:ext>
              </c:extLst>
            </c:dLbl>
            <c:numFmt formatCode="0.0%" sourceLinked="0"/>
            <c:spPr>
              <a:noFill/>
              <a:ln>
                <a:noFill/>
              </a:ln>
              <a:effectLst/>
            </c:spPr>
            <c:txPr>
              <a:bodyPr wrap="square" lIns="38100" tIns="19050" rIns="38100" bIns="19050" anchor="ctr">
                <a:spAutoFit/>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'9.CH4'!$BC$14:$BC$18</c:f>
              <c:numCache>
                <c:formatCode>0%</c:formatCode>
                <c:ptCount val="5"/>
                <c:pt idx="0">
                  <c:v>0.78423206598336348</c:v>
                </c:pt>
                <c:pt idx="1">
                  <c:v>0.16045116430694262</c:v>
                </c:pt>
                <c:pt idx="2">
                  <c:v>2.9135318522987348E-2</c:v>
                </c:pt>
                <c:pt idx="3">
                  <c:v>2.4824899539593649E-2</c:v>
                </c:pt>
                <c:pt idx="4" formatCode="0.0%">
                  <c:v>1.356551647112902E-3</c:v>
                </c:pt>
              </c:numCache>
            </c:numRef>
          </c:val>
          <c:extLst>
            <c:ext xmlns:c16="http://schemas.microsoft.com/office/drawing/2014/chart" uri="{C3380CC4-5D6E-409C-BE32-E72D297353CC}">
              <c16:uniqueId val="{0000000B-932D-41DC-B88A-51A50A06F813}"/>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'リンク切公表時非表示（グラフの添え物）'!$AX$37</c:f>
              <c:strCache>
                <c:ptCount val="1"/>
                <c:pt idx="0">
                  <c:v>2013年度</c:v>
                </c:pt>
              </c:strCache>
            </c:strRef>
          </c:tx>
          <c:spPr>
            <a:noFill/>
            <a:ln>
              <a:noFill/>
            </a:ln>
          </c:spPr>
          <c:dLbls>
            <c:dLbl>
              <c:idx val="0"/>
              <c:layout>
                <c:manualLayout>
                  <c:x val="2.0273980696985058E-3"/>
                  <c:y val="-0.10829054565271166"/>
                </c:manualLayout>
              </c:layout>
              <c:tx>
                <c:rich>
                  <a:bodyPr wrap="square" lIns="38100" tIns="19050" rIns="38100" bIns="19050" anchor="ctr">
                    <a:noAutofit/>
                  </a:bodyPr>
                  <a:lstStyle/>
                  <a:p>
                    <a:pPr>
                      <a:defRPr sz="1400"/>
                    </a:pPr>
                    <a:fld id="{2FD1C98B-8D19-42D8-9095-7BF29EA25A8C}" type="SERIESNAME">
                      <a:rPr lang="ja-JP" altLang="en-US" sz="1400"/>
                      <a:pPr>
                        <a:defRPr sz="1400"/>
                      </a:pPr>
                      <a:t>[系列名]</a:t>
                    </a:fld>
                    <a:endParaRPr lang="ja-JP" altLang="en-US" sz="1400" baseline="0"/>
                  </a:p>
                  <a:p>
                    <a:pPr>
                      <a:defRPr sz="1400"/>
                    </a:pPr>
                    <a:fld id="{F586A538-C89A-410A-A804-C35A40D81FDA}" type="VALUE">
                      <a:rPr lang="ja-JP" altLang="en-US"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4765202613189842"/>
                      <c:h val="0.19584425239489697"/>
                    </c:manualLayout>
                  </c15:layout>
                  <c15:dlblFieldTable/>
                  <c15:showDataLabelsRange val="0"/>
                </c:ext>
                <c:ext xmlns:c16="http://schemas.microsoft.com/office/drawing/2014/chart" uri="{C3380CC4-5D6E-409C-BE32-E72D297353CC}">
                  <c16:uniqueId val="{00000000-0B92-488A-BA98-D6F5B59C1BE8}"/>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'リンク切公表時非表示（グラフの添え物）'!$AX$38</c:f>
              <c:numCache>
                <c:formatCode>#,##0"万トン"</c:formatCode>
                <c:ptCount val="1"/>
                <c:pt idx="0">
                  <c:v>3250</c:v>
                </c:pt>
              </c:numCache>
            </c:numRef>
          </c:val>
          <c:extLst>
            <c:ext xmlns:c16="http://schemas.microsoft.com/office/drawing/2014/chart" uri="{C3380CC4-5D6E-409C-BE32-E72D297353CC}">
              <c16:uniqueId val="{00000001-0B92-488A-BA98-D6F5B59C1BE8}"/>
            </c:ext>
          </c:extLst>
        </c:ser>
        <c:ser>
          <c:idx val="0"/>
          <c:order val="1"/>
          <c:tx>
            <c:strRef>
              <c:f>'9.CH4'!$AX$13</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0B92-488A-BA98-D6F5B59C1BE8}"/>
              </c:ext>
            </c:extLst>
          </c:dPt>
          <c:dPt>
            <c:idx val="1"/>
            <c:bubble3D val="0"/>
            <c:spPr>
              <a:solidFill>
                <a:srgbClr val="993366"/>
              </a:solidFill>
              <a:ln>
                <a:solidFill>
                  <a:schemeClr val="tx1"/>
                </a:solidFill>
              </a:ln>
            </c:spPr>
            <c:extLst>
              <c:ext xmlns:c16="http://schemas.microsoft.com/office/drawing/2014/chart" uri="{C3380CC4-5D6E-409C-BE32-E72D297353CC}">
                <c16:uniqueId val="{00000005-0B92-488A-BA98-D6F5B59C1BE8}"/>
              </c:ext>
            </c:extLst>
          </c:dPt>
          <c:dPt>
            <c:idx val="2"/>
            <c:bubble3D val="0"/>
            <c:spPr>
              <a:solidFill>
                <a:srgbClr val="FFFFCC"/>
              </a:solidFill>
              <a:ln>
                <a:solidFill>
                  <a:schemeClr val="tx1"/>
                </a:solidFill>
              </a:ln>
            </c:spPr>
            <c:extLst>
              <c:ext xmlns:c16="http://schemas.microsoft.com/office/drawing/2014/chart" uri="{C3380CC4-5D6E-409C-BE32-E72D297353CC}">
                <c16:uniqueId val="{00000007-0B92-488A-BA98-D6F5B59C1BE8}"/>
              </c:ext>
            </c:extLst>
          </c:dPt>
          <c:dPt>
            <c:idx val="3"/>
            <c:bubble3D val="0"/>
            <c:spPr>
              <a:solidFill>
                <a:srgbClr val="CCFFFF"/>
              </a:solidFill>
              <a:ln>
                <a:solidFill>
                  <a:schemeClr val="tx1"/>
                </a:solidFill>
              </a:ln>
            </c:spPr>
            <c:extLst>
              <c:ext xmlns:c16="http://schemas.microsoft.com/office/drawing/2014/chart" uri="{C3380CC4-5D6E-409C-BE32-E72D297353CC}">
                <c16:uniqueId val="{00000009-0B92-488A-BA98-D6F5B59C1BE8}"/>
              </c:ext>
            </c:extLst>
          </c:dPt>
          <c:dLbls>
            <c:dLbl>
              <c:idx val="0"/>
              <c:layout>
                <c:manualLayout>
                  <c:x val="0.15347771286371714"/>
                  <c:y val="0.20364747455807952"/>
                </c:manualLayout>
              </c:layout>
              <c:tx>
                <c:rich>
                  <a:bodyPr wrap="square" lIns="38100" tIns="19050" rIns="38100" bIns="19050" anchor="ctr">
                    <a:noAutofit/>
                  </a:bodyPr>
                  <a:lstStyle/>
                  <a:p>
                    <a:pPr>
                      <a:defRPr sz="1000" baseline="0"/>
                    </a:pPr>
                    <a:fld id="{55FBCDB7-0F9B-4F7A-85B0-E19813D9A854}" type="CATEGORYNAME">
                      <a:rPr lang="en-US" altLang="ja-JP" sz="900" baseline="0"/>
                      <a:pPr>
                        <a:defRPr sz="1000" baseline="0"/>
                      </a:pPr>
                      <a:t>[分類名]</a:t>
                    </a:fld>
                    <a:endParaRPr lang="ja-JP" altLang="en-US" sz="900" baseline="0"/>
                  </a:p>
                  <a:p>
                    <a:pPr>
                      <a:defRPr sz="1000" baseline="0"/>
                    </a:pPr>
                    <a:fld id="{78A4CF5D-44B2-453A-BF73-0318751B31A8}"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8260402651831518"/>
                      <c:h val="0.21567945458095644"/>
                    </c:manualLayout>
                  </c15:layout>
                  <c15:dlblFieldTable/>
                  <c15:showDataLabelsRange val="0"/>
                </c:ext>
                <c:ext xmlns:c16="http://schemas.microsoft.com/office/drawing/2014/chart" uri="{C3380CC4-5D6E-409C-BE32-E72D297353CC}">
                  <c16:uniqueId val="{00000003-0B92-488A-BA98-D6F5B59C1BE8}"/>
                </c:ext>
              </c:extLst>
            </c:dLbl>
            <c:dLbl>
              <c:idx val="1"/>
              <c:layout>
                <c:manualLayout>
                  <c:x val="-0.24789525509813151"/>
                  <c:y val="0.37742363415043084"/>
                </c:manualLayout>
              </c:layout>
              <c:tx>
                <c:rich>
                  <a:bodyPr wrap="square" lIns="38100" tIns="19050" rIns="38100" bIns="19050" anchor="ctr">
                    <a:noAutofit/>
                  </a:bodyPr>
                  <a:lstStyle/>
                  <a:p>
                    <a:pPr>
                      <a:defRPr sz="1000" baseline="0"/>
                    </a:pPr>
                    <a:fld id="{ABEA10DD-44EB-458B-A860-97E23412A508}" type="CATEGORYNAME">
                      <a:rPr lang="ja-JP" altLang="en-US" sz="900" baseline="0"/>
                      <a:pPr>
                        <a:defRPr sz="1000" baseline="0"/>
                      </a:pPr>
                      <a:t>[分類名]</a:t>
                    </a:fld>
                    <a:endParaRPr lang="ja-JP" altLang="en-US" sz="900" baseline="0"/>
                  </a:p>
                  <a:p>
                    <a:pPr>
                      <a:defRPr sz="1000" baseline="0"/>
                    </a:pPr>
                    <a:fld id="{315BF8FB-61F6-4CB4-A864-8BE2FF72A94F}"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4360923517161073"/>
                      <c:h val="0.27230583990401885"/>
                    </c:manualLayout>
                  </c15:layout>
                  <c15:dlblFieldTable/>
                  <c15:showDataLabelsRange val="0"/>
                </c:ext>
                <c:ext xmlns:c16="http://schemas.microsoft.com/office/drawing/2014/chart" uri="{C3380CC4-5D6E-409C-BE32-E72D297353CC}">
                  <c16:uniqueId val="{00000005-0B92-488A-BA98-D6F5B59C1BE8}"/>
                </c:ext>
              </c:extLst>
            </c:dLbl>
            <c:dLbl>
              <c:idx val="2"/>
              <c:layout>
                <c:manualLayout>
                  <c:x val="-0.34712587102792575"/>
                  <c:y val="5.335762720024291E-2"/>
                </c:manualLayout>
              </c:layout>
              <c:tx>
                <c:rich>
                  <a:bodyPr wrap="square" lIns="38100" tIns="19050" rIns="38100" bIns="19050" anchor="ctr">
                    <a:noAutofit/>
                  </a:bodyPr>
                  <a:lstStyle/>
                  <a:p>
                    <a:pPr>
                      <a:defRPr sz="900" baseline="0"/>
                    </a:pPr>
                    <a:fld id="{868B3718-2387-44A0-B95D-D165CB57C710}" type="CATEGORYNAME">
                      <a:rPr lang="ja-JP" altLang="en-US" sz="900" baseline="0"/>
                      <a:pPr>
                        <a:defRPr sz="900" baseline="0"/>
                      </a:pPr>
                      <a:t>[分類名]</a:t>
                    </a:fld>
                    <a:endParaRPr lang="ja-JP" altLang="en-US" sz="900" baseline="0"/>
                  </a:p>
                  <a:p>
                    <a:pPr>
                      <a:defRPr sz="900" baseline="0"/>
                    </a:pPr>
                    <a:fld id="{9D3E5D02-08D8-485B-85C0-435F7373962C}" type="VALUE">
                      <a:rPr lang="en-US" altLang="ja-JP" sz="900" baseline="0"/>
                      <a:pPr>
                        <a:defRPr sz="9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7-0B92-488A-BA98-D6F5B59C1BE8}"/>
                </c:ext>
              </c:extLst>
            </c:dLbl>
            <c:dLbl>
              <c:idx val="3"/>
              <c:layout>
                <c:manualLayout>
                  <c:x val="-0.26713180929317026"/>
                  <c:y val="-0.1242603252902223"/>
                </c:manualLayout>
              </c:layout>
              <c:tx>
                <c:rich>
                  <a:bodyPr wrap="square" lIns="38100" tIns="19050" rIns="38100" bIns="19050" anchor="ctr">
                    <a:noAutofit/>
                  </a:bodyPr>
                  <a:lstStyle/>
                  <a:p>
                    <a:pPr>
                      <a:defRPr sz="1000" baseline="0"/>
                    </a:pPr>
                    <a:fld id="{43B1B313-9802-40BD-B900-65DC2D8C9D53}" type="CATEGORYNAME">
                      <a:rPr lang="ja-JP" altLang="en-US" sz="900" baseline="0"/>
                      <a:pPr>
                        <a:defRPr sz="1000" baseline="0"/>
                      </a:pPr>
                      <a:t>[分類名]</a:t>
                    </a:fld>
                    <a:endParaRPr lang="ja-JP" altLang="en-US" sz="900" baseline="0"/>
                  </a:p>
                  <a:p>
                    <a:pPr>
                      <a:defRPr sz="1000" baseline="0"/>
                    </a:pPr>
                    <a:fld id="{EE73E337-B3F9-4097-954A-70B2FC251B28}"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44573641578856676"/>
                      <c:h val="0.1892718135593848"/>
                    </c:manualLayout>
                  </c15:layout>
                  <c15:dlblFieldTable/>
                  <c15:showDataLabelsRange val="0"/>
                </c:ext>
                <c:ext xmlns:c16="http://schemas.microsoft.com/office/drawing/2014/chart" uri="{C3380CC4-5D6E-409C-BE32-E72D297353CC}">
                  <c16:uniqueId val="{00000009-0B92-488A-BA98-D6F5B59C1BE8}"/>
                </c:ext>
              </c:extLst>
            </c:dLbl>
            <c:dLbl>
              <c:idx val="4"/>
              <c:layout>
                <c:manualLayout>
                  <c:x val="0.2317684589072852"/>
                  <c:y val="-0.1072793276663896"/>
                </c:manualLayout>
              </c:layout>
              <c:tx>
                <c:rich>
                  <a:bodyPr/>
                  <a:lstStyle/>
                  <a:p>
                    <a:pPr>
                      <a:defRPr sz="1000" baseline="0"/>
                    </a:pPr>
                    <a:fld id="{3E3DEFCA-34C9-44F9-8222-B176A5E62A6C}" type="CATEGORYNAME">
                      <a:rPr lang="ja-JP" altLang="en-US" sz="900"/>
                      <a:pPr>
                        <a:defRPr sz="1000" baseline="0"/>
                      </a:pPr>
                      <a:t>[分類名]</a:t>
                    </a:fld>
                    <a:endParaRPr lang="ja-JP" altLang="en-US" sz="900" baseline="0"/>
                  </a:p>
                  <a:p>
                    <a:pPr>
                      <a:defRPr sz="1000" baseline="0"/>
                    </a:pPr>
                    <a:fld id="{31FC8531-9CB5-4F32-8F77-2A28473D57DF}" type="VALUE">
                      <a:rPr lang="en-US" altLang="ja-JP"/>
                      <a:pPr>
                        <a:defRPr sz="1000" baseline="0"/>
                      </a:pPr>
                      <a:t>[値]</a:t>
                    </a:fld>
                    <a:endParaRPr lang="ja-JP" altLang="en-US"/>
                  </a:p>
                </c:rich>
              </c:tx>
              <c:numFmt formatCode="0.0%" sourceLinked="0"/>
              <c:spPr/>
              <c:showLegendKey val="0"/>
              <c:showVal val="1"/>
              <c:showCatName val="1"/>
              <c:showSerName val="0"/>
              <c:showPercent val="0"/>
              <c:showBubbleSize val="0"/>
              <c:separator>
</c:separator>
              <c:extLst>
                <c:ext xmlns:c15="http://schemas.microsoft.com/office/drawing/2012/chart" uri="{CE6537A1-D6FC-4f65-9D91-7224C49458BB}">
                  <c15:layout>
                    <c:manualLayout>
                      <c:w val="0.39987000641995707"/>
                      <c:h val="0.18240672276671674"/>
                    </c:manualLayout>
                  </c15:layout>
                  <c15:dlblFieldTable/>
                  <c15:showDataLabelsRange val="0"/>
                </c:ext>
                <c:ext xmlns:c16="http://schemas.microsoft.com/office/drawing/2014/chart" uri="{C3380CC4-5D6E-409C-BE32-E72D297353CC}">
                  <c16:uniqueId val="{0000000A-0B92-488A-BA98-D6F5B59C1BE8}"/>
                </c:ext>
              </c:extLst>
            </c:dLbl>
            <c:spPr>
              <a:noFill/>
              <a:ln>
                <a:noFill/>
              </a:ln>
              <a:effectLst/>
            </c:spPr>
            <c:txPr>
              <a:bodyPr wrap="square" lIns="38100" tIns="19050" rIns="38100" bIns="19050" anchor="ctr">
                <a:spAutoFit/>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'9.CH4'!$AX$14:$AX$18</c:f>
              <c:numCache>
                <c:formatCode>0.0%</c:formatCode>
                <c:ptCount val="5"/>
                <c:pt idx="0">
                  <c:v>0.76169446846554678</c:v>
                </c:pt>
                <c:pt idx="1">
                  <c:v>0.18158713434890161</c:v>
                </c:pt>
                <c:pt idx="2">
                  <c:v>3.0203970877437827E-2</c:v>
                </c:pt>
                <c:pt idx="3">
                  <c:v>2.5089490626604899E-2</c:v>
                </c:pt>
                <c:pt idx="4">
                  <c:v>1.42493568150892E-3</c:v>
                </c:pt>
              </c:numCache>
            </c:numRef>
          </c:val>
          <c:extLst>
            <c:ext xmlns:c16="http://schemas.microsoft.com/office/drawing/2014/chart" uri="{C3380CC4-5D6E-409C-BE32-E72D297353CC}">
              <c16:uniqueId val="{0000000B-0B92-488A-BA98-D6F5B59C1BE8}"/>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'リンク切公表時非表示（グラフの添え物）'!$AP$37</c:f>
              <c:strCache>
                <c:ptCount val="1"/>
                <c:pt idx="0">
                  <c:v>2005年度</c:v>
                </c:pt>
              </c:strCache>
            </c:strRef>
          </c:tx>
          <c:spPr>
            <a:noFill/>
            <a:ln>
              <a:noFill/>
            </a:ln>
          </c:spPr>
          <c:dLbls>
            <c:dLbl>
              <c:idx val="0"/>
              <c:layout>
                <c:manualLayout>
                  <c:x val="1.0951965568892764E-2"/>
                  <c:y val="-0.11342429744901486"/>
                </c:manualLayout>
              </c:layout>
              <c:tx>
                <c:rich>
                  <a:bodyPr wrap="square" lIns="38100" tIns="19050" rIns="38100" bIns="19050" anchor="ctr">
                    <a:noAutofit/>
                  </a:bodyPr>
                  <a:lstStyle/>
                  <a:p>
                    <a:pPr>
                      <a:defRPr sz="1400"/>
                    </a:pPr>
                    <a:fld id="{2FD1C98B-8D19-42D8-9095-7BF29EA25A8C}" type="SERIESNAME">
                      <a:rPr lang="ja-JP" altLang="en-US" sz="1400"/>
                      <a:pPr>
                        <a:defRPr sz="1400"/>
                      </a:pPr>
                      <a:t>[系列名]</a:t>
                    </a:fld>
                    <a:endParaRPr lang="ja-JP" altLang="en-US" sz="1400" baseline="0"/>
                  </a:p>
                  <a:p>
                    <a:pPr>
                      <a:defRPr sz="1400"/>
                    </a:pPr>
                    <a:fld id="{F586A538-C89A-410A-A804-C35A40D81FDA}" type="VALUE">
                      <a:rPr lang="ja-JP" altLang="en-US"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68570251037898067"/>
                      <c:h val="0.19227653362637881"/>
                    </c:manualLayout>
                  </c15:layout>
                  <c15:dlblFieldTable/>
                  <c15:showDataLabelsRange val="0"/>
                </c:ext>
                <c:ext xmlns:c16="http://schemas.microsoft.com/office/drawing/2014/chart" uri="{C3380CC4-5D6E-409C-BE32-E72D297353CC}">
                  <c16:uniqueId val="{00000000-8B9E-41EE-9F52-B87E476767D6}"/>
                </c:ext>
              </c:extLst>
            </c:dLbl>
            <c:spPr>
              <a:noFill/>
              <a:ln>
                <a:noFill/>
              </a:ln>
              <a:effectLst/>
            </c:spPr>
            <c:txPr>
              <a:bodyPr wrap="square" lIns="38100" tIns="19050" rIns="38100" bIns="19050" anchor="ctr">
                <a:spAutoFit/>
              </a:bodyPr>
              <a:lstStyle/>
              <a:p>
                <a:pPr>
                  <a:defRPr sz="1400"/>
                </a:pPr>
                <a:endParaRPr lang="ja-JP"/>
              </a:p>
            </c:tx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'リンク切公表時非表示（グラフの添え物）'!$AP$38</c:f>
              <c:numCache>
                <c:formatCode>#,##0"万トン"</c:formatCode>
                <c:ptCount val="1"/>
                <c:pt idx="0">
                  <c:v>3580</c:v>
                </c:pt>
              </c:numCache>
            </c:numRef>
          </c:val>
          <c:extLst>
            <c:ext xmlns:c16="http://schemas.microsoft.com/office/drawing/2014/chart" uri="{C3380CC4-5D6E-409C-BE32-E72D297353CC}">
              <c16:uniqueId val="{00000001-8B9E-41EE-9F52-B87E476767D6}"/>
            </c:ext>
          </c:extLst>
        </c:ser>
        <c:ser>
          <c:idx val="0"/>
          <c:order val="1"/>
          <c:tx>
            <c:strRef>
              <c:f>'9.CH4'!$AP$13</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8B9E-41EE-9F52-B87E476767D6}"/>
              </c:ext>
            </c:extLst>
          </c:dPt>
          <c:dPt>
            <c:idx val="1"/>
            <c:bubble3D val="0"/>
            <c:spPr>
              <a:solidFill>
                <a:srgbClr val="993366"/>
              </a:solidFill>
              <a:ln>
                <a:solidFill>
                  <a:schemeClr val="tx1"/>
                </a:solidFill>
              </a:ln>
            </c:spPr>
            <c:extLst>
              <c:ext xmlns:c16="http://schemas.microsoft.com/office/drawing/2014/chart" uri="{C3380CC4-5D6E-409C-BE32-E72D297353CC}">
                <c16:uniqueId val="{00000005-8B9E-41EE-9F52-B87E476767D6}"/>
              </c:ext>
            </c:extLst>
          </c:dPt>
          <c:dPt>
            <c:idx val="2"/>
            <c:bubble3D val="0"/>
            <c:spPr>
              <a:solidFill>
                <a:srgbClr val="FFFFCC"/>
              </a:solidFill>
              <a:ln>
                <a:solidFill>
                  <a:schemeClr val="tx1"/>
                </a:solidFill>
              </a:ln>
            </c:spPr>
            <c:extLst>
              <c:ext xmlns:c16="http://schemas.microsoft.com/office/drawing/2014/chart" uri="{C3380CC4-5D6E-409C-BE32-E72D297353CC}">
                <c16:uniqueId val="{00000007-8B9E-41EE-9F52-B87E476767D6}"/>
              </c:ext>
            </c:extLst>
          </c:dPt>
          <c:dPt>
            <c:idx val="3"/>
            <c:bubble3D val="0"/>
            <c:spPr>
              <a:solidFill>
                <a:srgbClr val="CCFFFF"/>
              </a:solidFill>
              <a:ln>
                <a:solidFill>
                  <a:schemeClr val="tx1"/>
                </a:solidFill>
              </a:ln>
            </c:spPr>
            <c:extLst>
              <c:ext xmlns:c16="http://schemas.microsoft.com/office/drawing/2014/chart" uri="{C3380CC4-5D6E-409C-BE32-E72D297353CC}">
                <c16:uniqueId val="{00000009-8B9E-41EE-9F52-B87E476767D6}"/>
              </c:ext>
            </c:extLst>
          </c:dPt>
          <c:dLbls>
            <c:dLbl>
              <c:idx val="0"/>
              <c:layout>
                <c:manualLayout>
                  <c:x val="6.1315748872286933E-2"/>
                  <c:y val="0.21805428378082228"/>
                </c:manualLayout>
              </c:layout>
              <c:tx>
                <c:rich>
                  <a:bodyPr wrap="square" lIns="38100" tIns="19050" rIns="38100" bIns="19050" anchor="ctr">
                    <a:noAutofit/>
                  </a:bodyPr>
                  <a:lstStyle/>
                  <a:p>
                    <a:pPr>
                      <a:defRPr sz="1000" baseline="0"/>
                    </a:pPr>
                    <a:fld id="{55FBCDB7-0F9B-4F7A-85B0-E19813D9A854}" type="CATEGORYNAME">
                      <a:rPr lang="en-US" altLang="ja-JP" sz="900" baseline="0"/>
                      <a:pPr>
                        <a:defRPr sz="1000" baseline="0"/>
                      </a:pPr>
                      <a:t>[分類名]</a:t>
                    </a:fld>
                    <a:endParaRPr lang="ja-JP" altLang="en-US" sz="900" baseline="0"/>
                  </a:p>
                  <a:p>
                    <a:pPr>
                      <a:defRPr sz="1000" baseline="0"/>
                    </a:pPr>
                    <a:fld id="{78A4CF5D-44B2-453A-BF73-0318751B31A8}"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8260402651831518"/>
                      <c:h val="0.25832990869475997"/>
                    </c:manualLayout>
                  </c15:layout>
                  <c15:dlblFieldTable/>
                  <c15:showDataLabelsRange val="0"/>
                </c:ext>
                <c:ext xmlns:c16="http://schemas.microsoft.com/office/drawing/2014/chart" uri="{C3380CC4-5D6E-409C-BE32-E72D297353CC}">
                  <c16:uniqueId val="{00000003-8B9E-41EE-9F52-B87E476767D6}"/>
                </c:ext>
              </c:extLst>
            </c:dLbl>
            <c:dLbl>
              <c:idx val="1"/>
              <c:layout>
                <c:manualLayout>
                  <c:x val="-0.2478953089080615"/>
                  <c:y val="0.37729307195358019"/>
                </c:manualLayout>
              </c:layout>
              <c:tx>
                <c:rich>
                  <a:bodyPr wrap="square" lIns="38100" tIns="19050" rIns="38100" bIns="19050" anchor="ctr">
                    <a:noAutofit/>
                  </a:bodyPr>
                  <a:lstStyle/>
                  <a:p>
                    <a:pPr>
                      <a:defRPr sz="1000" baseline="0"/>
                    </a:pPr>
                    <a:fld id="{ABEA10DD-44EB-458B-A860-97E23412A508}" type="CATEGORYNAME">
                      <a:rPr lang="ja-JP" altLang="en-US" sz="900" baseline="0"/>
                      <a:pPr>
                        <a:defRPr sz="1000" baseline="0"/>
                      </a:pPr>
                      <a:t>[分類名]</a:t>
                    </a:fld>
                    <a:endParaRPr lang="ja-JP" altLang="en-US" sz="900" baseline="0"/>
                  </a:p>
                  <a:p>
                    <a:pPr>
                      <a:defRPr sz="1000" baseline="0"/>
                    </a:pPr>
                    <a:fld id="{315BF8FB-61F6-4CB4-A864-8BE2FF72A94F}"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4360912755175079"/>
                      <c:h val="0.27204471551031756"/>
                    </c:manualLayout>
                  </c15:layout>
                  <c15:dlblFieldTable/>
                  <c15:showDataLabelsRange val="0"/>
                </c:ext>
                <c:ext xmlns:c16="http://schemas.microsoft.com/office/drawing/2014/chart" uri="{C3380CC4-5D6E-409C-BE32-E72D297353CC}">
                  <c16:uniqueId val="{00000005-8B9E-41EE-9F52-B87E476767D6}"/>
                </c:ext>
              </c:extLst>
            </c:dLbl>
            <c:dLbl>
              <c:idx val="2"/>
              <c:layout>
                <c:manualLayout>
                  <c:x val="-0.34712587102792575"/>
                  <c:y val="5.335762720024291E-2"/>
                </c:manualLayout>
              </c:layout>
              <c:tx>
                <c:rich>
                  <a:bodyPr wrap="square" lIns="38100" tIns="19050" rIns="38100" bIns="19050" anchor="ctr">
                    <a:noAutofit/>
                  </a:bodyPr>
                  <a:lstStyle/>
                  <a:p>
                    <a:pPr>
                      <a:defRPr sz="900" baseline="0"/>
                    </a:pPr>
                    <a:fld id="{868B3718-2387-44A0-B95D-D165CB57C710}" type="CATEGORYNAME">
                      <a:rPr lang="ja-JP" altLang="en-US" sz="900" baseline="0"/>
                      <a:pPr>
                        <a:defRPr sz="900" baseline="0"/>
                      </a:pPr>
                      <a:t>[分類名]</a:t>
                    </a:fld>
                    <a:endParaRPr lang="ja-JP" altLang="en-US" sz="900" baseline="0"/>
                  </a:p>
                  <a:p>
                    <a:pPr>
                      <a:defRPr sz="900" baseline="0"/>
                    </a:pPr>
                    <a:fld id="{9D3E5D02-08D8-485B-85C0-435F7373962C}" type="VALUE">
                      <a:rPr lang="en-US" altLang="ja-JP" sz="900" baseline="0"/>
                      <a:pPr>
                        <a:defRPr sz="9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7-8B9E-41EE-9F52-B87E476767D6}"/>
                </c:ext>
              </c:extLst>
            </c:dLbl>
            <c:dLbl>
              <c:idx val="3"/>
              <c:layout>
                <c:manualLayout>
                  <c:x val="-0.26713180929317026"/>
                  <c:y val="-0.1242603252902223"/>
                </c:manualLayout>
              </c:layout>
              <c:tx>
                <c:rich>
                  <a:bodyPr wrap="square" lIns="38100" tIns="19050" rIns="38100" bIns="19050" anchor="ctr">
                    <a:noAutofit/>
                  </a:bodyPr>
                  <a:lstStyle/>
                  <a:p>
                    <a:pPr>
                      <a:defRPr sz="1000" baseline="0"/>
                    </a:pPr>
                    <a:fld id="{43B1B313-9802-40BD-B900-65DC2D8C9D53}" type="CATEGORYNAME">
                      <a:rPr lang="ja-JP" altLang="en-US" sz="900" baseline="0"/>
                      <a:pPr>
                        <a:defRPr sz="1000" baseline="0"/>
                      </a:pPr>
                      <a:t>[分類名]</a:t>
                    </a:fld>
                    <a:endParaRPr lang="ja-JP" altLang="en-US" sz="900" baseline="0"/>
                  </a:p>
                  <a:p>
                    <a:pPr>
                      <a:defRPr sz="1000" baseline="0"/>
                    </a:pPr>
                    <a:fld id="{EE73E337-B3F9-4097-954A-70B2FC251B28}"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44573641578856676"/>
                      <c:h val="0.1892718135593848"/>
                    </c:manualLayout>
                  </c15:layout>
                  <c15:dlblFieldTable/>
                  <c15:showDataLabelsRange val="0"/>
                </c:ext>
                <c:ext xmlns:c16="http://schemas.microsoft.com/office/drawing/2014/chart" uri="{C3380CC4-5D6E-409C-BE32-E72D297353CC}">
                  <c16:uniqueId val="{00000009-8B9E-41EE-9F52-B87E476767D6}"/>
                </c:ext>
              </c:extLst>
            </c:dLbl>
            <c:dLbl>
              <c:idx val="4"/>
              <c:layout>
                <c:manualLayout>
                  <c:x val="0.24070200039291673"/>
                  <c:y val="-8.1835971907391419E-2"/>
                </c:manualLayout>
              </c:layout>
              <c:tx>
                <c:rich>
                  <a:bodyPr/>
                  <a:lstStyle/>
                  <a:p>
                    <a:pPr>
                      <a:defRPr sz="1000" baseline="0"/>
                    </a:pPr>
                    <a:fld id="{3E3DEFCA-34C9-44F9-8222-B176A5E62A6C}" type="CATEGORYNAME">
                      <a:rPr lang="ja-JP" altLang="en-US" sz="900"/>
                      <a:pPr>
                        <a:defRPr sz="1000" baseline="0"/>
                      </a:pPr>
                      <a:t>[分類名]</a:t>
                    </a:fld>
                    <a:endParaRPr lang="ja-JP" altLang="en-US" sz="900" baseline="0"/>
                  </a:p>
                  <a:p>
                    <a:pPr>
                      <a:defRPr sz="1000" baseline="0"/>
                    </a:pPr>
                    <a:fld id="{31FC8531-9CB5-4F32-8F77-2A28473D57DF}" type="VALUE">
                      <a:rPr lang="en-US" altLang="ja-JP"/>
                      <a:pPr>
                        <a:defRPr sz="1000" baseline="0"/>
                      </a:pPr>
                      <a:t>[値]</a:t>
                    </a:fld>
                    <a:endParaRPr lang="ja-JP" altLang="en-US"/>
                  </a:p>
                </c:rich>
              </c:tx>
              <c:numFmt formatCode="0.0%" sourceLinked="0"/>
              <c:spPr/>
              <c:showLegendKey val="0"/>
              <c:showVal val="1"/>
              <c:showCatName val="1"/>
              <c:showSerName val="0"/>
              <c:showPercent val="0"/>
              <c:showBubbleSize val="0"/>
              <c:separator>
</c:separator>
              <c:extLst>
                <c:ext xmlns:c15="http://schemas.microsoft.com/office/drawing/2012/chart" uri="{CE6537A1-D6FC-4f65-9D91-7224C49458BB}">
                  <c15:layout>
                    <c:manualLayout>
                      <c:w val="0.41773708939122012"/>
                      <c:h val="0.23329343428471314"/>
                    </c:manualLayout>
                  </c15:layout>
                  <c15:dlblFieldTable/>
                  <c15:showDataLabelsRange val="0"/>
                </c:ext>
                <c:ext xmlns:c16="http://schemas.microsoft.com/office/drawing/2014/chart" uri="{C3380CC4-5D6E-409C-BE32-E72D297353CC}">
                  <c16:uniqueId val="{0000000A-8B9E-41EE-9F52-B87E476767D6}"/>
                </c:ext>
              </c:extLst>
            </c:dLbl>
            <c:spPr>
              <a:noFill/>
              <a:ln>
                <a:noFill/>
              </a:ln>
              <a:effectLst/>
            </c:spPr>
            <c:txPr>
              <a:bodyPr wrap="square" lIns="38100" tIns="19050" rIns="38100" bIns="19050" anchor="ctr">
                <a:spAutoFit/>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'9.CH4'!$AP$14:$AP$18</c:f>
              <c:numCache>
                <c:formatCode>0.0%</c:formatCode>
                <c:ptCount val="5"/>
                <c:pt idx="0">
                  <c:v>0.6945943340771269</c:v>
                </c:pt>
                <c:pt idx="1">
                  <c:v>0.2389259052818517</c:v>
                </c:pt>
                <c:pt idx="2">
                  <c:v>3.7738941283995089E-2</c:v>
                </c:pt>
                <c:pt idx="3">
                  <c:v>2.7240152625407403E-2</c:v>
                </c:pt>
                <c:pt idx="4">
                  <c:v>1.5006667316189281E-3</c:v>
                </c:pt>
              </c:numCache>
            </c:numRef>
          </c:val>
          <c:extLst>
            <c:ext xmlns:c16="http://schemas.microsoft.com/office/drawing/2014/chart" uri="{C3380CC4-5D6E-409C-BE32-E72D297353CC}">
              <c16:uniqueId val="{0000000B-8B9E-41EE-9F52-B87E476767D6}"/>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'リンク切公表時非表示（グラフの添え物）'!$BC$40</c:f>
              <c:strCache>
                <c:ptCount val="1"/>
                <c:pt idx="0">
                  <c:v>   in FY2018</c:v>
                </c:pt>
              </c:strCache>
            </c:strRef>
          </c:tx>
          <c:spPr>
            <a:noFill/>
            <a:ln>
              <a:noFill/>
            </a:ln>
          </c:spPr>
          <c:dLbls>
            <c:dLbl>
              <c:idx val="0"/>
              <c:layout>
                <c:manualLayout>
                  <c:x val="-1.6224461844427964E-2"/>
                  <c:y val="-0.12049764097440395"/>
                </c:manualLayout>
              </c:layout>
              <c:tx>
                <c:rich>
                  <a:bodyPr wrap="square" lIns="38100" tIns="19050" rIns="38100" bIns="19050" anchor="ctr">
                    <a:noAutofit/>
                  </a:bodyPr>
                  <a:lstStyle/>
                  <a:p>
                    <a:pPr>
                      <a:defRPr sz="1400"/>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4984982143475469"/>
                      <c:h val="0.2243128398913373"/>
                    </c:manualLayout>
                  </c15:layout>
                  <c15:dlblFieldTable/>
                  <c15:showDataLabelsRange val="0"/>
                </c:ext>
                <c:ext xmlns:c16="http://schemas.microsoft.com/office/drawing/2014/chart" uri="{C3380CC4-5D6E-409C-BE32-E72D297353CC}">
                  <c16:uniqueId val="{00000000-2776-463E-AE8E-248DB876ADE0}"/>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'リンク切公表時非表示（グラフの添え物）'!$BC$41</c:f>
              <c:numCache>
                <c:formatCode>###.0"Mt"</c:formatCode>
                <c:ptCount val="1"/>
                <c:pt idx="0">
                  <c:v>29.9</c:v>
                </c:pt>
              </c:numCache>
            </c:numRef>
          </c:val>
          <c:extLst>
            <c:ext xmlns:c16="http://schemas.microsoft.com/office/drawing/2014/chart" uri="{C3380CC4-5D6E-409C-BE32-E72D297353CC}">
              <c16:uniqueId val="{00000001-2776-463E-AE8E-248DB876ADE0}"/>
            </c:ext>
          </c:extLst>
        </c:ser>
        <c:ser>
          <c:idx val="0"/>
          <c:order val="1"/>
          <c:tx>
            <c:strRef>
              <c:f>'9.CH4'!$BC$13</c:f>
              <c:strCache>
                <c:ptCount val="1"/>
                <c:pt idx="0">
                  <c:v>2018</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2776-463E-AE8E-248DB876ADE0}"/>
              </c:ext>
            </c:extLst>
          </c:dPt>
          <c:dPt>
            <c:idx val="1"/>
            <c:bubble3D val="0"/>
            <c:spPr>
              <a:solidFill>
                <a:srgbClr val="993366"/>
              </a:solidFill>
              <a:ln>
                <a:solidFill>
                  <a:schemeClr val="tx1"/>
                </a:solidFill>
              </a:ln>
            </c:spPr>
            <c:extLst>
              <c:ext xmlns:c16="http://schemas.microsoft.com/office/drawing/2014/chart" uri="{C3380CC4-5D6E-409C-BE32-E72D297353CC}">
                <c16:uniqueId val="{00000005-2776-463E-AE8E-248DB876ADE0}"/>
              </c:ext>
            </c:extLst>
          </c:dPt>
          <c:dPt>
            <c:idx val="2"/>
            <c:bubble3D val="0"/>
            <c:spPr>
              <a:solidFill>
                <a:srgbClr val="FFFFCC"/>
              </a:solidFill>
              <a:ln>
                <a:solidFill>
                  <a:schemeClr val="tx1"/>
                </a:solidFill>
              </a:ln>
            </c:spPr>
            <c:extLst>
              <c:ext xmlns:c16="http://schemas.microsoft.com/office/drawing/2014/chart" uri="{C3380CC4-5D6E-409C-BE32-E72D297353CC}">
                <c16:uniqueId val="{00000007-2776-463E-AE8E-248DB876ADE0}"/>
              </c:ext>
            </c:extLst>
          </c:dPt>
          <c:dPt>
            <c:idx val="3"/>
            <c:bubble3D val="0"/>
            <c:spPr>
              <a:solidFill>
                <a:srgbClr val="CCFFFF"/>
              </a:solidFill>
              <a:ln>
                <a:solidFill>
                  <a:schemeClr val="tx1"/>
                </a:solidFill>
              </a:ln>
            </c:spPr>
            <c:extLst>
              <c:ext xmlns:c16="http://schemas.microsoft.com/office/drawing/2014/chart" uri="{C3380CC4-5D6E-409C-BE32-E72D297353CC}">
                <c16:uniqueId val="{00000009-2776-463E-AE8E-248DB876ADE0}"/>
              </c:ext>
            </c:extLst>
          </c:dPt>
          <c:dLbls>
            <c:dLbl>
              <c:idx val="0"/>
              <c:layout>
                <c:manualLayout>
                  <c:x val="0.18455831755494023"/>
                  <c:y val="9.9968680723411252E-2"/>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2776-463E-AE8E-248DB876ADE0}"/>
                </c:ext>
              </c:extLst>
            </c:dLbl>
            <c:dLbl>
              <c:idx val="1"/>
              <c:layout>
                <c:manualLayout>
                  <c:x val="-0.20464249694485312"/>
                  <c:y val="0.20453594990321572"/>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04314295401803"/>
                      <c:h val="0.18058286315115968"/>
                    </c:manualLayout>
                  </c15:layout>
                </c:ext>
                <c:ext xmlns:c16="http://schemas.microsoft.com/office/drawing/2014/chart" uri="{C3380CC4-5D6E-409C-BE32-E72D297353CC}">
                  <c16:uniqueId val="{00000005-2776-463E-AE8E-248DB876ADE0}"/>
                </c:ext>
              </c:extLst>
            </c:dLbl>
            <c:dLbl>
              <c:idx val="2"/>
              <c:layout>
                <c:manualLayout>
                  <c:x val="-0.25867602813520724"/>
                  <c:y val="4.6187916311466327E-2"/>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7180061031"/>
                      <c:h val="0.13297211329904557"/>
                    </c:manualLayout>
                  </c15:layout>
                </c:ext>
                <c:ext xmlns:c16="http://schemas.microsoft.com/office/drawing/2014/chart" uri="{C3380CC4-5D6E-409C-BE32-E72D297353CC}">
                  <c16:uniqueId val="{00000007-2776-463E-AE8E-248DB876ADE0}"/>
                </c:ext>
              </c:extLst>
            </c:dLbl>
            <c:dLbl>
              <c:idx val="3"/>
              <c:layout>
                <c:manualLayout>
                  <c:x val="-0.31260385441466765"/>
                  <c:y val="-0.12272029755443321"/>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644032996638398"/>
                      <c:h val="0.1838284406728744"/>
                    </c:manualLayout>
                  </c15:layout>
                </c:ext>
                <c:ext xmlns:c16="http://schemas.microsoft.com/office/drawing/2014/chart" uri="{C3380CC4-5D6E-409C-BE32-E72D297353CC}">
                  <c16:uniqueId val="{00000009-2776-463E-AE8E-248DB876ADE0}"/>
                </c:ext>
              </c:extLst>
            </c:dLbl>
            <c:dLbl>
              <c:idx val="4"/>
              <c:layout>
                <c:manualLayout>
                  <c:x val="0.24149191127454517"/>
                  <c:y val="-8.345443250432974E-2"/>
                </c:manualLayout>
              </c:layout>
              <c:numFmt formatCode="0.0%" sourceLinked="0"/>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9150330471238237"/>
                      <c:h val="0.18545856336980093"/>
                    </c:manualLayout>
                  </c15:layout>
                </c:ext>
                <c:ext xmlns:c16="http://schemas.microsoft.com/office/drawing/2014/chart" uri="{C3380CC4-5D6E-409C-BE32-E72D297353CC}">
                  <c16:uniqueId val="{0000000A-2776-463E-AE8E-248DB876ADE0}"/>
                </c:ext>
              </c:extLst>
            </c:dLbl>
            <c:numFmt formatCode="0.0%" sourceLinked="0"/>
            <c:spPr>
              <a:noFill/>
              <a:ln>
                <a:noFill/>
              </a:ln>
              <a:effectLst/>
            </c:spPr>
            <c:txPr>
              <a:bodyPr wrap="square" lIns="38100" tIns="19050" rIns="38100" bIns="19050" anchor="ctr">
                <a:spAutoFit/>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'9.CH4'!$BC$14:$BC$18</c:f>
              <c:numCache>
                <c:formatCode>0%</c:formatCode>
                <c:ptCount val="5"/>
                <c:pt idx="0">
                  <c:v>0.78423206598336348</c:v>
                </c:pt>
                <c:pt idx="1">
                  <c:v>0.16045116430694262</c:v>
                </c:pt>
                <c:pt idx="2">
                  <c:v>2.9135318522987348E-2</c:v>
                </c:pt>
                <c:pt idx="3">
                  <c:v>2.4824899539593649E-2</c:v>
                </c:pt>
                <c:pt idx="4" formatCode="0.0%">
                  <c:v>1.356551647112902E-3</c:v>
                </c:pt>
              </c:numCache>
            </c:numRef>
          </c:val>
          <c:extLst>
            <c:ext xmlns:c16="http://schemas.microsoft.com/office/drawing/2014/chart" uri="{C3380CC4-5D6E-409C-BE32-E72D297353CC}">
              <c16:uniqueId val="{0000000B-2776-463E-AE8E-248DB876ADE0}"/>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aseline="0">
                <a:solidFill>
                  <a:sysClr val="windowText" lastClr="000000"/>
                </a:solidFill>
              </a:defRPr>
            </a:pPr>
            <a:r>
              <a:rPr lang="ja-JP" altLang="en-US" sz="1600" b="1" i="0" baseline="0">
                <a:solidFill>
                  <a:sysClr val="windowText" lastClr="000000"/>
                </a:solidFill>
                <a:latin typeface="+mn-ea"/>
                <a:ea typeface="+mn-ea"/>
              </a:rPr>
              <a:t>各</a:t>
            </a:r>
            <a:r>
              <a:rPr lang="ja-JP" altLang="ja-JP" sz="1600" b="1" i="0" baseline="0">
                <a:solidFill>
                  <a:sysClr val="windowText" lastClr="000000"/>
                </a:solidFill>
                <a:latin typeface="+mn-ea"/>
                <a:ea typeface="+mn-ea"/>
              </a:rPr>
              <a:t>温室効果ガス</a:t>
            </a:r>
            <a:r>
              <a:rPr lang="ja-JP" altLang="en-US" sz="1600" b="1" i="0" baseline="0">
                <a:solidFill>
                  <a:sysClr val="windowText" lastClr="000000"/>
                </a:solidFill>
                <a:latin typeface="+mn-ea"/>
                <a:ea typeface="+mn-ea"/>
              </a:rPr>
              <a:t>の</a:t>
            </a:r>
            <a:r>
              <a:rPr lang="ja-JP" altLang="ja-JP" sz="1600" b="1" i="0" baseline="0">
                <a:solidFill>
                  <a:sysClr val="windowText" lastClr="000000"/>
                </a:solidFill>
                <a:latin typeface="+mn-ea"/>
                <a:ea typeface="+mn-ea"/>
              </a:rPr>
              <a:t>排出量の推移</a:t>
            </a:r>
            <a:r>
              <a:rPr lang="ja-JP" altLang="en-US" sz="1600" b="1" i="0" baseline="0">
                <a:solidFill>
                  <a:sysClr val="windowText" lastClr="000000"/>
                </a:solidFill>
                <a:latin typeface="+mn-ea"/>
                <a:ea typeface="+mn-ea"/>
              </a:rPr>
              <a:t>（</a:t>
            </a:r>
            <a:r>
              <a:rPr lang="en-US" altLang="ja-JP" sz="1600" b="1" i="0" u="none" strike="noStrike" baseline="0">
                <a:solidFill>
                  <a:sysClr val="windowText" lastClr="000000"/>
                </a:solidFill>
                <a:latin typeface="+mn-ea"/>
                <a:ea typeface="+mn-ea"/>
              </a:rPr>
              <a:t>2018</a:t>
            </a:r>
            <a:r>
              <a:rPr lang="ja-JP" altLang="ja-JP" sz="1600" b="1" i="0" u="none" strike="noStrike" baseline="0">
                <a:solidFill>
                  <a:sysClr val="windowText" lastClr="000000"/>
                </a:solidFill>
                <a:latin typeface="+mn-ea"/>
                <a:ea typeface="+mn-ea"/>
              </a:rPr>
              <a:t>年度</a:t>
            </a:r>
            <a:r>
              <a:rPr lang="ja-JP" altLang="en-US" sz="1600" b="1" i="0" baseline="0">
                <a:solidFill>
                  <a:sysClr val="windowText" lastClr="000000"/>
                </a:solidFill>
                <a:latin typeface="+mn-ea"/>
                <a:ea typeface="+mn-ea"/>
              </a:rPr>
              <a:t>）</a:t>
            </a:r>
            <a:endParaRPr lang="ja-JP" altLang="ja-JP" sz="1600" b="1" i="0" baseline="0">
              <a:solidFill>
                <a:sysClr val="windowText" lastClr="000000"/>
              </a:solidFill>
              <a:latin typeface="+mn-ea"/>
              <a:ea typeface="+mn-ea"/>
            </a:endParaRPr>
          </a:p>
        </c:rich>
      </c:tx>
      <c:layout>
        <c:manualLayout>
          <c:xMode val="edge"/>
          <c:yMode val="edge"/>
          <c:x val="0.17080519502611122"/>
          <c:y val="2.4529321907176024E-3"/>
        </c:manualLayout>
      </c:layout>
      <c:overlay val="0"/>
    </c:title>
    <c:autoTitleDeleted val="0"/>
    <c:plotArea>
      <c:layout>
        <c:manualLayout>
          <c:layoutTarget val="inner"/>
          <c:xMode val="edge"/>
          <c:yMode val="edge"/>
          <c:x val="0.14653368877248787"/>
          <c:y val="0.11053314814814814"/>
          <c:w val="0.71908809590621359"/>
          <c:h val="0.61638740740740761"/>
        </c:manualLayout>
      </c:layout>
      <c:barChart>
        <c:barDir val="col"/>
        <c:grouping val="stacked"/>
        <c:varyColors val="0"/>
        <c:ser>
          <c:idx val="0"/>
          <c:order val="0"/>
          <c:tx>
            <c:strRef>
              <c:f>'リンク切公表時非表示（グラフの添え物）'!$Y$3</c:f>
              <c:strCache>
                <c:ptCount val="1"/>
                <c:pt idx="0">
                  <c:v>CO₂</c:v>
                </c:pt>
              </c:strCache>
            </c:strRef>
          </c:tx>
          <c:spPr>
            <a:solidFill>
              <a:srgbClr val="9999FF"/>
            </a:solidFill>
            <a:ln>
              <a:solidFill>
                <a:schemeClr val="tx1"/>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'1.Total'!$AA$5:$BC$5</c:f>
              <c:numCache>
                <c:formatCode>#,##0_ </c:formatCode>
                <c:ptCount val="29"/>
                <c:pt idx="0">
                  <c:v>1163.8736184377096</c:v>
                </c:pt>
                <c:pt idx="1">
                  <c:v>1175.3529181396759</c:v>
                </c:pt>
                <c:pt idx="2">
                  <c:v>1184.7914950435054</c:v>
                </c:pt>
                <c:pt idx="3">
                  <c:v>1177.467135915155</c:v>
                </c:pt>
                <c:pt idx="4">
                  <c:v>1232.3539777903827</c:v>
                </c:pt>
                <c:pt idx="5">
                  <c:v>1244.6201450409851</c:v>
                </c:pt>
                <c:pt idx="6">
                  <c:v>1256.5807651197742</c:v>
                </c:pt>
                <c:pt idx="7">
                  <c:v>1249.6632087939336</c:v>
                </c:pt>
                <c:pt idx="8">
                  <c:v>1209.582714079814</c:v>
                </c:pt>
                <c:pt idx="9">
                  <c:v>1246.1726335165893</c:v>
                </c:pt>
                <c:pt idx="10">
                  <c:v>1269.0771927207122</c:v>
                </c:pt>
                <c:pt idx="11">
                  <c:v>1253.9985910291673</c:v>
                </c:pt>
                <c:pt idx="12">
                  <c:v>1282.9878030518169</c:v>
                </c:pt>
                <c:pt idx="13">
                  <c:v>1291.0302194543854</c:v>
                </c:pt>
                <c:pt idx="14">
                  <c:v>1286.1719595965694</c:v>
                </c:pt>
                <c:pt idx="15">
                  <c:v>1293.252148146647</c:v>
                </c:pt>
                <c:pt idx="16">
                  <c:v>1269.9576046258151</c:v>
                </c:pt>
                <c:pt idx="17">
                  <c:v>1305.5028671441362</c:v>
                </c:pt>
                <c:pt idx="18">
                  <c:v>1234.6060392589866</c:v>
                </c:pt>
                <c:pt idx="19">
                  <c:v>1165.1263374270789</c:v>
                </c:pt>
                <c:pt idx="20">
                  <c:v>1216.4781984308586</c:v>
                </c:pt>
                <c:pt idx="21">
                  <c:v>1266.4743690775574</c:v>
                </c:pt>
                <c:pt idx="22">
                  <c:v>1307.6733587455012</c:v>
                </c:pt>
                <c:pt idx="23">
                  <c:v>1316.9466289725592</c:v>
                </c:pt>
                <c:pt idx="24">
                  <c:v>1265.2181570267876</c:v>
                </c:pt>
                <c:pt idx="25">
                  <c:v>1224.9325064861775</c:v>
                </c:pt>
                <c:pt idx="26">
                  <c:v>1205.2750824104546</c:v>
                </c:pt>
                <c:pt idx="27">
                  <c:v>1189.7380817023857</c:v>
                </c:pt>
                <c:pt idx="28">
                  <c:v>1137.7510238763762</c:v>
                </c:pt>
              </c:numCache>
            </c:numRef>
          </c:val>
          <c:extLst>
            <c:ext xmlns:c16="http://schemas.microsoft.com/office/drawing/2014/chart" uri="{C3380CC4-5D6E-409C-BE32-E72D297353CC}">
              <c16:uniqueId val="{00000000-F0D7-4835-9C69-47DB857A290B}"/>
            </c:ext>
          </c:extLst>
        </c:ser>
        <c:ser>
          <c:idx val="1"/>
          <c:order val="1"/>
          <c:tx>
            <c:strRef>
              <c:f>'リンク切公表時非表示（グラフの添え物）'!$Y$4</c:f>
              <c:strCache>
                <c:ptCount val="1"/>
                <c:pt idx="0">
                  <c:v>CH₄</c:v>
                </c:pt>
              </c:strCache>
            </c:strRef>
          </c:tx>
          <c:spPr>
            <a:solidFill>
              <a:srgbClr val="993366"/>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'1.Total'!$AA$8:$BC$8</c:f>
              <c:numCache>
                <c:formatCode>#,##0.0_ </c:formatCode>
                <c:ptCount val="29"/>
                <c:pt idx="0">
                  <c:v>44.418487295150435</c:v>
                </c:pt>
                <c:pt idx="1">
                  <c:v>43.259723113292615</c:v>
                </c:pt>
                <c:pt idx="2">
                  <c:v>44.118705015709864</c:v>
                </c:pt>
                <c:pt idx="3">
                  <c:v>40.02552088699403</c:v>
                </c:pt>
                <c:pt idx="4">
                  <c:v>43.411571719400868</c:v>
                </c:pt>
                <c:pt idx="5">
                  <c:v>41.926419583018458</c:v>
                </c:pt>
                <c:pt idx="6">
                  <c:v>40.721693602033135</c:v>
                </c:pt>
                <c:pt idx="7">
                  <c:v>39.970454729664318</c:v>
                </c:pt>
                <c:pt idx="8">
                  <c:v>38.107777628715503</c:v>
                </c:pt>
                <c:pt idx="9">
                  <c:v>37.98986986930209</c:v>
                </c:pt>
                <c:pt idx="10">
                  <c:v>37.981977706620519</c:v>
                </c:pt>
                <c:pt idx="11">
                  <c:v>37.132109487702785</c:v>
                </c:pt>
                <c:pt idx="12">
                  <c:v>36.43612613204877</c:v>
                </c:pt>
                <c:pt idx="13">
                  <c:v>34.991467748097016</c:v>
                </c:pt>
                <c:pt idx="14">
                  <c:v>36.025050127154437</c:v>
                </c:pt>
                <c:pt idx="15">
                  <c:v>35.845439411833169</c:v>
                </c:pt>
                <c:pt idx="16">
                  <c:v>35.26372328081198</c:v>
                </c:pt>
                <c:pt idx="17">
                  <c:v>35.539524822560139</c:v>
                </c:pt>
                <c:pt idx="18">
                  <c:v>35.239645979001764</c:v>
                </c:pt>
                <c:pt idx="19">
                  <c:v>34.276540347346</c:v>
                </c:pt>
                <c:pt idx="20">
                  <c:v>34.783599198531178</c:v>
                </c:pt>
                <c:pt idx="21">
                  <c:v>33.776168540486211</c:v>
                </c:pt>
                <c:pt idx="22">
                  <c:v>32.90396441452409</c:v>
                </c:pt>
                <c:pt idx="23">
                  <c:v>32.533424435627623</c:v>
                </c:pt>
                <c:pt idx="24">
                  <c:v>31.886892953517954</c:v>
                </c:pt>
                <c:pt idx="25">
                  <c:v>31.06469379046063</c:v>
                </c:pt>
                <c:pt idx="26">
                  <c:v>30.736221569165021</c:v>
                </c:pt>
                <c:pt idx="27">
                  <c:v>30.23719222388895</c:v>
                </c:pt>
                <c:pt idx="28">
                  <c:v>29.854897441755366</c:v>
                </c:pt>
              </c:numCache>
            </c:numRef>
          </c:val>
          <c:extLst>
            <c:ext xmlns:c16="http://schemas.microsoft.com/office/drawing/2014/chart" uri="{C3380CC4-5D6E-409C-BE32-E72D297353CC}">
              <c16:uniqueId val="{00000001-F0D7-4835-9C69-47DB857A290B}"/>
            </c:ext>
          </c:extLst>
        </c:ser>
        <c:ser>
          <c:idx val="2"/>
          <c:order val="2"/>
          <c:tx>
            <c:strRef>
              <c:f>'リンク切公表時非表示（グラフの添え物）'!$Y$5</c:f>
              <c:strCache>
                <c:ptCount val="1"/>
                <c:pt idx="0">
                  <c:v>N₂O</c:v>
                </c:pt>
              </c:strCache>
            </c:strRef>
          </c:tx>
          <c:spPr>
            <a:solidFill>
              <a:srgbClr val="FFFFCC"/>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'1.Total'!$AA$9:$BC$9</c:f>
              <c:numCache>
                <c:formatCode>#,##0.0_ </c:formatCode>
                <c:ptCount val="29"/>
                <c:pt idx="0">
                  <c:v>31.87587917135582</c:v>
                </c:pt>
                <c:pt idx="1">
                  <c:v>31.580537363811526</c:v>
                </c:pt>
                <c:pt idx="2">
                  <c:v>31.752763950442244</c:v>
                </c:pt>
                <c:pt idx="3">
                  <c:v>31.615368254060911</c:v>
                </c:pt>
                <c:pt idx="4">
                  <c:v>32.871017691425571</c:v>
                </c:pt>
                <c:pt idx="5">
                  <c:v>33.178794407039064</c:v>
                </c:pt>
                <c:pt idx="6">
                  <c:v>34.309232323056428</c:v>
                </c:pt>
                <c:pt idx="7">
                  <c:v>35.11648948879364</c:v>
                </c:pt>
                <c:pt idx="8">
                  <c:v>33.533047991868209</c:v>
                </c:pt>
                <c:pt idx="9">
                  <c:v>27.386599125225128</c:v>
                </c:pt>
                <c:pt idx="10">
                  <c:v>29.905553006007032</c:v>
                </c:pt>
                <c:pt idx="11">
                  <c:v>26.28830060669971</c:v>
                </c:pt>
                <c:pt idx="12">
                  <c:v>25.735577954533987</c:v>
                </c:pt>
                <c:pt idx="13">
                  <c:v>25.577403328280763</c:v>
                </c:pt>
                <c:pt idx="14">
                  <c:v>25.407783642251712</c:v>
                </c:pt>
                <c:pt idx="15">
                  <c:v>24.962613323085758</c:v>
                </c:pt>
                <c:pt idx="16">
                  <c:v>24.837316517803636</c:v>
                </c:pt>
                <c:pt idx="17">
                  <c:v>24.202343380888387</c:v>
                </c:pt>
                <c:pt idx="18">
                  <c:v>23.386656878270347</c:v>
                </c:pt>
                <c:pt idx="19">
                  <c:v>22.743001574133988</c:v>
                </c:pt>
                <c:pt idx="20">
                  <c:v>22.195351404016343</c:v>
                </c:pt>
                <c:pt idx="21">
                  <c:v>21.789834556919569</c:v>
                </c:pt>
                <c:pt idx="22">
                  <c:v>21.470793529119238</c:v>
                </c:pt>
                <c:pt idx="23">
                  <c:v>21.496231996977954</c:v>
                </c:pt>
                <c:pt idx="24">
                  <c:v>21.101085759570264</c:v>
                </c:pt>
                <c:pt idx="25">
                  <c:v>20.737143926420234</c:v>
                </c:pt>
                <c:pt idx="26">
                  <c:v>20.195800324504759</c:v>
                </c:pt>
                <c:pt idx="27">
                  <c:v>20.417797712929467</c:v>
                </c:pt>
                <c:pt idx="28">
                  <c:v>19.999976573695122</c:v>
                </c:pt>
              </c:numCache>
            </c:numRef>
          </c:val>
          <c:extLst>
            <c:ext xmlns:c16="http://schemas.microsoft.com/office/drawing/2014/chart" uri="{C3380CC4-5D6E-409C-BE32-E72D297353CC}">
              <c16:uniqueId val="{00000002-F0D7-4835-9C69-47DB857A290B}"/>
            </c:ext>
          </c:extLst>
        </c:ser>
        <c:ser>
          <c:idx val="3"/>
          <c:order val="3"/>
          <c:tx>
            <c:strRef>
              <c:f>'リンク切公表時非表示（グラフの添え物）'!$Y$6</c:f>
              <c:strCache>
                <c:ptCount val="1"/>
                <c:pt idx="0">
                  <c:v>HFCs</c:v>
                </c:pt>
              </c:strCache>
            </c:strRef>
          </c:tx>
          <c:spPr>
            <a:solidFill>
              <a:srgbClr val="CCFFFF"/>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'1.Total'!$AA$11:$BC$11</c:f>
              <c:numCache>
                <c:formatCode>#,##0.0_ </c:formatCode>
                <c:ptCount val="29"/>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16.229258623473811</c:v>
                </c:pt>
                <c:pt idx="14">
                  <c:v>12.422564206556329</c:v>
                </c:pt>
                <c:pt idx="15">
                  <c:v>12.784022032514812</c:v>
                </c:pt>
                <c:pt idx="16">
                  <c:v>14.630088728013055</c:v>
                </c:pt>
                <c:pt idx="17">
                  <c:v>16.712624766565696</c:v>
                </c:pt>
                <c:pt idx="18">
                  <c:v>19.293113917906059</c:v>
                </c:pt>
                <c:pt idx="19">
                  <c:v>20.934099089037463</c:v>
                </c:pt>
                <c:pt idx="20">
                  <c:v>23.315041111894196</c:v>
                </c:pt>
                <c:pt idx="21">
                  <c:v>26.104826193760339</c:v>
                </c:pt>
                <c:pt idx="22">
                  <c:v>29.360711378609547</c:v>
                </c:pt>
                <c:pt idx="23">
                  <c:v>32.103862682894565</c:v>
                </c:pt>
                <c:pt idx="24">
                  <c:v>35.783473534765342</c:v>
                </c:pt>
                <c:pt idx="25">
                  <c:v>39.262797459515099</c:v>
                </c:pt>
                <c:pt idx="26">
                  <c:v>42.574739632459135</c:v>
                </c:pt>
                <c:pt idx="27">
                  <c:v>44.891097333372592</c:v>
                </c:pt>
                <c:pt idx="28">
                  <c:v>46.98766847116552</c:v>
                </c:pt>
              </c:numCache>
            </c:numRef>
          </c:val>
          <c:extLst>
            <c:ext xmlns:c16="http://schemas.microsoft.com/office/drawing/2014/chart" uri="{C3380CC4-5D6E-409C-BE32-E72D297353CC}">
              <c16:uniqueId val="{00000003-F0D7-4835-9C69-47DB857A290B}"/>
            </c:ext>
          </c:extLst>
        </c:ser>
        <c:ser>
          <c:idx val="4"/>
          <c:order val="4"/>
          <c:tx>
            <c:strRef>
              <c:f>'リンク切公表時非表示（グラフの添え物）'!$Y$7</c:f>
              <c:strCache>
                <c:ptCount val="1"/>
                <c:pt idx="0">
                  <c:v>PFCs</c:v>
                </c:pt>
              </c:strCache>
            </c:strRef>
          </c:tx>
          <c:spPr>
            <a:solidFill>
              <a:srgbClr val="660066"/>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'1.Total'!$AA$12:$BC$12</c:f>
              <c:numCache>
                <c:formatCode>#,##0.0_ </c:formatCode>
                <c:ptCount val="29"/>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pt idx="27">
                  <c:v>3.5121465828604048</c:v>
                </c:pt>
                <c:pt idx="28">
                  <c:v>3.4867875527848491</c:v>
                </c:pt>
              </c:numCache>
            </c:numRef>
          </c:val>
          <c:extLst>
            <c:ext xmlns:c16="http://schemas.microsoft.com/office/drawing/2014/chart" uri="{C3380CC4-5D6E-409C-BE32-E72D297353CC}">
              <c16:uniqueId val="{00000004-F0D7-4835-9C69-47DB857A290B}"/>
            </c:ext>
          </c:extLst>
        </c:ser>
        <c:ser>
          <c:idx val="5"/>
          <c:order val="5"/>
          <c:tx>
            <c:strRef>
              <c:f>'リンク切公表時非表示（グラフの添え物）'!$Y$8</c:f>
              <c:strCache>
                <c:ptCount val="1"/>
                <c:pt idx="0">
                  <c:v>SF₆</c:v>
                </c:pt>
              </c:strCache>
            </c:strRef>
          </c:tx>
          <c:spPr>
            <a:solidFill>
              <a:srgbClr val="FF8080"/>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'1.Total'!$AA$13:$BC$13</c:f>
              <c:numCache>
                <c:formatCode>#,##0.0_ </c:formatCode>
                <c:ptCount val="29"/>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2.1585388379704913</c:v>
                </c:pt>
                <c:pt idx="27">
                  <c:v>2.0700698690302226</c:v>
                </c:pt>
                <c:pt idx="28">
                  <c:v>2.0428824941430315</c:v>
                </c:pt>
              </c:numCache>
            </c:numRef>
          </c:val>
          <c:extLst>
            <c:ext xmlns:c16="http://schemas.microsoft.com/office/drawing/2014/chart" uri="{C3380CC4-5D6E-409C-BE32-E72D297353CC}">
              <c16:uniqueId val="{00000005-F0D7-4835-9C69-47DB857A290B}"/>
            </c:ext>
          </c:extLst>
        </c:ser>
        <c:ser>
          <c:idx val="6"/>
          <c:order val="6"/>
          <c:tx>
            <c:strRef>
              <c:f>'リンク切公表時非表示（グラフの添え物）'!$Y$9</c:f>
              <c:strCache>
                <c:ptCount val="1"/>
                <c:pt idx="0">
                  <c:v>NF₃</c:v>
                </c:pt>
              </c:strCache>
            </c:strRef>
          </c:tx>
          <c:spPr>
            <a:ln>
              <a:solidFill>
                <a:schemeClr val="tx1"/>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'1.Total'!$AA$14:$BC$14</c:f>
              <c:numCache>
                <c:formatCode>#,##0.00_ </c:formatCode>
                <c:ptCount val="29"/>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numCache>
            </c:numRef>
          </c:val>
          <c:extLst>
            <c:ext xmlns:c16="http://schemas.microsoft.com/office/drawing/2014/chart" uri="{C3380CC4-5D6E-409C-BE32-E72D297353CC}">
              <c16:uniqueId val="{00000006-F0D7-4835-9C69-47DB857A290B}"/>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7"/>
          <c:order val="7"/>
          <c:tx>
            <c:strRef>
              <c:f>'リンク切公表時非表示（グラフの添え物）'!$Y$11</c:f>
              <c:strCache>
                <c:ptCount val="1"/>
                <c:pt idx="0">
                  <c:v>2005年度比-3.8%</c:v>
                </c:pt>
              </c:strCache>
            </c:strRef>
          </c:tx>
          <c:spPr>
            <a:ln w="12700" cap="rnd">
              <a:solidFill>
                <a:srgbClr val="993366"/>
              </a:solidFill>
              <a:prstDash val="sysDot"/>
            </a:ln>
          </c:spPr>
          <c:marker>
            <c:symbol val="none"/>
          </c:marker>
          <c:trendline>
            <c:spPr>
              <a:ln w="12700">
                <a:solidFill>
                  <a:sysClr val="window" lastClr="FFFFFF">
                    <a:lumMod val="50000"/>
                  </a:sysClr>
                </a:solidFill>
                <a:prstDash val="solid"/>
              </a:ln>
            </c:spPr>
            <c:trendlineType val="linear"/>
            <c:forward val="0.8"/>
            <c:backward val="0.5"/>
            <c:dispRSqr val="0"/>
            <c:dispEq val="0"/>
          </c:trendline>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'リンク切公表時非表示（グラフの添え物）'!$AA$11:$BC$11</c:f>
              <c:numCache>
                <c:formatCode>General</c:formatCode>
                <c:ptCount val="29"/>
                <c:pt idx="0">
                  <c:v>1329.4519449284051</c:v>
                </c:pt>
                <c:pt idx="1">
                  <c:v>1329.4519449284051</c:v>
                </c:pt>
                <c:pt idx="2">
                  <c:v>1329.4519449284051</c:v>
                </c:pt>
                <c:pt idx="3">
                  <c:v>1329.4519449284051</c:v>
                </c:pt>
                <c:pt idx="4">
                  <c:v>1329.4519449284051</c:v>
                </c:pt>
                <c:pt idx="5">
                  <c:v>1329.4519449284051</c:v>
                </c:pt>
                <c:pt idx="6">
                  <c:v>1329.4519449284051</c:v>
                </c:pt>
                <c:pt idx="7">
                  <c:v>1329.4519449284051</c:v>
                </c:pt>
                <c:pt idx="8">
                  <c:v>1329.4519449284051</c:v>
                </c:pt>
                <c:pt idx="9">
                  <c:v>1329.4519449284051</c:v>
                </c:pt>
                <c:pt idx="10">
                  <c:v>1329.4519449284051</c:v>
                </c:pt>
                <c:pt idx="11">
                  <c:v>1329.4519449284051</c:v>
                </c:pt>
                <c:pt idx="12">
                  <c:v>1329.4519449284051</c:v>
                </c:pt>
                <c:pt idx="13">
                  <c:v>1329.4519449284051</c:v>
                </c:pt>
                <c:pt idx="14">
                  <c:v>1329.4519449284051</c:v>
                </c:pt>
                <c:pt idx="15">
                  <c:v>1329.4519449284051</c:v>
                </c:pt>
                <c:pt idx="16">
                  <c:v>1329.4519449284051</c:v>
                </c:pt>
                <c:pt idx="17">
                  <c:v>1329.4519449284051</c:v>
                </c:pt>
                <c:pt idx="18">
                  <c:v>1329.4519449284051</c:v>
                </c:pt>
                <c:pt idx="19">
                  <c:v>1329.4519449284051</c:v>
                </c:pt>
                <c:pt idx="20">
                  <c:v>1329.4519449284051</c:v>
                </c:pt>
                <c:pt idx="21">
                  <c:v>1329.4519449284051</c:v>
                </c:pt>
                <c:pt idx="22">
                  <c:v>1329.4519449284051</c:v>
                </c:pt>
                <c:pt idx="23">
                  <c:v>1329.4519449284051</c:v>
                </c:pt>
                <c:pt idx="24">
                  <c:v>1329.4519449284051</c:v>
                </c:pt>
                <c:pt idx="25">
                  <c:v>1329.4519449284051</c:v>
                </c:pt>
                <c:pt idx="26">
                  <c:v>1329.4519449284051</c:v>
                </c:pt>
                <c:pt idx="27">
                  <c:v>1329.4519449284051</c:v>
                </c:pt>
                <c:pt idx="28">
                  <c:v>1329.4519449284051</c:v>
                </c:pt>
              </c:numCache>
            </c:numRef>
          </c:val>
          <c:smooth val="0"/>
          <c:extLst>
            <c:ext xmlns:c16="http://schemas.microsoft.com/office/drawing/2014/chart" uri="{C3380CC4-5D6E-409C-BE32-E72D297353CC}">
              <c16:uniqueId val="{00000008-F0D7-4835-9C69-47DB857A290B}"/>
            </c:ext>
          </c:extLst>
        </c:ser>
        <c:ser>
          <c:idx val="10"/>
          <c:order val="8"/>
          <c:tx>
            <c:strRef>
              <c:f>'リンク切公表時非表示（グラフの添え物）'!$Y$12</c:f>
              <c:strCache>
                <c:ptCount val="1"/>
                <c:pt idx="0">
                  <c:v>2013年度比-26%</c:v>
                </c:pt>
              </c:strCache>
            </c:strRef>
          </c:tx>
          <c:spPr>
            <a:ln w="12700">
              <a:solidFill>
                <a:sysClr val="window" lastClr="FFFFFF">
                  <a:lumMod val="50000"/>
                </a:sysClr>
              </a:solidFill>
            </a:ln>
          </c:spPr>
          <c:marker>
            <c:symbol val="none"/>
          </c:marker>
          <c:trendline>
            <c:spPr>
              <a:ln w="12700">
                <a:solidFill>
                  <a:sysClr val="window" lastClr="FFFFFF">
                    <a:lumMod val="50000"/>
                  </a:sysClr>
                </a:solidFill>
              </a:ln>
            </c:spPr>
            <c:trendlineType val="linear"/>
            <c:forward val="0.8"/>
            <c:backward val="0.5"/>
            <c:dispRSqr val="0"/>
            <c:dispEq val="0"/>
          </c:trendline>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'リンク切公表時非表示（グラフの添え物）'!$AA$12:$BC$12</c:f>
              <c:numCache>
                <c:formatCode>General</c:formatCode>
                <c:ptCount val="29"/>
                <c:pt idx="0">
                  <c:v>1043.4389947111777</c:v>
                </c:pt>
                <c:pt idx="1">
                  <c:v>1043.4389947111777</c:v>
                </c:pt>
                <c:pt idx="2">
                  <c:v>1043.4389947111777</c:v>
                </c:pt>
                <c:pt idx="3">
                  <c:v>1043.4389947111777</c:v>
                </c:pt>
                <c:pt idx="4">
                  <c:v>1043.4389947111777</c:v>
                </c:pt>
                <c:pt idx="5">
                  <c:v>1043.4389947111777</c:v>
                </c:pt>
                <c:pt idx="6">
                  <c:v>1043.4389947111777</c:v>
                </c:pt>
                <c:pt idx="7">
                  <c:v>1043.4389947111777</c:v>
                </c:pt>
                <c:pt idx="8">
                  <c:v>1043.4389947111777</c:v>
                </c:pt>
                <c:pt idx="9">
                  <c:v>1043.4389947111777</c:v>
                </c:pt>
                <c:pt idx="10">
                  <c:v>1043.4389947111777</c:v>
                </c:pt>
                <c:pt idx="11">
                  <c:v>1043.4389947111777</c:v>
                </c:pt>
                <c:pt idx="12">
                  <c:v>1043.4389947111777</c:v>
                </c:pt>
                <c:pt idx="13">
                  <c:v>1043.4389947111777</c:v>
                </c:pt>
                <c:pt idx="14">
                  <c:v>1043.4389947111777</c:v>
                </c:pt>
                <c:pt idx="15">
                  <c:v>1043.4389947111777</c:v>
                </c:pt>
                <c:pt idx="16">
                  <c:v>1043.4389947111777</c:v>
                </c:pt>
                <c:pt idx="17">
                  <c:v>1043.4389947111777</c:v>
                </c:pt>
                <c:pt idx="18">
                  <c:v>1043.4389947111777</c:v>
                </c:pt>
                <c:pt idx="19">
                  <c:v>1043.4389947111777</c:v>
                </c:pt>
                <c:pt idx="20">
                  <c:v>1043.4389947111777</c:v>
                </c:pt>
                <c:pt idx="21">
                  <c:v>1043.4389947111777</c:v>
                </c:pt>
                <c:pt idx="22">
                  <c:v>1043.4389947111777</c:v>
                </c:pt>
                <c:pt idx="23">
                  <c:v>1043.4389947111777</c:v>
                </c:pt>
                <c:pt idx="24">
                  <c:v>1043.4389947111777</c:v>
                </c:pt>
                <c:pt idx="25">
                  <c:v>1043.4389947111777</c:v>
                </c:pt>
                <c:pt idx="26">
                  <c:v>1043.4389947111777</c:v>
                </c:pt>
                <c:pt idx="27">
                  <c:v>1043.4389947111777</c:v>
                </c:pt>
                <c:pt idx="28">
                  <c:v>1043.4389947111777</c:v>
                </c:pt>
              </c:numCache>
            </c:numRef>
          </c:val>
          <c:smooth val="0"/>
          <c:extLst>
            <c:ext xmlns:c16="http://schemas.microsoft.com/office/drawing/2014/chart" uri="{C3380CC4-5D6E-409C-BE32-E72D297353CC}">
              <c16:uniqueId val="{0000000A-F0D7-4835-9C69-47DB857A290B}"/>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a:lstStyle/>
              <a:p>
                <a:pPr>
                  <a:defRPr sz="1200" b="0"/>
                </a:pPr>
                <a:r>
                  <a:rPr lang="ja-JP" sz="1200" b="0"/>
                  <a:t>（年度）</a:t>
                </a:r>
              </a:p>
            </c:rich>
          </c:tx>
          <c:layout>
            <c:manualLayout>
              <c:xMode val="edge"/>
              <c:yMode val="edge"/>
              <c:x val="0.44815967448513366"/>
              <c:y val="0.8182521629240791"/>
            </c:manualLayout>
          </c:layout>
          <c:overlay val="0"/>
        </c:title>
        <c:numFmt formatCode="General" sourceLinked="1"/>
        <c:majorTickMark val="in"/>
        <c:minorTickMark val="none"/>
        <c:tickLblPos val="nextTo"/>
        <c:txPr>
          <a:bodyPr rot="-5400000" vert="horz"/>
          <a:lstStyle/>
          <a:p>
            <a:pPr>
              <a:defRPr sz="1200"/>
            </a:pPr>
            <a:endParaRPr lang="ja-JP"/>
          </a:p>
        </c:txPr>
        <c:crossAx val="178250112"/>
        <c:crossesAt val="0"/>
        <c:auto val="1"/>
        <c:lblAlgn val="ctr"/>
        <c:lblOffset val="100"/>
        <c:tickLblSkip val="1"/>
        <c:tickMarkSkip val="1"/>
        <c:noMultiLvlLbl val="0"/>
      </c:catAx>
      <c:valAx>
        <c:axId val="178250112"/>
        <c:scaling>
          <c:orientation val="minMax"/>
          <c:max val="1500"/>
          <c:min val="800"/>
        </c:scaling>
        <c:delete val="0"/>
        <c:axPos val="l"/>
        <c:numFmt formatCode="#,##0_ " sourceLinked="0"/>
        <c:majorTickMark val="in"/>
        <c:minorTickMark val="none"/>
        <c:tickLblPos val="nextTo"/>
        <c:txPr>
          <a:bodyPr rot="0" vert="horz"/>
          <a:lstStyle/>
          <a:p>
            <a:pPr>
              <a:defRPr sz="1200"/>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88779805696837744"/>
          <c:y val="0.55598006519391585"/>
          <c:w val="6.2406884520690951E-2"/>
          <c:h val="0.29578890639113176"/>
        </c:manualLayout>
      </c:layout>
      <c:overlay val="1"/>
    </c:legend>
    <c:plotVisOnly val="0"/>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'リンク切公表時非表示（グラフの添え物）'!$AX$40</c:f>
              <c:strCache>
                <c:ptCount val="1"/>
                <c:pt idx="0">
                  <c:v>   in FY2013</c:v>
                </c:pt>
              </c:strCache>
            </c:strRef>
          </c:tx>
          <c:spPr>
            <a:noFill/>
            <a:ln>
              <a:noFill/>
            </a:ln>
          </c:spPr>
          <c:dLbls>
            <c:dLbl>
              <c:idx val="0"/>
              <c:layout>
                <c:manualLayout>
                  <c:x val="-7.5259482318959956E-3"/>
                  <c:y val="-8.9701559874796041E-2"/>
                </c:manualLayout>
              </c:layout>
              <c:tx>
                <c:rich>
                  <a:bodyPr wrap="square" lIns="38100" tIns="19050" rIns="38100" bIns="19050" anchor="ctr">
                    <a:noAutofit/>
                  </a:bodyPr>
                  <a:lstStyle/>
                  <a:p>
                    <a:pPr>
                      <a:defRPr sz="1400"/>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4984974358939154"/>
                      <c:h val="0.20368820183989655"/>
                    </c:manualLayout>
                  </c15:layout>
                  <c15:dlblFieldTable/>
                  <c15:showDataLabelsRange val="0"/>
                </c:ext>
                <c:ext xmlns:c16="http://schemas.microsoft.com/office/drawing/2014/chart" uri="{C3380CC4-5D6E-409C-BE32-E72D297353CC}">
                  <c16:uniqueId val="{00000000-908F-4F31-A553-5CCD3DCEAC34}"/>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'リンク切公表時非表示（グラフの添え物）'!$AX$41</c:f>
              <c:numCache>
                <c:formatCode>###.0"Mt"</c:formatCode>
                <c:ptCount val="1"/>
                <c:pt idx="0">
                  <c:v>32.5</c:v>
                </c:pt>
              </c:numCache>
            </c:numRef>
          </c:val>
          <c:extLst>
            <c:ext xmlns:c16="http://schemas.microsoft.com/office/drawing/2014/chart" uri="{C3380CC4-5D6E-409C-BE32-E72D297353CC}">
              <c16:uniqueId val="{00000001-908F-4F31-A553-5CCD3DCEAC34}"/>
            </c:ext>
          </c:extLst>
        </c:ser>
        <c:ser>
          <c:idx val="0"/>
          <c:order val="1"/>
          <c:tx>
            <c:strRef>
              <c:f>'9.CH4'!$AX$13</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908F-4F31-A553-5CCD3DCEAC34}"/>
              </c:ext>
            </c:extLst>
          </c:dPt>
          <c:dPt>
            <c:idx val="1"/>
            <c:bubble3D val="0"/>
            <c:spPr>
              <a:solidFill>
                <a:srgbClr val="993366"/>
              </a:solidFill>
              <a:ln>
                <a:solidFill>
                  <a:schemeClr val="tx1"/>
                </a:solidFill>
              </a:ln>
            </c:spPr>
            <c:extLst>
              <c:ext xmlns:c16="http://schemas.microsoft.com/office/drawing/2014/chart" uri="{C3380CC4-5D6E-409C-BE32-E72D297353CC}">
                <c16:uniqueId val="{00000005-908F-4F31-A553-5CCD3DCEAC34}"/>
              </c:ext>
            </c:extLst>
          </c:dPt>
          <c:dPt>
            <c:idx val="2"/>
            <c:bubble3D val="0"/>
            <c:spPr>
              <a:solidFill>
                <a:srgbClr val="FFFFCC"/>
              </a:solidFill>
              <a:ln>
                <a:solidFill>
                  <a:schemeClr val="tx1"/>
                </a:solidFill>
              </a:ln>
            </c:spPr>
            <c:extLst>
              <c:ext xmlns:c16="http://schemas.microsoft.com/office/drawing/2014/chart" uri="{C3380CC4-5D6E-409C-BE32-E72D297353CC}">
                <c16:uniqueId val="{00000007-908F-4F31-A553-5CCD3DCEAC34}"/>
              </c:ext>
            </c:extLst>
          </c:dPt>
          <c:dPt>
            <c:idx val="3"/>
            <c:bubble3D val="0"/>
            <c:spPr>
              <a:solidFill>
                <a:srgbClr val="CCFFFF"/>
              </a:solidFill>
              <a:ln>
                <a:solidFill>
                  <a:schemeClr val="tx1"/>
                </a:solidFill>
              </a:ln>
            </c:spPr>
            <c:extLst>
              <c:ext xmlns:c16="http://schemas.microsoft.com/office/drawing/2014/chart" uri="{C3380CC4-5D6E-409C-BE32-E72D297353CC}">
                <c16:uniqueId val="{00000009-908F-4F31-A553-5CCD3DCEAC34}"/>
              </c:ext>
            </c:extLst>
          </c:dPt>
          <c:dLbls>
            <c:dLbl>
              <c:idx val="0"/>
              <c:layout>
                <c:manualLayout>
                  <c:x val="0.18455831755494023"/>
                  <c:y val="9.9968680723411252E-2"/>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908F-4F31-A553-5CCD3DCEAC34}"/>
                </c:ext>
              </c:extLst>
            </c:dLbl>
            <c:dLbl>
              <c:idx val="1"/>
              <c:layout>
                <c:manualLayout>
                  <c:x val="-0.22969157096238141"/>
                  <c:y val="0.25249612178943376"/>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924244157537875"/>
                      <c:h val="0.18058286315115968"/>
                    </c:manualLayout>
                  </c15:layout>
                </c:ext>
                <c:ext xmlns:c16="http://schemas.microsoft.com/office/drawing/2014/chart" uri="{C3380CC4-5D6E-409C-BE32-E72D297353CC}">
                  <c16:uniqueId val="{00000005-908F-4F31-A553-5CCD3DCEAC34}"/>
                </c:ext>
              </c:extLst>
            </c:dLbl>
            <c:dLbl>
              <c:idx val="2"/>
              <c:layout>
                <c:manualLayout>
                  <c:x val="-0.25867602813520724"/>
                  <c:y val="4.6187916311466327E-2"/>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7180061031"/>
                      <c:h val="0.13297211329904557"/>
                    </c:manualLayout>
                  </c15:layout>
                </c:ext>
                <c:ext xmlns:c16="http://schemas.microsoft.com/office/drawing/2014/chart" uri="{C3380CC4-5D6E-409C-BE32-E72D297353CC}">
                  <c16:uniqueId val="{00000007-908F-4F31-A553-5CCD3DCEAC34}"/>
                </c:ext>
              </c:extLst>
            </c:dLbl>
            <c:dLbl>
              <c:idx val="3"/>
              <c:layout>
                <c:manualLayout>
                  <c:x val="-0.31260385441466765"/>
                  <c:y val="-0.12272029755443321"/>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644032996638398"/>
                      <c:h val="0.1838284406728744"/>
                    </c:manualLayout>
                  </c15:layout>
                </c:ext>
                <c:ext xmlns:c16="http://schemas.microsoft.com/office/drawing/2014/chart" uri="{C3380CC4-5D6E-409C-BE32-E72D297353CC}">
                  <c16:uniqueId val="{00000009-908F-4F31-A553-5CCD3DCEAC34}"/>
                </c:ext>
              </c:extLst>
            </c:dLbl>
            <c:dLbl>
              <c:idx val="4"/>
              <c:layout>
                <c:manualLayout>
                  <c:x val="0.22929400042334858"/>
                  <c:y val="-7.3150935742766127E-2"/>
                </c:manualLayout>
              </c:layout>
              <c:numFmt formatCode="0.0%" sourceLinked="0"/>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710748300998919"/>
                      <c:h val="0.20606555689292816"/>
                    </c:manualLayout>
                  </c15:layout>
                </c:ext>
                <c:ext xmlns:c16="http://schemas.microsoft.com/office/drawing/2014/chart" uri="{C3380CC4-5D6E-409C-BE32-E72D297353CC}">
                  <c16:uniqueId val="{0000000A-908F-4F31-A553-5CCD3DCEAC34}"/>
                </c:ext>
              </c:extLst>
            </c:dLbl>
            <c:numFmt formatCode="0.0%" sourceLinked="0"/>
            <c:spPr>
              <a:noFill/>
              <a:ln>
                <a:noFill/>
              </a:ln>
              <a:effectLst/>
            </c:spPr>
            <c:txPr>
              <a:bodyPr wrap="square" lIns="38100" tIns="19050" rIns="38100" bIns="19050" anchor="ctr">
                <a:spAutoFit/>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'9.CH4'!$AX$14:$AX$18</c:f>
              <c:numCache>
                <c:formatCode>0.0%</c:formatCode>
                <c:ptCount val="5"/>
                <c:pt idx="0">
                  <c:v>0.76169446846554678</c:v>
                </c:pt>
                <c:pt idx="1">
                  <c:v>0.18158713434890161</c:v>
                </c:pt>
                <c:pt idx="2">
                  <c:v>3.0203970877437827E-2</c:v>
                </c:pt>
                <c:pt idx="3">
                  <c:v>2.5089490626604899E-2</c:v>
                </c:pt>
                <c:pt idx="4">
                  <c:v>1.42493568150892E-3</c:v>
                </c:pt>
              </c:numCache>
            </c:numRef>
          </c:val>
          <c:extLst>
            <c:ext xmlns:c16="http://schemas.microsoft.com/office/drawing/2014/chart" uri="{C3380CC4-5D6E-409C-BE32-E72D297353CC}">
              <c16:uniqueId val="{0000000B-908F-4F31-A553-5CCD3DCEAC34}"/>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'リンク切公表時非表示（グラフの添え物）'!$AP$40</c:f>
              <c:strCache>
                <c:ptCount val="1"/>
                <c:pt idx="0">
                  <c:v>   in FY2005</c:v>
                </c:pt>
              </c:strCache>
            </c:strRef>
          </c:tx>
          <c:spPr>
            <a:noFill/>
            <a:ln>
              <a:noFill/>
            </a:ln>
          </c:spPr>
          <c:dLbls>
            <c:dLbl>
              <c:idx val="0"/>
              <c:layout>
                <c:manualLayout>
                  <c:x val="-5.3465781830986988E-3"/>
                  <c:y val="-9.996992259109877E-2"/>
                </c:manualLayout>
              </c:layout>
              <c:tx>
                <c:rich>
                  <a:bodyPr wrap="square" lIns="38100" tIns="19050" rIns="38100" bIns="19050" anchor="ctr">
                    <a:noAutofit/>
                  </a:bodyPr>
                  <a:lstStyle/>
                  <a:p>
                    <a:pPr>
                      <a:defRPr sz="1400"/>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4984974358939154"/>
                      <c:h val="0.20368820183989655"/>
                    </c:manualLayout>
                  </c15:layout>
                  <c15:dlblFieldTable/>
                  <c15:showDataLabelsRange val="0"/>
                </c:ext>
                <c:ext xmlns:c16="http://schemas.microsoft.com/office/drawing/2014/chart" uri="{C3380CC4-5D6E-409C-BE32-E72D297353CC}">
                  <c16:uniqueId val="{00000000-EEEC-4E7A-950A-154C0F1A6BF0}"/>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'リンク切公表時非表示（グラフの添え物）'!$AP$41</c:f>
              <c:numCache>
                <c:formatCode>###.0"Mt"</c:formatCode>
                <c:ptCount val="1"/>
                <c:pt idx="0">
                  <c:v>35.799999999999997</c:v>
                </c:pt>
              </c:numCache>
            </c:numRef>
          </c:val>
          <c:extLst>
            <c:ext xmlns:c16="http://schemas.microsoft.com/office/drawing/2014/chart" uri="{C3380CC4-5D6E-409C-BE32-E72D297353CC}">
              <c16:uniqueId val="{00000001-EEEC-4E7A-950A-154C0F1A6BF0}"/>
            </c:ext>
          </c:extLst>
        </c:ser>
        <c:ser>
          <c:idx val="0"/>
          <c:order val="1"/>
          <c:tx>
            <c:strRef>
              <c:f>'9.CH4'!$AP$13</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EEEC-4E7A-950A-154C0F1A6BF0}"/>
              </c:ext>
            </c:extLst>
          </c:dPt>
          <c:dPt>
            <c:idx val="1"/>
            <c:bubble3D val="0"/>
            <c:spPr>
              <a:solidFill>
                <a:srgbClr val="993366"/>
              </a:solidFill>
              <a:ln>
                <a:solidFill>
                  <a:schemeClr val="tx1"/>
                </a:solidFill>
              </a:ln>
            </c:spPr>
            <c:extLst>
              <c:ext xmlns:c16="http://schemas.microsoft.com/office/drawing/2014/chart" uri="{C3380CC4-5D6E-409C-BE32-E72D297353CC}">
                <c16:uniqueId val="{00000005-EEEC-4E7A-950A-154C0F1A6BF0}"/>
              </c:ext>
            </c:extLst>
          </c:dPt>
          <c:dPt>
            <c:idx val="2"/>
            <c:bubble3D val="0"/>
            <c:spPr>
              <a:solidFill>
                <a:srgbClr val="FFFFCC"/>
              </a:solidFill>
              <a:ln>
                <a:solidFill>
                  <a:schemeClr val="tx1"/>
                </a:solidFill>
              </a:ln>
            </c:spPr>
            <c:extLst>
              <c:ext xmlns:c16="http://schemas.microsoft.com/office/drawing/2014/chart" uri="{C3380CC4-5D6E-409C-BE32-E72D297353CC}">
                <c16:uniqueId val="{00000007-EEEC-4E7A-950A-154C0F1A6BF0}"/>
              </c:ext>
            </c:extLst>
          </c:dPt>
          <c:dPt>
            <c:idx val="3"/>
            <c:bubble3D val="0"/>
            <c:spPr>
              <a:solidFill>
                <a:srgbClr val="CCFFFF"/>
              </a:solidFill>
              <a:ln>
                <a:solidFill>
                  <a:schemeClr val="tx1"/>
                </a:solidFill>
              </a:ln>
            </c:spPr>
            <c:extLst>
              <c:ext xmlns:c16="http://schemas.microsoft.com/office/drawing/2014/chart" uri="{C3380CC4-5D6E-409C-BE32-E72D297353CC}">
                <c16:uniqueId val="{00000009-EEEC-4E7A-950A-154C0F1A6BF0}"/>
              </c:ext>
            </c:extLst>
          </c:dPt>
          <c:dLbls>
            <c:dLbl>
              <c:idx val="0"/>
              <c:layout>
                <c:manualLayout>
                  <c:x val="0.18455831755494023"/>
                  <c:y val="9.9968680723411252E-2"/>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EEEC-4E7A-950A-154C0F1A6BF0}"/>
                </c:ext>
              </c:extLst>
            </c:dLbl>
            <c:dLbl>
              <c:idx val="1"/>
              <c:layout>
                <c:manualLayout>
                  <c:x val="-0.22969157096238141"/>
                  <c:y val="0.25249612178943376"/>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924244157537875"/>
                      <c:h val="0.18058286315115968"/>
                    </c:manualLayout>
                  </c15:layout>
                </c:ext>
                <c:ext xmlns:c16="http://schemas.microsoft.com/office/drawing/2014/chart" uri="{C3380CC4-5D6E-409C-BE32-E72D297353CC}">
                  <c16:uniqueId val="{00000005-EEEC-4E7A-950A-154C0F1A6BF0}"/>
                </c:ext>
              </c:extLst>
            </c:dLbl>
            <c:dLbl>
              <c:idx val="2"/>
              <c:layout>
                <c:manualLayout>
                  <c:x val="-0.25867602813520724"/>
                  <c:y val="4.6187916311466327E-2"/>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7180061031"/>
                      <c:h val="0.13297211329904557"/>
                    </c:manualLayout>
                  </c15:layout>
                </c:ext>
                <c:ext xmlns:c16="http://schemas.microsoft.com/office/drawing/2014/chart" uri="{C3380CC4-5D6E-409C-BE32-E72D297353CC}">
                  <c16:uniqueId val="{00000007-EEEC-4E7A-950A-154C0F1A6BF0}"/>
                </c:ext>
              </c:extLst>
            </c:dLbl>
            <c:dLbl>
              <c:idx val="3"/>
              <c:layout>
                <c:manualLayout>
                  <c:x val="-0.31260385441466765"/>
                  <c:y val="-0.12272029755443321"/>
                </c:manualLayout>
              </c:layout>
              <c:numFmt formatCode="0.0%" sourceLinked="0"/>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644032996638398"/>
                      <c:h val="0.1838284406728744"/>
                    </c:manualLayout>
                  </c15:layout>
                </c:ext>
                <c:ext xmlns:c16="http://schemas.microsoft.com/office/drawing/2014/chart" uri="{C3380CC4-5D6E-409C-BE32-E72D297353CC}">
                  <c16:uniqueId val="{00000009-EEEC-4E7A-950A-154C0F1A6BF0}"/>
                </c:ext>
              </c:extLst>
            </c:dLbl>
            <c:dLbl>
              <c:idx val="4"/>
              <c:layout>
                <c:manualLayout>
                  <c:x val="0.229293974563618"/>
                  <c:y val="-8.1780930701605442E-2"/>
                </c:manualLayout>
              </c:layout>
              <c:numFmt formatCode="0.0%" sourceLinked="0"/>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710743129052803"/>
                      <c:h val="0.18880556697524953"/>
                    </c:manualLayout>
                  </c15:layout>
                </c:ext>
                <c:ext xmlns:c16="http://schemas.microsoft.com/office/drawing/2014/chart" uri="{C3380CC4-5D6E-409C-BE32-E72D297353CC}">
                  <c16:uniqueId val="{0000000A-EEEC-4E7A-950A-154C0F1A6BF0}"/>
                </c:ext>
              </c:extLst>
            </c:dLbl>
            <c:numFmt formatCode="0.0%" sourceLinked="0"/>
            <c:spPr>
              <a:noFill/>
              <a:ln>
                <a:noFill/>
              </a:ln>
              <a:effectLst/>
            </c:spPr>
            <c:txPr>
              <a:bodyPr wrap="square" lIns="38100" tIns="19050" rIns="38100" bIns="19050" anchor="ctr">
                <a:spAutoFit/>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'9.CH4'!$AP$14:$AP$18</c:f>
              <c:numCache>
                <c:formatCode>0.0%</c:formatCode>
                <c:ptCount val="5"/>
                <c:pt idx="0">
                  <c:v>0.6945943340771269</c:v>
                </c:pt>
                <c:pt idx="1">
                  <c:v>0.2389259052818517</c:v>
                </c:pt>
                <c:pt idx="2">
                  <c:v>3.7738941283995089E-2</c:v>
                </c:pt>
                <c:pt idx="3">
                  <c:v>2.7240152625407403E-2</c:v>
                </c:pt>
                <c:pt idx="4">
                  <c:v>1.5006667316189281E-3</c:v>
                </c:pt>
              </c:numCache>
            </c:numRef>
          </c:val>
          <c:extLst>
            <c:ext xmlns:c16="http://schemas.microsoft.com/office/drawing/2014/chart" uri="{C3380CC4-5D6E-409C-BE32-E72D297353CC}">
              <c16:uniqueId val="{0000000B-EEEC-4E7A-950A-154C0F1A6BF0}"/>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'リンク切公表時非表示（グラフの添え物）'!$BC$45</c:f>
              <c:strCache>
                <c:ptCount val="1"/>
                <c:pt idx="0">
                  <c:v>2018年度</c:v>
                </c:pt>
              </c:strCache>
            </c:strRef>
          </c:tx>
          <c:spPr>
            <a:noFill/>
            <a:ln>
              <a:noFill/>
            </a:ln>
          </c:spPr>
          <c:dLbls>
            <c:dLbl>
              <c:idx val="0"/>
              <c:layout>
                <c:manualLayout>
                  <c:x val="9.6813106789395906E-3"/>
                  <c:y val="-0.12320227717997199"/>
                </c:manualLayout>
              </c:layout>
              <c:tx>
                <c:rich>
                  <a:bodyPr wrap="square" lIns="38100" tIns="19050" rIns="38100" bIns="19050" anchor="ctr">
                    <a:noAutofit/>
                  </a:bodyPr>
                  <a:lstStyle/>
                  <a:p>
                    <a:pPr>
                      <a:defRPr sz="1400"/>
                    </a:pPr>
                    <a:fld id="{FDD4C8C0-F755-428A-90F5-023AA4C42C51}" type="SERIESNAME">
                      <a:rPr lang="ja-JP" altLang="en-US" sz="1400"/>
                      <a:pPr>
                        <a:defRPr sz="1400"/>
                      </a:pPr>
                      <a:t>[系列名]</a:t>
                    </a:fld>
                    <a:endParaRPr lang="ja-JP" altLang="en-US" sz="1400" baseline="0"/>
                  </a:p>
                  <a:p>
                    <a:pPr>
                      <a:defRPr sz="1400"/>
                    </a:pPr>
                    <a:fld id="{B5BE40CC-05CC-4783-B1D6-DB982F334CAB}" type="VALUE">
                      <a:rPr lang="ja-JP" altLang="en-US"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2128911856269078"/>
                      <c:h val="0.21102354316724362"/>
                    </c:manualLayout>
                  </c15:layout>
                  <c15:dlblFieldTable/>
                  <c15:showDataLabelsRange val="0"/>
                </c:ext>
                <c:ext xmlns:c16="http://schemas.microsoft.com/office/drawing/2014/chart" uri="{C3380CC4-5D6E-409C-BE32-E72D297353CC}">
                  <c16:uniqueId val="{00000000-36A1-4C8D-B80A-E7601080BBA7}"/>
                </c:ext>
              </c:extLst>
            </c:dLbl>
            <c:spPr>
              <a:noFill/>
              <a:ln>
                <a:noFill/>
              </a:ln>
              <a:effectLst/>
            </c:spPr>
            <c:txPr>
              <a:bodyPr wrap="square" lIns="38100" tIns="19050" rIns="38100" bIns="19050" anchor="ctr">
                <a:spAutoFit/>
              </a:bodyPr>
              <a:lstStyle/>
              <a:p>
                <a:pPr>
                  <a:defRPr sz="14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'リンク切公表時非表示（グラフの添え物）'!$BC$46</c:f>
              <c:numCache>
                <c:formatCode>#,##0"万トン"</c:formatCode>
                <c:ptCount val="1"/>
                <c:pt idx="0">
                  <c:v>2000</c:v>
                </c:pt>
              </c:numCache>
            </c:numRef>
          </c:val>
          <c:extLst>
            <c:ext xmlns:c16="http://schemas.microsoft.com/office/drawing/2014/chart" uri="{C3380CC4-5D6E-409C-BE32-E72D297353CC}">
              <c16:uniqueId val="{00000001-36A1-4C8D-B80A-E7601080BBA7}"/>
            </c:ext>
          </c:extLst>
        </c:ser>
        <c:ser>
          <c:idx val="0"/>
          <c:order val="1"/>
          <c:tx>
            <c:strRef>
              <c:f>'11.N2O'!$BC$12</c:f>
              <c:strCache>
                <c:ptCount val="1"/>
                <c:pt idx="0">
                  <c:v>2018</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36A1-4C8D-B80A-E7601080BBA7}"/>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36A1-4C8D-B80A-E7601080BBA7}"/>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36A1-4C8D-B80A-E7601080BBA7}"/>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9-36A1-4C8D-B80A-E7601080BBA7}"/>
              </c:ext>
            </c:extLst>
          </c:dPt>
          <c:dLbls>
            <c:dLbl>
              <c:idx val="0"/>
              <c:layout>
                <c:manualLayout>
                  <c:x val="0.1710219674028513"/>
                  <c:y val="0.22806558248998418"/>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4428524775"/>
                      <c:h val="0.19844206454304036"/>
                    </c:manualLayout>
                  </c15:layout>
                </c:ext>
                <c:ext xmlns:c16="http://schemas.microsoft.com/office/drawing/2014/chart" uri="{C3380CC4-5D6E-409C-BE32-E72D297353CC}">
                  <c16:uniqueId val="{00000003-36A1-4C8D-B80A-E7601080BBA7}"/>
                </c:ext>
              </c:extLst>
            </c:dLbl>
            <c:dLbl>
              <c:idx val="1"/>
              <c:layout>
                <c:manualLayout>
                  <c:x val="-0.1961777321231476"/>
                  <c:y val="0.11610075174333825"/>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32523077983"/>
                      <c:h val="0.12342372990183459"/>
                    </c:manualLayout>
                  </c15:layout>
                </c:ext>
                <c:ext xmlns:c16="http://schemas.microsoft.com/office/drawing/2014/chart" uri="{C3380CC4-5D6E-409C-BE32-E72D297353CC}">
                  <c16:uniqueId val="{00000005-36A1-4C8D-B80A-E7601080BBA7}"/>
                </c:ext>
              </c:extLst>
            </c:dLbl>
            <c:dLbl>
              <c:idx val="2"/>
              <c:layout>
                <c:manualLayout>
                  <c:x val="-0.17541437020247957"/>
                  <c:y val="-0.15710095281651706"/>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64636069613"/>
                      <c:h val="0.15822938450767768"/>
                    </c:manualLayout>
                  </c15:layout>
                </c:ext>
                <c:ext xmlns:c16="http://schemas.microsoft.com/office/drawing/2014/chart" uri="{C3380CC4-5D6E-409C-BE32-E72D297353CC}">
                  <c16:uniqueId val="{00000007-36A1-4C8D-B80A-E7601080BBA7}"/>
                </c:ext>
              </c:extLst>
            </c:dLbl>
            <c:dLbl>
              <c:idx val="3"/>
              <c:layout>
                <c:manualLayout>
                  <c:x val="-2.7841445207658227E-2"/>
                  <c:y val="-0.16705886262421338"/>
                </c:manualLayout>
              </c:layout>
              <c:numFmt formatCode="0.0%" sourceLinked="0"/>
              <c:spPr>
                <a:noFill/>
                <a:ln>
                  <a:noFill/>
                </a:ln>
                <a:effectLst/>
              </c:spPr>
              <c:txPr>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2390052699183365"/>
                      <c:h val="0.15777401289684495"/>
                    </c:manualLayout>
                  </c15:layout>
                </c:ext>
                <c:ext xmlns:c16="http://schemas.microsoft.com/office/drawing/2014/chart" uri="{C3380CC4-5D6E-409C-BE32-E72D297353CC}">
                  <c16:uniqueId val="{00000009-36A1-4C8D-B80A-E7601080BBA7}"/>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36A1-4C8D-B80A-E7601080BBA7}"/>
                </c:ext>
              </c:extLst>
            </c:dLbl>
            <c:spPr>
              <a:noFill/>
              <a:ln>
                <a:noFill/>
              </a:ln>
              <a:effectLst/>
            </c:spPr>
            <c:txPr>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'11.N2O'!$BC$13:$BC$16</c:f>
              <c:numCache>
                <c:formatCode>0.0%</c:formatCode>
                <c:ptCount val="4"/>
                <c:pt idx="0">
                  <c:v>0.46764642889301089</c:v>
                </c:pt>
                <c:pt idx="1">
                  <c:v>0.28486653377839172</c:v>
                </c:pt>
                <c:pt idx="2">
                  <c:v>0.20369919886730298</c:v>
                </c:pt>
                <c:pt idx="3">
                  <c:v>4.3787838461294422E-2</c:v>
                </c:pt>
              </c:numCache>
            </c:numRef>
          </c:val>
          <c:extLst>
            <c:ext xmlns:c16="http://schemas.microsoft.com/office/drawing/2014/chart" uri="{C3380CC4-5D6E-409C-BE32-E72D297353CC}">
              <c16:uniqueId val="{0000000B-36A1-4C8D-B80A-E7601080BBA7}"/>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'リンク切公表時非表示（グラフの添え物）'!$AX$45</c:f>
              <c:strCache>
                <c:ptCount val="1"/>
                <c:pt idx="0">
                  <c:v>2013年度</c:v>
                </c:pt>
              </c:strCache>
            </c:strRef>
          </c:tx>
          <c:spPr>
            <a:noFill/>
            <a:ln>
              <a:noFill/>
            </a:ln>
          </c:spPr>
          <c:dLbls>
            <c:dLbl>
              <c:idx val="0"/>
              <c:layout>
                <c:manualLayout>
                  <c:x val="3.0408243578846392E-4"/>
                  <c:y val="-0.11049622571229754"/>
                </c:manualLayout>
              </c:layout>
              <c:tx>
                <c:rich>
                  <a:bodyPr wrap="square" lIns="38100" tIns="19050" rIns="38100" bIns="19050" anchor="ctr">
                    <a:noAutofit/>
                  </a:bodyPr>
                  <a:lstStyle/>
                  <a:p>
                    <a:pPr>
                      <a:defRPr sz="1400"/>
                    </a:pPr>
                    <a:fld id="{FDD4C8C0-F755-428A-90F5-023AA4C42C51}" type="SERIESNAME">
                      <a:rPr lang="ja-JP" altLang="en-US" sz="1400"/>
                      <a:pPr>
                        <a:defRPr sz="1400"/>
                      </a:pPr>
                      <a:t>[系列名]</a:t>
                    </a:fld>
                    <a:endParaRPr lang="ja-JP" altLang="en-US" sz="1400" baseline="0"/>
                  </a:p>
                  <a:p>
                    <a:pPr>
                      <a:defRPr sz="1400"/>
                    </a:pPr>
                    <a:fld id="{B5BE40CC-05CC-4783-B1D6-DB982F334CAB}" type="VALUE">
                      <a:rPr lang="ja-JP" altLang="en-US"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2128913573086921"/>
                      <c:h val="0.16373546241460465"/>
                    </c:manualLayout>
                  </c15:layout>
                  <c15:dlblFieldTable/>
                  <c15:showDataLabelsRange val="0"/>
                </c:ext>
                <c:ext xmlns:c16="http://schemas.microsoft.com/office/drawing/2014/chart" uri="{C3380CC4-5D6E-409C-BE32-E72D297353CC}">
                  <c16:uniqueId val="{00000000-63F7-4D62-A049-E00105A92418}"/>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'リンク切公表時非表示（グラフの添え物）'!$AX$46</c:f>
              <c:numCache>
                <c:formatCode>#,##0"万トン"</c:formatCode>
                <c:ptCount val="1"/>
                <c:pt idx="0">
                  <c:v>2150</c:v>
                </c:pt>
              </c:numCache>
            </c:numRef>
          </c:val>
          <c:extLst>
            <c:ext xmlns:c16="http://schemas.microsoft.com/office/drawing/2014/chart" uri="{C3380CC4-5D6E-409C-BE32-E72D297353CC}">
              <c16:uniqueId val="{00000001-63F7-4D62-A049-E00105A92418}"/>
            </c:ext>
          </c:extLst>
        </c:ser>
        <c:ser>
          <c:idx val="0"/>
          <c:order val="1"/>
          <c:tx>
            <c:strRef>
              <c:f>'11.N2O'!$AX$12</c:f>
              <c:strCache>
                <c:ptCount val="1"/>
                <c:pt idx="0">
                  <c:v>2013</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63F7-4D62-A049-E00105A92418}"/>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63F7-4D62-A049-E00105A92418}"/>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63F7-4D62-A049-E00105A92418}"/>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9-63F7-4D62-A049-E00105A92418}"/>
              </c:ext>
            </c:extLst>
          </c:dPt>
          <c:dLbls>
            <c:dLbl>
              <c:idx val="0"/>
              <c:layout>
                <c:manualLayout>
                  <c:x val="0.16164468018928091"/>
                  <c:y val="0.3661875021408264"/>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4428524775"/>
                      <c:h val="0.19844206454304036"/>
                    </c:manualLayout>
                  </c15:layout>
                </c:ext>
                <c:ext xmlns:c16="http://schemas.microsoft.com/office/drawing/2014/chart" uri="{C3380CC4-5D6E-409C-BE32-E72D297353CC}">
                  <c16:uniqueId val="{00000003-63F7-4D62-A049-E00105A92418}"/>
                </c:ext>
              </c:extLst>
            </c:dLbl>
            <c:dLbl>
              <c:idx val="1"/>
              <c:layout>
                <c:manualLayout>
                  <c:x val="-0.1961777321231476"/>
                  <c:y val="0.11610075174333825"/>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32523077983"/>
                      <c:h val="0.12342372990183459"/>
                    </c:manualLayout>
                  </c15:layout>
                </c:ext>
                <c:ext xmlns:c16="http://schemas.microsoft.com/office/drawing/2014/chart" uri="{C3380CC4-5D6E-409C-BE32-E72D297353CC}">
                  <c16:uniqueId val="{00000005-63F7-4D62-A049-E00105A92418}"/>
                </c:ext>
              </c:extLst>
            </c:dLbl>
            <c:dLbl>
              <c:idx val="2"/>
              <c:layout>
                <c:manualLayout>
                  <c:x val="-0.17541437020247957"/>
                  <c:y val="-0.15710095281651706"/>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64636069613"/>
                      <c:h val="0.15822938450767768"/>
                    </c:manualLayout>
                  </c15:layout>
                </c:ext>
                <c:ext xmlns:c16="http://schemas.microsoft.com/office/drawing/2014/chart" uri="{C3380CC4-5D6E-409C-BE32-E72D297353CC}">
                  <c16:uniqueId val="{00000007-63F7-4D62-A049-E00105A92418}"/>
                </c:ext>
              </c:extLst>
            </c:dLbl>
            <c:dLbl>
              <c:idx val="3"/>
              <c:layout>
                <c:manualLayout>
                  <c:x val="-2.7841445207658227E-2"/>
                  <c:y val="-0.16705886262421338"/>
                </c:manualLayout>
              </c:layout>
              <c:numFmt formatCode="0.0%" sourceLinked="0"/>
              <c:spPr>
                <a:noFill/>
                <a:ln>
                  <a:noFill/>
                </a:ln>
                <a:effectLst/>
              </c:spPr>
              <c:txPr>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2390052699183365"/>
                      <c:h val="0.15777401289684495"/>
                    </c:manualLayout>
                  </c15:layout>
                </c:ext>
                <c:ext xmlns:c16="http://schemas.microsoft.com/office/drawing/2014/chart" uri="{C3380CC4-5D6E-409C-BE32-E72D297353CC}">
                  <c16:uniqueId val="{00000009-63F7-4D62-A049-E00105A92418}"/>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63F7-4D62-A049-E00105A92418}"/>
                </c:ext>
              </c:extLst>
            </c:dLbl>
            <c:spPr>
              <a:noFill/>
              <a:ln>
                <a:noFill/>
              </a:ln>
              <a:effectLst/>
            </c:spPr>
            <c:txPr>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'11.N2O'!$AX$13:$AX$16</c:f>
              <c:numCache>
                <c:formatCode>0.0%</c:formatCode>
                <c:ptCount val="4"/>
                <c:pt idx="0">
                  <c:v>0.43718537953352415</c:v>
                </c:pt>
                <c:pt idx="1">
                  <c:v>0.28802279077414422</c:v>
                </c:pt>
                <c:pt idx="2">
                  <c:v>0.19953404162495159</c:v>
                </c:pt>
                <c:pt idx="3">
                  <c:v>7.5257788067379969E-2</c:v>
                </c:pt>
              </c:numCache>
            </c:numRef>
          </c:val>
          <c:extLst>
            <c:ext xmlns:c16="http://schemas.microsoft.com/office/drawing/2014/chart" uri="{C3380CC4-5D6E-409C-BE32-E72D297353CC}">
              <c16:uniqueId val="{0000000B-63F7-4D62-A049-E00105A92418}"/>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'リンク切公表時非表示（グラフの添え物）'!$AP$45</c:f>
              <c:strCache>
                <c:ptCount val="1"/>
                <c:pt idx="0">
                  <c:v>2005年度</c:v>
                </c:pt>
              </c:strCache>
            </c:strRef>
          </c:tx>
          <c:spPr>
            <a:noFill/>
            <a:ln>
              <a:noFill/>
            </a:ln>
          </c:spPr>
          <c:dLbls>
            <c:dLbl>
              <c:idx val="0"/>
              <c:layout>
                <c:manualLayout>
                  <c:x val="3.0408243578846392E-4"/>
                  <c:y val="-0.11412794116882134"/>
                </c:manualLayout>
              </c:layout>
              <c:tx>
                <c:rich>
                  <a:bodyPr wrap="square" lIns="38100" tIns="19050" rIns="38100" bIns="19050" anchor="ctr">
                    <a:noAutofit/>
                  </a:bodyPr>
                  <a:lstStyle/>
                  <a:p>
                    <a:pPr>
                      <a:defRPr sz="1400"/>
                    </a:pPr>
                    <a:fld id="{FDD4C8C0-F755-428A-90F5-023AA4C42C51}" type="SERIESNAME">
                      <a:rPr lang="ja-JP" altLang="en-US" sz="1400"/>
                      <a:pPr>
                        <a:defRPr sz="1400"/>
                      </a:pPr>
                      <a:t>[系列名]</a:t>
                    </a:fld>
                    <a:endParaRPr lang="ja-JP" altLang="en-US" sz="1400" baseline="0"/>
                  </a:p>
                  <a:p>
                    <a:pPr>
                      <a:defRPr sz="1400"/>
                    </a:pPr>
                    <a:fld id="{B5BE40CC-05CC-4783-B1D6-DB982F334CAB}" type="VALUE">
                      <a:rPr lang="ja-JP" altLang="en-US"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2128913573086921"/>
                      <c:h val="0.15647203150155706"/>
                    </c:manualLayout>
                  </c15:layout>
                  <c15:dlblFieldTable/>
                  <c15:showDataLabelsRange val="0"/>
                </c:ext>
                <c:ext xmlns:c16="http://schemas.microsoft.com/office/drawing/2014/chart" uri="{C3380CC4-5D6E-409C-BE32-E72D297353CC}">
                  <c16:uniqueId val="{00000000-814F-468A-A82C-CD7C4BF71493}"/>
                </c:ext>
              </c:extLst>
            </c:dLbl>
            <c:spPr>
              <a:noFill/>
              <a:ln>
                <a:noFill/>
              </a:ln>
              <a:effectLst/>
            </c:spPr>
            <c:txPr>
              <a:bodyPr wrap="square" lIns="38100" tIns="19050" rIns="38100" bIns="19050" anchor="ctr">
                <a:spAutoFit/>
              </a:bodyPr>
              <a:lstStyle/>
              <a:p>
                <a:pPr>
                  <a:defRPr sz="14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'リンク切公表時非表示（グラフの添え物）'!$AP$46</c:f>
              <c:numCache>
                <c:formatCode>#,##0"万トン"</c:formatCode>
                <c:ptCount val="1"/>
                <c:pt idx="0">
                  <c:v>2500</c:v>
                </c:pt>
              </c:numCache>
            </c:numRef>
          </c:val>
          <c:extLst>
            <c:ext xmlns:c16="http://schemas.microsoft.com/office/drawing/2014/chart" uri="{C3380CC4-5D6E-409C-BE32-E72D297353CC}">
              <c16:uniqueId val="{00000001-814F-468A-A82C-CD7C4BF71493}"/>
            </c:ext>
          </c:extLst>
        </c:ser>
        <c:ser>
          <c:idx val="0"/>
          <c:order val="1"/>
          <c:tx>
            <c:strRef>
              <c:f>'11.N2O'!$AP$12</c:f>
              <c:strCache>
                <c:ptCount val="1"/>
                <c:pt idx="0">
                  <c:v>2005</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814F-468A-A82C-CD7C4BF71493}"/>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814F-468A-A82C-CD7C4BF71493}"/>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814F-468A-A82C-CD7C4BF71493}"/>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9-814F-468A-A82C-CD7C4BF71493}"/>
              </c:ext>
            </c:extLst>
          </c:dPt>
          <c:dLbls>
            <c:dLbl>
              <c:idx val="0"/>
              <c:layout>
                <c:manualLayout>
                  <c:x val="9.8348075282003566E-2"/>
                  <c:y val="0.39527087363773628"/>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4428524775"/>
                      <c:h val="0.19844206454304036"/>
                    </c:manualLayout>
                  </c15:layout>
                </c:ext>
                <c:ext xmlns:c16="http://schemas.microsoft.com/office/drawing/2014/chart" uri="{C3380CC4-5D6E-409C-BE32-E72D297353CC}">
                  <c16:uniqueId val="{00000003-814F-468A-A82C-CD7C4BF71493}"/>
                </c:ext>
              </c:extLst>
            </c:dLbl>
            <c:dLbl>
              <c:idx val="1"/>
              <c:layout>
                <c:manualLayout>
                  <c:x val="-0.1961777321231476"/>
                  <c:y val="0.11610075174333825"/>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32523077983"/>
                      <c:h val="0.12342372990183459"/>
                    </c:manualLayout>
                  </c15:layout>
                </c:ext>
                <c:ext xmlns:c16="http://schemas.microsoft.com/office/drawing/2014/chart" uri="{C3380CC4-5D6E-409C-BE32-E72D297353CC}">
                  <c16:uniqueId val="{00000005-814F-468A-A82C-CD7C4BF71493}"/>
                </c:ext>
              </c:extLst>
            </c:dLbl>
            <c:dLbl>
              <c:idx val="2"/>
              <c:layout>
                <c:manualLayout>
                  <c:x val="-0.17541437020247957"/>
                  <c:y val="-0.15710095281651706"/>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64636069613"/>
                      <c:h val="0.15822938450767768"/>
                    </c:manualLayout>
                  </c15:layout>
                </c:ext>
                <c:ext xmlns:c16="http://schemas.microsoft.com/office/drawing/2014/chart" uri="{C3380CC4-5D6E-409C-BE32-E72D297353CC}">
                  <c16:uniqueId val="{00000007-814F-468A-A82C-CD7C4BF71493}"/>
                </c:ext>
              </c:extLst>
            </c:dLbl>
            <c:dLbl>
              <c:idx val="3"/>
              <c:layout>
                <c:manualLayout>
                  <c:x val="-2.7841445207658227E-2"/>
                  <c:y val="-0.16705886262421338"/>
                </c:manualLayout>
              </c:layout>
              <c:numFmt formatCode="0.0%" sourceLinked="0"/>
              <c:spPr>
                <a:noFill/>
                <a:ln>
                  <a:noFill/>
                </a:ln>
                <a:effectLst/>
              </c:spPr>
              <c:txPr>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2390052699183365"/>
                      <c:h val="0.15777401289684495"/>
                    </c:manualLayout>
                  </c15:layout>
                </c:ext>
                <c:ext xmlns:c16="http://schemas.microsoft.com/office/drawing/2014/chart" uri="{C3380CC4-5D6E-409C-BE32-E72D297353CC}">
                  <c16:uniqueId val="{00000009-814F-468A-A82C-CD7C4BF71493}"/>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814F-468A-A82C-CD7C4BF71493}"/>
                </c:ext>
              </c:extLst>
            </c:dLbl>
            <c:spPr>
              <a:noFill/>
              <a:ln>
                <a:noFill/>
              </a:ln>
              <a:effectLst/>
            </c:spPr>
            <c:txPr>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'11.N2O'!$AP$13:$AP$16</c:f>
              <c:numCache>
                <c:formatCode>0.0%</c:formatCode>
                <c:ptCount val="4"/>
                <c:pt idx="0">
                  <c:v>0.39719924165327924</c:v>
                </c:pt>
                <c:pt idx="1">
                  <c:v>0.28747474153296743</c:v>
                </c:pt>
                <c:pt idx="2">
                  <c:v>0.19810914277508851</c:v>
                </c:pt>
                <c:pt idx="3">
                  <c:v>0.1172168740386649</c:v>
                </c:pt>
              </c:numCache>
            </c:numRef>
          </c:val>
          <c:extLst>
            <c:ext xmlns:c16="http://schemas.microsoft.com/office/drawing/2014/chart" uri="{C3380CC4-5D6E-409C-BE32-E72D297353CC}">
              <c16:uniqueId val="{0000000B-814F-468A-A82C-CD7C4BF71493}"/>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'リンク切公表時非表示（グラフの添え物）'!$BC$47</c:f>
              <c:strCache>
                <c:ptCount val="1"/>
                <c:pt idx="0">
                  <c:v>   in FY2018</c:v>
                </c:pt>
              </c:strCache>
            </c:strRef>
          </c:tx>
          <c:spPr>
            <a:noFill/>
            <a:ln>
              <a:noFill/>
            </a:ln>
          </c:spPr>
          <c:dLbls>
            <c:dLbl>
              <c:idx val="0"/>
              <c:layout>
                <c:manualLayout>
                  <c:x val="-1.3753662010286835E-2"/>
                  <c:y val="-0.11777942066382752"/>
                </c:manualLayout>
              </c:layout>
              <c:tx>
                <c:rich>
                  <a:bodyPr wrap="square" lIns="38100" tIns="19050" rIns="38100" bIns="19050" anchor="ctr">
                    <a:noAutofit/>
                  </a:bodyPr>
                  <a:lstStyle/>
                  <a:p>
                    <a:pPr>
                      <a:defRPr sz="1400"/>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18542040121941472"/>
                    </c:manualLayout>
                  </c15:layout>
                  <c15:dlblFieldTable/>
                  <c15:showDataLabelsRange val="0"/>
                </c:ext>
                <c:ext xmlns:c16="http://schemas.microsoft.com/office/drawing/2014/chart" uri="{C3380CC4-5D6E-409C-BE32-E72D297353CC}">
                  <c16:uniqueId val="{00000000-F593-4A7F-9CDA-AF430FE2868C}"/>
                </c:ext>
              </c:extLst>
            </c:dLbl>
            <c:spPr>
              <a:noFill/>
              <a:ln>
                <a:noFill/>
              </a:ln>
              <a:effectLst/>
            </c:spPr>
            <c:txPr>
              <a:bodyPr wrap="square" lIns="38100" tIns="19050" rIns="38100" bIns="19050" anchor="ctr">
                <a:spAutoFit/>
              </a:bodyPr>
              <a:lstStyle/>
              <a:p>
                <a:pPr>
                  <a:defRPr sz="14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'リンク切公表時非表示（グラフの添え物）'!$BC$48</c:f>
              <c:numCache>
                <c:formatCode>###.0"Mt"</c:formatCode>
                <c:ptCount val="1"/>
                <c:pt idx="0">
                  <c:v>20</c:v>
                </c:pt>
              </c:numCache>
            </c:numRef>
          </c:val>
          <c:extLst>
            <c:ext xmlns:c16="http://schemas.microsoft.com/office/drawing/2014/chart" uri="{C3380CC4-5D6E-409C-BE32-E72D297353CC}">
              <c16:uniqueId val="{00000001-F593-4A7F-9CDA-AF430FE2868C}"/>
            </c:ext>
          </c:extLst>
        </c:ser>
        <c:ser>
          <c:idx val="0"/>
          <c:order val="1"/>
          <c:tx>
            <c:strRef>
              <c:f>'11.N2O'!$BC$12</c:f>
              <c:strCache>
                <c:ptCount val="1"/>
                <c:pt idx="0">
                  <c:v>2018</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F593-4A7F-9CDA-AF430FE2868C}"/>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F593-4A7F-9CDA-AF430FE2868C}"/>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F593-4A7F-9CDA-AF430FE2868C}"/>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9-F593-4A7F-9CDA-AF430FE2868C}"/>
              </c:ext>
            </c:extLst>
          </c:dPt>
          <c:dLbls>
            <c:dLbl>
              <c:idx val="0"/>
              <c:layout>
                <c:manualLayout>
                  <c:x val="0.13116858904131082"/>
                  <c:y val="0.30084630408610885"/>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2918383629256176"/>
                    </c:manualLayout>
                  </c15:layout>
                </c:ext>
                <c:ext xmlns:c16="http://schemas.microsoft.com/office/drawing/2014/chart" uri="{C3380CC4-5D6E-409C-BE32-E72D297353CC}">
                  <c16:uniqueId val="{00000003-F593-4A7F-9CDA-AF430FE2868C}"/>
                </c:ext>
              </c:extLst>
            </c:dLbl>
            <c:dLbl>
              <c:idx val="1"/>
              <c:layout>
                <c:manualLayout>
                  <c:x val="-0.19617783249913012"/>
                  <c:y val="5.7436294849541179E-2"/>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25737330741"/>
                      <c:h val="0.30389537227943048"/>
                    </c:manualLayout>
                  </c15:layout>
                </c:ext>
                <c:ext xmlns:c16="http://schemas.microsoft.com/office/drawing/2014/chart" uri="{C3380CC4-5D6E-409C-BE32-E72D297353CC}">
                  <c16:uniqueId val="{00000005-F593-4A7F-9CDA-AF430FE2868C}"/>
                </c:ext>
              </c:extLst>
            </c:dLbl>
            <c:dLbl>
              <c:idx val="2"/>
              <c:layout>
                <c:manualLayout>
                  <c:x val="-0.18948036353601258"/>
                  <c:y val="-5.72288295295642E-2"/>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58933481251"/>
                      <c:h val="0.28533930802952268"/>
                    </c:manualLayout>
                  </c15:layout>
                </c:ext>
                <c:ext xmlns:c16="http://schemas.microsoft.com/office/drawing/2014/chart" uri="{C3380CC4-5D6E-409C-BE32-E72D297353CC}">
                  <c16:uniqueId val="{00000007-F593-4A7F-9CDA-AF430FE2868C}"/>
                </c:ext>
              </c:extLst>
            </c:dLbl>
            <c:dLbl>
              <c:idx val="3"/>
              <c:layout>
                <c:manualLayout>
                  <c:x val="5.1690222256229337E-2"/>
                  <c:y val="-0.15600334858234891"/>
                </c:manualLayout>
              </c:layout>
              <c:numFmt formatCode="0.0%" sourceLinked="0"/>
              <c:spPr>
                <a:noFill/>
                <a:ln>
                  <a:noFill/>
                </a:ln>
                <a:effectLst/>
              </c:spPr>
              <c:txPr>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3790082222543856"/>
                      <c:h val="0.20165596980638542"/>
                    </c:manualLayout>
                  </c15:layout>
                </c:ext>
                <c:ext xmlns:c16="http://schemas.microsoft.com/office/drawing/2014/chart" uri="{C3380CC4-5D6E-409C-BE32-E72D297353CC}">
                  <c16:uniqueId val="{00000009-F593-4A7F-9CDA-AF430FE2868C}"/>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F593-4A7F-9CDA-AF430FE2868C}"/>
                </c:ext>
              </c:extLst>
            </c:dLbl>
            <c:spPr>
              <a:noFill/>
              <a:ln>
                <a:noFill/>
              </a:ln>
              <a:effectLst/>
            </c:spPr>
            <c:txPr>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'11.N2O'!$BC$13:$BC$16</c:f>
              <c:numCache>
                <c:formatCode>0.0%</c:formatCode>
                <c:ptCount val="4"/>
                <c:pt idx="0">
                  <c:v>0.46764642889301089</c:v>
                </c:pt>
                <c:pt idx="1">
                  <c:v>0.28486653377839172</c:v>
                </c:pt>
                <c:pt idx="2">
                  <c:v>0.20369919886730298</c:v>
                </c:pt>
                <c:pt idx="3">
                  <c:v>4.3787838461294422E-2</c:v>
                </c:pt>
              </c:numCache>
            </c:numRef>
          </c:val>
          <c:extLst>
            <c:ext xmlns:c16="http://schemas.microsoft.com/office/drawing/2014/chart" uri="{C3380CC4-5D6E-409C-BE32-E72D297353CC}">
              <c16:uniqueId val="{0000000B-F593-4A7F-9CDA-AF430FE2868C}"/>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'リンク切公表時非表示（グラフの添え物）'!$AX$47</c:f>
              <c:strCache>
                <c:ptCount val="1"/>
                <c:pt idx="0">
                  <c:v>   in FY2013</c:v>
                </c:pt>
              </c:strCache>
            </c:strRef>
          </c:tx>
          <c:spPr>
            <a:noFill/>
            <a:ln>
              <a:noFill/>
            </a:ln>
          </c:spPr>
          <c:dLbls>
            <c:dLbl>
              <c:idx val="0"/>
              <c:layout>
                <c:manualLayout>
                  <c:x val="-1.3753662010286835E-2"/>
                  <c:y val="-0.11232706073605529"/>
                </c:manualLayout>
              </c:layout>
              <c:tx>
                <c:rich>
                  <a:bodyPr wrap="square" lIns="38100" tIns="19050" rIns="38100" bIns="19050" anchor="ctr">
                    <a:noAutofit/>
                  </a:bodyPr>
                  <a:lstStyle/>
                  <a:p>
                    <a:pPr>
                      <a:defRPr sz="1400"/>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6897-473A-855D-3322D53A85E2}"/>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'リンク切公表時非表示（グラフの添え物）'!$AX$48</c:f>
              <c:numCache>
                <c:formatCode>##.#"Mt"</c:formatCode>
                <c:ptCount val="1"/>
                <c:pt idx="0">
                  <c:v>21.5</c:v>
                </c:pt>
              </c:numCache>
            </c:numRef>
          </c:val>
          <c:extLst>
            <c:ext xmlns:c16="http://schemas.microsoft.com/office/drawing/2014/chart" uri="{C3380CC4-5D6E-409C-BE32-E72D297353CC}">
              <c16:uniqueId val="{00000001-6897-473A-855D-3322D53A85E2}"/>
            </c:ext>
          </c:extLst>
        </c:ser>
        <c:ser>
          <c:idx val="0"/>
          <c:order val="1"/>
          <c:tx>
            <c:strRef>
              <c:f>'11.N2O'!$AX$12</c:f>
              <c:strCache>
                <c:ptCount val="1"/>
                <c:pt idx="0">
                  <c:v>2013</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6897-473A-855D-3322D53A85E2}"/>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6897-473A-855D-3322D53A85E2}"/>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6897-473A-855D-3322D53A85E2}"/>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9-6897-473A-855D-3322D53A85E2}"/>
              </c:ext>
            </c:extLst>
          </c:dPt>
          <c:dLbls>
            <c:dLbl>
              <c:idx val="0"/>
              <c:layout>
                <c:manualLayout>
                  <c:x val="0.18743231232273366"/>
                  <c:y val="0.32510647043375995"/>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5595321009785003"/>
                    </c:manualLayout>
                  </c15:layout>
                </c:ext>
                <c:ext xmlns:c16="http://schemas.microsoft.com/office/drawing/2014/chart" uri="{C3380CC4-5D6E-409C-BE32-E72D297353CC}">
                  <c16:uniqueId val="{00000003-6897-473A-855D-3322D53A85E2}"/>
                </c:ext>
              </c:extLst>
            </c:dLbl>
            <c:dLbl>
              <c:idx val="1"/>
              <c:layout>
                <c:manualLayout>
                  <c:x val="-0.22429314899677522"/>
                  <c:y val="7.210329857763037E-2"/>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24729730723"/>
                      <c:h val="0.25313408444507302"/>
                    </c:manualLayout>
                  </c15:layout>
                </c:ext>
                <c:ext xmlns:c16="http://schemas.microsoft.com/office/drawing/2014/chart" uri="{C3380CC4-5D6E-409C-BE32-E72D297353CC}">
                  <c16:uniqueId val="{00000005-6897-473A-855D-3322D53A85E2}"/>
                </c:ext>
              </c:extLst>
            </c:dLbl>
            <c:dLbl>
              <c:idx val="2"/>
              <c:layout>
                <c:manualLayout>
                  <c:x val="-0.19182460100070739"/>
                  <c:y val="-7.5288714228880976E-2"/>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58933481251"/>
                      <c:h val="0.28533930802952268"/>
                    </c:manualLayout>
                  </c15:layout>
                </c:ext>
                <c:ext xmlns:c16="http://schemas.microsoft.com/office/drawing/2014/chart" uri="{C3380CC4-5D6E-409C-BE32-E72D297353CC}">
                  <c16:uniqueId val="{00000007-6897-473A-855D-3322D53A85E2}"/>
                </c:ext>
              </c:extLst>
            </c:dLbl>
            <c:dLbl>
              <c:idx val="3"/>
              <c:layout>
                <c:manualLayout>
                  <c:x val="-7.9416577677810851E-2"/>
                  <c:y val="-0.14893329755774523"/>
                </c:manualLayout>
              </c:layout>
              <c:numFmt formatCode="0.0%" sourceLinked="0"/>
              <c:spPr>
                <a:noFill/>
                <a:ln>
                  <a:noFill/>
                </a:ln>
                <a:effectLst/>
              </c:spPr>
              <c:txPr>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62705070472713109"/>
                      <c:h val="0.1940253816379891"/>
                    </c:manualLayout>
                  </c15:layout>
                </c:ext>
                <c:ext xmlns:c16="http://schemas.microsoft.com/office/drawing/2014/chart" uri="{C3380CC4-5D6E-409C-BE32-E72D297353CC}">
                  <c16:uniqueId val="{00000009-6897-473A-855D-3322D53A85E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6897-473A-855D-3322D53A85E2}"/>
                </c:ext>
              </c:extLst>
            </c:dLbl>
            <c:spPr>
              <a:noFill/>
              <a:ln>
                <a:noFill/>
              </a:ln>
              <a:effectLst/>
            </c:spPr>
            <c:txPr>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'11.N2O'!$AX$13:$AX$16</c:f>
              <c:numCache>
                <c:formatCode>0.0%</c:formatCode>
                <c:ptCount val="4"/>
                <c:pt idx="0">
                  <c:v>0.43718537953352415</c:v>
                </c:pt>
                <c:pt idx="1">
                  <c:v>0.28802279077414422</c:v>
                </c:pt>
                <c:pt idx="2">
                  <c:v>0.19953404162495159</c:v>
                </c:pt>
                <c:pt idx="3">
                  <c:v>7.5257788067379969E-2</c:v>
                </c:pt>
              </c:numCache>
            </c:numRef>
          </c:val>
          <c:extLst>
            <c:ext xmlns:c16="http://schemas.microsoft.com/office/drawing/2014/chart" uri="{C3380CC4-5D6E-409C-BE32-E72D297353CC}">
              <c16:uniqueId val="{0000000B-6897-473A-855D-3322D53A85E2}"/>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'リンク切公表時非表示（グラフの添え物）'!$AP$47</c:f>
              <c:strCache>
                <c:ptCount val="1"/>
                <c:pt idx="0">
                  <c:v>   in FY2005</c:v>
                </c:pt>
              </c:strCache>
            </c:strRef>
          </c:tx>
          <c:spPr>
            <a:noFill/>
            <a:ln>
              <a:noFill/>
            </a:ln>
          </c:spPr>
          <c:dLbls>
            <c:dLbl>
              <c:idx val="0"/>
              <c:layout>
                <c:manualLayout>
                  <c:x val="-6.7084158602737174E-3"/>
                  <c:y val="-0.11232703645770666"/>
                </c:manualLayout>
              </c:layout>
              <c:tx>
                <c:rich>
                  <a:bodyPr wrap="square" lIns="38100" tIns="19050" rIns="38100" bIns="19050" anchor="ctr">
                    <a:noAutofit/>
                  </a:bodyPr>
                  <a:lstStyle/>
                  <a:p>
                    <a:pPr>
                      <a:defRPr sz="1400"/>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DEAF-4F7C-B914-F70E690379ED}"/>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'リンク切公表時非表示（グラフの添え物）'!$AP$48</c:f>
              <c:numCache>
                <c:formatCode>###.0"Mt"</c:formatCode>
                <c:ptCount val="1"/>
                <c:pt idx="0">
                  <c:v>25</c:v>
                </c:pt>
              </c:numCache>
            </c:numRef>
          </c:val>
          <c:extLst>
            <c:ext xmlns:c16="http://schemas.microsoft.com/office/drawing/2014/chart" uri="{C3380CC4-5D6E-409C-BE32-E72D297353CC}">
              <c16:uniqueId val="{00000001-DEAF-4F7C-B914-F70E690379ED}"/>
            </c:ext>
          </c:extLst>
        </c:ser>
        <c:ser>
          <c:idx val="0"/>
          <c:order val="1"/>
          <c:tx>
            <c:strRef>
              <c:f>'11.N2O'!$AP$12</c:f>
              <c:strCache>
                <c:ptCount val="1"/>
                <c:pt idx="0">
                  <c:v>2005</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3-DEAF-4F7C-B914-F70E690379ED}"/>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5-DEAF-4F7C-B914-F70E690379ED}"/>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7-DEAF-4F7C-B914-F70E690379ED}"/>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9-DEAF-4F7C-B914-F70E690379ED}"/>
              </c:ext>
            </c:extLst>
          </c:dPt>
          <c:dLbls>
            <c:dLbl>
              <c:idx val="0"/>
              <c:layout>
                <c:manualLayout>
                  <c:x val="0.13116858904131082"/>
                  <c:y val="0.30084630408610885"/>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2918383629256176"/>
                    </c:manualLayout>
                  </c15:layout>
                </c:ext>
                <c:ext xmlns:c16="http://schemas.microsoft.com/office/drawing/2014/chart" uri="{C3380CC4-5D6E-409C-BE32-E72D297353CC}">
                  <c16:uniqueId val="{00000003-DEAF-4F7C-B914-F70E690379ED}"/>
                </c:ext>
              </c:extLst>
            </c:dLbl>
            <c:dLbl>
              <c:idx val="1"/>
              <c:layout>
                <c:manualLayout>
                  <c:x val="-0.27569826769391415"/>
                  <c:y val="4.5404111590491084E-2"/>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4013005417"/>
                      <c:h val="0.22215996012169756"/>
                    </c:manualLayout>
                  </c15:layout>
                </c:ext>
                <c:ext xmlns:c16="http://schemas.microsoft.com/office/drawing/2014/chart" uri="{C3380CC4-5D6E-409C-BE32-E72D297353CC}">
                  <c16:uniqueId val="{00000005-DEAF-4F7C-B914-F70E690379ED}"/>
                </c:ext>
              </c:extLst>
            </c:dLbl>
            <c:dLbl>
              <c:idx val="2"/>
              <c:layout>
                <c:manualLayout>
                  <c:x val="-0.18948036353601258"/>
                  <c:y val="-5.72288295295642E-2"/>
                </c:manualLayout>
              </c:layout>
              <c:numFmt formatCode="0.0%" sourceLinked="0"/>
              <c:spPr>
                <a:noFill/>
                <a:ln>
                  <a:noFill/>
                </a:ln>
                <a:effectLst/>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58933481251"/>
                      <c:h val="0.28533930802952268"/>
                    </c:manualLayout>
                  </c15:layout>
                </c:ext>
                <c:ext xmlns:c16="http://schemas.microsoft.com/office/drawing/2014/chart" uri="{C3380CC4-5D6E-409C-BE32-E72D297353CC}">
                  <c16:uniqueId val="{00000007-DEAF-4F7C-B914-F70E690379ED}"/>
                </c:ext>
              </c:extLst>
            </c:dLbl>
            <c:dLbl>
              <c:idx val="3"/>
              <c:layout>
                <c:manualLayout>
                  <c:x val="-5.4706749601528222E-2"/>
                  <c:y val="-0.1434311400640278"/>
                </c:manualLayout>
              </c:layout>
              <c:numFmt formatCode="0.0%" sourceLinked="0"/>
              <c:spPr>
                <a:noFill/>
                <a:ln>
                  <a:noFill/>
                </a:ln>
                <a:effectLst/>
              </c:spPr>
              <c:txPr>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62902530077376639"/>
                      <c:h val="0.20502920177056755"/>
                    </c:manualLayout>
                  </c15:layout>
                </c:ext>
                <c:ext xmlns:c16="http://schemas.microsoft.com/office/drawing/2014/chart" uri="{C3380CC4-5D6E-409C-BE32-E72D297353CC}">
                  <c16:uniqueId val="{00000009-DEAF-4F7C-B914-F70E690379ED}"/>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EAF-4F7C-B914-F70E690379ED}"/>
                </c:ext>
              </c:extLst>
            </c:dLbl>
            <c:spPr>
              <a:noFill/>
              <a:ln>
                <a:noFill/>
              </a:ln>
              <a:effectLst/>
            </c:spPr>
            <c:txPr>
              <a:bodyPr/>
              <a:lstStyle/>
              <a:p>
                <a:pPr>
                  <a:defRPr sz="1000" baseline="0"/>
                </a:pPr>
                <a:endParaRPr lang="ja-JP"/>
              </a:p>
            </c:txPr>
            <c:showLegendKey val="0"/>
            <c:showVal val="1"/>
            <c:showCatName val="1"/>
            <c:showSerName val="0"/>
            <c:showPercent val="0"/>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'11.N2O'!$AP$13:$AP$16</c:f>
              <c:numCache>
                <c:formatCode>0.0%</c:formatCode>
                <c:ptCount val="4"/>
                <c:pt idx="0">
                  <c:v>0.39719924165327924</c:v>
                </c:pt>
                <c:pt idx="1">
                  <c:v>0.28747474153296743</c:v>
                </c:pt>
                <c:pt idx="2">
                  <c:v>0.19810914277508851</c:v>
                </c:pt>
                <c:pt idx="3">
                  <c:v>0.1172168740386649</c:v>
                </c:pt>
              </c:numCache>
            </c:numRef>
          </c:val>
          <c:extLst>
            <c:ext xmlns:c16="http://schemas.microsoft.com/office/drawing/2014/chart" uri="{C3380CC4-5D6E-409C-BE32-E72D297353CC}">
              <c16:uniqueId val="{0000000B-DEAF-4F7C-B914-F70E690379ED}"/>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'リンク切公表時非表示（グラフの添え物）'!$BC$52</c:f>
              <c:strCache>
                <c:ptCount val="1"/>
                <c:pt idx="0">
                  <c:v>2018年</c:v>
                </c:pt>
              </c:strCache>
            </c:strRef>
          </c:tx>
          <c:spPr>
            <a:noFill/>
            <a:ln>
              <a:noFill/>
            </a:ln>
          </c:spPr>
          <c:dLbls>
            <c:dLbl>
              <c:idx val="0"/>
              <c:layout>
                <c:manualLayout>
                  <c:x val="-2.9681428872574151E-3"/>
                  <c:y val="-0.10915054312735381"/>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4626-4C35-AC26-266F5D9B067E}"/>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半導体製造</c:v>
                </c:pt>
                <c:pt idx="4">
                  <c:v>液晶製造</c:v>
                </c:pt>
                <c:pt idx="5">
                  <c:v>洗浄剤・溶剤</c:v>
                </c:pt>
                <c:pt idx="6">
                  <c:v>HFCsの製造時の漏出</c:v>
                </c:pt>
                <c:pt idx="7">
                  <c:v>HCFC22製造時の副生HFC23</c:v>
                </c:pt>
                <c:pt idx="8">
                  <c:v>消火剤</c:v>
                </c:pt>
                <c:pt idx="9">
                  <c:v>マグネシウム鋳造</c:v>
                </c:pt>
              </c:strCache>
            </c:strRef>
          </c:cat>
          <c:val>
            <c:numRef>
              <c:f>'リンク切公表時非表示（グラフの添え物）'!$BC$56</c:f>
              <c:numCache>
                <c:formatCode>#,##0"万トン"</c:formatCode>
                <c:ptCount val="1"/>
                <c:pt idx="0">
                  <c:v>4700</c:v>
                </c:pt>
              </c:numCache>
            </c:numRef>
          </c:val>
          <c:extLst>
            <c:ext xmlns:c16="http://schemas.microsoft.com/office/drawing/2014/chart" uri="{C3380CC4-5D6E-409C-BE32-E72D297353CC}">
              <c16:uniqueId val="{00000001-4626-4C35-AC26-266F5D9B067E}"/>
            </c:ext>
          </c:extLst>
        </c:ser>
        <c:ser>
          <c:idx val="0"/>
          <c:order val="1"/>
          <c:tx>
            <c:strRef>
              <c:f>'13.F-gas'!$BC$38</c:f>
              <c:strCache>
                <c:ptCount val="1"/>
                <c:pt idx="0">
                  <c:v>2018</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4626-4C35-AC26-266F5D9B067E}"/>
              </c:ext>
            </c:extLst>
          </c:dPt>
          <c:dPt>
            <c:idx val="1"/>
            <c:bubble3D val="0"/>
            <c:spPr>
              <a:solidFill>
                <a:srgbClr val="993366"/>
              </a:solidFill>
              <a:ln>
                <a:solidFill>
                  <a:schemeClr val="tx1">
                    <a:alpha val="94000"/>
                  </a:schemeClr>
                </a:solidFill>
              </a:ln>
            </c:spPr>
            <c:extLst>
              <c:ext xmlns:c16="http://schemas.microsoft.com/office/drawing/2014/chart" uri="{C3380CC4-5D6E-409C-BE32-E72D297353CC}">
                <c16:uniqueId val="{00000005-4626-4C35-AC26-266F5D9B067E}"/>
              </c:ext>
            </c:extLst>
          </c:dPt>
          <c:dPt>
            <c:idx val="2"/>
            <c:bubble3D val="0"/>
            <c:spPr>
              <a:solidFill>
                <a:srgbClr val="FFFFCC"/>
              </a:solidFill>
              <a:ln>
                <a:solidFill>
                  <a:schemeClr val="tx1"/>
                </a:solidFill>
              </a:ln>
            </c:spPr>
            <c:extLst>
              <c:ext xmlns:c16="http://schemas.microsoft.com/office/drawing/2014/chart" uri="{C3380CC4-5D6E-409C-BE32-E72D297353CC}">
                <c16:uniqueId val="{00000007-4626-4C35-AC26-266F5D9B067E}"/>
              </c:ext>
            </c:extLst>
          </c:dPt>
          <c:dPt>
            <c:idx val="3"/>
            <c:bubble3D val="0"/>
            <c:spPr>
              <a:solidFill>
                <a:srgbClr val="CCFFFF"/>
              </a:solidFill>
              <a:ln>
                <a:solidFill>
                  <a:schemeClr val="tx1"/>
                </a:solidFill>
              </a:ln>
            </c:spPr>
            <c:extLst>
              <c:ext xmlns:c16="http://schemas.microsoft.com/office/drawing/2014/chart" uri="{C3380CC4-5D6E-409C-BE32-E72D297353CC}">
                <c16:uniqueId val="{00000009-4626-4C35-AC26-266F5D9B067E}"/>
              </c:ext>
            </c:extLst>
          </c:dPt>
          <c:dLbls>
            <c:dLbl>
              <c:idx val="0"/>
              <c:layout>
                <c:manualLayout>
                  <c:x val="0.16377675128036895"/>
                  <c:y val="0.11524975231782625"/>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4626-4C35-AC26-266F5D9B067E}"/>
                </c:ext>
              </c:extLst>
            </c:dLbl>
            <c:dLbl>
              <c:idx val="1"/>
              <c:layout>
                <c:manualLayout>
                  <c:x val="-0.33774911811796154"/>
                  <c:y val="8.425054087820337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4626-4C35-AC26-266F5D9B067E}"/>
                </c:ext>
              </c:extLst>
            </c:dLbl>
            <c:dLbl>
              <c:idx val="2"/>
              <c:layout>
                <c:manualLayout>
                  <c:x val="-0.3837028486760265"/>
                  <c:y val="-5.7834316984973717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4626-4C35-AC26-266F5D9B067E}"/>
                </c:ext>
              </c:extLst>
            </c:dLbl>
            <c:dLbl>
              <c:idx val="3"/>
              <c:layout>
                <c:manualLayout>
                  <c:x val="-0.35989930427508704"/>
                  <c:y val="-0.15410411114314579"/>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6873721035"/>
                      <c:h val="4.9277696128413741E-2"/>
                    </c:manualLayout>
                  </c15:layout>
                </c:ext>
                <c:ext xmlns:c16="http://schemas.microsoft.com/office/drawing/2014/chart" uri="{C3380CC4-5D6E-409C-BE32-E72D297353CC}">
                  <c16:uniqueId val="{00000009-4626-4C35-AC26-266F5D9B067E}"/>
                </c:ext>
              </c:extLst>
            </c:dLbl>
            <c:dLbl>
              <c:idx val="4"/>
              <c:layout>
                <c:manualLayout>
                  <c:x val="-0.33591894527817723"/>
                  <c:y val="-0.22945287314835741"/>
                </c:manualLayout>
              </c:layout>
              <c:numFmt formatCode="0.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3494490638"/>
                      <c:h val="3.7943983066937637E-2"/>
                    </c:manualLayout>
                  </c15:layout>
                </c:ext>
                <c:ext xmlns:c16="http://schemas.microsoft.com/office/drawing/2014/chart" uri="{C3380CC4-5D6E-409C-BE32-E72D297353CC}">
                  <c16:uniqueId val="{0000000A-4626-4C35-AC26-266F5D9B067E}"/>
                </c:ext>
              </c:extLst>
            </c:dLbl>
            <c:dLbl>
              <c:idx val="5"/>
              <c:layout>
                <c:manualLayout>
                  <c:x val="-7.7878428370491623E-2"/>
                  <c:y val="-0.28244067365757208"/>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6242537527"/>
                      <c:h val="3.8268022227607702E-2"/>
                    </c:manualLayout>
                  </c15:layout>
                </c:ext>
                <c:ext xmlns:c16="http://schemas.microsoft.com/office/drawing/2014/chart" uri="{C3380CC4-5D6E-409C-BE32-E72D297353CC}">
                  <c16:uniqueId val="{0000000B-4626-4C35-AC26-266F5D9B067E}"/>
                </c:ext>
              </c:extLst>
            </c:dLbl>
            <c:dLbl>
              <c:idx val="6"/>
              <c:layout>
                <c:manualLayout>
                  <c:x val="0.30838263411081157"/>
                  <c:y val="-0.2723848248250337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4626-4C35-AC26-266F5D9B067E}"/>
                </c:ext>
              </c:extLst>
            </c:dLbl>
            <c:dLbl>
              <c:idx val="7"/>
              <c:layout>
                <c:manualLayout>
                  <c:x val="0.30286164013884814"/>
                  <c:y val="-0.15862779844405223"/>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4626-4C35-AC26-266F5D9B067E}"/>
                </c:ext>
              </c:extLst>
            </c:dLbl>
            <c:dLbl>
              <c:idx val="8"/>
              <c:layout>
                <c:manualLayout>
                  <c:x val="0.31937735265272488"/>
                  <c:y val="-8.8039501102852413E-2"/>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4626-4C35-AC26-266F5D9B067E}"/>
                </c:ext>
              </c:extLst>
            </c:dLbl>
            <c:dLbl>
              <c:idx val="9"/>
              <c:layout>
                <c:manualLayout>
                  <c:x val="0.3166389419470631"/>
                  <c:y val="-1.6047264433771427E-2"/>
                </c:manualLayout>
              </c:layout>
              <c:numFmt formatCode="0.000%" sourceLinked="0"/>
              <c:spPr>
                <a:noFill/>
                <a:ln>
                  <a:noFill/>
                </a:ln>
                <a:effectLst/>
              </c:spPr>
              <c:txPr>
                <a:bodyPr wrap="square" lIns="38100" tIns="19050" rIns="38100" bIns="19050" anchor="ctr"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4626-4C35-AC26-266F5D9B067E}"/>
                </c:ext>
              </c:extLst>
            </c:dLbl>
            <c:numFmt formatCode="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半導体製造</c:v>
                </c:pt>
                <c:pt idx="4">
                  <c:v>液晶製造</c:v>
                </c:pt>
                <c:pt idx="5">
                  <c:v>洗浄剤・溶剤</c:v>
                </c:pt>
                <c:pt idx="6">
                  <c:v>HFCsの製造時の漏出</c:v>
                </c:pt>
                <c:pt idx="7">
                  <c:v>HCFC22製造時の副生HFC23</c:v>
                </c:pt>
                <c:pt idx="8">
                  <c:v>消火剤</c:v>
                </c:pt>
                <c:pt idx="9">
                  <c:v>マグネシウム鋳造</c:v>
                </c:pt>
              </c:strCache>
            </c:strRef>
          </c:cat>
          <c:val>
            <c:numRef>
              <c:f>'13.F-gas'!$BC$40:$BC$49</c:f>
              <c:numCache>
                <c:formatCode>#0.0%;[Red]\-#0.0%</c:formatCode>
                <c:ptCount val="10"/>
                <c:pt idx="0">
                  <c:v>0.91895378238177194</c:v>
                </c:pt>
                <c:pt idx="1">
                  <c:v>6.2185858901676813E-2</c:v>
                </c:pt>
                <c:pt idx="2">
                  <c:v>1.157585740466744E-2</c:v>
                </c:pt>
                <c:pt idx="3">
                  <c:v>2.3992968866905404E-3</c:v>
                </c:pt>
                <c:pt idx="4">
                  <c:v>8.8207211271685216E-6</c:v>
                </c:pt>
                <c:pt idx="5">
                  <c:v>2.4958620618154683E-3</c:v>
                </c:pt>
                <c:pt idx="6">
                  <c:v>1.882650558139436E-3</c:v>
                </c:pt>
                <c:pt idx="7">
                  <c:v>2.5198100661806078E-4</c:v>
                </c:pt>
                <c:pt idx="8">
                  <c:v>2.0936985727727848E-4</c:v>
                </c:pt>
                <c:pt idx="9">
                  <c:v>3.6520220215928401E-5</c:v>
                </c:pt>
              </c:numCache>
            </c:numRef>
          </c:val>
          <c:extLst>
            <c:ext xmlns:c16="http://schemas.microsoft.com/office/drawing/2014/chart" uri="{C3380CC4-5D6E-409C-BE32-E72D297353CC}">
              <c16:uniqueId val="{00000010-4626-4C35-AC26-266F5D9B067E}"/>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'リンク切公表時非表示（グラフの添え物）'!$AX$52</c:f>
              <c:strCache>
                <c:ptCount val="1"/>
                <c:pt idx="0">
                  <c:v>2013年</c:v>
                </c:pt>
              </c:strCache>
            </c:strRef>
          </c:tx>
          <c:spPr>
            <a:noFill/>
            <a:ln>
              <a:noFill/>
            </a:ln>
          </c:spPr>
          <c:dLbls>
            <c:dLbl>
              <c:idx val="0"/>
              <c:layout>
                <c:manualLayout>
                  <c:x val="-2.9682125399222168E-3"/>
                  <c:y val="-0.10314718247092455"/>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A631-4856-9355-3035C8779AC4}"/>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半導体製造</c:v>
                </c:pt>
                <c:pt idx="4">
                  <c:v>液晶製造</c:v>
                </c:pt>
                <c:pt idx="5">
                  <c:v>洗浄剤・溶剤</c:v>
                </c:pt>
                <c:pt idx="6">
                  <c:v>HFCsの製造時の漏出</c:v>
                </c:pt>
                <c:pt idx="7">
                  <c:v>HCFC22製造時の副生HFC23</c:v>
                </c:pt>
                <c:pt idx="8">
                  <c:v>消火剤</c:v>
                </c:pt>
                <c:pt idx="9">
                  <c:v>マグネシウム鋳造</c:v>
                </c:pt>
              </c:strCache>
            </c:strRef>
          </c:cat>
          <c:val>
            <c:numRef>
              <c:f>'リンク切公表時非表示（グラフの添え物）'!$AX$56</c:f>
              <c:numCache>
                <c:formatCode>#,##0"万トン"</c:formatCode>
                <c:ptCount val="1"/>
                <c:pt idx="0">
                  <c:v>3210</c:v>
                </c:pt>
              </c:numCache>
            </c:numRef>
          </c:val>
          <c:extLst>
            <c:ext xmlns:c16="http://schemas.microsoft.com/office/drawing/2014/chart" uri="{C3380CC4-5D6E-409C-BE32-E72D297353CC}">
              <c16:uniqueId val="{00000001-A631-4856-9355-3035C8779AC4}"/>
            </c:ext>
          </c:extLst>
        </c:ser>
        <c:ser>
          <c:idx val="0"/>
          <c:order val="1"/>
          <c:tx>
            <c:strRef>
              <c:f>'13.F-gas'!$AX$38</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A631-4856-9355-3035C8779AC4}"/>
              </c:ext>
            </c:extLst>
          </c:dPt>
          <c:dPt>
            <c:idx val="1"/>
            <c:bubble3D val="0"/>
            <c:spPr>
              <a:solidFill>
                <a:srgbClr val="993366"/>
              </a:solidFill>
              <a:ln>
                <a:solidFill>
                  <a:schemeClr val="tx1">
                    <a:alpha val="94000"/>
                  </a:schemeClr>
                </a:solidFill>
              </a:ln>
            </c:spPr>
            <c:extLst>
              <c:ext xmlns:c16="http://schemas.microsoft.com/office/drawing/2014/chart" uri="{C3380CC4-5D6E-409C-BE32-E72D297353CC}">
                <c16:uniqueId val="{00000005-A631-4856-9355-3035C8779AC4}"/>
              </c:ext>
            </c:extLst>
          </c:dPt>
          <c:dPt>
            <c:idx val="2"/>
            <c:bubble3D val="0"/>
            <c:spPr>
              <a:solidFill>
                <a:srgbClr val="FFFFCC"/>
              </a:solidFill>
              <a:ln>
                <a:solidFill>
                  <a:schemeClr val="tx1"/>
                </a:solidFill>
              </a:ln>
            </c:spPr>
            <c:extLst>
              <c:ext xmlns:c16="http://schemas.microsoft.com/office/drawing/2014/chart" uri="{C3380CC4-5D6E-409C-BE32-E72D297353CC}">
                <c16:uniqueId val="{00000007-A631-4856-9355-3035C8779AC4}"/>
              </c:ext>
            </c:extLst>
          </c:dPt>
          <c:dPt>
            <c:idx val="3"/>
            <c:bubble3D val="0"/>
            <c:spPr>
              <a:solidFill>
                <a:srgbClr val="CCFFFF"/>
              </a:solidFill>
              <a:ln>
                <a:solidFill>
                  <a:schemeClr val="tx1"/>
                </a:solidFill>
              </a:ln>
            </c:spPr>
            <c:extLst>
              <c:ext xmlns:c16="http://schemas.microsoft.com/office/drawing/2014/chart" uri="{C3380CC4-5D6E-409C-BE32-E72D297353CC}">
                <c16:uniqueId val="{00000009-A631-4856-9355-3035C8779AC4}"/>
              </c:ext>
            </c:extLst>
          </c:dPt>
          <c:dLbls>
            <c:dLbl>
              <c:idx val="0"/>
              <c:layout>
                <c:manualLayout>
                  <c:x val="0.11321321026400055"/>
                  <c:y val="9.9368519803584562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5795040035"/>
                      <c:h val="5.6948176347839212E-2"/>
                    </c:manualLayout>
                  </c15:layout>
                </c:ext>
                <c:ext xmlns:c16="http://schemas.microsoft.com/office/drawing/2014/chart" uri="{C3380CC4-5D6E-409C-BE32-E72D297353CC}">
                  <c16:uniqueId val="{00000003-A631-4856-9355-3035C8779AC4}"/>
                </c:ext>
              </c:extLst>
            </c:dLbl>
            <c:dLbl>
              <c:idx val="1"/>
              <c:layout>
                <c:manualLayout>
                  <c:x val="-0.33774911811796154"/>
                  <c:y val="8.425054087820337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A631-4856-9355-3035C8779AC4}"/>
                </c:ext>
              </c:extLst>
            </c:dLbl>
            <c:dLbl>
              <c:idx val="2"/>
              <c:layout>
                <c:manualLayout>
                  <c:x val="-0.3837028486760265"/>
                  <c:y val="-5.7834316984973717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A631-4856-9355-3035C8779AC4}"/>
                </c:ext>
              </c:extLst>
            </c:dLbl>
            <c:dLbl>
              <c:idx val="3"/>
              <c:layout>
                <c:manualLayout>
                  <c:x val="-0.35989930427508704"/>
                  <c:y val="-0.15410411114314579"/>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6873721035"/>
                      <c:h val="4.9277696128413741E-2"/>
                    </c:manualLayout>
                  </c15:layout>
                </c:ext>
                <c:ext xmlns:c16="http://schemas.microsoft.com/office/drawing/2014/chart" uri="{C3380CC4-5D6E-409C-BE32-E72D297353CC}">
                  <c16:uniqueId val="{00000009-A631-4856-9355-3035C8779AC4}"/>
                </c:ext>
              </c:extLst>
            </c:dLbl>
            <c:dLbl>
              <c:idx val="4"/>
              <c:layout>
                <c:manualLayout>
                  <c:x val="-0.33591894527817723"/>
                  <c:y val="-0.22945287314835741"/>
                </c:manualLayout>
              </c:layout>
              <c:numFmt formatCode="0.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3494490638"/>
                      <c:h val="3.7943983066937637E-2"/>
                    </c:manualLayout>
                  </c15:layout>
                </c:ext>
                <c:ext xmlns:c16="http://schemas.microsoft.com/office/drawing/2014/chart" uri="{C3380CC4-5D6E-409C-BE32-E72D297353CC}">
                  <c16:uniqueId val="{0000000A-A631-4856-9355-3035C8779AC4}"/>
                </c:ext>
              </c:extLst>
            </c:dLbl>
            <c:dLbl>
              <c:idx val="5"/>
              <c:layout>
                <c:manualLayout>
                  <c:x val="-7.7878428370491623E-2"/>
                  <c:y val="-0.28244067365757208"/>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6242537527"/>
                      <c:h val="3.8268022227607702E-2"/>
                    </c:manualLayout>
                  </c15:layout>
                </c:ext>
                <c:ext xmlns:c16="http://schemas.microsoft.com/office/drawing/2014/chart" uri="{C3380CC4-5D6E-409C-BE32-E72D297353CC}">
                  <c16:uniqueId val="{0000000B-A631-4856-9355-3035C8779AC4}"/>
                </c:ext>
              </c:extLst>
            </c:dLbl>
            <c:dLbl>
              <c:idx val="6"/>
              <c:layout>
                <c:manualLayout>
                  <c:x val="0.30838263411081157"/>
                  <c:y val="-0.2723848248250337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A631-4856-9355-3035C8779AC4}"/>
                </c:ext>
              </c:extLst>
            </c:dLbl>
            <c:dLbl>
              <c:idx val="7"/>
              <c:layout>
                <c:manualLayout>
                  <c:x val="0.30286164013884814"/>
                  <c:y val="-0.15862779844405223"/>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A631-4856-9355-3035C8779AC4}"/>
                </c:ext>
              </c:extLst>
            </c:dLbl>
            <c:dLbl>
              <c:idx val="8"/>
              <c:layout>
                <c:manualLayout>
                  <c:x val="0.31937735265272488"/>
                  <c:y val="-8.8039501102852413E-2"/>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A631-4856-9355-3035C8779AC4}"/>
                </c:ext>
              </c:extLst>
            </c:dLbl>
            <c:dLbl>
              <c:idx val="9"/>
              <c:layout>
                <c:manualLayout>
                  <c:x val="0.3166389419470631"/>
                  <c:y val="-1.6047264433771427E-2"/>
                </c:manualLayout>
              </c:layout>
              <c:numFmt formatCode="0.000%" sourceLinked="0"/>
              <c:spPr>
                <a:noFill/>
                <a:ln>
                  <a:noFill/>
                </a:ln>
                <a:effectLst/>
              </c:spPr>
              <c:txPr>
                <a:bodyPr wrap="square" lIns="38100" tIns="19050" rIns="38100" bIns="19050" anchor="ctr"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A631-4856-9355-3035C8779AC4}"/>
                </c:ext>
              </c:extLst>
            </c:dLbl>
            <c:numFmt formatCode="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半導体製造</c:v>
                </c:pt>
                <c:pt idx="4">
                  <c:v>液晶製造</c:v>
                </c:pt>
                <c:pt idx="5">
                  <c:v>洗浄剤・溶剤</c:v>
                </c:pt>
                <c:pt idx="6">
                  <c:v>HFCsの製造時の漏出</c:v>
                </c:pt>
                <c:pt idx="7">
                  <c:v>HCFC22製造時の副生HFC23</c:v>
                </c:pt>
                <c:pt idx="8">
                  <c:v>消火剤</c:v>
                </c:pt>
                <c:pt idx="9">
                  <c:v>マグネシウム鋳造</c:v>
                </c:pt>
              </c:strCache>
            </c:strRef>
          </c:cat>
          <c:val>
            <c:numRef>
              <c:f>'13.F-gas'!$AX$40:$AX$49</c:f>
              <c:numCache>
                <c:formatCode>#0.0%;[Red]\-#0.0%</c:formatCode>
                <c:ptCount val="10"/>
                <c:pt idx="0">
                  <c:v>0.90355055769202008</c:v>
                </c:pt>
                <c:pt idx="1">
                  <c:v>6.9440399857381485E-2</c:v>
                </c:pt>
                <c:pt idx="2">
                  <c:v>1.5243075041581816E-2</c:v>
                </c:pt>
                <c:pt idx="3">
                  <c:v>3.4027294563718116E-3</c:v>
                </c:pt>
                <c:pt idx="4">
                  <c:v>7.3754878139994327E-5</c:v>
                </c:pt>
                <c:pt idx="5">
                  <c:v>3.3826631776442801E-3</c:v>
                </c:pt>
                <c:pt idx="6">
                  <c:v>4.0854230398510109E-3</c:v>
                </c:pt>
                <c:pt idx="7">
                  <c:v>5.0710408777926398E-4</c:v>
                </c:pt>
                <c:pt idx="8">
                  <c:v>2.7420413526408401E-4</c:v>
                </c:pt>
                <c:pt idx="9">
                  <c:v>4.00886339663337E-5</c:v>
                </c:pt>
              </c:numCache>
            </c:numRef>
          </c:val>
          <c:extLst>
            <c:ext xmlns:c16="http://schemas.microsoft.com/office/drawing/2014/chart" uri="{C3380CC4-5D6E-409C-BE32-E72D297353CC}">
              <c16:uniqueId val="{00000010-A631-4856-9355-3035C8779AC4}"/>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aseline="0">
                <a:solidFill>
                  <a:sysClr val="windowText" lastClr="000000"/>
                </a:solidFill>
              </a:defRPr>
            </a:pPr>
            <a:r>
              <a:rPr lang="en-US" altLang="ja-JP" sz="1800" b="1" i="0" baseline="0">
                <a:effectLst/>
              </a:rPr>
              <a:t>Trends in GHG emissions (FY2018)</a:t>
            </a:r>
            <a:endParaRPr lang="ja-JP" altLang="ja-JP" sz="1600">
              <a:effectLst/>
            </a:endParaRPr>
          </a:p>
        </c:rich>
      </c:tx>
      <c:layout>
        <c:manualLayout>
          <c:xMode val="edge"/>
          <c:yMode val="edge"/>
          <c:x val="0.25644774743862581"/>
          <c:y val="2.4529418032576068E-3"/>
        </c:manualLayout>
      </c:layout>
      <c:overlay val="0"/>
    </c:title>
    <c:autoTitleDeleted val="0"/>
    <c:plotArea>
      <c:layout>
        <c:manualLayout>
          <c:layoutTarget val="inner"/>
          <c:xMode val="edge"/>
          <c:yMode val="edge"/>
          <c:x val="0.14653368877248787"/>
          <c:y val="0.11053314814814814"/>
          <c:w val="0.63515738449717318"/>
          <c:h val="0.61638740740740761"/>
        </c:manualLayout>
      </c:layout>
      <c:barChart>
        <c:barDir val="col"/>
        <c:grouping val="stacked"/>
        <c:varyColors val="0"/>
        <c:ser>
          <c:idx val="0"/>
          <c:order val="0"/>
          <c:tx>
            <c:strRef>
              <c:f>'リンク切公表時非表示（グラフの添え物）'!$Y$3</c:f>
              <c:strCache>
                <c:ptCount val="1"/>
                <c:pt idx="0">
                  <c:v>CO₂</c:v>
                </c:pt>
              </c:strCache>
            </c:strRef>
          </c:tx>
          <c:spPr>
            <a:solidFill>
              <a:srgbClr val="9999FF"/>
            </a:solidFill>
            <a:ln>
              <a:solidFill>
                <a:schemeClr val="tx1"/>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'1.Total'!$AA$5:$BC$5</c:f>
              <c:numCache>
                <c:formatCode>#,##0_ </c:formatCode>
                <c:ptCount val="29"/>
                <c:pt idx="0">
                  <c:v>1163.8736184377096</c:v>
                </c:pt>
                <c:pt idx="1">
                  <c:v>1175.3529181396759</c:v>
                </c:pt>
                <c:pt idx="2">
                  <c:v>1184.7914950435054</c:v>
                </c:pt>
                <c:pt idx="3">
                  <c:v>1177.467135915155</c:v>
                </c:pt>
                <c:pt idx="4">
                  <c:v>1232.3539777903827</c:v>
                </c:pt>
                <c:pt idx="5">
                  <c:v>1244.6201450409851</c:v>
                </c:pt>
                <c:pt idx="6">
                  <c:v>1256.5807651197742</c:v>
                </c:pt>
                <c:pt idx="7">
                  <c:v>1249.6632087939336</c:v>
                </c:pt>
                <c:pt idx="8">
                  <c:v>1209.582714079814</c:v>
                </c:pt>
                <c:pt idx="9">
                  <c:v>1246.1726335165893</c:v>
                </c:pt>
                <c:pt idx="10">
                  <c:v>1269.0771927207122</c:v>
                </c:pt>
                <c:pt idx="11">
                  <c:v>1253.9985910291673</c:v>
                </c:pt>
                <c:pt idx="12">
                  <c:v>1282.9878030518169</c:v>
                </c:pt>
                <c:pt idx="13">
                  <c:v>1291.0302194543854</c:v>
                </c:pt>
                <c:pt idx="14">
                  <c:v>1286.1719595965694</c:v>
                </c:pt>
                <c:pt idx="15">
                  <c:v>1293.252148146647</c:v>
                </c:pt>
                <c:pt idx="16">
                  <c:v>1269.9576046258151</c:v>
                </c:pt>
                <c:pt idx="17">
                  <c:v>1305.5028671441362</c:v>
                </c:pt>
                <c:pt idx="18">
                  <c:v>1234.6060392589866</c:v>
                </c:pt>
                <c:pt idx="19">
                  <c:v>1165.1263374270789</c:v>
                </c:pt>
                <c:pt idx="20">
                  <c:v>1216.4781984308586</c:v>
                </c:pt>
                <c:pt idx="21">
                  <c:v>1266.4743690775574</c:v>
                </c:pt>
                <c:pt idx="22">
                  <c:v>1307.6733587455012</c:v>
                </c:pt>
                <c:pt idx="23">
                  <c:v>1316.9466289725592</c:v>
                </c:pt>
                <c:pt idx="24">
                  <c:v>1265.2181570267876</c:v>
                </c:pt>
                <c:pt idx="25">
                  <c:v>1224.9325064861775</c:v>
                </c:pt>
                <c:pt idx="26">
                  <c:v>1205.2750824104546</c:v>
                </c:pt>
                <c:pt idx="27">
                  <c:v>1189.7380817023857</c:v>
                </c:pt>
                <c:pt idx="28">
                  <c:v>1137.7510238763762</c:v>
                </c:pt>
              </c:numCache>
            </c:numRef>
          </c:val>
          <c:extLst>
            <c:ext xmlns:c16="http://schemas.microsoft.com/office/drawing/2014/chart" uri="{C3380CC4-5D6E-409C-BE32-E72D297353CC}">
              <c16:uniqueId val="{00000000-F251-4550-8CF2-CDDE65ABCA56}"/>
            </c:ext>
          </c:extLst>
        </c:ser>
        <c:ser>
          <c:idx val="1"/>
          <c:order val="1"/>
          <c:tx>
            <c:strRef>
              <c:f>'リンク切公表時非表示（グラフの添え物）'!$Y$4</c:f>
              <c:strCache>
                <c:ptCount val="1"/>
                <c:pt idx="0">
                  <c:v>CH₄</c:v>
                </c:pt>
              </c:strCache>
            </c:strRef>
          </c:tx>
          <c:spPr>
            <a:solidFill>
              <a:srgbClr val="993366"/>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'1.Total'!$AA$8:$BC$8</c:f>
              <c:numCache>
                <c:formatCode>#,##0.0_ </c:formatCode>
                <c:ptCount val="29"/>
                <c:pt idx="0">
                  <c:v>44.418487295150435</c:v>
                </c:pt>
                <c:pt idx="1">
                  <c:v>43.259723113292615</c:v>
                </c:pt>
                <c:pt idx="2">
                  <c:v>44.118705015709864</c:v>
                </c:pt>
                <c:pt idx="3">
                  <c:v>40.02552088699403</c:v>
                </c:pt>
                <c:pt idx="4">
                  <c:v>43.411571719400868</c:v>
                </c:pt>
                <c:pt idx="5">
                  <c:v>41.926419583018458</c:v>
                </c:pt>
                <c:pt idx="6">
                  <c:v>40.721693602033135</c:v>
                </c:pt>
                <c:pt idx="7">
                  <c:v>39.970454729664318</c:v>
                </c:pt>
                <c:pt idx="8">
                  <c:v>38.107777628715503</c:v>
                </c:pt>
                <c:pt idx="9">
                  <c:v>37.98986986930209</c:v>
                </c:pt>
                <c:pt idx="10">
                  <c:v>37.981977706620519</c:v>
                </c:pt>
                <c:pt idx="11">
                  <c:v>37.132109487702785</c:v>
                </c:pt>
                <c:pt idx="12">
                  <c:v>36.43612613204877</c:v>
                </c:pt>
                <c:pt idx="13">
                  <c:v>34.991467748097016</c:v>
                </c:pt>
                <c:pt idx="14">
                  <c:v>36.025050127154437</c:v>
                </c:pt>
                <c:pt idx="15">
                  <c:v>35.845439411833169</c:v>
                </c:pt>
                <c:pt idx="16">
                  <c:v>35.26372328081198</c:v>
                </c:pt>
                <c:pt idx="17">
                  <c:v>35.539524822560139</c:v>
                </c:pt>
                <c:pt idx="18">
                  <c:v>35.239645979001764</c:v>
                </c:pt>
                <c:pt idx="19">
                  <c:v>34.276540347346</c:v>
                </c:pt>
                <c:pt idx="20">
                  <c:v>34.783599198531178</c:v>
                </c:pt>
                <c:pt idx="21">
                  <c:v>33.776168540486211</c:v>
                </c:pt>
                <c:pt idx="22">
                  <c:v>32.90396441452409</c:v>
                </c:pt>
                <c:pt idx="23">
                  <c:v>32.533424435627623</c:v>
                </c:pt>
                <c:pt idx="24">
                  <c:v>31.886892953517954</c:v>
                </c:pt>
                <c:pt idx="25">
                  <c:v>31.06469379046063</c:v>
                </c:pt>
                <c:pt idx="26">
                  <c:v>30.736221569165021</c:v>
                </c:pt>
                <c:pt idx="27">
                  <c:v>30.23719222388895</c:v>
                </c:pt>
                <c:pt idx="28">
                  <c:v>29.854897441755366</c:v>
                </c:pt>
              </c:numCache>
            </c:numRef>
          </c:val>
          <c:extLst>
            <c:ext xmlns:c16="http://schemas.microsoft.com/office/drawing/2014/chart" uri="{C3380CC4-5D6E-409C-BE32-E72D297353CC}">
              <c16:uniqueId val="{00000001-F251-4550-8CF2-CDDE65ABCA56}"/>
            </c:ext>
          </c:extLst>
        </c:ser>
        <c:ser>
          <c:idx val="2"/>
          <c:order val="2"/>
          <c:tx>
            <c:strRef>
              <c:f>'リンク切公表時非表示（グラフの添え物）'!$Y$5</c:f>
              <c:strCache>
                <c:ptCount val="1"/>
                <c:pt idx="0">
                  <c:v>N₂O</c:v>
                </c:pt>
              </c:strCache>
            </c:strRef>
          </c:tx>
          <c:spPr>
            <a:solidFill>
              <a:srgbClr val="FFFFCC"/>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'1.Total'!$AA$9:$BC$9</c:f>
              <c:numCache>
                <c:formatCode>#,##0.0_ </c:formatCode>
                <c:ptCount val="29"/>
                <c:pt idx="0">
                  <c:v>31.87587917135582</c:v>
                </c:pt>
                <c:pt idx="1">
                  <c:v>31.580537363811526</c:v>
                </c:pt>
                <c:pt idx="2">
                  <c:v>31.752763950442244</c:v>
                </c:pt>
                <c:pt idx="3">
                  <c:v>31.615368254060911</c:v>
                </c:pt>
                <c:pt idx="4">
                  <c:v>32.871017691425571</c:v>
                </c:pt>
                <c:pt idx="5">
                  <c:v>33.178794407039064</c:v>
                </c:pt>
                <c:pt idx="6">
                  <c:v>34.309232323056428</c:v>
                </c:pt>
                <c:pt idx="7">
                  <c:v>35.11648948879364</c:v>
                </c:pt>
                <c:pt idx="8">
                  <c:v>33.533047991868209</c:v>
                </c:pt>
                <c:pt idx="9">
                  <c:v>27.386599125225128</c:v>
                </c:pt>
                <c:pt idx="10">
                  <c:v>29.905553006007032</c:v>
                </c:pt>
                <c:pt idx="11">
                  <c:v>26.28830060669971</c:v>
                </c:pt>
                <c:pt idx="12">
                  <c:v>25.735577954533987</c:v>
                </c:pt>
                <c:pt idx="13">
                  <c:v>25.577403328280763</c:v>
                </c:pt>
                <c:pt idx="14">
                  <c:v>25.407783642251712</c:v>
                </c:pt>
                <c:pt idx="15">
                  <c:v>24.962613323085758</c:v>
                </c:pt>
                <c:pt idx="16">
                  <c:v>24.837316517803636</c:v>
                </c:pt>
                <c:pt idx="17">
                  <c:v>24.202343380888387</c:v>
                </c:pt>
                <c:pt idx="18">
                  <c:v>23.386656878270347</c:v>
                </c:pt>
                <c:pt idx="19">
                  <c:v>22.743001574133988</c:v>
                </c:pt>
                <c:pt idx="20">
                  <c:v>22.195351404016343</c:v>
                </c:pt>
                <c:pt idx="21">
                  <c:v>21.789834556919569</c:v>
                </c:pt>
                <c:pt idx="22">
                  <c:v>21.470793529119238</c:v>
                </c:pt>
                <c:pt idx="23">
                  <c:v>21.496231996977954</c:v>
                </c:pt>
                <c:pt idx="24">
                  <c:v>21.101085759570264</c:v>
                </c:pt>
                <c:pt idx="25">
                  <c:v>20.737143926420234</c:v>
                </c:pt>
                <c:pt idx="26">
                  <c:v>20.195800324504759</c:v>
                </c:pt>
                <c:pt idx="27">
                  <c:v>20.417797712929467</c:v>
                </c:pt>
                <c:pt idx="28">
                  <c:v>19.999976573695122</c:v>
                </c:pt>
              </c:numCache>
            </c:numRef>
          </c:val>
          <c:extLst>
            <c:ext xmlns:c16="http://schemas.microsoft.com/office/drawing/2014/chart" uri="{C3380CC4-5D6E-409C-BE32-E72D297353CC}">
              <c16:uniqueId val="{00000002-F251-4550-8CF2-CDDE65ABCA56}"/>
            </c:ext>
          </c:extLst>
        </c:ser>
        <c:ser>
          <c:idx val="3"/>
          <c:order val="3"/>
          <c:tx>
            <c:strRef>
              <c:f>'リンク切公表時非表示（グラフの添え物）'!$Y$6</c:f>
              <c:strCache>
                <c:ptCount val="1"/>
                <c:pt idx="0">
                  <c:v>HFCs</c:v>
                </c:pt>
              </c:strCache>
            </c:strRef>
          </c:tx>
          <c:spPr>
            <a:solidFill>
              <a:srgbClr val="CCFFFF"/>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'1.Total'!$AA$11:$BC$11</c:f>
              <c:numCache>
                <c:formatCode>#,##0.0_ </c:formatCode>
                <c:ptCount val="29"/>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16.229258623473811</c:v>
                </c:pt>
                <c:pt idx="14">
                  <c:v>12.422564206556329</c:v>
                </c:pt>
                <c:pt idx="15">
                  <c:v>12.784022032514812</c:v>
                </c:pt>
                <c:pt idx="16">
                  <c:v>14.630088728013055</c:v>
                </c:pt>
                <c:pt idx="17">
                  <c:v>16.712624766565696</c:v>
                </c:pt>
                <c:pt idx="18">
                  <c:v>19.293113917906059</c:v>
                </c:pt>
                <c:pt idx="19">
                  <c:v>20.934099089037463</c:v>
                </c:pt>
                <c:pt idx="20">
                  <c:v>23.315041111894196</c:v>
                </c:pt>
                <c:pt idx="21">
                  <c:v>26.104826193760339</c:v>
                </c:pt>
                <c:pt idx="22">
                  <c:v>29.360711378609547</c:v>
                </c:pt>
                <c:pt idx="23">
                  <c:v>32.103862682894565</c:v>
                </c:pt>
                <c:pt idx="24">
                  <c:v>35.783473534765342</c:v>
                </c:pt>
                <c:pt idx="25">
                  <c:v>39.262797459515099</c:v>
                </c:pt>
                <c:pt idx="26">
                  <c:v>42.574739632459135</c:v>
                </c:pt>
                <c:pt idx="27">
                  <c:v>44.891097333372592</c:v>
                </c:pt>
                <c:pt idx="28">
                  <c:v>46.98766847116552</c:v>
                </c:pt>
              </c:numCache>
            </c:numRef>
          </c:val>
          <c:extLst>
            <c:ext xmlns:c16="http://schemas.microsoft.com/office/drawing/2014/chart" uri="{C3380CC4-5D6E-409C-BE32-E72D297353CC}">
              <c16:uniqueId val="{00000003-F251-4550-8CF2-CDDE65ABCA56}"/>
            </c:ext>
          </c:extLst>
        </c:ser>
        <c:ser>
          <c:idx val="4"/>
          <c:order val="4"/>
          <c:tx>
            <c:strRef>
              <c:f>'リンク切公表時非表示（グラフの添え物）'!$Y$7</c:f>
              <c:strCache>
                <c:ptCount val="1"/>
                <c:pt idx="0">
                  <c:v>PFCs</c:v>
                </c:pt>
              </c:strCache>
            </c:strRef>
          </c:tx>
          <c:spPr>
            <a:solidFill>
              <a:srgbClr val="660066"/>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'1.Total'!$AA$12:$BC$12</c:f>
              <c:numCache>
                <c:formatCode>#,##0.0_ </c:formatCode>
                <c:ptCount val="29"/>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pt idx="27">
                  <c:v>3.5121465828604048</c:v>
                </c:pt>
                <c:pt idx="28">
                  <c:v>3.4867875527848491</c:v>
                </c:pt>
              </c:numCache>
            </c:numRef>
          </c:val>
          <c:extLst>
            <c:ext xmlns:c16="http://schemas.microsoft.com/office/drawing/2014/chart" uri="{C3380CC4-5D6E-409C-BE32-E72D297353CC}">
              <c16:uniqueId val="{00000004-F251-4550-8CF2-CDDE65ABCA56}"/>
            </c:ext>
          </c:extLst>
        </c:ser>
        <c:ser>
          <c:idx val="5"/>
          <c:order val="5"/>
          <c:tx>
            <c:strRef>
              <c:f>'リンク切公表時非表示（グラフの添え物）'!$Y$8</c:f>
              <c:strCache>
                <c:ptCount val="1"/>
                <c:pt idx="0">
                  <c:v>SF₆</c:v>
                </c:pt>
              </c:strCache>
            </c:strRef>
          </c:tx>
          <c:spPr>
            <a:solidFill>
              <a:srgbClr val="FF8080"/>
            </a:solidFill>
            <a:ln>
              <a:solidFill>
                <a:sysClr val="windowText" lastClr="000000"/>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'1.Total'!$AA$13:$BC$13</c:f>
              <c:numCache>
                <c:formatCode>#,##0.0_ </c:formatCode>
                <c:ptCount val="29"/>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2.1585388379704913</c:v>
                </c:pt>
                <c:pt idx="27">
                  <c:v>2.0700698690302226</c:v>
                </c:pt>
                <c:pt idx="28">
                  <c:v>2.0428824941430315</c:v>
                </c:pt>
              </c:numCache>
            </c:numRef>
          </c:val>
          <c:extLst>
            <c:ext xmlns:c16="http://schemas.microsoft.com/office/drawing/2014/chart" uri="{C3380CC4-5D6E-409C-BE32-E72D297353CC}">
              <c16:uniqueId val="{00000005-F251-4550-8CF2-CDDE65ABCA56}"/>
            </c:ext>
          </c:extLst>
        </c:ser>
        <c:ser>
          <c:idx val="6"/>
          <c:order val="6"/>
          <c:tx>
            <c:strRef>
              <c:f>'リンク切公表時非表示（グラフの添え物）'!$Y$9</c:f>
              <c:strCache>
                <c:ptCount val="1"/>
                <c:pt idx="0">
                  <c:v>NF₃</c:v>
                </c:pt>
              </c:strCache>
            </c:strRef>
          </c:tx>
          <c:spPr>
            <a:ln>
              <a:solidFill>
                <a:schemeClr val="tx1"/>
              </a:solidFill>
            </a:ln>
          </c:spPr>
          <c:invertIfNegative val="0"/>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'1.Total'!$AA$14:$BC$14</c:f>
              <c:numCache>
                <c:formatCode>#,##0.00_ </c:formatCode>
                <c:ptCount val="29"/>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numCache>
            </c:numRef>
          </c:val>
          <c:extLst>
            <c:ext xmlns:c16="http://schemas.microsoft.com/office/drawing/2014/chart" uri="{C3380CC4-5D6E-409C-BE32-E72D297353CC}">
              <c16:uniqueId val="{00000006-F251-4550-8CF2-CDDE65ABCA56}"/>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7"/>
          <c:order val="7"/>
          <c:tx>
            <c:strRef>
              <c:f>'リンク切公表時非表示（グラフの添え物）'!$Y$11</c:f>
              <c:strCache>
                <c:ptCount val="1"/>
                <c:pt idx="0">
                  <c:v>2005年度比-3.8%</c:v>
                </c:pt>
              </c:strCache>
            </c:strRef>
          </c:tx>
          <c:spPr>
            <a:ln w="12700" cap="rnd">
              <a:solidFill>
                <a:srgbClr val="993366"/>
              </a:solidFill>
              <a:prstDash val="sysDot"/>
            </a:ln>
          </c:spPr>
          <c:marker>
            <c:symbol val="none"/>
          </c:marker>
          <c:trendline>
            <c:spPr>
              <a:ln w="12700">
                <a:solidFill>
                  <a:sysClr val="window" lastClr="FFFFFF">
                    <a:lumMod val="50000"/>
                  </a:sysClr>
                </a:solidFill>
                <a:prstDash val="solid"/>
              </a:ln>
            </c:spPr>
            <c:trendlineType val="linear"/>
            <c:forward val="0.8"/>
            <c:backward val="0.5"/>
            <c:dispRSqr val="0"/>
            <c:dispEq val="0"/>
          </c:trendline>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'リンク切公表時非表示（グラフの添え物）'!$AA$11:$BC$11</c:f>
              <c:numCache>
                <c:formatCode>General</c:formatCode>
                <c:ptCount val="29"/>
                <c:pt idx="0">
                  <c:v>1329.4519449284051</c:v>
                </c:pt>
                <c:pt idx="1">
                  <c:v>1329.4519449284051</c:v>
                </c:pt>
                <c:pt idx="2">
                  <c:v>1329.4519449284051</c:v>
                </c:pt>
                <c:pt idx="3">
                  <c:v>1329.4519449284051</c:v>
                </c:pt>
                <c:pt idx="4">
                  <c:v>1329.4519449284051</c:v>
                </c:pt>
                <c:pt idx="5">
                  <c:v>1329.4519449284051</c:v>
                </c:pt>
                <c:pt idx="6">
                  <c:v>1329.4519449284051</c:v>
                </c:pt>
                <c:pt idx="7">
                  <c:v>1329.4519449284051</c:v>
                </c:pt>
                <c:pt idx="8">
                  <c:v>1329.4519449284051</c:v>
                </c:pt>
                <c:pt idx="9">
                  <c:v>1329.4519449284051</c:v>
                </c:pt>
                <c:pt idx="10">
                  <c:v>1329.4519449284051</c:v>
                </c:pt>
                <c:pt idx="11">
                  <c:v>1329.4519449284051</c:v>
                </c:pt>
                <c:pt idx="12">
                  <c:v>1329.4519449284051</c:v>
                </c:pt>
                <c:pt idx="13">
                  <c:v>1329.4519449284051</c:v>
                </c:pt>
                <c:pt idx="14">
                  <c:v>1329.4519449284051</c:v>
                </c:pt>
                <c:pt idx="15">
                  <c:v>1329.4519449284051</c:v>
                </c:pt>
                <c:pt idx="16">
                  <c:v>1329.4519449284051</c:v>
                </c:pt>
                <c:pt idx="17">
                  <c:v>1329.4519449284051</c:v>
                </c:pt>
                <c:pt idx="18">
                  <c:v>1329.4519449284051</c:v>
                </c:pt>
                <c:pt idx="19">
                  <c:v>1329.4519449284051</c:v>
                </c:pt>
                <c:pt idx="20">
                  <c:v>1329.4519449284051</c:v>
                </c:pt>
                <c:pt idx="21">
                  <c:v>1329.4519449284051</c:v>
                </c:pt>
                <c:pt idx="22">
                  <c:v>1329.4519449284051</c:v>
                </c:pt>
                <c:pt idx="23">
                  <c:v>1329.4519449284051</c:v>
                </c:pt>
                <c:pt idx="24">
                  <c:v>1329.4519449284051</c:v>
                </c:pt>
                <c:pt idx="25">
                  <c:v>1329.4519449284051</c:v>
                </c:pt>
                <c:pt idx="26">
                  <c:v>1329.4519449284051</c:v>
                </c:pt>
                <c:pt idx="27">
                  <c:v>1329.4519449284051</c:v>
                </c:pt>
                <c:pt idx="28">
                  <c:v>1329.4519449284051</c:v>
                </c:pt>
              </c:numCache>
            </c:numRef>
          </c:val>
          <c:smooth val="0"/>
          <c:extLst>
            <c:ext xmlns:c16="http://schemas.microsoft.com/office/drawing/2014/chart" uri="{C3380CC4-5D6E-409C-BE32-E72D297353CC}">
              <c16:uniqueId val="{00000008-F251-4550-8CF2-CDDE65ABCA56}"/>
            </c:ext>
          </c:extLst>
        </c:ser>
        <c:ser>
          <c:idx val="10"/>
          <c:order val="8"/>
          <c:tx>
            <c:strRef>
              <c:f>'リンク切公表時非表示（グラフの添え物）'!$Y$12</c:f>
              <c:strCache>
                <c:ptCount val="1"/>
                <c:pt idx="0">
                  <c:v>2013年度比-26%</c:v>
                </c:pt>
              </c:strCache>
            </c:strRef>
          </c:tx>
          <c:spPr>
            <a:ln w="12700">
              <a:solidFill>
                <a:sysClr val="window" lastClr="FFFFFF">
                  <a:lumMod val="50000"/>
                </a:sysClr>
              </a:solidFill>
            </a:ln>
          </c:spPr>
          <c:marker>
            <c:symbol val="none"/>
          </c:marker>
          <c:trendline>
            <c:spPr>
              <a:ln w="12700">
                <a:solidFill>
                  <a:sysClr val="window" lastClr="FFFFFF">
                    <a:lumMod val="50000"/>
                  </a:sysClr>
                </a:solidFill>
              </a:ln>
            </c:spPr>
            <c:trendlineType val="linear"/>
            <c:forward val="0.8"/>
            <c:backward val="0.5"/>
            <c:dispRSqr val="0"/>
            <c:dispEq val="0"/>
          </c:trendline>
          <c:cat>
            <c:numRef>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'リンク切公表時非表示（グラフの添え物）'!$AA$12:$BC$12</c:f>
              <c:numCache>
                <c:formatCode>General</c:formatCode>
                <c:ptCount val="29"/>
                <c:pt idx="0">
                  <c:v>1043.4389947111777</c:v>
                </c:pt>
                <c:pt idx="1">
                  <c:v>1043.4389947111777</c:v>
                </c:pt>
                <c:pt idx="2">
                  <c:v>1043.4389947111777</c:v>
                </c:pt>
                <c:pt idx="3">
                  <c:v>1043.4389947111777</c:v>
                </c:pt>
                <c:pt idx="4">
                  <c:v>1043.4389947111777</c:v>
                </c:pt>
                <c:pt idx="5">
                  <c:v>1043.4389947111777</c:v>
                </c:pt>
                <c:pt idx="6">
                  <c:v>1043.4389947111777</c:v>
                </c:pt>
                <c:pt idx="7">
                  <c:v>1043.4389947111777</c:v>
                </c:pt>
                <c:pt idx="8">
                  <c:v>1043.4389947111777</c:v>
                </c:pt>
                <c:pt idx="9">
                  <c:v>1043.4389947111777</c:v>
                </c:pt>
                <c:pt idx="10">
                  <c:v>1043.4389947111777</c:v>
                </c:pt>
                <c:pt idx="11">
                  <c:v>1043.4389947111777</c:v>
                </c:pt>
                <c:pt idx="12">
                  <c:v>1043.4389947111777</c:v>
                </c:pt>
                <c:pt idx="13">
                  <c:v>1043.4389947111777</c:v>
                </c:pt>
                <c:pt idx="14">
                  <c:v>1043.4389947111777</c:v>
                </c:pt>
                <c:pt idx="15">
                  <c:v>1043.4389947111777</c:v>
                </c:pt>
                <c:pt idx="16">
                  <c:v>1043.4389947111777</c:v>
                </c:pt>
                <c:pt idx="17">
                  <c:v>1043.4389947111777</c:v>
                </c:pt>
                <c:pt idx="18">
                  <c:v>1043.4389947111777</c:v>
                </c:pt>
                <c:pt idx="19">
                  <c:v>1043.4389947111777</c:v>
                </c:pt>
                <c:pt idx="20">
                  <c:v>1043.4389947111777</c:v>
                </c:pt>
                <c:pt idx="21">
                  <c:v>1043.4389947111777</c:v>
                </c:pt>
                <c:pt idx="22">
                  <c:v>1043.4389947111777</c:v>
                </c:pt>
                <c:pt idx="23">
                  <c:v>1043.4389947111777</c:v>
                </c:pt>
                <c:pt idx="24">
                  <c:v>1043.4389947111777</c:v>
                </c:pt>
                <c:pt idx="25">
                  <c:v>1043.4389947111777</c:v>
                </c:pt>
                <c:pt idx="26">
                  <c:v>1043.4389947111777</c:v>
                </c:pt>
                <c:pt idx="27">
                  <c:v>1043.4389947111777</c:v>
                </c:pt>
                <c:pt idx="28">
                  <c:v>1043.4389947111777</c:v>
                </c:pt>
              </c:numCache>
            </c:numRef>
          </c:val>
          <c:smooth val="0"/>
          <c:extLst>
            <c:ext xmlns:c16="http://schemas.microsoft.com/office/drawing/2014/chart" uri="{C3380CC4-5D6E-409C-BE32-E72D297353CC}">
              <c16:uniqueId val="{0000000A-F251-4550-8CF2-CDDE65ABCA56}"/>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a:lstStyle/>
              <a:p>
                <a:pPr>
                  <a:defRPr sz="1200" b="0"/>
                </a:pPr>
                <a:r>
                  <a:rPr lang="en-US" altLang="ja-JP" sz="1200" b="0"/>
                  <a:t>(FY)</a:t>
                </a:r>
              </a:p>
            </c:rich>
          </c:tx>
          <c:layout>
            <c:manualLayout>
              <c:xMode val="edge"/>
              <c:yMode val="edge"/>
              <c:x val="0.48006574254231382"/>
              <c:y val="0.81825211362308614"/>
            </c:manualLayout>
          </c:layout>
          <c:overlay val="0"/>
        </c:title>
        <c:numFmt formatCode="General" sourceLinked="1"/>
        <c:majorTickMark val="in"/>
        <c:minorTickMark val="none"/>
        <c:tickLblPos val="nextTo"/>
        <c:txPr>
          <a:bodyPr rot="-5400000" vert="horz"/>
          <a:lstStyle/>
          <a:p>
            <a:pPr>
              <a:defRPr sz="1200"/>
            </a:pPr>
            <a:endParaRPr lang="ja-JP"/>
          </a:p>
        </c:txPr>
        <c:crossAx val="178250112"/>
        <c:crossesAt val="0"/>
        <c:auto val="1"/>
        <c:lblAlgn val="ctr"/>
        <c:lblOffset val="100"/>
        <c:tickLblSkip val="1"/>
        <c:tickMarkSkip val="1"/>
        <c:noMultiLvlLbl val="0"/>
      </c:catAx>
      <c:valAx>
        <c:axId val="178250112"/>
        <c:scaling>
          <c:orientation val="minMax"/>
          <c:max val="1500"/>
          <c:min val="800"/>
        </c:scaling>
        <c:delete val="0"/>
        <c:axPos val="l"/>
        <c:numFmt formatCode="#,##0_ " sourceLinked="0"/>
        <c:majorTickMark val="in"/>
        <c:minorTickMark val="none"/>
        <c:tickLblPos val="nextTo"/>
        <c:txPr>
          <a:bodyPr rot="0" vert="horz"/>
          <a:lstStyle/>
          <a:p>
            <a:pPr>
              <a:defRPr sz="1200"/>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88779805696837744"/>
          <c:y val="0.55598006519391585"/>
          <c:w val="6.2406884520690951E-2"/>
          <c:h val="0.29578890639113176"/>
        </c:manualLayout>
      </c:layout>
      <c:overlay val="1"/>
    </c:legend>
    <c:plotVisOnly val="0"/>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'リンク切公表時非表示（グラフの添え物）'!$AP$52</c:f>
              <c:strCache>
                <c:ptCount val="1"/>
                <c:pt idx="0">
                  <c:v>2005年</c:v>
                </c:pt>
              </c:strCache>
            </c:strRef>
          </c:tx>
          <c:spPr>
            <a:noFill/>
            <a:ln>
              <a:noFill/>
            </a:ln>
          </c:spPr>
          <c:dLbls>
            <c:dLbl>
              <c:idx val="0"/>
              <c:layout>
                <c:manualLayout>
                  <c:x val="-2.9682125399222168E-3"/>
                  <c:y val="-0.10314718247092455"/>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639A-460E-901E-4CB60EF939D8}"/>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半導体製造</c:v>
                </c:pt>
                <c:pt idx="4">
                  <c:v>液晶製造</c:v>
                </c:pt>
                <c:pt idx="5">
                  <c:v>洗浄剤・溶剤</c:v>
                </c:pt>
                <c:pt idx="6">
                  <c:v>HFCsの製造時の漏出</c:v>
                </c:pt>
                <c:pt idx="7">
                  <c:v>HCFC22製造時の副生HFC23</c:v>
                </c:pt>
                <c:pt idx="8">
                  <c:v>消火剤</c:v>
                </c:pt>
                <c:pt idx="9">
                  <c:v>マグネシウム鋳造</c:v>
                </c:pt>
              </c:strCache>
            </c:strRef>
          </c:cat>
          <c:val>
            <c:numRef>
              <c:f>'リンク切公表時非表示（グラフの添え物）'!$AP$56</c:f>
              <c:numCache>
                <c:formatCode>#,##0"万トン"</c:formatCode>
                <c:ptCount val="1"/>
                <c:pt idx="0">
                  <c:v>1280</c:v>
                </c:pt>
              </c:numCache>
            </c:numRef>
          </c:val>
          <c:extLst>
            <c:ext xmlns:c16="http://schemas.microsoft.com/office/drawing/2014/chart" uri="{C3380CC4-5D6E-409C-BE32-E72D297353CC}">
              <c16:uniqueId val="{00000001-639A-460E-901E-4CB60EF939D8}"/>
            </c:ext>
          </c:extLst>
        </c:ser>
        <c:ser>
          <c:idx val="0"/>
          <c:order val="1"/>
          <c:tx>
            <c:strRef>
              <c:f>'13.F-gas'!$AP$38</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639A-460E-901E-4CB60EF939D8}"/>
              </c:ext>
            </c:extLst>
          </c:dPt>
          <c:dPt>
            <c:idx val="1"/>
            <c:bubble3D val="0"/>
            <c:spPr>
              <a:solidFill>
                <a:srgbClr val="993366"/>
              </a:solidFill>
              <a:ln>
                <a:solidFill>
                  <a:schemeClr val="tx1">
                    <a:alpha val="94000"/>
                  </a:schemeClr>
                </a:solidFill>
              </a:ln>
            </c:spPr>
            <c:extLst>
              <c:ext xmlns:c16="http://schemas.microsoft.com/office/drawing/2014/chart" uri="{C3380CC4-5D6E-409C-BE32-E72D297353CC}">
                <c16:uniqueId val="{00000005-639A-460E-901E-4CB60EF939D8}"/>
              </c:ext>
            </c:extLst>
          </c:dPt>
          <c:dPt>
            <c:idx val="2"/>
            <c:bubble3D val="0"/>
            <c:spPr>
              <a:solidFill>
                <a:srgbClr val="FFFFCC"/>
              </a:solidFill>
              <a:ln>
                <a:solidFill>
                  <a:schemeClr val="tx1"/>
                </a:solidFill>
              </a:ln>
            </c:spPr>
            <c:extLst>
              <c:ext xmlns:c16="http://schemas.microsoft.com/office/drawing/2014/chart" uri="{C3380CC4-5D6E-409C-BE32-E72D297353CC}">
                <c16:uniqueId val="{00000007-639A-460E-901E-4CB60EF939D8}"/>
              </c:ext>
            </c:extLst>
          </c:dPt>
          <c:dPt>
            <c:idx val="3"/>
            <c:bubble3D val="0"/>
            <c:spPr>
              <a:solidFill>
                <a:srgbClr val="CCFFFF"/>
              </a:solidFill>
              <a:ln>
                <a:solidFill>
                  <a:schemeClr val="tx1"/>
                </a:solidFill>
              </a:ln>
            </c:spPr>
            <c:extLst>
              <c:ext xmlns:c16="http://schemas.microsoft.com/office/drawing/2014/chart" uri="{C3380CC4-5D6E-409C-BE32-E72D297353CC}">
                <c16:uniqueId val="{00000009-639A-460E-901E-4CB60EF939D8}"/>
              </c:ext>
            </c:extLst>
          </c:dPt>
          <c:dLbls>
            <c:dLbl>
              <c:idx val="0"/>
              <c:layout>
                <c:manualLayout>
                  <c:x val="9.1680370453732757E-2"/>
                  <c:y val="0.1961662319462090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782782844"/>
                      <c:h val="6.2703714783945999E-2"/>
                    </c:manualLayout>
                  </c15:layout>
                </c:ext>
                <c:ext xmlns:c16="http://schemas.microsoft.com/office/drawing/2014/chart" uri="{C3380CC4-5D6E-409C-BE32-E72D297353CC}">
                  <c16:uniqueId val="{00000003-639A-460E-901E-4CB60EF939D8}"/>
                </c:ext>
              </c:extLst>
            </c:dLbl>
            <c:dLbl>
              <c:idx val="1"/>
              <c:layout>
                <c:manualLayout>
                  <c:x val="-0.33774911811796154"/>
                  <c:y val="8.425054087820337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639A-460E-901E-4CB60EF939D8}"/>
                </c:ext>
              </c:extLst>
            </c:dLbl>
            <c:dLbl>
              <c:idx val="2"/>
              <c:layout>
                <c:manualLayout>
                  <c:x val="-0.3837028486760265"/>
                  <c:y val="-5.7834316984973717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639A-460E-901E-4CB60EF939D8}"/>
                </c:ext>
              </c:extLst>
            </c:dLbl>
            <c:dLbl>
              <c:idx val="3"/>
              <c:layout>
                <c:manualLayout>
                  <c:x val="-0.35989930427508704"/>
                  <c:y val="-0.15410411114314579"/>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6873721035"/>
                      <c:h val="4.9277696128413741E-2"/>
                    </c:manualLayout>
                  </c15:layout>
                </c:ext>
                <c:ext xmlns:c16="http://schemas.microsoft.com/office/drawing/2014/chart" uri="{C3380CC4-5D6E-409C-BE32-E72D297353CC}">
                  <c16:uniqueId val="{00000009-639A-460E-901E-4CB60EF939D8}"/>
                </c:ext>
              </c:extLst>
            </c:dLbl>
            <c:dLbl>
              <c:idx val="4"/>
              <c:layout>
                <c:manualLayout>
                  <c:x val="-0.33591894527817723"/>
                  <c:y val="-0.22945287314835741"/>
                </c:manualLayout>
              </c:layout>
              <c:numFmt formatCode="0.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3494490638"/>
                      <c:h val="3.7943983066937637E-2"/>
                    </c:manualLayout>
                  </c15:layout>
                </c:ext>
                <c:ext xmlns:c16="http://schemas.microsoft.com/office/drawing/2014/chart" uri="{C3380CC4-5D6E-409C-BE32-E72D297353CC}">
                  <c16:uniqueId val="{0000000A-639A-460E-901E-4CB60EF939D8}"/>
                </c:ext>
              </c:extLst>
            </c:dLbl>
            <c:dLbl>
              <c:idx val="5"/>
              <c:layout>
                <c:manualLayout>
                  <c:x val="-7.7878428370491623E-2"/>
                  <c:y val="-0.28244067365757208"/>
                </c:manualLayout>
              </c:layout>
              <c:numFmt formatCode="#0.00%;[Red]\-#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6242537527"/>
                      <c:h val="3.8268022227607702E-2"/>
                    </c:manualLayout>
                  </c15:layout>
                </c:ext>
                <c:ext xmlns:c16="http://schemas.microsoft.com/office/drawing/2014/chart" uri="{C3380CC4-5D6E-409C-BE32-E72D297353CC}">
                  <c16:uniqueId val="{0000000B-639A-460E-901E-4CB60EF939D8}"/>
                </c:ext>
              </c:extLst>
            </c:dLbl>
            <c:dLbl>
              <c:idx val="6"/>
              <c:layout>
                <c:manualLayout>
                  <c:x val="0.30838263411081157"/>
                  <c:y val="-0.2723848248250337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639A-460E-901E-4CB60EF939D8}"/>
                </c:ext>
              </c:extLst>
            </c:dLbl>
            <c:dLbl>
              <c:idx val="7"/>
              <c:layout>
                <c:manualLayout>
                  <c:x val="0.30286164013884814"/>
                  <c:y val="-0.15862779844405223"/>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639A-460E-901E-4CB60EF939D8}"/>
                </c:ext>
              </c:extLst>
            </c:dLbl>
            <c:dLbl>
              <c:idx val="8"/>
              <c:layout>
                <c:manualLayout>
                  <c:x val="0.31937735265272488"/>
                  <c:y val="-8.8039501102852413E-2"/>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639A-460E-901E-4CB60EF939D8}"/>
                </c:ext>
              </c:extLst>
            </c:dLbl>
            <c:dLbl>
              <c:idx val="9"/>
              <c:delete val="1"/>
              <c:extLst>
                <c:ext xmlns:c15="http://schemas.microsoft.com/office/drawing/2012/chart" uri="{CE6537A1-D6FC-4f65-9D91-7224C49458BB}"/>
                <c:ext xmlns:c16="http://schemas.microsoft.com/office/drawing/2014/chart" uri="{C3380CC4-5D6E-409C-BE32-E72D297353CC}">
                  <c16:uniqueId val="{0000000F-639A-460E-901E-4CB60EF939D8}"/>
                </c:ext>
              </c:extLst>
            </c:dLbl>
            <c:numFmt formatCode="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半導体製造</c:v>
                </c:pt>
                <c:pt idx="4">
                  <c:v>液晶製造</c:v>
                </c:pt>
                <c:pt idx="5">
                  <c:v>洗浄剤・溶剤</c:v>
                </c:pt>
                <c:pt idx="6">
                  <c:v>HFCsの製造時の漏出</c:v>
                </c:pt>
                <c:pt idx="7">
                  <c:v>HCFC22製造時の副生HFC23</c:v>
                </c:pt>
                <c:pt idx="8">
                  <c:v>消火剤</c:v>
                </c:pt>
                <c:pt idx="9">
                  <c:v>マグネシウム鋳造</c:v>
                </c:pt>
              </c:strCache>
            </c:strRef>
          </c:cat>
          <c:val>
            <c:numRef>
              <c:f>'13.F-gas'!$AP$40:$AP$49</c:f>
              <c:numCache>
                <c:formatCode>#0.0%;[Red]\-#0.0%</c:formatCode>
                <c:ptCount val="10"/>
                <c:pt idx="0">
                  <c:v>0.69429377496117484</c:v>
                </c:pt>
                <c:pt idx="1">
                  <c:v>7.3332423477774994E-2</c:v>
                </c:pt>
                <c:pt idx="2">
                  <c:v>0.13259991657465378</c:v>
                </c:pt>
                <c:pt idx="3">
                  <c:v>1.7519977605444551E-2</c:v>
                </c:pt>
                <c:pt idx="4">
                  <c:v>2.3296414793601056E-4</c:v>
                </c:pt>
                <c:pt idx="5">
                  <c:v>4.5118567422682682E-4</c:v>
                </c:pt>
                <c:pt idx="6">
                  <c:v>3.5150959003276874E-2</c:v>
                </c:pt>
                <c:pt idx="7">
                  <c:v>4.5844726996665627E-2</c:v>
                </c:pt>
                <c:pt idx="8">
                  <c:v>5.7407155884646509E-4</c:v>
                </c:pt>
                <c:pt idx="9">
                  <c:v>0</c:v>
                </c:pt>
              </c:numCache>
            </c:numRef>
          </c:val>
          <c:extLst>
            <c:ext xmlns:c16="http://schemas.microsoft.com/office/drawing/2014/chart" uri="{C3380CC4-5D6E-409C-BE32-E72D297353CC}">
              <c16:uniqueId val="{00000010-639A-460E-901E-4CB60EF939D8}"/>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'リンク切公表時非表示（グラフの添え物）'!$BC$54</c:f>
              <c:strCache>
                <c:ptCount val="1"/>
                <c:pt idx="0">
                  <c:v>  in CY2018</c:v>
                </c:pt>
              </c:strCache>
            </c:strRef>
          </c:tx>
          <c:spPr>
            <a:noFill/>
            <a:ln>
              <a:noFill/>
            </a:ln>
          </c:spPr>
          <c:dLbls>
            <c:dLbl>
              <c:idx val="0"/>
              <c:layout>
                <c:manualLayout>
                  <c:x val="-2.9681428872574151E-3"/>
                  <c:y val="-0.10915054312735381"/>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B1C5-4894-9F9B-56EBDE636087}"/>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Liquid Crystals</c:v>
                </c:pt>
                <c:pt idx="5">
                  <c:v>Solvents / Cleaning agents</c:v>
                </c:pt>
                <c:pt idx="6">
                  <c:v>Fugitive emissions from HFCs manufacturing</c:v>
                </c:pt>
                <c:pt idx="7">
                  <c:v>By-product emissions from HCFC-22  </c:v>
                </c:pt>
                <c:pt idx="8">
                  <c:v>Fire Extinguishers</c:v>
                </c:pt>
                <c:pt idx="9">
                  <c:v>Magnesium Foundries</c:v>
                </c:pt>
              </c:strCache>
            </c:strRef>
          </c:cat>
          <c:val>
            <c:numRef>
              <c:f>'リンク切公表時非表示（グラフの添え物）'!$BC$57</c:f>
              <c:numCache>
                <c:formatCode>###.0"Mt"</c:formatCode>
                <c:ptCount val="1"/>
                <c:pt idx="0">
                  <c:v>47</c:v>
                </c:pt>
              </c:numCache>
            </c:numRef>
          </c:val>
          <c:extLst>
            <c:ext xmlns:c16="http://schemas.microsoft.com/office/drawing/2014/chart" uri="{C3380CC4-5D6E-409C-BE32-E72D297353CC}">
              <c16:uniqueId val="{00000001-B1C5-4894-9F9B-56EBDE636087}"/>
            </c:ext>
          </c:extLst>
        </c:ser>
        <c:ser>
          <c:idx val="0"/>
          <c:order val="1"/>
          <c:tx>
            <c:strRef>
              <c:f>'13.F-gas'!$BC$38</c:f>
              <c:strCache>
                <c:ptCount val="1"/>
                <c:pt idx="0">
                  <c:v>2018</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B1C5-4894-9F9B-56EBDE636087}"/>
              </c:ext>
            </c:extLst>
          </c:dPt>
          <c:dPt>
            <c:idx val="1"/>
            <c:bubble3D val="0"/>
            <c:spPr>
              <a:solidFill>
                <a:srgbClr val="993366"/>
              </a:solidFill>
              <a:ln>
                <a:solidFill>
                  <a:schemeClr val="tx1">
                    <a:alpha val="94000"/>
                  </a:schemeClr>
                </a:solidFill>
              </a:ln>
            </c:spPr>
            <c:extLst>
              <c:ext xmlns:c16="http://schemas.microsoft.com/office/drawing/2014/chart" uri="{C3380CC4-5D6E-409C-BE32-E72D297353CC}">
                <c16:uniqueId val="{00000005-B1C5-4894-9F9B-56EBDE636087}"/>
              </c:ext>
            </c:extLst>
          </c:dPt>
          <c:dPt>
            <c:idx val="2"/>
            <c:bubble3D val="0"/>
            <c:spPr>
              <a:solidFill>
                <a:srgbClr val="FFFFCC"/>
              </a:solidFill>
              <a:ln>
                <a:solidFill>
                  <a:schemeClr val="tx1"/>
                </a:solidFill>
              </a:ln>
            </c:spPr>
            <c:extLst>
              <c:ext xmlns:c16="http://schemas.microsoft.com/office/drawing/2014/chart" uri="{C3380CC4-5D6E-409C-BE32-E72D297353CC}">
                <c16:uniqueId val="{00000007-B1C5-4894-9F9B-56EBDE636087}"/>
              </c:ext>
            </c:extLst>
          </c:dPt>
          <c:dPt>
            <c:idx val="3"/>
            <c:bubble3D val="0"/>
            <c:spPr>
              <a:solidFill>
                <a:srgbClr val="CCFFFF"/>
              </a:solidFill>
              <a:ln>
                <a:solidFill>
                  <a:schemeClr val="tx1"/>
                </a:solidFill>
              </a:ln>
            </c:spPr>
            <c:extLst>
              <c:ext xmlns:c16="http://schemas.microsoft.com/office/drawing/2014/chart" uri="{C3380CC4-5D6E-409C-BE32-E72D297353CC}">
                <c16:uniqueId val="{00000009-B1C5-4894-9F9B-56EBDE636087}"/>
              </c:ext>
            </c:extLst>
          </c:dPt>
          <c:dLbls>
            <c:dLbl>
              <c:idx val="0"/>
              <c:layout>
                <c:manualLayout>
                  <c:x val="0.16377675128036895"/>
                  <c:y val="0.11524975231782625"/>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B1C5-4894-9F9B-56EBDE636087}"/>
                </c:ext>
              </c:extLst>
            </c:dLbl>
            <c:dLbl>
              <c:idx val="1"/>
              <c:layout>
                <c:manualLayout>
                  <c:x val="-0.33774914806597078"/>
                  <c:y val="0.1413682972977236"/>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1728899201"/>
                      <c:h val="0.22265539840491744"/>
                    </c:manualLayout>
                  </c15:layout>
                </c:ext>
                <c:ext xmlns:c16="http://schemas.microsoft.com/office/drawing/2014/chart" uri="{C3380CC4-5D6E-409C-BE32-E72D297353CC}">
                  <c16:uniqueId val="{00000005-B1C5-4894-9F9B-56EBDE636087}"/>
                </c:ext>
              </c:extLst>
            </c:dLbl>
            <c:dLbl>
              <c:idx val="2"/>
              <c:layout>
                <c:manualLayout>
                  <c:x val="-0.38370288634559807"/>
                  <c:y val="-1.8753806565294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B1C5-4894-9F9B-56EBDE636087}"/>
                </c:ext>
              </c:extLst>
            </c:dLbl>
            <c:dLbl>
              <c:idx val="3"/>
              <c:layout>
                <c:manualLayout>
                  <c:x val="-0.3598992953775898"/>
                  <c:y val="-0.116526668895042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865322048"/>
                      <c:h val="0.12443258062462112"/>
                    </c:manualLayout>
                  </c15:layout>
                </c:ext>
                <c:ext xmlns:c16="http://schemas.microsoft.com/office/drawing/2014/chart" uri="{C3380CC4-5D6E-409C-BE32-E72D297353CC}">
                  <c16:uniqueId val="{00000009-B1C5-4894-9F9B-56EBDE636087}"/>
                </c:ext>
              </c:extLst>
            </c:dLbl>
            <c:dLbl>
              <c:idx val="4"/>
              <c:layout>
                <c:manualLayout>
                  <c:x val="-0.33591899268719744"/>
                  <c:y val="-0.25801180653641553"/>
                </c:manualLayout>
              </c:layout>
              <c:numFmt formatCode="0.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2408499089"/>
                      <c:h val="8.9049187747315781E-2"/>
                    </c:manualLayout>
                  </c15:layout>
                </c:ext>
                <c:ext xmlns:c16="http://schemas.microsoft.com/office/drawing/2014/chart" uri="{C3380CC4-5D6E-409C-BE32-E72D297353CC}">
                  <c16:uniqueId val="{0000000A-B1C5-4894-9F9B-56EBDE636087}"/>
                </c:ext>
              </c:extLst>
            </c:dLbl>
            <c:dLbl>
              <c:idx val="5"/>
              <c:layout>
                <c:manualLayout>
                  <c:x val="-7.7878458381105506E-2"/>
                  <c:y val="-0.25273750592827515"/>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0240414751"/>
                      <c:h val="9.7674357686201543E-2"/>
                    </c:manualLayout>
                  </c15:layout>
                </c:ext>
                <c:ext xmlns:c16="http://schemas.microsoft.com/office/drawing/2014/chart" uri="{C3380CC4-5D6E-409C-BE32-E72D297353CC}">
                  <c16:uniqueId val="{0000000B-B1C5-4894-9F9B-56EBDE636087}"/>
                </c:ext>
              </c:extLst>
            </c:dLbl>
            <c:dLbl>
              <c:idx val="6"/>
              <c:layout>
                <c:manualLayout>
                  <c:x val="0.33448242755739621"/>
                  <c:y val="-0.27238483496619459"/>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854907490211769"/>
                      <c:h val="8.7534345767506863E-2"/>
                    </c:manualLayout>
                  </c15:layout>
                </c:ext>
                <c:ext xmlns:c16="http://schemas.microsoft.com/office/drawing/2014/chart" uri="{C3380CC4-5D6E-409C-BE32-E72D297353CC}">
                  <c16:uniqueId val="{0000000C-B1C5-4894-9F9B-56EBDE636087}"/>
                </c:ext>
              </c:extLst>
            </c:dLbl>
            <c:dLbl>
              <c:idx val="7"/>
              <c:layout>
                <c:manualLayout>
                  <c:x val="0.30286164013884814"/>
                  <c:y val="-0.15862779844405223"/>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B1C5-4894-9F9B-56EBDE636087}"/>
                </c:ext>
              </c:extLst>
            </c:dLbl>
            <c:dLbl>
              <c:idx val="8"/>
              <c:layout>
                <c:manualLayout>
                  <c:x val="0.31937735265272488"/>
                  <c:y val="-8.8039501102852413E-2"/>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B1C5-4894-9F9B-56EBDE636087}"/>
                </c:ext>
              </c:extLst>
            </c:dLbl>
            <c:dLbl>
              <c:idx val="9"/>
              <c:layout>
                <c:manualLayout>
                  <c:x val="0.3166389419470631"/>
                  <c:y val="-1.6047264433771427E-2"/>
                </c:manualLayout>
              </c:layout>
              <c:numFmt formatCode="0.000%" sourceLinked="0"/>
              <c:spPr>
                <a:noFill/>
                <a:ln>
                  <a:noFill/>
                </a:ln>
                <a:effectLst/>
              </c:spPr>
              <c:txPr>
                <a:bodyPr wrap="square" lIns="38100" tIns="19050" rIns="38100" bIns="19050" anchor="ctr"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B1C5-4894-9F9B-56EBDE636087}"/>
                </c:ext>
              </c:extLst>
            </c:dLbl>
            <c:numFmt formatCode="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Liquid Crystals</c:v>
                </c:pt>
                <c:pt idx="5">
                  <c:v>Solvents / Cleaning agents</c:v>
                </c:pt>
                <c:pt idx="6">
                  <c:v>Fugitive emissions from HFCs manufacturing</c:v>
                </c:pt>
                <c:pt idx="7">
                  <c:v>By-product emissions from HCFC-22  </c:v>
                </c:pt>
                <c:pt idx="8">
                  <c:v>Fire Extinguishers</c:v>
                </c:pt>
                <c:pt idx="9">
                  <c:v>Magnesium Foundries</c:v>
                </c:pt>
              </c:strCache>
            </c:strRef>
          </c:cat>
          <c:val>
            <c:numRef>
              <c:f>'13.F-gas'!$BC$40:$BC$49</c:f>
              <c:numCache>
                <c:formatCode>#0.0%;[Red]\-#0.0%</c:formatCode>
                <c:ptCount val="10"/>
                <c:pt idx="0">
                  <c:v>0.91895378238177194</c:v>
                </c:pt>
                <c:pt idx="1">
                  <c:v>6.2185858901676813E-2</c:v>
                </c:pt>
                <c:pt idx="2">
                  <c:v>1.157585740466744E-2</c:v>
                </c:pt>
                <c:pt idx="3">
                  <c:v>2.3992968866905404E-3</c:v>
                </c:pt>
                <c:pt idx="4">
                  <c:v>8.8207211271685216E-6</c:v>
                </c:pt>
                <c:pt idx="5">
                  <c:v>2.4958620618154683E-3</c:v>
                </c:pt>
                <c:pt idx="6">
                  <c:v>1.882650558139436E-3</c:v>
                </c:pt>
                <c:pt idx="7">
                  <c:v>2.5198100661806078E-4</c:v>
                </c:pt>
                <c:pt idx="8">
                  <c:v>2.0936985727727848E-4</c:v>
                </c:pt>
                <c:pt idx="9">
                  <c:v>3.6520220215928401E-5</c:v>
                </c:pt>
              </c:numCache>
            </c:numRef>
          </c:val>
          <c:extLst>
            <c:ext xmlns:c16="http://schemas.microsoft.com/office/drawing/2014/chart" uri="{C3380CC4-5D6E-409C-BE32-E72D297353CC}">
              <c16:uniqueId val="{00000010-B1C5-4894-9F9B-56EBDE636087}"/>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'リンク切公表時非表示（グラフの添え物）'!$AX$54</c:f>
              <c:strCache>
                <c:ptCount val="1"/>
                <c:pt idx="0">
                  <c:v>  in CY2013</c:v>
                </c:pt>
              </c:strCache>
            </c:strRef>
          </c:tx>
          <c:spPr>
            <a:noFill/>
            <a:ln>
              <a:noFill/>
            </a:ln>
          </c:spPr>
          <c:dLbls>
            <c:dLbl>
              <c:idx val="0"/>
              <c:layout>
                <c:manualLayout>
                  <c:x val="-2.9682125399222168E-3"/>
                  <c:y val="-0.10314718247092455"/>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E14F-4DF9-81A9-D66E291C0203}"/>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Liquid Crystals</c:v>
                </c:pt>
                <c:pt idx="5">
                  <c:v>Solvents / Cleaning agents</c:v>
                </c:pt>
                <c:pt idx="6">
                  <c:v>Fugitive emissions from HFCs manufacturing</c:v>
                </c:pt>
                <c:pt idx="7">
                  <c:v>By-product emissions from HCFC-22  </c:v>
                </c:pt>
                <c:pt idx="8">
                  <c:v>Fire Extinguishers</c:v>
                </c:pt>
                <c:pt idx="9">
                  <c:v>Magnesium Foundries</c:v>
                </c:pt>
              </c:strCache>
            </c:strRef>
          </c:cat>
          <c:val>
            <c:numRef>
              <c:f>'リンク切公表時非表示（グラフの添え物）'!$AX$57</c:f>
              <c:numCache>
                <c:formatCode>###.0"Mt"</c:formatCode>
                <c:ptCount val="1"/>
                <c:pt idx="0">
                  <c:v>32.1</c:v>
                </c:pt>
              </c:numCache>
            </c:numRef>
          </c:val>
          <c:extLst>
            <c:ext xmlns:c16="http://schemas.microsoft.com/office/drawing/2014/chart" uri="{C3380CC4-5D6E-409C-BE32-E72D297353CC}">
              <c16:uniqueId val="{00000001-E14F-4DF9-81A9-D66E291C0203}"/>
            </c:ext>
          </c:extLst>
        </c:ser>
        <c:ser>
          <c:idx val="0"/>
          <c:order val="1"/>
          <c:tx>
            <c:strRef>
              <c:f>'13.F-gas'!$AX$38</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E14F-4DF9-81A9-D66E291C0203}"/>
              </c:ext>
            </c:extLst>
          </c:dPt>
          <c:dPt>
            <c:idx val="1"/>
            <c:bubble3D val="0"/>
            <c:spPr>
              <a:solidFill>
                <a:srgbClr val="993366"/>
              </a:solidFill>
              <a:ln>
                <a:solidFill>
                  <a:schemeClr val="tx1">
                    <a:alpha val="94000"/>
                  </a:schemeClr>
                </a:solidFill>
              </a:ln>
            </c:spPr>
            <c:extLst>
              <c:ext xmlns:c16="http://schemas.microsoft.com/office/drawing/2014/chart" uri="{C3380CC4-5D6E-409C-BE32-E72D297353CC}">
                <c16:uniqueId val="{00000005-E14F-4DF9-81A9-D66E291C0203}"/>
              </c:ext>
            </c:extLst>
          </c:dPt>
          <c:dPt>
            <c:idx val="2"/>
            <c:bubble3D val="0"/>
            <c:spPr>
              <a:solidFill>
                <a:srgbClr val="FFFFCC"/>
              </a:solidFill>
              <a:ln>
                <a:solidFill>
                  <a:schemeClr val="tx1"/>
                </a:solidFill>
              </a:ln>
            </c:spPr>
            <c:extLst>
              <c:ext xmlns:c16="http://schemas.microsoft.com/office/drawing/2014/chart" uri="{C3380CC4-5D6E-409C-BE32-E72D297353CC}">
                <c16:uniqueId val="{00000007-E14F-4DF9-81A9-D66E291C0203}"/>
              </c:ext>
            </c:extLst>
          </c:dPt>
          <c:dPt>
            <c:idx val="3"/>
            <c:bubble3D val="0"/>
            <c:spPr>
              <a:solidFill>
                <a:srgbClr val="CCFFFF"/>
              </a:solidFill>
              <a:ln>
                <a:solidFill>
                  <a:schemeClr val="tx1"/>
                </a:solidFill>
              </a:ln>
            </c:spPr>
            <c:extLst>
              <c:ext xmlns:c16="http://schemas.microsoft.com/office/drawing/2014/chart" uri="{C3380CC4-5D6E-409C-BE32-E72D297353CC}">
                <c16:uniqueId val="{00000009-E14F-4DF9-81A9-D66E291C0203}"/>
              </c:ext>
            </c:extLst>
          </c:dPt>
          <c:dLbls>
            <c:dLbl>
              <c:idx val="0"/>
              <c:layout>
                <c:manualLayout>
                  <c:x val="0.19995343556114034"/>
                  <c:y val="0.13325974087671377"/>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E14F-4DF9-81A9-D66E291C0203}"/>
                </c:ext>
              </c:extLst>
            </c:dLbl>
            <c:dLbl>
              <c:idx val="1"/>
              <c:layout>
                <c:manualLayout>
                  <c:x val="-0.34016082202566322"/>
                  <c:y val="0.17880355257519626"/>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5858824295"/>
                      <c:h val="0.20747542105702274"/>
                    </c:manualLayout>
                  </c15:layout>
                </c:ext>
                <c:ext xmlns:c16="http://schemas.microsoft.com/office/drawing/2014/chart" uri="{C3380CC4-5D6E-409C-BE32-E72D297353CC}">
                  <c16:uniqueId val="{00000005-E14F-4DF9-81A9-D66E291C0203}"/>
                </c:ext>
              </c:extLst>
            </c:dLbl>
            <c:dLbl>
              <c:idx val="2"/>
              <c:layout>
                <c:manualLayout>
                  <c:x val="-0.38129106553375058"/>
                  <c:y val="-8.0241855333507129E-4"/>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E14F-4DF9-81A9-D66E291C0203}"/>
                </c:ext>
              </c:extLst>
            </c:dLbl>
            <c:dLbl>
              <c:idx val="3"/>
              <c:layout>
                <c:manualLayout>
                  <c:x val="-0.35989933395906659"/>
                  <c:y val="-0.12258642353777986"/>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0936925124"/>
                      <c:h val="0.11231307133914559"/>
                    </c:manualLayout>
                  </c15:layout>
                </c:ext>
                <c:ext xmlns:c16="http://schemas.microsoft.com/office/drawing/2014/chart" uri="{C3380CC4-5D6E-409C-BE32-E72D297353CC}">
                  <c16:uniqueId val="{00000009-E14F-4DF9-81A9-D66E291C0203}"/>
                </c:ext>
              </c:extLst>
            </c:dLbl>
            <c:dLbl>
              <c:idx val="4"/>
              <c:layout>
                <c:manualLayout>
                  <c:x val="-0.35280149097358227"/>
                  <c:y val="-0.23392935265976342"/>
                </c:manualLayout>
              </c:layout>
              <c:numFmt formatCode="0.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0059289895"/>
                      <c:h val="0.10703455994913647"/>
                    </c:manualLayout>
                  </c15:layout>
                </c:ext>
                <c:ext xmlns:c16="http://schemas.microsoft.com/office/drawing/2014/chart" uri="{C3380CC4-5D6E-409C-BE32-E72D297353CC}">
                  <c16:uniqueId val="{0000000A-E14F-4DF9-81A9-D66E291C0203}"/>
                </c:ext>
              </c:extLst>
            </c:dLbl>
            <c:dLbl>
              <c:idx val="5"/>
              <c:layout>
                <c:manualLayout>
                  <c:x val="-7.7878410726333433E-2"/>
                  <c:y val="-0.25129859792756093"/>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9771369165"/>
                      <c:h val="0.10055217368762999"/>
                    </c:manualLayout>
                  </c15:layout>
                </c:ext>
                <c:ext xmlns:c16="http://schemas.microsoft.com/office/drawing/2014/chart" uri="{C3380CC4-5D6E-409C-BE32-E72D297353CC}">
                  <c16:uniqueId val="{0000000B-E14F-4DF9-81A9-D66E291C0203}"/>
                </c:ext>
              </c:extLst>
            </c:dLbl>
            <c:dLbl>
              <c:idx val="6"/>
              <c:layout>
                <c:manualLayout>
                  <c:x val="0.32526513758968323"/>
                  <c:y val="-0.24386886825913656"/>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011449496669178"/>
                      <c:h val="0.1445662791816229"/>
                    </c:manualLayout>
                  </c15:layout>
                </c:ext>
                <c:ext xmlns:c16="http://schemas.microsoft.com/office/drawing/2014/chart" uri="{C3380CC4-5D6E-409C-BE32-E72D297353CC}">
                  <c16:uniqueId val="{0000000C-E14F-4DF9-81A9-D66E291C0203}"/>
                </c:ext>
              </c:extLst>
            </c:dLbl>
            <c:dLbl>
              <c:idx val="7"/>
              <c:layout>
                <c:manualLayout>
                  <c:x val="0.30286164013884814"/>
                  <c:y val="-0.15862779844405223"/>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E14F-4DF9-81A9-D66E291C0203}"/>
                </c:ext>
              </c:extLst>
            </c:dLbl>
            <c:dLbl>
              <c:idx val="8"/>
              <c:layout>
                <c:manualLayout>
                  <c:x val="0.31937735265272488"/>
                  <c:y val="-8.8039501102852413E-2"/>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E14F-4DF9-81A9-D66E291C0203}"/>
                </c:ext>
              </c:extLst>
            </c:dLbl>
            <c:dLbl>
              <c:idx val="9"/>
              <c:layout>
                <c:manualLayout>
                  <c:x val="0.3166389419470631"/>
                  <c:y val="-1.6047264433771427E-2"/>
                </c:manualLayout>
              </c:layout>
              <c:numFmt formatCode="0.000%" sourceLinked="0"/>
              <c:spPr>
                <a:noFill/>
                <a:ln>
                  <a:noFill/>
                </a:ln>
                <a:effectLst/>
              </c:spPr>
              <c:txPr>
                <a:bodyPr wrap="square" lIns="38100" tIns="19050" rIns="38100" bIns="19050" anchor="ctr"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E14F-4DF9-81A9-D66E291C0203}"/>
                </c:ext>
              </c:extLst>
            </c:dLbl>
            <c:numFmt formatCode="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Liquid Crystals</c:v>
                </c:pt>
                <c:pt idx="5">
                  <c:v>Solvents / Cleaning agents</c:v>
                </c:pt>
                <c:pt idx="6">
                  <c:v>Fugitive emissions from HFCs manufacturing</c:v>
                </c:pt>
                <c:pt idx="7">
                  <c:v>By-product emissions from HCFC-22  </c:v>
                </c:pt>
                <c:pt idx="8">
                  <c:v>Fire Extinguishers</c:v>
                </c:pt>
                <c:pt idx="9">
                  <c:v>Magnesium Foundries</c:v>
                </c:pt>
              </c:strCache>
            </c:strRef>
          </c:cat>
          <c:val>
            <c:numRef>
              <c:f>'13.F-gas'!$AX$40:$AX$49</c:f>
              <c:numCache>
                <c:formatCode>#0.0%;[Red]\-#0.0%</c:formatCode>
                <c:ptCount val="10"/>
                <c:pt idx="0">
                  <c:v>0.90355055769202008</c:v>
                </c:pt>
                <c:pt idx="1">
                  <c:v>6.9440399857381485E-2</c:v>
                </c:pt>
                <c:pt idx="2">
                  <c:v>1.5243075041581816E-2</c:v>
                </c:pt>
                <c:pt idx="3">
                  <c:v>3.4027294563718116E-3</c:v>
                </c:pt>
                <c:pt idx="4">
                  <c:v>7.3754878139994327E-5</c:v>
                </c:pt>
                <c:pt idx="5">
                  <c:v>3.3826631776442801E-3</c:v>
                </c:pt>
                <c:pt idx="6">
                  <c:v>4.0854230398510109E-3</c:v>
                </c:pt>
                <c:pt idx="7">
                  <c:v>5.0710408777926398E-4</c:v>
                </c:pt>
                <c:pt idx="8">
                  <c:v>2.7420413526408401E-4</c:v>
                </c:pt>
                <c:pt idx="9">
                  <c:v>4.00886339663337E-5</c:v>
                </c:pt>
              </c:numCache>
            </c:numRef>
          </c:val>
          <c:extLst>
            <c:ext xmlns:c16="http://schemas.microsoft.com/office/drawing/2014/chart" uri="{C3380CC4-5D6E-409C-BE32-E72D297353CC}">
              <c16:uniqueId val="{00000010-E14F-4DF9-81A9-D66E291C0203}"/>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'リンク切公表時非表示（グラフの添え物）'!$AP$54</c:f>
              <c:strCache>
                <c:ptCount val="1"/>
                <c:pt idx="0">
                  <c:v>  in CY2005</c:v>
                </c:pt>
              </c:strCache>
            </c:strRef>
          </c:tx>
          <c:spPr>
            <a:noFill/>
            <a:ln>
              <a:noFill/>
            </a:ln>
          </c:spPr>
          <c:dLbls>
            <c:dLbl>
              <c:idx val="0"/>
              <c:layout>
                <c:manualLayout>
                  <c:x val="4.2575889182638509E-3"/>
                  <c:y val="-9.720023975200652E-2"/>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0292-4786-B141-D82CB133F2AA}"/>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Liquid Crystals</c:v>
                </c:pt>
                <c:pt idx="5">
                  <c:v>Solvents / Cleaning agents</c:v>
                </c:pt>
                <c:pt idx="6">
                  <c:v>Fugitive emissions from HFCs manufacturing</c:v>
                </c:pt>
                <c:pt idx="7">
                  <c:v>By-product emissions from HCFC-22  </c:v>
                </c:pt>
                <c:pt idx="8">
                  <c:v>Fire Extinguishers</c:v>
                </c:pt>
                <c:pt idx="9">
                  <c:v>Magnesium Foundries</c:v>
                </c:pt>
              </c:strCache>
            </c:strRef>
          </c:cat>
          <c:val>
            <c:numRef>
              <c:f>'リンク切公表時非表示（グラフの添え物）'!$AP$57</c:f>
              <c:numCache>
                <c:formatCode>###.0"Mt"</c:formatCode>
                <c:ptCount val="1"/>
                <c:pt idx="0">
                  <c:v>12.8</c:v>
                </c:pt>
              </c:numCache>
            </c:numRef>
          </c:val>
          <c:extLst>
            <c:ext xmlns:c16="http://schemas.microsoft.com/office/drawing/2014/chart" uri="{C3380CC4-5D6E-409C-BE32-E72D297353CC}">
              <c16:uniqueId val="{00000001-0292-4786-B141-D82CB133F2AA}"/>
            </c:ext>
          </c:extLst>
        </c:ser>
        <c:ser>
          <c:idx val="0"/>
          <c:order val="1"/>
          <c:tx>
            <c:strRef>
              <c:f>'13.F-gas'!$AP$38</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0292-4786-B141-D82CB133F2AA}"/>
              </c:ext>
            </c:extLst>
          </c:dPt>
          <c:dPt>
            <c:idx val="1"/>
            <c:bubble3D val="0"/>
            <c:spPr>
              <a:solidFill>
                <a:srgbClr val="993366"/>
              </a:solidFill>
              <a:ln>
                <a:solidFill>
                  <a:schemeClr val="tx1">
                    <a:alpha val="94000"/>
                  </a:schemeClr>
                </a:solidFill>
              </a:ln>
            </c:spPr>
            <c:extLst>
              <c:ext xmlns:c16="http://schemas.microsoft.com/office/drawing/2014/chart" uri="{C3380CC4-5D6E-409C-BE32-E72D297353CC}">
                <c16:uniqueId val="{00000005-0292-4786-B141-D82CB133F2AA}"/>
              </c:ext>
            </c:extLst>
          </c:dPt>
          <c:dPt>
            <c:idx val="2"/>
            <c:bubble3D val="0"/>
            <c:spPr>
              <a:solidFill>
                <a:srgbClr val="FFFFCC"/>
              </a:solidFill>
              <a:ln>
                <a:solidFill>
                  <a:schemeClr val="tx1"/>
                </a:solidFill>
              </a:ln>
            </c:spPr>
            <c:extLst>
              <c:ext xmlns:c16="http://schemas.microsoft.com/office/drawing/2014/chart" uri="{C3380CC4-5D6E-409C-BE32-E72D297353CC}">
                <c16:uniqueId val="{00000007-0292-4786-B141-D82CB133F2AA}"/>
              </c:ext>
            </c:extLst>
          </c:dPt>
          <c:dPt>
            <c:idx val="3"/>
            <c:bubble3D val="0"/>
            <c:spPr>
              <a:solidFill>
                <a:srgbClr val="CCFFFF"/>
              </a:solidFill>
              <a:ln>
                <a:solidFill>
                  <a:schemeClr val="tx1"/>
                </a:solidFill>
              </a:ln>
            </c:spPr>
            <c:extLst>
              <c:ext xmlns:c16="http://schemas.microsoft.com/office/drawing/2014/chart" uri="{C3380CC4-5D6E-409C-BE32-E72D297353CC}">
                <c16:uniqueId val="{00000009-0292-4786-B141-D82CB133F2AA}"/>
              </c:ext>
            </c:extLst>
          </c:dPt>
          <c:dLbls>
            <c:dLbl>
              <c:idx val="0"/>
              <c:layout>
                <c:manualLayout>
                  <c:x val="9.6682476866781802E-2"/>
                  <c:y val="0.2175891481845163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0292-4786-B141-D82CB133F2AA}"/>
                </c:ext>
              </c:extLst>
            </c:dLbl>
            <c:dLbl>
              <c:idx val="1"/>
              <c:layout>
                <c:manualLayout>
                  <c:x val="-0.33774910190882912"/>
                  <c:y val="0.1233017486176189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90960327531"/>
                      <c:h val="0.18652230104470804"/>
                    </c:manualLayout>
                  </c15:layout>
                </c:ext>
                <c:ext xmlns:c16="http://schemas.microsoft.com/office/drawing/2014/chart" uri="{C3380CC4-5D6E-409C-BE32-E72D297353CC}">
                  <c16:uniqueId val="{00000005-0292-4786-B141-D82CB133F2AA}"/>
                </c:ext>
              </c:extLst>
            </c:dLbl>
            <c:dLbl>
              <c:idx val="2"/>
              <c:layout>
                <c:manualLayout>
                  <c:x val="-0.3837028486760265"/>
                  <c:y val="-5.7834316984973717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0292-4786-B141-D82CB133F2AA}"/>
                </c:ext>
              </c:extLst>
            </c:dLbl>
            <c:dLbl>
              <c:idx val="3"/>
              <c:layout>
                <c:manualLayout>
                  <c:x val="-0.35989932973841854"/>
                  <c:y val="-0.1180569118596168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1781054741"/>
                      <c:h val="0.12137209469547167"/>
                    </c:manualLayout>
                  </c15:layout>
                </c:ext>
                <c:ext xmlns:c16="http://schemas.microsoft.com/office/drawing/2014/chart" uri="{C3380CC4-5D6E-409C-BE32-E72D297353CC}">
                  <c16:uniqueId val="{00000009-0292-4786-B141-D82CB133F2AA}"/>
                </c:ext>
              </c:extLst>
            </c:dLbl>
            <c:dLbl>
              <c:idx val="4"/>
              <c:layout>
                <c:manualLayout>
                  <c:x val="-0.33591893644196746"/>
                  <c:y val="-0.20241742910801264"/>
                </c:manualLayout>
              </c:layout>
              <c:numFmt formatCode="0.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5261732594"/>
                      <c:h val="9.2014871147627214E-2"/>
                    </c:manualLayout>
                  </c15:layout>
                </c:ext>
                <c:ext xmlns:c16="http://schemas.microsoft.com/office/drawing/2014/chart" uri="{C3380CC4-5D6E-409C-BE32-E72D297353CC}">
                  <c16:uniqueId val="{0000000A-0292-4786-B141-D82CB133F2AA}"/>
                </c:ext>
              </c:extLst>
            </c:dLbl>
            <c:dLbl>
              <c:idx val="5"/>
              <c:layout>
                <c:manualLayout>
                  <c:x val="-4.9054499388340105E-2"/>
                  <c:y val="-0.26168041189927077"/>
                </c:manualLayout>
              </c:layout>
              <c:numFmt formatCode="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68104338507"/>
                      <c:h val="0.11537775336671796"/>
                    </c:manualLayout>
                  </c15:layout>
                </c:ext>
                <c:ext xmlns:c16="http://schemas.microsoft.com/office/drawing/2014/chart" uri="{C3380CC4-5D6E-409C-BE32-E72D297353CC}">
                  <c16:uniqueId val="{0000000B-0292-4786-B141-D82CB133F2AA}"/>
                </c:ext>
              </c:extLst>
            </c:dLbl>
            <c:dLbl>
              <c:idx val="6"/>
              <c:layout>
                <c:manualLayout>
                  <c:x val="0.34930883628124232"/>
                  <c:y val="-0.27238487121288235"/>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820189234980991"/>
                      <c:h val="8.7534273274131325E-2"/>
                    </c:manualLayout>
                  </c15:layout>
                </c:ext>
                <c:ext xmlns:c16="http://schemas.microsoft.com/office/drawing/2014/chart" uri="{C3380CC4-5D6E-409C-BE32-E72D297353CC}">
                  <c16:uniqueId val="{0000000C-0292-4786-B141-D82CB133F2AA}"/>
                </c:ext>
              </c:extLst>
            </c:dLbl>
            <c:dLbl>
              <c:idx val="7"/>
              <c:layout>
                <c:manualLayout>
                  <c:x val="0.30286164013884814"/>
                  <c:y val="-0.15862779844405223"/>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0292-4786-B141-D82CB133F2AA}"/>
                </c:ext>
              </c:extLst>
            </c:dLbl>
            <c:dLbl>
              <c:idx val="8"/>
              <c:layout>
                <c:manualLayout>
                  <c:x val="0.31937735265272488"/>
                  <c:y val="-8.8039501102852413E-2"/>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0292-4786-B141-D82CB133F2AA}"/>
                </c:ext>
              </c:extLst>
            </c:dLbl>
            <c:dLbl>
              <c:idx val="9"/>
              <c:delete val="1"/>
              <c:extLst>
                <c:ext xmlns:c15="http://schemas.microsoft.com/office/drawing/2012/chart" uri="{CE6537A1-D6FC-4f65-9D91-7224C49458BB}"/>
                <c:ext xmlns:c16="http://schemas.microsoft.com/office/drawing/2014/chart" uri="{C3380CC4-5D6E-409C-BE32-E72D297353CC}">
                  <c16:uniqueId val="{0000000F-0292-4786-B141-D82CB133F2AA}"/>
                </c:ext>
              </c:extLst>
            </c:dLbl>
            <c:numFmt formatCode="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Liquid Crystals</c:v>
                </c:pt>
                <c:pt idx="5">
                  <c:v>Solvents / Cleaning agents</c:v>
                </c:pt>
                <c:pt idx="6">
                  <c:v>Fugitive emissions from HFCs manufacturing</c:v>
                </c:pt>
                <c:pt idx="7">
                  <c:v>By-product emissions from HCFC-22  </c:v>
                </c:pt>
                <c:pt idx="8">
                  <c:v>Fire Extinguishers</c:v>
                </c:pt>
                <c:pt idx="9">
                  <c:v>Magnesium Foundries</c:v>
                </c:pt>
              </c:strCache>
            </c:strRef>
          </c:cat>
          <c:val>
            <c:numRef>
              <c:f>'13.F-gas'!$AP$40:$AP$49</c:f>
              <c:numCache>
                <c:formatCode>#0.0%;[Red]\-#0.0%</c:formatCode>
                <c:ptCount val="10"/>
                <c:pt idx="0">
                  <c:v>0.69429377496117484</c:v>
                </c:pt>
                <c:pt idx="1">
                  <c:v>7.3332423477774994E-2</c:v>
                </c:pt>
                <c:pt idx="2">
                  <c:v>0.13259991657465378</c:v>
                </c:pt>
                <c:pt idx="3">
                  <c:v>1.7519977605444551E-2</c:v>
                </c:pt>
                <c:pt idx="4">
                  <c:v>2.3296414793601056E-4</c:v>
                </c:pt>
                <c:pt idx="5">
                  <c:v>4.5118567422682682E-4</c:v>
                </c:pt>
                <c:pt idx="6">
                  <c:v>3.5150959003276874E-2</c:v>
                </c:pt>
                <c:pt idx="7">
                  <c:v>4.5844726996665627E-2</c:v>
                </c:pt>
                <c:pt idx="8">
                  <c:v>5.7407155884646509E-4</c:v>
                </c:pt>
                <c:pt idx="9">
                  <c:v>0</c:v>
                </c:pt>
              </c:numCache>
            </c:numRef>
          </c:val>
          <c:extLst>
            <c:ext xmlns:c16="http://schemas.microsoft.com/office/drawing/2014/chart" uri="{C3380CC4-5D6E-409C-BE32-E72D297353CC}">
              <c16:uniqueId val="{00000010-0292-4786-B141-D82CB133F2AA}"/>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'リンク切公表時非表示（グラフの添え物）'!$BC$52</c:f>
              <c:strCache>
                <c:ptCount val="1"/>
                <c:pt idx="0">
                  <c:v>2018年</c:v>
                </c:pt>
              </c:strCache>
            </c:strRef>
          </c:tx>
          <c:spPr>
            <a:noFill/>
            <a:ln>
              <a:noFill/>
            </a:ln>
          </c:spPr>
          <c:dLbls>
            <c:dLbl>
              <c:idx val="0"/>
              <c:layout>
                <c:manualLayout>
                  <c:x val="-2.9610926742868718E-3"/>
                  <c:y val="-0.11740160203310225"/>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F4E1-4F7F-B433-C76C98FA1290}"/>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'リンク切公表時非表示（グラフの添え物）'!$BC$59</c:f>
              <c:numCache>
                <c:formatCode>#,##0"万トン"</c:formatCode>
                <c:ptCount val="1"/>
                <c:pt idx="0">
                  <c:v>350</c:v>
                </c:pt>
              </c:numCache>
            </c:numRef>
          </c:val>
          <c:extLst>
            <c:ext xmlns:c16="http://schemas.microsoft.com/office/drawing/2014/chart" uri="{C3380CC4-5D6E-409C-BE32-E72D297353CC}">
              <c16:uniqueId val="{00000001-F4E1-4F7F-B433-C76C98FA1290}"/>
            </c:ext>
          </c:extLst>
        </c:ser>
        <c:ser>
          <c:idx val="0"/>
          <c:order val="1"/>
          <c:tx>
            <c:strRef>
              <c:f>'13.F-gas'!$BC$38</c:f>
              <c:strCache>
                <c:ptCount val="1"/>
                <c:pt idx="0">
                  <c:v>2018</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F4E1-4F7F-B433-C76C98FA1290}"/>
              </c:ext>
            </c:extLst>
          </c:dPt>
          <c:dPt>
            <c:idx val="1"/>
            <c:bubble3D val="0"/>
            <c:spPr>
              <a:solidFill>
                <a:srgbClr val="9999FF"/>
              </a:solidFill>
              <a:ln>
                <a:solidFill>
                  <a:schemeClr val="tx1"/>
                </a:solidFill>
              </a:ln>
            </c:spPr>
            <c:extLst>
              <c:ext xmlns:c16="http://schemas.microsoft.com/office/drawing/2014/chart" uri="{C3380CC4-5D6E-409C-BE32-E72D297353CC}">
                <c16:uniqueId val="{00000005-F4E1-4F7F-B433-C76C98FA1290}"/>
              </c:ext>
            </c:extLst>
          </c:dPt>
          <c:dPt>
            <c:idx val="2"/>
            <c:bubble3D val="0"/>
            <c:spPr>
              <a:solidFill>
                <a:srgbClr val="993366"/>
              </a:solidFill>
              <a:ln>
                <a:solidFill>
                  <a:schemeClr val="tx1"/>
                </a:solidFill>
              </a:ln>
            </c:spPr>
            <c:extLst>
              <c:ext xmlns:c16="http://schemas.microsoft.com/office/drawing/2014/chart" uri="{C3380CC4-5D6E-409C-BE32-E72D297353CC}">
                <c16:uniqueId val="{00000007-F4E1-4F7F-B433-C76C98FA1290}"/>
              </c:ext>
            </c:extLst>
          </c:dPt>
          <c:dPt>
            <c:idx val="3"/>
            <c:bubble3D val="0"/>
            <c:spPr>
              <a:solidFill>
                <a:srgbClr val="FFFFCC"/>
              </a:solidFill>
              <a:ln>
                <a:solidFill>
                  <a:schemeClr val="tx1"/>
                </a:solidFill>
              </a:ln>
            </c:spPr>
            <c:extLst>
              <c:ext xmlns:c16="http://schemas.microsoft.com/office/drawing/2014/chart" uri="{C3380CC4-5D6E-409C-BE32-E72D297353CC}">
                <c16:uniqueId val="{00000009-F4E1-4F7F-B433-C76C98FA1290}"/>
              </c:ext>
            </c:extLst>
          </c:dPt>
          <c:dPt>
            <c:idx val="4"/>
            <c:bubble3D val="0"/>
            <c:spPr>
              <a:solidFill>
                <a:srgbClr val="CCFFFF"/>
              </a:solidFill>
              <a:ln>
                <a:solidFill>
                  <a:schemeClr val="tx1"/>
                </a:solidFill>
              </a:ln>
            </c:spPr>
            <c:extLst>
              <c:ext xmlns:c16="http://schemas.microsoft.com/office/drawing/2014/chart" uri="{C3380CC4-5D6E-409C-BE32-E72D297353CC}">
                <c16:uniqueId val="{0000000B-F4E1-4F7F-B433-C76C98FA1290}"/>
              </c:ext>
            </c:extLst>
          </c:dPt>
          <c:dLbls>
            <c:dLbl>
              <c:idx val="0"/>
              <c:layout>
                <c:manualLayout>
                  <c:x val="0.13731966409854693"/>
                  <c:y val="0.24102554446865407"/>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9918388166284112"/>
                      <c:h val="0.12133253188589765"/>
                    </c:manualLayout>
                  </c15:layout>
                </c:ext>
                <c:ext xmlns:c16="http://schemas.microsoft.com/office/drawing/2014/chart" uri="{C3380CC4-5D6E-409C-BE32-E72D297353CC}">
                  <c16:uniqueId val="{00000003-F4E1-4F7F-B433-C76C98FA1290}"/>
                </c:ext>
              </c:extLst>
            </c:dLbl>
            <c:dLbl>
              <c:idx val="1"/>
              <c:layout>
                <c:manualLayout>
                  <c:x val="0.2339656043391693"/>
                  <c:y val="0.12829599989875992"/>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5264301278257134"/>
                      <c:h val="0.11145231847899353"/>
                    </c:manualLayout>
                  </c15:layout>
                </c:ext>
                <c:ext xmlns:c16="http://schemas.microsoft.com/office/drawing/2014/chart" uri="{C3380CC4-5D6E-409C-BE32-E72D297353CC}">
                  <c16:uniqueId val="{00000005-F4E1-4F7F-B433-C76C98FA1290}"/>
                </c:ext>
              </c:extLst>
            </c:dLbl>
            <c:dLbl>
              <c:idx val="2"/>
              <c:layout>
                <c:manualLayout>
                  <c:x val="-8.7482705596707122E-2"/>
                  <c:y val="0.30636643053838869"/>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5186931672350471"/>
                      <c:h val="0.13941198198979049"/>
                    </c:manualLayout>
                  </c15:layout>
                </c:ext>
                <c:ext xmlns:c16="http://schemas.microsoft.com/office/drawing/2014/chart" uri="{C3380CC4-5D6E-409C-BE32-E72D297353CC}">
                  <c16:uniqueId val="{00000007-F4E1-4F7F-B433-C76C98FA1290}"/>
                </c:ext>
              </c:extLst>
            </c:dLbl>
            <c:dLbl>
              <c:idx val="3"/>
              <c:layout>
                <c:manualLayout>
                  <c:x val="-0.17609192967492782"/>
                  <c:y val="-0.17993029723244769"/>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8800926818047567"/>
                      <c:h val="0.10796383727202201"/>
                    </c:manualLayout>
                  </c15:layout>
                </c:ext>
                <c:ext xmlns:c16="http://schemas.microsoft.com/office/drawing/2014/chart" uri="{C3380CC4-5D6E-409C-BE32-E72D297353CC}">
                  <c16:uniqueId val="{00000009-F4E1-4F7F-B433-C76C98FA1290}"/>
                </c:ext>
              </c:extLst>
            </c:dLbl>
            <c:dLbl>
              <c:idx val="4"/>
              <c:layout>
                <c:manualLayout>
                  <c:x val="0.11601747388284173"/>
                  <c:y val="-0.20829473739341708"/>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0048130246515999"/>
                      <c:h val="5.501534968071127E-2"/>
                    </c:manualLayout>
                  </c15:layout>
                </c:ext>
                <c:ext xmlns:c16="http://schemas.microsoft.com/office/drawing/2014/chart" uri="{C3380CC4-5D6E-409C-BE32-E72D297353CC}">
                  <c16:uniqueId val="{0000000B-F4E1-4F7F-B433-C76C98FA1290}"/>
                </c:ext>
              </c:extLst>
            </c:dLbl>
            <c:dLbl>
              <c:idx val="5"/>
              <c:delete val="1"/>
              <c:extLst>
                <c:ext xmlns:c15="http://schemas.microsoft.com/office/drawing/2012/chart" uri="{CE6537A1-D6FC-4f65-9D91-7224C49458BB}"/>
                <c:ext xmlns:c16="http://schemas.microsoft.com/office/drawing/2014/chart" uri="{C3380CC4-5D6E-409C-BE32-E72D297353CC}">
                  <c16:uniqueId val="{0000000C-F4E1-4F7F-B433-C76C98FA1290}"/>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F4E1-4F7F-B433-C76C98FA1290}"/>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F4E1-4F7F-B433-C76C98FA1290}"/>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F4E1-4F7F-B433-C76C98FA1290}"/>
                </c:ext>
              </c:extLst>
            </c:dLbl>
            <c:numFmt formatCode="0.00%" sourceLinked="0"/>
            <c:spPr>
              <a:solidFill>
                <a:sysClr val="window" lastClr="FFFFFF"/>
              </a:solidFill>
              <a:ln>
                <a:solidFill>
                  <a:sysClr val="windowText" lastClr="000000">
                    <a:lumMod val="65000"/>
                    <a:lumOff val="35000"/>
                  </a:sysClr>
                </a:solid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'13.F-gas'!$BC$51:$BC$56</c:f>
              <c:numCache>
                <c:formatCode>0.0%</c:formatCode>
                <c:ptCount val="6"/>
                <c:pt idx="0">
                  <c:v>0.50944423589280408</c:v>
                </c:pt>
                <c:pt idx="1">
                  <c:v>2.2571531427930478E-2</c:v>
                </c:pt>
                <c:pt idx="2">
                  <c:v>0.43166128117061769</c:v>
                </c:pt>
                <c:pt idx="3">
                  <c:v>2.5060316341379972E-2</c:v>
                </c:pt>
                <c:pt idx="4">
                  <c:v>1.1262635167267783E-2</c:v>
                </c:pt>
                <c:pt idx="5">
                  <c:v>0</c:v>
                </c:pt>
              </c:numCache>
            </c:numRef>
          </c:val>
          <c:extLst>
            <c:ext xmlns:c16="http://schemas.microsoft.com/office/drawing/2014/chart" uri="{C3380CC4-5D6E-409C-BE32-E72D297353CC}">
              <c16:uniqueId val="{00000010-F4E1-4F7F-B433-C76C98FA1290}"/>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'リンク切公表時非表示（グラフの添え物）'!$AX$52</c:f>
              <c:strCache>
                <c:ptCount val="1"/>
                <c:pt idx="0">
                  <c:v>2013年</c:v>
                </c:pt>
              </c:strCache>
            </c:strRef>
          </c:tx>
          <c:spPr>
            <a:noFill/>
            <a:ln>
              <a:noFill/>
            </a:ln>
          </c:spPr>
          <c:dLbls>
            <c:dLbl>
              <c:idx val="0"/>
              <c:layout>
                <c:manualLayout>
                  <c:x val="-2.9610926742868718E-3"/>
                  <c:y val="-0.11740160203310225"/>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9454-46CF-B7D4-EEBA0F681D01}"/>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'リンク切公表時非表示（グラフの添え物）'!$AX$59</c:f>
              <c:numCache>
                <c:formatCode>#,##0"万トン"</c:formatCode>
                <c:ptCount val="1"/>
                <c:pt idx="0">
                  <c:v>330</c:v>
                </c:pt>
              </c:numCache>
            </c:numRef>
          </c:val>
          <c:extLst>
            <c:ext xmlns:c16="http://schemas.microsoft.com/office/drawing/2014/chart" uri="{C3380CC4-5D6E-409C-BE32-E72D297353CC}">
              <c16:uniqueId val="{00000001-9454-46CF-B7D4-EEBA0F681D01}"/>
            </c:ext>
          </c:extLst>
        </c:ser>
        <c:ser>
          <c:idx val="0"/>
          <c:order val="1"/>
          <c:tx>
            <c:strRef>
              <c:f>'13.F-gas'!$AX$38</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9454-46CF-B7D4-EEBA0F681D01}"/>
              </c:ext>
            </c:extLst>
          </c:dPt>
          <c:dPt>
            <c:idx val="1"/>
            <c:bubble3D val="0"/>
            <c:spPr>
              <a:solidFill>
                <a:srgbClr val="9999FF"/>
              </a:solidFill>
              <a:ln>
                <a:solidFill>
                  <a:schemeClr val="tx1"/>
                </a:solidFill>
              </a:ln>
            </c:spPr>
            <c:extLst>
              <c:ext xmlns:c16="http://schemas.microsoft.com/office/drawing/2014/chart" uri="{C3380CC4-5D6E-409C-BE32-E72D297353CC}">
                <c16:uniqueId val="{00000005-9454-46CF-B7D4-EEBA0F681D01}"/>
              </c:ext>
            </c:extLst>
          </c:dPt>
          <c:dPt>
            <c:idx val="2"/>
            <c:bubble3D val="0"/>
            <c:spPr>
              <a:solidFill>
                <a:srgbClr val="993366"/>
              </a:solidFill>
              <a:ln>
                <a:solidFill>
                  <a:schemeClr val="tx1"/>
                </a:solidFill>
              </a:ln>
            </c:spPr>
            <c:extLst>
              <c:ext xmlns:c16="http://schemas.microsoft.com/office/drawing/2014/chart" uri="{C3380CC4-5D6E-409C-BE32-E72D297353CC}">
                <c16:uniqueId val="{00000007-9454-46CF-B7D4-EEBA0F681D01}"/>
              </c:ext>
            </c:extLst>
          </c:dPt>
          <c:dPt>
            <c:idx val="3"/>
            <c:bubble3D val="0"/>
            <c:spPr>
              <a:solidFill>
                <a:srgbClr val="FFFFCC"/>
              </a:solidFill>
              <a:ln>
                <a:solidFill>
                  <a:schemeClr val="tx1"/>
                </a:solidFill>
              </a:ln>
            </c:spPr>
            <c:extLst>
              <c:ext xmlns:c16="http://schemas.microsoft.com/office/drawing/2014/chart" uri="{C3380CC4-5D6E-409C-BE32-E72D297353CC}">
                <c16:uniqueId val="{00000009-9454-46CF-B7D4-EEBA0F681D01}"/>
              </c:ext>
            </c:extLst>
          </c:dPt>
          <c:dPt>
            <c:idx val="4"/>
            <c:bubble3D val="0"/>
            <c:spPr>
              <a:solidFill>
                <a:srgbClr val="CCFFFF"/>
              </a:solidFill>
              <a:ln>
                <a:solidFill>
                  <a:schemeClr val="tx1"/>
                </a:solidFill>
              </a:ln>
            </c:spPr>
            <c:extLst>
              <c:ext xmlns:c16="http://schemas.microsoft.com/office/drawing/2014/chart" uri="{C3380CC4-5D6E-409C-BE32-E72D297353CC}">
                <c16:uniqueId val="{0000000B-9454-46CF-B7D4-EEBA0F681D01}"/>
              </c:ext>
            </c:extLst>
          </c:dPt>
          <c:dLbls>
            <c:dLbl>
              <c:idx val="0"/>
              <c:layout>
                <c:manualLayout>
                  <c:x val="0.13731966409854693"/>
                  <c:y val="0.2410255444686540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18388166284112"/>
                      <c:h val="0.12133253188589765"/>
                    </c:manualLayout>
                  </c15:layout>
                </c:ext>
                <c:ext xmlns:c16="http://schemas.microsoft.com/office/drawing/2014/chart" uri="{C3380CC4-5D6E-409C-BE32-E72D297353CC}">
                  <c16:uniqueId val="{00000003-9454-46CF-B7D4-EEBA0F681D01}"/>
                </c:ext>
              </c:extLst>
            </c:dLbl>
            <c:dLbl>
              <c:idx val="1"/>
              <c:layout>
                <c:manualLayout>
                  <c:x val="0.32130330716444339"/>
                  <c:y val="0.1282959588820020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9454-46CF-B7D4-EEBA0F681D01}"/>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9454-46CF-B7D4-EEBA0F681D01}"/>
                </c:ext>
              </c:extLst>
            </c:dLbl>
            <c:dLbl>
              <c:idx val="3"/>
              <c:layout>
                <c:manualLayout>
                  <c:x val="-0.17609192967492782"/>
                  <c:y val="-0.179930297232447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800926818047567"/>
                      <c:h val="0.10796383727202201"/>
                    </c:manualLayout>
                  </c15:layout>
                </c:ext>
                <c:ext xmlns:c16="http://schemas.microsoft.com/office/drawing/2014/chart" uri="{C3380CC4-5D6E-409C-BE32-E72D297353CC}">
                  <c16:uniqueId val="{00000009-9454-46CF-B7D4-EEBA0F681D01}"/>
                </c:ext>
              </c:extLst>
            </c:dLbl>
            <c:dLbl>
              <c:idx val="4"/>
              <c:layout>
                <c:manualLayout>
                  <c:x val="0.14566212183248534"/>
                  <c:y val="-0.1064930490557532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259022255791238"/>
                      <c:h val="5.5015371157452017E-2"/>
                    </c:manualLayout>
                  </c15:layout>
                </c:ext>
                <c:ext xmlns:c16="http://schemas.microsoft.com/office/drawing/2014/chart" uri="{C3380CC4-5D6E-409C-BE32-E72D297353CC}">
                  <c16:uniqueId val="{0000000B-9454-46CF-B7D4-EEBA0F681D01}"/>
                </c:ext>
              </c:extLst>
            </c:dLbl>
            <c:dLbl>
              <c:idx val="5"/>
              <c:layout>
                <c:manualLayout>
                  <c:x val="0.12718734992428382"/>
                  <c:y val="-0.2065974440668599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9454-46CF-B7D4-EEBA0F681D01}"/>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9454-46CF-B7D4-EEBA0F681D01}"/>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9454-46CF-B7D4-EEBA0F681D01}"/>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9454-46CF-B7D4-EEBA0F681D01}"/>
                </c:ext>
              </c:extLst>
            </c:dLbl>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'13.F-gas'!$AX$51:$AX$56</c:f>
              <c:numCache>
                <c:formatCode>0.0%</c:formatCode>
                <c:ptCount val="6"/>
                <c:pt idx="0">
                  <c:v>0.4743000673428639</c:v>
                </c:pt>
                <c:pt idx="1">
                  <c:v>2.3057312535299739E-2</c:v>
                </c:pt>
                <c:pt idx="2">
                  <c:v>0.46277979518128126</c:v>
                </c:pt>
                <c:pt idx="3">
                  <c:v>3.3779572142029785E-2</c:v>
                </c:pt>
                <c:pt idx="4">
                  <c:v>3.1587921977964668E-3</c:v>
                </c:pt>
                <c:pt idx="5">
                  <c:v>2.9244606007289699E-3</c:v>
                </c:pt>
              </c:numCache>
            </c:numRef>
          </c:val>
          <c:extLst>
            <c:ext xmlns:c16="http://schemas.microsoft.com/office/drawing/2014/chart" uri="{C3380CC4-5D6E-409C-BE32-E72D297353CC}">
              <c16:uniqueId val="{00000010-9454-46CF-B7D4-EEBA0F681D01}"/>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444595769485096"/>
          <c:y val="0.26277854125135902"/>
          <c:w val="0.58830605124616842"/>
          <c:h val="0.59795094053034081"/>
        </c:manualLayout>
      </c:layout>
      <c:doughnutChart>
        <c:varyColors val="1"/>
        <c:ser>
          <c:idx val="1"/>
          <c:order val="0"/>
          <c:tx>
            <c:strRef>
              <c:f>'リンク切公表時非表示（グラフの添え物）'!$AP$52</c:f>
              <c:strCache>
                <c:ptCount val="1"/>
                <c:pt idx="0">
                  <c:v>2005年</c:v>
                </c:pt>
              </c:strCache>
            </c:strRef>
          </c:tx>
          <c:spPr>
            <a:noFill/>
            <a:ln>
              <a:noFill/>
            </a:ln>
          </c:spPr>
          <c:dLbls>
            <c:dLbl>
              <c:idx val="0"/>
              <c:layout>
                <c:manualLayout>
                  <c:x val="-1.465577121420837E-3"/>
                  <c:y val="-0.11841526067891427"/>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4415363994642596"/>
                      <c:h val="0.12905787156343973"/>
                    </c:manualLayout>
                  </c15:layout>
                  <c15:dlblFieldTable/>
                  <c15:showDataLabelsRange val="0"/>
                </c:ext>
                <c:ext xmlns:c16="http://schemas.microsoft.com/office/drawing/2014/chart" uri="{C3380CC4-5D6E-409C-BE32-E72D297353CC}">
                  <c16:uniqueId val="{00000000-F40A-41C6-9694-E70A760B8B55}"/>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'リンク切公表時非表示（グラフの添え物）'!$AP$59</c:f>
              <c:numCache>
                <c:formatCode>#,##0"万トン"</c:formatCode>
                <c:ptCount val="1"/>
                <c:pt idx="0">
                  <c:v>860</c:v>
                </c:pt>
              </c:numCache>
            </c:numRef>
          </c:val>
          <c:extLst>
            <c:ext xmlns:c16="http://schemas.microsoft.com/office/drawing/2014/chart" uri="{C3380CC4-5D6E-409C-BE32-E72D297353CC}">
              <c16:uniqueId val="{00000001-F40A-41C6-9694-E70A760B8B55}"/>
            </c:ext>
          </c:extLst>
        </c:ser>
        <c:ser>
          <c:idx val="0"/>
          <c:order val="1"/>
          <c:tx>
            <c:strRef>
              <c:f>'13.F-gas'!$AP$38</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F40A-41C6-9694-E70A760B8B55}"/>
              </c:ext>
            </c:extLst>
          </c:dPt>
          <c:dPt>
            <c:idx val="1"/>
            <c:bubble3D val="0"/>
            <c:spPr>
              <a:solidFill>
                <a:srgbClr val="9999FF"/>
              </a:solidFill>
              <a:ln>
                <a:solidFill>
                  <a:schemeClr val="tx1"/>
                </a:solidFill>
              </a:ln>
            </c:spPr>
            <c:extLst>
              <c:ext xmlns:c16="http://schemas.microsoft.com/office/drawing/2014/chart" uri="{C3380CC4-5D6E-409C-BE32-E72D297353CC}">
                <c16:uniqueId val="{00000005-F40A-41C6-9694-E70A760B8B55}"/>
              </c:ext>
            </c:extLst>
          </c:dPt>
          <c:dPt>
            <c:idx val="2"/>
            <c:bubble3D val="0"/>
            <c:spPr>
              <a:solidFill>
                <a:srgbClr val="993366"/>
              </a:solidFill>
              <a:ln>
                <a:solidFill>
                  <a:schemeClr val="tx1"/>
                </a:solidFill>
              </a:ln>
            </c:spPr>
            <c:extLst>
              <c:ext xmlns:c16="http://schemas.microsoft.com/office/drawing/2014/chart" uri="{C3380CC4-5D6E-409C-BE32-E72D297353CC}">
                <c16:uniqueId val="{00000007-F40A-41C6-9694-E70A760B8B55}"/>
              </c:ext>
            </c:extLst>
          </c:dPt>
          <c:dPt>
            <c:idx val="3"/>
            <c:bubble3D val="0"/>
            <c:spPr>
              <a:solidFill>
                <a:srgbClr val="FFFFCC"/>
              </a:solidFill>
              <a:ln>
                <a:solidFill>
                  <a:schemeClr val="tx1"/>
                </a:solidFill>
              </a:ln>
            </c:spPr>
            <c:extLst>
              <c:ext xmlns:c16="http://schemas.microsoft.com/office/drawing/2014/chart" uri="{C3380CC4-5D6E-409C-BE32-E72D297353CC}">
                <c16:uniqueId val="{00000009-F40A-41C6-9694-E70A760B8B55}"/>
              </c:ext>
            </c:extLst>
          </c:dPt>
          <c:dLbls>
            <c:dLbl>
              <c:idx val="0"/>
              <c:layout>
                <c:manualLayout>
                  <c:x val="9.273235247251288E-2"/>
                  <c:y val="0.26450672954888649"/>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554235937748977"/>
                      <c:h val="0.10302155592083127"/>
                    </c:manualLayout>
                  </c15:layout>
                </c:ext>
                <c:ext xmlns:c16="http://schemas.microsoft.com/office/drawing/2014/chart" uri="{C3380CC4-5D6E-409C-BE32-E72D297353CC}">
                  <c16:uniqueId val="{00000003-F40A-41C6-9694-E70A760B8B55}"/>
                </c:ext>
              </c:extLst>
            </c:dLbl>
            <c:dLbl>
              <c:idx val="1"/>
              <c:layout>
                <c:manualLayout>
                  <c:x val="0.16040052151030637"/>
                  <c:y val="0.13825350247946347"/>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387039889520369"/>
                      <c:h val="0.10842006540139885"/>
                    </c:manualLayout>
                  </c15:layout>
                </c:ext>
                <c:ext xmlns:c16="http://schemas.microsoft.com/office/drawing/2014/chart" uri="{C3380CC4-5D6E-409C-BE32-E72D297353CC}">
                  <c16:uniqueId val="{00000005-F40A-41C6-9694-E70A760B8B55}"/>
                </c:ext>
              </c:extLst>
            </c:dLbl>
            <c:dLbl>
              <c:idx val="2"/>
              <c:layout>
                <c:manualLayout>
                  <c:x val="-0.19241613708166241"/>
                  <c:y val="-0.20388458237712628"/>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399245764062251"/>
                      <c:h val="0.1030229676649423"/>
                    </c:manualLayout>
                  </c15:layout>
                </c:ext>
                <c:ext xmlns:c16="http://schemas.microsoft.com/office/drawing/2014/chart" uri="{C3380CC4-5D6E-409C-BE32-E72D297353CC}">
                  <c16:uniqueId val="{00000007-F40A-41C6-9694-E70A760B8B55}"/>
                </c:ext>
              </c:extLst>
            </c:dLbl>
            <c:dLbl>
              <c:idx val="3"/>
              <c:layout>
                <c:manualLayout>
                  <c:x val="-0.20201711376615569"/>
                  <c:y val="-0.18133913178865765"/>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962369380831013"/>
                      <c:h val="0.17992205909051309"/>
                    </c:manualLayout>
                  </c15:layout>
                </c:ext>
                <c:ext xmlns:c16="http://schemas.microsoft.com/office/drawing/2014/chart" uri="{C3380CC4-5D6E-409C-BE32-E72D297353CC}">
                  <c16:uniqueId val="{00000009-F40A-41C6-9694-E70A760B8B55}"/>
                </c:ext>
              </c:extLst>
            </c:dLbl>
            <c:dLbl>
              <c:idx val="4"/>
              <c:layout>
                <c:manualLayout>
                  <c:x val="0.15548372018909012"/>
                  <c:y val="-0.11373775253161013"/>
                </c:manualLayout>
              </c:layout>
              <c:numFmt formatCode="0.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209507622032187"/>
                      <c:h val="6.1197460178227983E-2"/>
                    </c:manualLayout>
                  </c15:layout>
                </c:ext>
                <c:ext xmlns:c16="http://schemas.microsoft.com/office/drawing/2014/chart" uri="{C3380CC4-5D6E-409C-BE32-E72D297353CC}">
                  <c16:uniqueId val="{0000000A-F40A-41C6-9694-E70A760B8B55}"/>
                </c:ext>
              </c:extLst>
            </c:dLbl>
            <c:dLbl>
              <c:idx val="5"/>
              <c:layout>
                <c:manualLayout>
                  <c:x val="0.17271806511851995"/>
                  <c:y val="-0.19654338247659423"/>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735921814415468"/>
                      <c:h val="7.0308386089426467E-2"/>
                    </c:manualLayout>
                  </c15:layout>
                </c:ext>
                <c:ext xmlns:c16="http://schemas.microsoft.com/office/drawing/2014/chart" uri="{C3380CC4-5D6E-409C-BE32-E72D297353CC}">
                  <c16:uniqueId val="{0000000B-F40A-41C6-9694-E70A760B8B55}"/>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C-F40A-41C6-9694-E70A760B8B55}"/>
                </c:ext>
              </c:extLst>
            </c:dLbl>
            <c:dLbl>
              <c:idx val="7"/>
              <c:layout>
                <c:manualLayout>
                  <c:x val="0.1393174047597264"/>
                  <c:y val="-0.19764944629931169"/>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D-F40A-41C6-9694-E70A760B8B55}"/>
                </c:ext>
              </c:extLst>
            </c:dLbl>
            <c:dLbl>
              <c:idx val="8"/>
              <c:layout>
                <c:manualLayout>
                  <c:x val="0.16894859471325335"/>
                  <c:y val="-0.1529268441120418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E-F40A-41C6-9694-E70A760B8B55}"/>
                </c:ext>
              </c:extLst>
            </c:dLbl>
            <c:dLbl>
              <c:idx val="9"/>
              <c:delete val="1"/>
              <c:extLst>
                <c:ext xmlns:c15="http://schemas.microsoft.com/office/drawing/2012/chart" uri="{CE6537A1-D6FC-4f65-9D91-7224C49458BB}"/>
                <c:ext xmlns:c16="http://schemas.microsoft.com/office/drawing/2014/chart" uri="{C3380CC4-5D6E-409C-BE32-E72D297353CC}">
                  <c16:uniqueId val="{0000000F-F40A-41C6-9694-E70A760B8B55}"/>
                </c:ext>
              </c:extLst>
            </c:dLbl>
            <c:numFmt formatCode="0.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'13.F-gas'!$AP$51:$AP$56</c:f>
              <c:numCache>
                <c:formatCode>0.0%</c:formatCode>
                <c:ptCount val="6"/>
                <c:pt idx="0">
                  <c:v>0.53275267881879163</c:v>
                </c:pt>
                <c:pt idx="1">
                  <c:v>1.7629480452024365E-2</c:v>
                </c:pt>
                <c:pt idx="2">
                  <c:v>0.32638921700953483</c:v>
                </c:pt>
                <c:pt idx="3">
                  <c:v>0.12067198940367099</c:v>
                </c:pt>
                <c:pt idx="4">
                  <c:v>3.3497729586869497E-5</c:v>
                </c:pt>
                <c:pt idx="5">
                  <c:v>2.5231365863913903E-3</c:v>
                </c:pt>
              </c:numCache>
            </c:numRef>
          </c:val>
          <c:extLst>
            <c:ext xmlns:c16="http://schemas.microsoft.com/office/drawing/2014/chart" uri="{C3380CC4-5D6E-409C-BE32-E72D297353CC}">
              <c16:uniqueId val="{00000010-F40A-41C6-9694-E70A760B8B55}"/>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'リンク切公表時非表示（グラフの添え物）'!$BC$52</c:f>
              <c:strCache>
                <c:ptCount val="1"/>
                <c:pt idx="0">
                  <c:v>2018年</c:v>
                </c:pt>
              </c:strCache>
            </c:strRef>
          </c:tx>
          <c:spPr>
            <a:noFill/>
            <a:ln>
              <a:noFill/>
            </a:ln>
          </c:spPr>
          <c:dLbls>
            <c:dLbl>
              <c:idx val="0"/>
              <c:layout>
                <c:manualLayout>
                  <c:x val="5.4921868628826313E-3"/>
                  <c:y val="-0.11635849397145574"/>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EF11-4970-887B-EDDB2F762188}"/>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'リンク切公表時非表示（グラフの添え物）'!$BC$62</c:f>
              <c:numCache>
                <c:formatCode>#,##0"万トン"</c:formatCode>
                <c:ptCount val="1"/>
                <c:pt idx="0">
                  <c:v>200</c:v>
                </c:pt>
              </c:numCache>
            </c:numRef>
          </c:val>
          <c:extLst>
            <c:ext xmlns:c16="http://schemas.microsoft.com/office/drawing/2014/chart" uri="{C3380CC4-5D6E-409C-BE32-E72D297353CC}">
              <c16:uniqueId val="{00000001-EF11-4970-887B-EDDB2F762188}"/>
            </c:ext>
          </c:extLst>
        </c:ser>
        <c:ser>
          <c:idx val="0"/>
          <c:order val="1"/>
          <c:tx>
            <c:strRef>
              <c:f>'13.F-gas'!$BC$38</c:f>
              <c:strCache>
                <c:ptCount val="1"/>
                <c:pt idx="0">
                  <c:v>2018</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EF11-4970-887B-EDDB2F762188}"/>
              </c:ext>
            </c:extLst>
          </c:dPt>
          <c:dPt>
            <c:idx val="1"/>
            <c:bubble3D val="0"/>
            <c:spPr>
              <a:solidFill>
                <a:srgbClr val="993366"/>
              </a:solidFill>
              <a:ln>
                <a:solidFill>
                  <a:schemeClr val="tx1"/>
                </a:solidFill>
              </a:ln>
            </c:spPr>
            <c:extLst>
              <c:ext xmlns:c16="http://schemas.microsoft.com/office/drawing/2014/chart" uri="{C3380CC4-5D6E-409C-BE32-E72D297353CC}">
                <c16:uniqueId val="{00000005-EF11-4970-887B-EDDB2F762188}"/>
              </c:ext>
            </c:extLst>
          </c:dPt>
          <c:dPt>
            <c:idx val="2"/>
            <c:bubble3D val="0"/>
            <c:spPr>
              <a:solidFill>
                <a:srgbClr val="CCFFFF"/>
              </a:solidFill>
              <a:ln>
                <a:solidFill>
                  <a:schemeClr val="tx1"/>
                </a:solidFill>
              </a:ln>
            </c:spPr>
            <c:extLst>
              <c:ext xmlns:c16="http://schemas.microsoft.com/office/drawing/2014/chart" uri="{C3380CC4-5D6E-409C-BE32-E72D297353CC}">
                <c16:uniqueId val="{00000007-EF11-4970-887B-EDDB2F762188}"/>
              </c:ext>
            </c:extLst>
          </c:dPt>
          <c:dPt>
            <c:idx val="3"/>
            <c:bubble3D val="0"/>
            <c:spPr>
              <a:solidFill>
                <a:srgbClr val="FFFFCC"/>
              </a:solidFill>
              <a:ln>
                <a:solidFill>
                  <a:schemeClr val="tx1"/>
                </a:solidFill>
              </a:ln>
            </c:spPr>
            <c:extLst>
              <c:ext xmlns:c16="http://schemas.microsoft.com/office/drawing/2014/chart" uri="{C3380CC4-5D6E-409C-BE32-E72D297353CC}">
                <c16:uniqueId val="{00000009-EF11-4970-887B-EDDB2F762188}"/>
              </c:ext>
            </c:extLst>
          </c:dPt>
          <c:dPt>
            <c:idx val="4"/>
            <c:bubble3D val="0"/>
            <c:spPr>
              <a:solidFill>
                <a:srgbClr val="FFFFCC"/>
              </a:solidFill>
              <a:ln>
                <a:solidFill>
                  <a:schemeClr val="tx1"/>
                </a:solidFill>
              </a:ln>
            </c:spPr>
            <c:extLst>
              <c:ext xmlns:c16="http://schemas.microsoft.com/office/drawing/2014/chart" uri="{C3380CC4-5D6E-409C-BE32-E72D297353CC}">
                <c16:uniqueId val="{0000000B-EF11-4970-887B-EDDB2F762188}"/>
              </c:ext>
            </c:extLst>
          </c:dPt>
          <c:dPt>
            <c:idx val="5"/>
            <c:bubble3D val="0"/>
            <c:spPr>
              <a:solidFill>
                <a:srgbClr val="FCD5B5"/>
              </a:solidFill>
              <a:ln>
                <a:solidFill>
                  <a:schemeClr val="tx1"/>
                </a:solidFill>
              </a:ln>
            </c:spPr>
            <c:extLst>
              <c:ext xmlns:c16="http://schemas.microsoft.com/office/drawing/2014/chart" uri="{C3380CC4-5D6E-409C-BE32-E72D297353CC}">
                <c16:uniqueId val="{0000000D-EF11-4970-887B-EDDB2F762188}"/>
              </c:ext>
            </c:extLst>
          </c:dPt>
          <c:dLbls>
            <c:dLbl>
              <c:idx val="0"/>
              <c:layout>
                <c:manualLayout>
                  <c:x val="7.2224766112556293E-2"/>
                  <c:y val="-0.2448544539285346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EF11-4970-887B-EDDB2F762188}"/>
                </c:ext>
              </c:extLst>
            </c:dLbl>
            <c:dLbl>
              <c:idx val="1"/>
              <c:layout>
                <c:manualLayout>
                  <c:x val="-0.17384489010294646"/>
                  <c:y val="0.1376276448469426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0823952470293936"/>
                      <c:h val="8.6020368670339742E-2"/>
                    </c:manualLayout>
                  </c15:layout>
                </c:ext>
                <c:ext xmlns:c16="http://schemas.microsoft.com/office/drawing/2014/chart" uri="{C3380CC4-5D6E-409C-BE32-E72D297353CC}">
                  <c16:uniqueId val="{00000005-EF11-4970-887B-EDDB2F762188}"/>
                </c:ext>
              </c:extLst>
            </c:dLbl>
            <c:dLbl>
              <c:idx val="2"/>
              <c:layout>
                <c:manualLayout>
                  <c:x val="-0.18287470512093684"/>
                  <c:y val="7.3539556371775394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EF11-4970-887B-EDDB2F762188}"/>
                </c:ext>
              </c:extLst>
            </c:dLbl>
            <c:dLbl>
              <c:idx val="3"/>
              <c:layout>
                <c:manualLayout>
                  <c:x val="-0.17977183567727609"/>
                  <c:y val="-0.12851318545725846"/>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EF11-4970-887B-EDDB2F762188}"/>
                </c:ext>
              </c:extLst>
            </c:dLbl>
            <c:dLbl>
              <c:idx val="4"/>
              <c:layout>
                <c:manualLayout>
                  <c:x val="-0.12922446336047372"/>
                  <c:y val="-0.1517046687135929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EF11-4970-887B-EDDB2F762188}"/>
                </c:ext>
              </c:extLst>
            </c:dLbl>
            <c:dLbl>
              <c:idx val="5"/>
              <c:layout>
                <c:manualLayout>
                  <c:x val="6.5448802714021453E-2"/>
                  <c:y val="-0.17502872392321156"/>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EF11-4970-887B-EDDB2F762188}"/>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EF11-4970-887B-EDDB2F762188}"/>
                </c:ext>
              </c:extLst>
            </c:dLbl>
            <c:dLbl>
              <c:idx val="7"/>
              <c:layout>
                <c:manualLayout>
                  <c:x val="0.1393174047597264"/>
                  <c:y val="-0.19764944629931169"/>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EF11-4970-887B-EDDB2F762188}"/>
                </c:ext>
              </c:extLst>
            </c:dLbl>
            <c:dLbl>
              <c:idx val="8"/>
              <c:layout>
                <c:manualLayout>
                  <c:x val="0.16894859471325335"/>
                  <c:y val="-0.15292684411204183"/>
                </c:manualLayout>
              </c:layout>
              <c:numFmt formatCode="0.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EF11-4970-887B-EDDB2F762188}"/>
                </c:ext>
              </c:extLst>
            </c:dLbl>
            <c:dLbl>
              <c:idx val="9"/>
              <c:delete val="1"/>
              <c:extLst>
                <c:ext xmlns:c15="http://schemas.microsoft.com/office/drawing/2012/chart" uri="{CE6537A1-D6FC-4f65-9D91-7224C49458BB}"/>
                <c:ext xmlns:c16="http://schemas.microsoft.com/office/drawing/2014/chart" uri="{C3380CC4-5D6E-409C-BE32-E72D297353CC}">
                  <c16:uniqueId val="{00000011-EF11-4970-887B-EDDB2F762188}"/>
                </c:ext>
              </c:extLst>
            </c:dLbl>
            <c:numFmt formatCode="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'13.F-gas'!$BC$58:$BC$63</c:f>
              <c:numCache>
                <c:formatCode>0.0%</c:formatCode>
                <c:ptCount val="6"/>
                <c:pt idx="0">
                  <c:v>0.39289517010858749</c:v>
                </c:pt>
                <c:pt idx="1">
                  <c:v>0.28002851719991428</c:v>
                </c:pt>
                <c:pt idx="2">
                  <c:v>0.13392840791597879</c:v>
                </c:pt>
                <c:pt idx="3">
                  <c:v>8.9144634476452947E-2</c:v>
                </c:pt>
                <c:pt idx="4">
                  <c:v>8.170419042629179E-2</c:v>
                </c:pt>
                <c:pt idx="5">
                  <c:v>2.2299079872774852E-2</c:v>
                </c:pt>
              </c:numCache>
            </c:numRef>
          </c:val>
          <c:extLst>
            <c:ext xmlns:c16="http://schemas.microsoft.com/office/drawing/2014/chart" uri="{C3380CC4-5D6E-409C-BE32-E72D297353CC}">
              <c16:uniqueId val="{00000012-EF11-4970-887B-EDDB2F762188}"/>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'リンク切公表時非表示（グラフの添え物）'!$AX$52</c:f>
              <c:strCache>
                <c:ptCount val="1"/>
                <c:pt idx="0">
                  <c:v>2013年</c:v>
                </c:pt>
              </c:strCache>
            </c:strRef>
          </c:tx>
          <c:spPr>
            <a:noFill/>
            <a:ln>
              <a:noFill/>
            </a:ln>
          </c:spPr>
          <c:dLbls>
            <c:dLbl>
              <c:idx val="0"/>
              <c:layout>
                <c:manualLayout>
                  <c:x val="5.4921868628826313E-3"/>
                  <c:y val="-0.11635849397145574"/>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273C-4DB9-BC3A-C0EF8312982C}"/>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'リンク切公表時非表示（グラフの添え物）'!$AX$62</c:f>
              <c:numCache>
                <c:formatCode>#,##0"万トン"</c:formatCode>
                <c:ptCount val="1"/>
                <c:pt idx="0">
                  <c:v>210</c:v>
                </c:pt>
              </c:numCache>
            </c:numRef>
          </c:val>
          <c:extLst>
            <c:ext xmlns:c16="http://schemas.microsoft.com/office/drawing/2014/chart" uri="{C3380CC4-5D6E-409C-BE32-E72D297353CC}">
              <c16:uniqueId val="{00000001-273C-4DB9-BC3A-C0EF8312982C}"/>
            </c:ext>
          </c:extLst>
        </c:ser>
        <c:ser>
          <c:idx val="0"/>
          <c:order val="1"/>
          <c:tx>
            <c:strRef>
              <c:f>'13.F-gas'!$AX$38</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273C-4DB9-BC3A-C0EF8312982C}"/>
              </c:ext>
            </c:extLst>
          </c:dPt>
          <c:dPt>
            <c:idx val="1"/>
            <c:bubble3D val="0"/>
            <c:spPr>
              <a:solidFill>
                <a:srgbClr val="993366"/>
              </a:solidFill>
              <a:ln>
                <a:solidFill>
                  <a:schemeClr val="tx1"/>
                </a:solidFill>
              </a:ln>
            </c:spPr>
            <c:extLst>
              <c:ext xmlns:c16="http://schemas.microsoft.com/office/drawing/2014/chart" uri="{C3380CC4-5D6E-409C-BE32-E72D297353CC}">
                <c16:uniqueId val="{00000005-273C-4DB9-BC3A-C0EF8312982C}"/>
              </c:ext>
            </c:extLst>
          </c:dPt>
          <c:dPt>
            <c:idx val="2"/>
            <c:bubble3D val="0"/>
            <c:spPr>
              <a:solidFill>
                <a:srgbClr val="CCFFFF"/>
              </a:solidFill>
              <a:ln>
                <a:solidFill>
                  <a:schemeClr val="tx1"/>
                </a:solidFill>
              </a:ln>
            </c:spPr>
            <c:extLst>
              <c:ext xmlns:c16="http://schemas.microsoft.com/office/drawing/2014/chart" uri="{C3380CC4-5D6E-409C-BE32-E72D297353CC}">
                <c16:uniqueId val="{00000007-273C-4DB9-BC3A-C0EF8312982C}"/>
              </c:ext>
            </c:extLst>
          </c:dPt>
          <c:dPt>
            <c:idx val="3"/>
            <c:bubble3D val="0"/>
            <c:spPr>
              <a:solidFill>
                <a:srgbClr val="FFFFCC"/>
              </a:solidFill>
              <a:ln>
                <a:solidFill>
                  <a:schemeClr val="tx1"/>
                </a:solidFill>
              </a:ln>
            </c:spPr>
            <c:extLst>
              <c:ext xmlns:c16="http://schemas.microsoft.com/office/drawing/2014/chart" uri="{C3380CC4-5D6E-409C-BE32-E72D297353CC}">
                <c16:uniqueId val="{00000009-273C-4DB9-BC3A-C0EF8312982C}"/>
              </c:ext>
            </c:extLst>
          </c:dPt>
          <c:dPt>
            <c:idx val="4"/>
            <c:bubble3D val="0"/>
            <c:spPr>
              <a:solidFill>
                <a:srgbClr val="FFFFCC"/>
              </a:solidFill>
              <a:ln>
                <a:solidFill>
                  <a:schemeClr val="tx1"/>
                </a:solidFill>
              </a:ln>
            </c:spPr>
            <c:extLst>
              <c:ext xmlns:c16="http://schemas.microsoft.com/office/drawing/2014/chart" uri="{C3380CC4-5D6E-409C-BE32-E72D297353CC}">
                <c16:uniqueId val="{0000000B-273C-4DB9-BC3A-C0EF8312982C}"/>
              </c:ext>
            </c:extLst>
          </c:dPt>
          <c:dPt>
            <c:idx val="5"/>
            <c:bubble3D val="0"/>
            <c:spPr>
              <a:solidFill>
                <a:srgbClr val="FCD5B5"/>
              </a:solidFill>
              <a:ln>
                <a:solidFill>
                  <a:schemeClr val="tx1"/>
                </a:solidFill>
              </a:ln>
            </c:spPr>
            <c:extLst>
              <c:ext xmlns:c16="http://schemas.microsoft.com/office/drawing/2014/chart" uri="{C3380CC4-5D6E-409C-BE32-E72D297353CC}">
                <c16:uniqueId val="{0000000D-273C-4DB9-BC3A-C0EF8312982C}"/>
              </c:ext>
            </c:extLst>
          </c:dPt>
          <c:dLbls>
            <c:dLbl>
              <c:idx val="0"/>
              <c:layout>
                <c:manualLayout>
                  <c:x val="7.2224766112556293E-2"/>
                  <c:y val="-0.2448544539285346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273C-4DB9-BC3A-C0EF8312982C}"/>
                </c:ext>
              </c:extLst>
            </c:dLbl>
            <c:dLbl>
              <c:idx val="1"/>
              <c:layout>
                <c:manualLayout>
                  <c:x val="-0.21885571744404644"/>
                  <c:y val="9.8550661425004918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273C-4DB9-BC3A-C0EF8312982C}"/>
                </c:ext>
              </c:extLst>
            </c:dLbl>
            <c:dLbl>
              <c:idx val="2"/>
              <c:layout>
                <c:manualLayout>
                  <c:x val="-0.18287470512093684"/>
                  <c:y val="7.3539556371775394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273C-4DB9-BC3A-C0EF8312982C}"/>
                </c:ext>
              </c:extLst>
            </c:dLbl>
            <c:dLbl>
              <c:idx val="3"/>
              <c:layout>
                <c:manualLayout>
                  <c:x val="-0.17977183567727609"/>
                  <c:y val="-0.12851318545725846"/>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273C-4DB9-BC3A-C0EF8312982C}"/>
                </c:ext>
              </c:extLst>
            </c:dLbl>
            <c:dLbl>
              <c:idx val="4"/>
              <c:layout>
                <c:manualLayout>
                  <c:x val="-0.12922446336047372"/>
                  <c:y val="-0.1517046687135929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273C-4DB9-BC3A-C0EF8312982C}"/>
                </c:ext>
              </c:extLst>
            </c:dLbl>
            <c:dLbl>
              <c:idx val="5"/>
              <c:layout>
                <c:manualLayout>
                  <c:x val="6.5448802714021453E-2"/>
                  <c:y val="-0.17502872392321156"/>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273C-4DB9-BC3A-C0EF8312982C}"/>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273C-4DB9-BC3A-C0EF8312982C}"/>
                </c:ext>
              </c:extLst>
            </c:dLbl>
            <c:dLbl>
              <c:idx val="7"/>
              <c:layout>
                <c:manualLayout>
                  <c:x val="0.1393174047597264"/>
                  <c:y val="-0.19764944629931169"/>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273C-4DB9-BC3A-C0EF8312982C}"/>
                </c:ext>
              </c:extLst>
            </c:dLbl>
            <c:dLbl>
              <c:idx val="8"/>
              <c:layout>
                <c:manualLayout>
                  <c:x val="0.16894859471325335"/>
                  <c:y val="-0.15292684411204183"/>
                </c:manualLayout>
              </c:layout>
              <c:numFmt formatCode="0.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273C-4DB9-BC3A-C0EF8312982C}"/>
                </c:ext>
              </c:extLst>
            </c:dLbl>
            <c:dLbl>
              <c:idx val="9"/>
              <c:delete val="1"/>
              <c:extLst>
                <c:ext xmlns:c15="http://schemas.microsoft.com/office/drawing/2012/chart" uri="{CE6537A1-D6FC-4f65-9D91-7224C49458BB}"/>
                <c:ext xmlns:c16="http://schemas.microsoft.com/office/drawing/2014/chart" uri="{C3380CC4-5D6E-409C-BE32-E72D297353CC}">
                  <c16:uniqueId val="{00000011-273C-4DB9-BC3A-C0EF8312982C}"/>
                </c:ext>
              </c:extLst>
            </c:dLbl>
            <c:numFmt formatCode="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'13.F-gas'!$AX$58:$AX$63</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273C-4DB9-BC3A-C0EF8312982C}"/>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'リンク切公表時非表示（グラフの添え物）'!$AP$52</c:f>
              <c:strCache>
                <c:ptCount val="1"/>
                <c:pt idx="0">
                  <c:v>2005年</c:v>
                </c:pt>
              </c:strCache>
            </c:strRef>
          </c:tx>
          <c:spPr>
            <a:noFill/>
            <a:ln>
              <a:noFill/>
            </a:ln>
          </c:spPr>
          <c:dLbls>
            <c:dLbl>
              <c:idx val="0"/>
              <c:layout>
                <c:manualLayout>
                  <c:x val="5.4921868628826313E-3"/>
                  <c:y val="-0.11635849397145574"/>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11F2-4F80-BB55-A95126D0B7BE}"/>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'リンク切公表時非表示（グラフの添え物）'!$AP$62</c:f>
              <c:numCache>
                <c:formatCode>#,##0"万トン"</c:formatCode>
                <c:ptCount val="1"/>
                <c:pt idx="0">
                  <c:v>500</c:v>
                </c:pt>
              </c:numCache>
            </c:numRef>
          </c:val>
          <c:extLst>
            <c:ext xmlns:c16="http://schemas.microsoft.com/office/drawing/2014/chart" uri="{C3380CC4-5D6E-409C-BE32-E72D297353CC}">
              <c16:uniqueId val="{00000001-11F2-4F80-BB55-A95126D0B7BE}"/>
            </c:ext>
          </c:extLst>
        </c:ser>
        <c:ser>
          <c:idx val="0"/>
          <c:order val="1"/>
          <c:tx>
            <c:strRef>
              <c:f>'13.F-gas'!$AP$38</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11F2-4F80-BB55-A95126D0B7BE}"/>
              </c:ext>
            </c:extLst>
          </c:dPt>
          <c:dPt>
            <c:idx val="1"/>
            <c:bubble3D val="0"/>
            <c:spPr>
              <a:solidFill>
                <a:srgbClr val="993366"/>
              </a:solidFill>
              <a:ln>
                <a:solidFill>
                  <a:schemeClr val="tx1"/>
                </a:solidFill>
              </a:ln>
            </c:spPr>
            <c:extLst>
              <c:ext xmlns:c16="http://schemas.microsoft.com/office/drawing/2014/chart" uri="{C3380CC4-5D6E-409C-BE32-E72D297353CC}">
                <c16:uniqueId val="{00000005-11F2-4F80-BB55-A95126D0B7BE}"/>
              </c:ext>
            </c:extLst>
          </c:dPt>
          <c:dPt>
            <c:idx val="2"/>
            <c:bubble3D val="0"/>
            <c:spPr>
              <a:solidFill>
                <a:srgbClr val="CCFFFF"/>
              </a:solidFill>
              <a:ln>
                <a:solidFill>
                  <a:schemeClr val="tx1"/>
                </a:solidFill>
              </a:ln>
            </c:spPr>
            <c:extLst>
              <c:ext xmlns:c16="http://schemas.microsoft.com/office/drawing/2014/chart" uri="{C3380CC4-5D6E-409C-BE32-E72D297353CC}">
                <c16:uniqueId val="{00000007-11F2-4F80-BB55-A95126D0B7BE}"/>
              </c:ext>
            </c:extLst>
          </c:dPt>
          <c:dPt>
            <c:idx val="3"/>
            <c:bubble3D val="0"/>
            <c:spPr>
              <a:solidFill>
                <a:srgbClr val="FFFFCC"/>
              </a:solidFill>
              <a:ln>
                <a:solidFill>
                  <a:schemeClr val="tx1"/>
                </a:solidFill>
              </a:ln>
            </c:spPr>
            <c:extLst>
              <c:ext xmlns:c16="http://schemas.microsoft.com/office/drawing/2014/chart" uri="{C3380CC4-5D6E-409C-BE32-E72D297353CC}">
                <c16:uniqueId val="{00000009-11F2-4F80-BB55-A95126D0B7BE}"/>
              </c:ext>
            </c:extLst>
          </c:dPt>
          <c:dPt>
            <c:idx val="4"/>
            <c:bubble3D val="0"/>
            <c:spPr>
              <a:solidFill>
                <a:srgbClr val="FFFFCC"/>
              </a:solidFill>
              <a:ln>
                <a:solidFill>
                  <a:schemeClr val="tx1"/>
                </a:solidFill>
              </a:ln>
            </c:spPr>
            <c:extLst>
              <c:ext xmlns:c16="http://schemas.microsoft.com/office/drawing/2014/chart" uri="{C3380CC4-5D6E-409C-BE32-E72D297353CC}">
                <c16:uniqueId val="{0000000B-11F2-4F80-BB55-A95126D0B7BE}"/>
              </c:ext>
            </c:extLst>
          </c:dPt>
          <c:dPt>
            <c:idx val="5"/>
            <c:bubble3D val="0"/>
            <c:spPr>
              <a:solidFill>
                <a:srgbClr val="FCD5B5"/>
              </a:solidFill>
              <a:ln>
                <a:solidFill>
                  <a:schemeClr val="tx1"/>
                </a:solidFill>
              </a:ln>
            </c:spPr>
            <c:extLst>
              <c:ext xmlns:c16="http://schemas.microsoft.com/office/drawing/2014/chart" uri="{C3380CC4-5D6E-409C-BE32-E72D297353CC}">
                <c16:uniqueId val="{0000000D-11F2-4F80-BB55-A95126D0B7BE}"/>
              </c:ext>
            </c:extLst>
          </c:dPt>
          <c:dLbls>
            <c:dLbl>
              <c:idx val="0"/>
              <c:layout>
                <c:manualLayout>
                  <c:x val="7.2224766112556293E-2"/>
                  <c:y val="-0.2448544539285346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11F2-4F80-BB55-A95126D0B7BE}"/>
                </c:ext>
              </c:extLst>
            </c:dLbl>
            <c:dLbl>
              <c:idx val="1"/>
              <c:layout>
                <c:manualLayout>
                  <c:x val="0.13399889473070459"/>
                  <c:y val="-2.1069389724210071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120327321952776"/>
                      <c:h val="0.15300887903605601"/>
                    </c:manualLayout>
                  </c15:layout>
                </c:ext>
                <c:ext xmlns:c16="http://schemas.microsoft.com/office/drawing/2014/chart" uri="{C3380CC4-5D6E-409C-BE32-E72D297353CC}">
                  <c16:uniqueId val="{00000005-11F2-4F80-BB55-A95126D0B7BE}"/>
                </c:ext>
              </c:extLst>
            </c:dLbl>
            <c:dLbl>
              <c:idx val="2"/>
              <c:layout>
                <c:manualLayout>
                  <c:x val="0.16485390642141373"/>
                  <c:y val="0.12024095657070831"/>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597803637341078"/>
                      <c:h val="9.5884138537339708E-2"/>
                    </c:manualLayout>
                  </c15:layout>
                </c:ext>
                <c:ext xmlns:c16="http://schemas.microsoft.com/office/drawing/2014/chart" uri="{C3380CC4-5D6E-409C-BE32-E72D297353CC}">
                  <c16:uniqueId val="{00000007-11F2-4F80-BB55-A95126D0B7BE}"/>
                </c:ext>
              </c:extLst>
            </c:dLbl>
            <c:dLbl>
              <c:idx val="3"/>
              <c:layout>
                <c:manualLayout>
                  <c:x val="-0.1746305863417138"/>
                  <c:y val="0.1347985562995509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11F2-4F80-BB55-A95126D0B7BE}"/>
                </c:ext>
              </c:extLst>
            </c:dLbl>
            <c:dLbl>
              <c:idx val="4"/>
              <c:layout>
                <c:manualLayout>
                  <c:x val="-0.17816058853054953"/>
                  <c:y val="-0.12252897460342986"/>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11F2-4F80-BB55-A95126D0B7BE}"/>
                </c:ext>
              </c:extLst>
            </c:dLbl>
            <c:dLbl>
              <c:idx val="5"/>
              <c:layout>
                <c:manualLayout>
                  <c:x val="-7.878379817174265E-2"/>
                  <c:y val="-0.1750287735903238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11F2-4F80-BB55-A95126D0B7BE}"/>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11F2-4F80-BB55-A95126D0B7BE}"/>
                </c:ext>
              </c:extLst>
            </c:dLbl>
            <c:dLbl>
              <c:idx val="7"/>
              <c:layout>
                <c:manualLayout>
                  <c:x val="0.1393174047597264"/>
                  <c:y val="-0.19764944629931169"/>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11F2-4F80-BB55-A95126D0B7BE}"/>
                </c:ext>
              </c:extLst>
            </c:dLbl>
            <c:dLbl>
              <c:idx val="8"/>
              <c:layout>
                <c:manualLayout>
                  <c:x val="0.16894859471325335"/>
                  <c:y val="-0.15292684411204183"/>
                </c:manualLayout>
              </c:layout>
              <c:numFmt formatCode="0.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11F2-4F80-BB55-A95126D0B7BE}"/>
                </c:ext>
              </c:extLst>
            </c:dLbl>
            <c:dLbl>
              <c:idx val="9"/>
              <c:delete val="1"/>
              <c:extLst>
                <c:ext xmlns:c15="http://schemas.microsoft.com/office/drawing/2012/chart" uri="{CE6537A1-D6FC-4f65-9D91-7224C49458BB}"/>
                <c:ext xmlns:c16="http://schemas.microsoft.com/office/drawing/2014/chart" uri="{C3380CC4-5D6E-409C-BE32-E72D297353CC}">
                  <c16:uniqueId val="{00000011-11F2-4F80-BB55-A95126D0B7BE}"/>
                </c:ext>
              </c:extLst>
            </c:dLbl>
            <c:numFmt formatCode="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'13.F-gas'!$AP$58:$AP$63</c:f>
              <c:numCache>
                <c:formatCode>0.0%</c:formatCode>
                <c:ptCount val="6"/>
                <c:pt idx="0">
                  <c:v>0.16741994640757032</c:v>
                </c:pt>
                <c:pt idx="1">
                  <c:v>0.17890494362386625</c:v>
                </c:pt>
                <c:pt idx="2">
                  <c:v>0.21960781027192114</c:v>
                </c:pt>
                <c:pt idx="3">
                  <c:v>0.10745364120444681</c:v>
                </c:pt>
                <c:pt idx="4">
                  <c:v>0.1415778574392757</c:v>
                </c:pt>
                <c:pt idx="5">
                  <c:v>0.18503580105291986</c:v>
                </c:pt>
              </c:numCache>
            </c:numRef>
          </c:val>
          <c:extLst>
            <c:ext xmlns:c16="http://schemas.microsoft.com/office/drawing/2014/chart" uri="{C3380CC4-5D6E-409C-BE32-E72D297353CC}">
              <c16:uniqueId val="{00000012-11F2-4F80-BB55-A95126D0B7BE}"/>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ja-JP" altLang="en-US" sz="1600" b="1" baseline="0">
                <a:solidFill>
                  <a:schemeClr val="tx1"/>
                </a:solidFill>
                <a:latin typeface="+mn-ea"/>
                <a:ea typeface="+mn-ea"/>
              </a:rPr>
              <a:t>各温室効果ガスの排出量シェア</a:t>
            </a: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'リンク切公表時非表示（グラフの添え物）'!$BC$3</c:f>
              <c:strCache>
                <c:ptCount val="1"/>
                <c:pt idx="0">
                  <c:v>2018年度</c:v>
                </c:pt>
              </c:strCache>
            </c:strRef>
          </c:tx>
          <c:spPr>
            <a:noFill/>
            <a:ln>
              <a:noFill/>
            </a:ln>
          </c:spPr>
          <c:dPt>
            <c:idx val="0"/>
            <c:bubble3D val="0"/>
            <c:spPr>
              <a:noFill/>
              <a:ln w="19050">
                <a:noFill/>
              </a:ln>
              <a:effectLst/>
            </c:spPr>
            <c:extLst>
              <c:ext xmlns:c16="http://schemas.microsoft.com/office/drawing/2014/chart" uri="{C3380CC4-5D6E-409C-BE32-E72D297353CC}">
                <c16:uniqueId val="{00000001-AAE1-4481-9A55-95CC2BD7A257}"/>
              </c:ext>
            </c:extLst>
          </c:dPt>
          <c:dLbls>
            <c:dLbl>
              <c:idx val="0"/>
              <c:layout>
                <c:manualLayout>
                  <c:x val="1.1273742334298959E-3"/>
                  <c:y val="-0.10392627438313408"/>
                </c:manualLayout>
              </c:layout>
              <c:tx>
                <c:rich>
                  <a:bodyPr rot="0" spcFirstLastPara="1" vertOverflow="ellipsis" vert="horz" wrap="square" lIns="38100" tIns="0" rIns="38100" bIns="0" anchor="ctr" anchorCtr="1">
                    <a:noAutofit/>
                  </a:bodyPr>
                  <a:lstStyle/>
                  <a:p>
                    <a:pPr>
                      <a:defRPr sz="900" b="0" i="0" u="none" strike="noStrike" kern="1200" baseline="0">
                        <a:solidFill>
                          <a:schemeClr val="tx1"/>
                        </a:solidFill>
                        <a:latin typeface="+mj-ea"/>
                        <a:ea typeface="+mj-ea"/>
                        <a:cs typeface="+mn-cs"/>
                      </a:defRPr>
                    </a:pPr>
                    <a:fld id="{38B5CA8E-8DAB-4AA9-938F-81F3228CA595}" type="SERIESNAME">
                      <a:rPr lang="ja-JP" altLang="en-US" sz="1600">
                        <a:solidFill>
                          <a:schemeClr val="tx1"/>
                        </a:solidFill>
                        <a:latin typeface="+mj-ea"/>
                        <a:ea typeface="+mj-ea"/>
                      </a:rPr>
                      <a:pPr>
                        <a:defRPr>
                          <a:solidFill>
                            <a:schemeClr val="tx1"/>
                          </a:solidFill>
                          <a:latin typeface="+mj-ea"/>
                          <a:ea typeface="+mj-ea"/>
                        </a:defRPr>
                      </a:pPr>
                      <a:t>[系列名]</a:t>
                    </a:fld>
                    <a:endParaRPr lang="ja-JP" altLang="en-US" sz="1600" baseline="0">
                      <a:solidFill>
                        <a:schemeClr val="tx1"/>
                      </a:solidFill>
                      <a:latin typeface="+mj-ea"/>
                      <a:ea typeface="+mj-ea"/>
                    </a:endParaRPr>
                  </a:p>
                  <a:p>
                    <a:pPr>
                      <a:defRPr>
                        <a:solidFill>
                          <a:schemeClr val="tx1"/>
                        </a:solidFill>
                        <a:latin typeface="+mj-ea"/>
                        <a:ea typeface="+mj-ea"/>
                      </a:defRPr>
                    </a:pPr>
                    <a:r>
                      <a:rPr lang="ja-JP" altLang="en-US" sz="1600" baseline="0">
                        <a:solidFill>
                          <a:schemeClr val="tx1"/>
                        </a:solidFill>
                        <a:latin typeface="+mj-ea"/>
                        <a:ea typeface="+mj-ea"/>
                      </a:rPr>
                      <a:t> </a:t>
                    </a:r>
                    <a:fld id="{A36F8668-6139-4DD9-A260-52721D3FE21F}" type="VALUE">
                      <a:rPr lang="ja-JP" altLang="en-US" sz="1600" b="1" baseline="0">
                        <a:solidFill>
                          <a:schemeClr val="tx1"/>
                        </a:solidFill>
                        <a:latin typeface="+mj-ea"/>
                        <a:ea typeface="+mj-ea"/>
                      </a:rPr>
                      <a:pPr>
                        <a:defRPr>
                          <a:solidFill>
                            <a:schemeClr val="tx1"/>
                          </a:solidFill>
                          <a:latin typeface="+mj-ea"/>
                          <a:ea typeface="+mj-ea"/>
                        </a:defRPr>
                      </a:pPr>
                      <a:t>[値]</a:t>
                    </a:fld>
                    <a:endParaRPr lang="ja-JP" altLang="en-US" sz="1600" baseline="0">
                      <a:solidFill>
                        <a:schemeClr val="tx1"/>
                      </a:solidFill>
                      <a:latin typeface="+mj-ea"/>
                      <a:ea typeface="+mj-ea"/>
                    </a:endParaRPr>
                  </a:p>
                </c:rich>
              </c:tx>
              <c:numFmt formatCode="##&quot;億&quot;#,###&quot;万トン&quot;" sourceLinked="0"/>
              <c:spPr>
                <a:noFill/>
                <a:ln>
                  <a:noFill/>
                </a:ln>
                <a:effectLst/>
              </c:spPr>
              <c:txPr>
                <a:bodyPr rot="0" spcFirstLastPara="1" vertOverflow="ellipsis" vert="horz" wrap="square" lIns="38100" tIns="0" rIns="38100" bIns="0" anchor="ctr" anchorCtr="1">
                  <a:noAutofit/>
                </a:bodyPr>
                <a:lstStyle/>
                <a:p>
                  <a:pPr>
                    <a:defRPr sz="900" b="0" i="0" u="none" strike="noStrike" kern="1200" baseline="0">
                      <a:solidFill>
                        <a:schemeClr val="tx1"/>
                      </a:solidFill>
                      <a:latin typeface="+mj-ea"/>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3114429267168506"/>
                      <c:h val="0.16631325495063728"/>
                    </c:manualLayout>
                  </c15:layout>
                  <c15:dlblFieldTable/>
                  <c15:showDataLabelsRange val="0"/>
                </c:ext>
                <c:ext xmlns:c16="http://schemas.microsoft.com/office/drawing/2014/chart" uri="{C3380CC4-5D6E-409C-BE32-E72D297353CC}">
                  <c16:uniqueId val="{00000001-AAE1-4481-9A55-95CC2BD7A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'リンク切公表時非表示（グラフの添え物）'!$BC$5</c:f>
              <c:numCache>
                <c:formatCode>##"億"#,###"万t"</c:formatCode>
                <c:ptCount val="1"/>
                <c:pt idx="0">
                  <c:v>124000</c:v>
                </c:pt>
              </c:numCache>
            </c:numRef>
          </c:val>
          <c:extLst>
            <c:ext xmlns:c16="http://schemas.microsoft.com/office/drawing/2014/chart" uri="{C3380CC4-5D6E-409C-BE32-E72D297353CC}">
              <c16:uniqueId val="{00000002-AAE1-4481-9A55-95CC2BD7A257}"/>
            </c:ext>
          </c:extLst>
        </c:ser>
        <c:ser>
          <c:idx val="0"/>
          <c:order val="1"/>
          <c:tx>
            <c:v>2018年度総排出に占める各種温室効果ガスの排出割合</c:v>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AAE1-4481-9A55-95CC2BD7A257}"/>
              </c:ext>
            </c:extLst>
          </c:dPt>
          <c:dPt>
            <c:idx val="1"/>
            <c:bubble3D val="0"/>
            <c:spPr>
              <a:solidFill>
                <a:schemeClr val="accent2"/>
              </a:solidFill>
              <a:ln w="6350">
                <a:solidFill>
                  <a:schemeClr val="tx1">
                    <a:lumMod val="95000"/>
                    <a:lumOff val="5000"/>
                  </a:schemeClr>
                </a:solidFill>
              </a:ln>
              <a:effectLst/>
            </c:spPr>
            <c:extLst>
              <c:ext xmlns:c16="http://schemas.microsoft.com/office/drawing/2014/chart" uri="{C3380CC4-5D6E-409C-BE32-E72D297353CC}">
                <c16:uniqueId val="{00000006-AAE1-4481-9A55-95CC2BD7A257}"/>
              </c:ext>
            </c:extLst>
          </c:dPt>
          <c:dPt>
            <c:idx val="2"/>
            <c:bubble3D val="0"/>
            <c:spPr>
              <a:solidFill>
                <a:schemeClr val="accent3"/>
              </a:solidFill>
              <a:ln w="6350">
                <a:solidFill>
                  <a:schemeClr val="tx1">
                    <a:lumMod val="95000"/>
                    <a:lumOff val="5000"/>
                  </a:schemeClr>
                </a:solidFill>
              </a:ln>
              <a:effectLst/>
            </c:spPr>
            <c:extLst>
              <c:ext xmlns:c16="http://schemas.microsoft.com/office/drawing/2014/chart" uri="{C3380CC4-5D6E-409C-BE32-E72D297353CC}">
                <c16:uniqueId val="{00000008-AAE1-4481-9A55-95CC2BD7A257}"/>
              </c:ext>
            </c:extLst>
          </c:dPt>
          <c:dPt>
            <c:idx val="3"/>
            <c:bubble3D val="0"/>
            <c:spPr>
              <a:solidFill>
                <a:schemeClr val="accent4"/>
              </a:solidFill>
              <a:ln w="6350">
                <a:solidFill>
                  <a:schemeClr val="tx1">
                    <a:lumMod val="95000"/>
                    <a:lumOff val="5000"/>
                  </a:schemeClr>
                </a:solidFill>
              </a:ln>
              <a:effectLst/>
            </c:spPr>
            <c:extLst>
              <c:ext xmlns:c16="http://schemas.microsoft.com/office/drawing/2014/chart" uri="{C3380CC4-5D6E-409C-BE32-E72D297353CC}">
                <c16:uniqueId val="{0000000A-AAE1-4481-9A55-95CC2BD7A257}"/>
              </c:ext>
            </c:extLst>
          </c:dPt>
          <c:dPt>
            <c:idx val="4"/>
            <c:bubble3D val="0"/>
            <c:spPr>
              <a:solidFill>
                <a:schemeClr val="accent5"/>
              </a:solidFill>
              <a:ln w="6350">
                <a:solidFill>
                  <a:schemeClr val="tx1">
                    <a:lumMod val="95000"/>
                    <a:lumOff val="5000"/>
                  </a:schemeClr>
                </a:solidFill>
              </a:ln>
              <a:effectLst/>
            </c:spPr>
            <c:extLst>
              <c:ext xmlns:c16="http://schemas.microsoft.com/office/drawing/2014/chart" uri="{C3380CC4-5D6E-409C-BE32-E72D297353CC}">
                <c16:uniqueId val="{0000000C-AAE1-4481-9A55-95CC2BD7A257}"/>
              </c:ext>
            </c:extLst>
          </c:dPt>
          <c:dPt>
            <c:idx val="5"/>
            <c:bubble3D val="0"/>
            <c:spPr>
              <a:solidFill>
                <a:schemeClr val="accent6"/>
              </a:solidFill>
              <a:ln w="6350">
                <a:solidFill>
                  <a:schemeClr val="tx1">
                    <a:lumMod val="95000"/>
                    <a:lumOff val="5000"/>
                  </a:schemeClr>
                </a:solidFill>
              </a:ln>
              <a:effectLst/>
            </c:spPr>
            <c:extLst>
              <c:ext xmlns:c16="http://schemas.microsoft.com/office/drawing/2014/chart" uri="{C3380CC4-5D6E-409C-BE32-E72D297353CC}">
                <c16:uniqueId val="{0000000E-AAE1-4481-9A55-95CC2BD7A257}"/>
              </c:ext>
            </c:extLst>
          </c:dPt>
          <c:dPt>
            <c:idx val="6"/>
            <c:bubble3D val="0"/>
            <c:spPr>
              <a:solidFill>
                <a:schemeClr val="accent1">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0-AAE1-4481-9A55-95CC2BD7A257}"/>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AAE1-4481-9A55-95CC2BD7A257}"/>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AAE1-4481-9A55-95CC2BD7A257}"/>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E1-4481-9A55-95CC2BD7A257}"/>
                </c:ext>
              </c:extLst>
            </c:dLbl>
            <c:dLbl>
              <c:idx val="1"/>
              <c:layout>
                <c:manualLayout>
                  <c:x val="-0.22155220830039699"/>
                  <c:y val="-6.82632768477652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7.9050100945171439E-2"/>
                      <c:h val="0.10245406360932219"/>
                    </c:manualLayout>
                  </c15:layout>
                </c:ext>
                <c:ext xmlns:c16="http://schemas.microsoft.com/office/drawing/2014/chart" uri="{C3380CC4-5D6E-409C-BE32-E72D297353CC}">
                  <c16:uniqueId val="{00000006-AAE1-4481-9A55-95CC2BD7A257}"/>
                </c:ext>
              </c:extLst>
            </c:dLbl>
            <c:dLbl>
              <c:idx val="2"/>
              <c:layout>
                <c:manualLayout>
                  <c:x val="-0.16115836961790922"/>
                  <c:y val="-0.159162638646727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AE1-4481-9A55-95CC2BD7A257}"/>
                </c:ext>
              </c:extLst>
            </c:dLbl>
            <c:dLbl>
              <c:idx val="3"/>
              <c:layout>
                <c:manualLayout>
                  <c:x val="-8.8906222022299225E-2"/>
                  <c:y val="-0.154267171502980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AE1-4481-9A55-95CC2BD7A257}"/>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AE1-4481-9A55-95CC2BD7A257}"/>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AAE1-4481-9A55-95CC2BD7A257}"/>
                </c:ext>
              </c:extLst>
            </c:dLbl>
            <c:dLbl>
              <c:idx val="6"/>
              <c:layout>
                <c:manualLayout>
                  <c:x val="0.24128303069868262"/>
                  <c:y val="-0.151552834444860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892810194910406"/>
                      <c:h val="0.14493576376478026"/>
                    </c:manualLayout>
                  </c15:layout>
                </c:ext>
                <c:ext xmlns:c16="http://schemas.microsoft.com/office/drawing/2014/chart" uri="{C3380CC4-5D6E-409C-BE32-E72D297353CC}">
                  <c16:uniqueId val="{00000010-AAE1-4481-9A55-95CC2BD7A257}"/>
                </c:ext>
              </c:extLst>
            </c:dLbl>
            <c:dLbl>
              <c:idx val="7"/>
              <c:delete val="1"/>
              <c:extLst>
                <c:ext xmlns:c15="http://schemas.microsoft.com/office/drawing/2012/chart" uri="{CE6537A1-D6FC-4f65-9D91-7224C49458BB}"/>
                <c:ext xmlns:c16="http://schemas.microsoft.com/office/drawing/2014/chart" uri="{C3380CC4-5D6E-409C-BE32-E72D297353CC}">
                  <c16:uniqueId val="{00000012-AAE1-4481-9A55-95CC2BD7A257}"/>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AAE1-4481-9A55-95CC2BD7A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('1.Total'!$BC$21,'1.Total'!$BC$24:$BC$25,'1.Total'!$BC$27:$BC$30)</c:f>
              <c:numCache>
                <c:formatCode>#0.0%;[Red]\-#0.0%</c:formatCode>
                <c:ptCount val="7"/>
                <c:pt idx="0">
                  <c:v>0.91724102309697841</c:v>
                </c:pt>
                <c:pt idx="1">
                  <c:v>2.4068654828041283E-2</c:v>
                </c:pt>
                <c:pt idx="2">
                  <c:v>1.6123737609894686E-2</c:v>
                </c:pt>
                <c:pt idx="3">
                  <c:v>3.7880886236949213E-2</c:v>
                </c:pt>
                <c:pt idx="4">
                  <c:v>2.8110056727012815E-3</c:v>
                </c:pt>
                <c:pt idx="5">
                  <c:v>1.6469469942645932E-3</c:v>
                </c:pt>
                <c:pt idx="6">
                  <c:v>2.2774556117045899E-4</c:v>
                </c:pt>
              </c:numCache>
            </c:numRef>
          </c:val>
          <c:extLst>
            <c:ext xmlns:c16="http://schemas.microsoft.com/office/drawing/2014/chart" uri="{C3380CC4-5D6E-409C-BE32-E72D297353CC}">
              <c16:uniqueId val="{00000015-AAE1-4481-9A55-95CC2BD7A257}"/>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'リンク切公表時非表示（グラフの添え物）'!$BC$52</c:f>
              <c:strCache>
                <c:ptCount val="1"/>
                <c:pt idx="0">
                  <c:v>2018年</c:v>
                </c:pt>
              </c:strCache>
            </c:strRef>
          </c:tx>
          <c:spPr>
            <a:noFill/>
            <a:ln>
              <a:noFill/>
            </a:ln>
          </c:spPr>
          <c:dLbls>
            <c:dLbl>
              <c:idx val="0"/>
              <c:layout>
                <c:manualLayout>
                  <c:x val="1.0420834509103593E-2"/>
                  <c:y val="-0.11544696861207156"/>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1F52-48A8-B8D1-64A4B42A1650}"/>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'リンク切公表時非表示（グラフの添え物）'!$BC$65</c:f>
              <c:numCache>
                <c:formatCode>#,##0"万トン"</c:formatCode>
                <c:ptCount val="1"/>
                <c:pt idx="0">
                  <c:v>28.2</c:v>
                </c:pt>
              </c:numCache>
            </c:numRef>
          </c:val>
          <c:extLst>
            <c:ext xmlns:c16="http://schemas.microsoft.com/office/drawing/2014/chart" uri="{C3380CC4-5D6E-409C-BE32-E72D297353CC}">
              <c16:uniqueId val="{00000001-1F52-48A8-B8D1-64A4B42A1650}"/>
            </c:ext>
          </c:extLst>
        </c:ser>
        <c:ser>
          <c:idx val="0"/>
          <c:order val="1"/>
          <c:tx>
            <c:strRef>
              <c:f>'13.F-gas'!$BC$38</c:f>
              <c:strCache>
                <c:ptCount val="1"/>
                <c:pt idx="0">
                  <c:v>2018</c:v>
                </c:pt>
              </c:strCache>
            </c:strRef>
          </c:tx>
          <c:spPr>
            <a:ln>
              <a:solidFill>
                <a:schemeClr val="tx1"/>
              </a:solidFill>
            </a:ln>
          </c:spPr>
          <c:dPt>
            <c:idx val="0"/>
            <c:bubble3D val="0"/>
            <c:spPr>
              <a:solidFill>
                <a:srgbClr val="993366"/>
              </a:solidFill>
              <a:ln>
                <a:solidFill>
                  <a:schemeClr val="tx1"/>
                </a:solidFill>
              </a:ln>
            </c:spPr>
            <c:extLst>
              <c:ext xmlns:c16="http://schemas.microsoft.com/office/drawing/2014/chart" uri="{C3380CC4-5D6E-409C-BE32-E72D297353CC}">
                <c16:uniqueId val="{00000003-1F52-48A8-B8D1-64A4B42A1650}"/>
              </c:ext>
            </c:extLst>
          </c:dPt>
          <c:dPt>
            <c:idx val="1"/>
            <c:bubble3D val="0"/>
            <c:spPr>
              <a:solidFill>
                <a:srgbClr val="9999FF"/>
              </a:solidFill>
              <a:ln>
                <a:solidFill>
                  <a:schemeClr val="tx1"/>
                </a:solidFill>
              </a:ln>
            </c:spPr>
            <c:extLst>
              <c:ext xmlns:c16="http://schemas.microsoft.com/office/drawing/2014/chart" uri="{C3380CC4-5D6E-409C-BE32-E72D297353CC}">
                <c16:uniqueId val="{00000005-1F52-48A8-B8D1-64A4B42A1650}"/>
              </c:ext>
            </c:extLst>
          </c:dPt>
          <c:dPt>
            <c:idx val="2"/>
            <c:bubble3D val="0"/>
            <c:spPr>
              <a:solidFill>
                <a:srgbClr val="993366"/>
              </a:solidFill>
              <a:ln>
                <a:solidFill>
                  <a:schemeClr val="tx1"/>
                </a:solidFill>
              </a:ln>
            </c:spPr>
            <c:extLst>
              <c:ext xmlns:c16="http://schemas.microsoft.com/office/drawing/2014/chart" uri="{C3380CC4-5D6E-409C-BE32-E72D297353CC}">
                <c16:uniqueId val="{00000007-1F52-48A8-B8D1-64A4B42A1650}"/>
              </c:ext>
            </c:extLst>
          </c:dPt>
          <c:dLbls>
            <c:dLbl>
              <c:idx val="0"/>
              <c:layout>
                <c:manualLayout>
                  <c:x val="0.13044405606835047"/>
                  <c:y val="0.12359801122867325"/>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921005545723126"/>
                      <c:h val="0.11911994316175498"/>
                    </c:manualLayout>
                  </c15:layout>
                </c:ext>
                <c:ext xmlns:c16="http://schemas.microsoft.com/office/drawing/2014/chart" uri="{C3380CC4-5D6E-409C-BE32-E72D297353CC}">
                  <c16:uniqueId val="{00000003-1F52-48A8-B8D1-64A4B42A1650}"/>
                </c:ext>
              </c:extLst>
            </c:dLbl>
            <c:dLbl>
              <c:idx val="1"/>
              <c:layout>
                <c:manualLayout>
                  <c:x val="-0.18137655691189333"/>
                  <c:y val="-0.1017919362867098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4851644282"/>
                      <c:h val="0.11455761513833522"/>
                    </c:manualLayout>
                  </c15:layout>
                </c:ext>
                <c:ext xmlns:c16="http://schemas.microsoft.com/office/drawing/2014/chart" uri="{C3380CC4-5D6E-409C-BE32-E72D297353CC}">
                  <c16:uniqueId val="{00000005-1F52-48A8-B8D1-64A4B42A1650}"/>
                </c:ext>
              </c:extLst>
            </c:dLbl>
            <c:dLbl>
              <c:idx val="2"/>
              <c:layout>
                <c:manualLayout>
                  <c:x val="0.36203509581128862"/>
                  <c:y val="-4.0642311516619324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F52-48A8-B8D1-64A4B42A1650}"/>
                </c:ext>
              </c:extLst>
            </c:dLbl>
            <c:dLbl>
              <c:idx val="3"/>
              <c:layout>
                <c:manualLayout>
                  <c:x val="-8.3790184604984122E-2"/>
                  <c:y val="-0.1604510822204794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F52-48A8-B8D1-64A4B42A1650}"/>
                </c:ext>
              </c:extLst>
            </c:dLbl>
            <c:dLbl>
              <c:idx val="4"/>
              <c:layout>
                <c:manualLayout>
                  <c:x val="8.5569536729545675E-2"/>
                  <c:y val="-0.19029821764594415"/>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F52-48A8-B8D1-64A4B42A1650}"/>
                </c:ext>
              </c:extLst>
            </c:dLbl>
            <c:dLbl>
              <c:idx val="5"/>
              <c:delete val="1"/>
              <c:extLst>
                <c:ext xmlns:c15="http://schemas.microsoft.com/office/drawing/2012/chart" uri="{CE6537A1-D6FC-4f65-9D91-7224C49458BB}"/>
                <c:ext xmlns:c16="http://schemas.microsoft.com/office/drawing/2014/chart" uri="{C3380CC4-5D6E-409C-BE32-E72D297353CC}">
                  <c16:uniqueId val="{0000000A-1F52-48A8-B8D1-64A4B42A1650}"/>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F52-48A8-B8D1-64A4B42A1650}"/>
                </c:ext>
              </c:extLst>
            </c:dLbl>
            <c:dLbl>
              <c:idx val="7"/>
              <c:layout>
                <c:manualLayout>
                  <c:x val="0.1393174047597264"/>
                  <c:y val="-0.19764944629931169"/>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F52-48A8-B8D1-64A4B42A1650}"/>
                </c:ext>
              </c:extLst>
            </c:dLbl>
            <c:dLbl>
              <c:idx val="8"/>
              <c:layout>
                <c:manualLayout>
                  <c:x val="0.16894859471325335"/>
                  <c:y val="-0.1529268441120418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F52-48A8-B8D1-64A4B42A1650}"/>
                </c:ext>
              </c:extLst>
            </c:dLbl>
            <c:dLbl>
              <c:idx val="9"/>
              <c:delete val="1"/>
              <c:extLst>
                <c:ext xmlns:c15="http://schemas.microsoft.com/office/drawing/2012/chart" uri="{CE6537A1-D6FC-4f65-9D91-7224C49458BB}"/>
                <c:ext xmlns:c16="http://schemas.microsoft.com/office/drawing/2014/chart" uri="{C3380CC4-5D6E-409C-BE32-E72D297353CC}">
                  <c16:uniqueId val="{0000000E-1F52-48A8-B8D1-64A4B42A1650}"/>
                </c:ext>
              </c:extLst>
            </c:dLbl>
            <c:numFmt formatCode="0.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'13.F-gas'!$BC$65:$BC$67</c:f>
              <c:numCache>
                <c:formatCode>0.0%</c:formatCode>
                <c:ptCount val="3"/>
                <c:pt idx="0">
                  <c:v>0.72000236956524011</c:v>
                </c:pt>
                <c:pt idx="1">
                  <c:v>0.20518455108022954</c:v>
                </c:pt>
                <c:pt idx="2">
                  <c:v>7.4813079354530479E-2</c:v>
                </c:pt>
              </c:numCache>
            </c:numRef>
          </c:val>
          <c:extLst>
            <c:ext xmlns:c16="http://schemas.microsoft.com/office/drawing/2014/chart" uri="{C3380CC4-5D6E-409C-BE32-E72D297353CC}">
              <c16:uniqueId val="{0000000F-1F52-48A8-B8D1-64A4B42A1650}"/>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'リンク切公表時非表示（グラフの添え物）'!$AX$52</c:f>
              <c:strCache>
                <c:ptCount val="1"/>
                <c:pt idx="0">
                  <c:v>2013年</c:v>
                </c:pt>
              </c:strCache>
            </c:strRef>
          </c:tx>
          <c:spPr>
            <a:noFill/>
            <a:ln>
              <a:noFill/>
            </a:ln>
          </c:spPr>
          <c:dLbls>
            <c:dLbl>
              <c:idx val="0"/>
              <c:layout>
                <c:manualLayout>
                  <c:x val="1.0420834509103593E-2"/>
                  <c:y val="-0.11544696861207156"/>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31FC-4CB2-894A-DC5C192DE76F}"/>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'リンク切公表時非表示（グラフの添え物）'!$AX$65</c:f>
              <c:numCache>
                <c:formatCode>#,##0"万トン"</c:formatCode>
                <c:ptCount val="1"/>
                <c:pt idx="0">
                  <c:v>160</c:v>
                </c:pt>
              </c:numCache>
            </c:numRef>
          </c:val>
          <c:extLst>
            <c:ext xmlns:c16="http://schemas.microsoft.com/office/drawing/2014/chart" uri="{C3380CC4-5D6E-409C-BE32-E72D297353CC}">
              <c16:uniqueId val="{00000001-31FC-4CB2-894A-DC5C192DE76F}"/>
            </c:ext>
          </c:extLst>
        </c:ser>
        <c:ser>
          <c:idx val="0"/>
          <c:order val="1"/>
          <c:tx>
            <c:strRef>
              <c:f>'13.F-gas'!$AX$38</c:f>
              <c:strCache>
                <c:ptCount val="1"/>
                <c:pt idx="0">
                  <c:v>2013</c:v>
                </c:pt>
              </c:strCache>
            </c:strRef>
          </c:tx>
          <c:spPr>
            <a:ln>
              <a:solidFill>
                <a:schemeClr val="tx1"/>
              </a:solidFill>
            </a:ln>
          </c:spPr>
          <c:dPt>
            <c:idx val="0"/>
            <c:bubble3D val="0"/>
            <c:spPr>
              <a:solidFill>
                <a:srgbClr val="993366"/>
              </a:solidFill>
              <a:ln>
                <a:solidFill>
                  <a:schemeClr val="tx1"/>
                </a:solidFill>
              </a:ln>
            </c:spPr>
            <c:extLst>
              <c:ext xmlns:c16="http://schemas.microsoft.com/office/drawing/2014/chart" uri="{C3380CC4-5D6E-409C-BE32-E72D297353CC}">
                <c16:uniqueId val="{00000003-31FC-4CB2-894A-DC5C192DE76F}"/>
              </c:ext>
            </c:extLst>
          </c:dPt>
          <c:dPt>
            <c:idx val="1"/>
            <c:bubble3D val="0"/>
            <c:spPr>
              <a:solidFill>
                <a:srgbClr val="9999FF"/>
              </a:solidFill>
              <a:ln>
                <a:solidFill>
                  <a:schemeClr val="tx1"/>
                </a:solidFill>
              </a:ln>
            </c:spPr>
            <c:extLst>
              <c:ext xmlns:c16="http://schemas.microsoft.com/office/drawing/2014/chart" uri="{C3380CC4-5D6E-409C-BE32-E72D297353CC}">
                <c16:uniqueId val="{00000005-31FC-4CB2-894A-DC5C192DE76F}"/>
              </c:ext>
            </c:extLst>
          </c:dPt>
          <c:dPt>
            <c:idx val="2"/>
            <c:bubble3D val="0"/>
            <c:spPr>
              <a:solidFill>
                <a:srgbClr val="993366"/>
              </a:solidFill>
              <a:ln>
                <a:solidFill>
                  <a:schemeClr val="tx1"/>
                </a:solidFill>
              </a:ln>
            </c:spPr>
            <c:extLst>
              <c:ext xmlns:c16="http://schemas.microsoft.com/office/drawing/2014/chart" uri="{C3380CC4-5D6E-409C-BE32-E72D297353CC}">
                <c16:uniqueId val="{00000007-31FC-4CB2-894A-DC5C192DE76F}"/>
              </c:ext>
            </c:extLst>
          </c:dPt>
          <c:dLbls>
            <c:dLbl>
              <c:idx val="0"/>
              <c:layout>
                <c:manualLayout>
                  <c:x val="0.10356501341943671"/>
                  <c:y val="-0.1386310069251364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921005545723126"/>
                      <c:h val="0.11911994316175498"/>
                    </c:manualLayout>
                  </c15:layout>
                </c:ext>
                <c:ext xmlns:c16="http://schemas.microsoft.com/office/drawing/2014/chart" uri="{C3380CC4-5D6E-409C-BE32-E72D297353CC}">
                  <c16:uniqueId val="{00000003-31FC-4CB2-894A-DC5C192DE76F}"/>
                </c:ext>
              </c:extLst>
            </c:dLbl>
            <c:dLbl>
              <c:idx val="1"/>
              <c:layout>
                <c:manualLayout>
                  <c:x val="-0.27545327769291933"/>
                  <c:y val="6.097105701661628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4851644282"/>
                      <c:h val="0.11455761513833522"/>
                    </c:manualLayout>
                  </c15:layout>
                </c:ext>
                <c:ext xmlns:c16="http://schemas.microsoft.com/office/drawing/2014/chart" uri="{C3380CC4-5D6E-409C-BE32-E72D297353CC}">
                  <c16:uniqueId val="{00000005-31FC-4CB2-894A-DC5C192DE76F}"/>
                </c:ext>
              </c:extLst>
            </c:dLbl>
            <c:dLbl>
              <c:idx val="2"/>
              <c:layout>
                <c:manualLayout>
                  <c:x val="-0.11910059614426925"/>
                  <c:y val="-0.13106625835916108"/>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31FC-4CB2-894A-DC5C192DE76F}"/>
                </c:ext>
              </c:extLst>
            </c:dLbl>
            <c:dLbl>
              <c:idx val="3"/>
              <c:layout>
                <c:manualLayout>
                  <c:x val="-8.3790184604984122E-2"/>
                  <c:y val="-0.1604510822204794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31FC-4CB2-894A-DC5C192DE76F}"/>
                </c:ext>
              </c:extLst>
            </c:dLbl>
            <c:dLbl>
              <c:idx val="4"/>
              <c:layout>
                <c:manualLayout>
                  <c:x val="8.5569536729545675E-2"/>
                  <c:y val="-0.19029821764594415"/>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31FC-4CB2-894A-DC5C192DE76F}"/>
                </c:ext>
              </c:extLst>
            </c:dLbl>
            <c:dLbl>
              <c:idx val="5"/>
              <c:delete val="1"/>
              <c:extLst>
                <c:ext xmlns:c15="http://schemas.microsoft.com/office/drawing/2012/chart" uri="{CE6537A1-D6FC-4f65-9D91-7224C49458BB}"/>
                <c:ext xmlns:c16="http://schemas.microsoft.com/office/drawing/2014/chart" uri="{C3380CC4-5D6E-409C-BE32-E72D297353CC}">
                  <c16:uniqueId val="{0000000A-31FC-4CB2-894A-DC5C192DE76F}"/>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31FC-4CB2-894A-DC5C192DE76F}"/>
                </c:ext>
              </c:extLst>
            </c:dLbl>
            <c:dLbl>
              <c:idx val="7"/>
              <c:layout>
                <c:manualLayout>
                  <c:x val="0.1393174047597264"/>
                  <c:y val="-0.19764944629931169"/>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31FC-4CB2-894A-DC5C192DE76F}"/>
                </c:ext>
              </c:extLst>
            </c:dLbl>
            <c:dLbl>
              <c:idx val="8"/>
              <c:layout>
                <c:manualLayout>
                  <c:x val="0.16894859471325335"/>
                  <c:y val="-0.1529268441120418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31FC-4CB2-894A-DC5C192DE76F}"/>
                </c:ext>
              </c:extLst>
            </c:dLbl>
            <c:dLbl>
              <c:idx val="9"/>
              <c:delete val="1"/>
              <c:extLst>
                <c:ext xmlns:c15="http://schemas.microsoft.com/office/drawing/2012/chart" uri="{CE6537A1-D6FC-4f65-9D91-7224C49458BB}"/>
                <c:ext xmlns:c16="http://schemas.microsoft.com/office/drawing/2014/chart" uri="{C3380CC4-5D6E-409C-BE32-E72D297353CC}">
                  <c16:uniqueId val="{0000000E-31FC-4CB2-894A-DC5C192DE76F}"/>
                </c:ext>
              </c:extLst>
            </c:dLbl>
            <c:numFmt formatCode="0.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'13.F-gas'!$AX$65:$AX$67</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31FC-4CB2-894A-DC5C192DE76F}"/>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'リンク切公表時非表示（グラフの添え物）'!$AP$52</c:f>
              <c:strCache>
                <c:ptCount val="1"/>
                <c:pt idx="0">
                  <c:v>2005年</c:v>
                </c:pt>
              </c:strCache>
            </c:strRef>
          </c:tx>
          <c:spPr>
            <a:noFill/>
            <a:ln>
              <a:noFill/>
            </a:ln>
          </c:spPr>
          <c:dLbls>
            <c:dLbl>
              <c:idx val="0"/>
              <c:layout>
                <c:manualLayout>
                  <c:x val="1.0420834509103593E-2"/>
                  <c:y val="-0.11544696861207156"/>
                </c:manualLayout>
              </c:layout>
              <c:tx>
                <c:rich>
                  <a:bodyPr wrap="square" lIns="38100" tIns="19050" rIns="38100" bIns="19050" anchor="ctr">
                    <a:noAutofit/>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2A14-4C45-9018-BE4BF80F4168}"/>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'リンク切公表時非表示（グラフの添え物）'!$AP$65</c:f>
              <c:numCache>
                <c:formatCode>#,##0"万トン"</c:formatCode>
                <c:ptCount val="1"/>
                <c:pt idx="0">
                  <c:v>150</c:v>
                </c:pt>
              </c:numCache>
            </c:numRef>
          </c:val>
          <c:extLst>
            <c:ext xmlns:c16="http://schemas.microsoft.com/office/drawing/2014/chart" uri="{C3380CC4-5D6E-409C-BE32-E72D297353CC}">
              <c16:uniqueId val="{00000001-2A14-4C45-9018-BE4BF80F4168}"/>
            </c:ext>
          </c:extLst>
        </c:ser>
        <c:ser>
          <c:idx val="0"/>
          <c:order val="1"/>
          <c:tx>
            <c:strRef>
              <c:f>'13.F-gas'!$AP$38</c:f>
              <c:strCache>
                <c:ptCount val="1"/>
                <c:pt idx="0">
                  <c:v>2005</c:v>
                </c:pt>
              </c:strCache>
            </c:strRef>
          </c:tx>
          <c:spPr>
            <a:ln>
              <a:solidFill>
                <a:schemeClr val="tx1"/>
              </a:solidFill>
            </a:ln>
          </c:spPr>
          <c:dPt>
            <c:idx val="0"/>
            <c:bubble3D val="0"/>
            <c:spPr>
              <a:solidFill>
                <a:srgbClr val="993366"/>
              </a:solidFill>
              <a:ln>
                <a:solidFill>
                  <a:schemeClr val="tx1"/>
                </a:solidFill>
              </a:ln>
            </c:spPr>
            <c:extLst>
              <c:ext xmlns:c16="http://schemas.microsoft.com/office/drawing/2014/chart" uri="{C3380CC4-5D6E-409C-BE32-E72D297353CC}">
                <c16:uniqueId val="{00000003-2A14-4C45-9018-BE4BF80F4168}"/>
              </c:ext>
            </c:extLst>
          </c:dPt>
          <c:dPt>
            <c:idx val="1"/>
            <c:bubble3D val="0"/>
            <c:spPr>
              <a:solidFill>
                <a:srgbClr val="9999FF"/>
              </a:solidFill>
              <a:ln>
                <a:solidFill>
                  <a:schemeClr val="tx1"/>
                </a:solidFill>
              </a:ln>
            </c:spPr>
            <c:extLst>
              <c:ext xmlns:c16="http://schemas.microsoft.com/office/drawing/2014/chart" uri="{C3380CC4-5D6E-409C-BE32-E72D297353CC}">
                <c16:uniqueId val="{00000005-2A14-4C45-9018-BE4BF80F4168}"/>
              </c:ext>
            </c:extLst>
          </c:dPt>
          <c:dPt>
            <c:idx val="2"/>
            <c:bubble3D val="0"/>
            <c:spPr>
              <a:solidFill>
                <a:srgbClr val="993366"/>
              </a:solidFill>
              <a:ln>
                <a:solidFill>
                  <a:schemeClr val="tx1"/>
                </a:solidFill>
              </a:ln>
            </c:spPr>
            <c:extLst>
              <c:ext xmlns:c16="http://schemas.microsoft.com/office/drawing/2014/chart" uri="{C3380CC4-5D6E-409C-BE32-E72D297353CC}">
                <c16:uniqueId val="{00000007-2A14-4C45-9018-BE4BF80F4168}"/>
              </c:ext>
            </c:extLst>
          </c:dPt>
          <c:dLbls>
            <c:dLbl>
              <c:idx val="0"/>
              <c:layout>
                <c:manualLayout>
                  <c:x val="0.25530922606099532"/>
                  <c:y val="-0.11841827522305357"/>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921012321581847"/>
                      <c:h val="0.12202107906385125"/>
                    </c:manualLayout>
                  </c15:layout>
                </c:ext>
                <c:ext xmlns:c16="http://schemas.microsoft.com/office/drawing/2014/chart" uri="{C3380CC4-5D6E-409C-BE32-E72D297353CC}">
                  <c16:uniqueId val="{00000003-2A14-4C45-9018-BE4BF80F4168}"/>
                </c:ext>
              </c:extLst>
            </c:dLbl>
            <c:dLbl>
              <c:idx val="1"/>
              <c:layout>
                <c:manualLayout>
                  <c:x val="-0.20555143592331535"/>
                  <c:y val="0.103168845026606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4851644282"/>
                      <c:h val="0.11455761513833522"/>
                    </c:manualLayout>
                  </c15:layout>
                </c:ext>
                <c:ext xmlns:c16="http://schemas.microsoft.com/office/drawing/2014/chart" uri="{C3380CC4-5D6E-409C-BE32-E72D297353CC}">
                  <c16:uniqueId val="{00000005-2A14-4C45-9018-BE4BF80F4168}"/>
                </c:ext>
              </c:extLst>
            </c:dLbl>
            <c:dLbl>
              <c:idx val="2"/>
              <c:layout>
                <c:manualLayout>
                  <c:x val="-4.3566591469865516E-2"/>
                  <c:y val="-0.1280521306441618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2A14-4C45-9018-BE4BF80F4168}"/>
                </c:ext>
              </c:extLst>
            </c:dLbl>
            <c:dLbl>
              <c:idx val="3"/>
              <c:layout>
                <c:manualLayout>
                  <c:x val="-8.3790184604984122E-2"/>
                  <c:y val="-0.1604510822204794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2A14-4C45-9018-BE4BF80F4168}"/>
                </c:ext>
              </c:extLst>
            </c:dLbl>
            <c:dLbl>
              <c:idx val="4"/>
              <c:layout>
                <c:manualLayout>
                  <c:x val="8.5569536729545675E-2"/>
                  <c:y val="-0.19029821764594415"/>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2A14-4C45-9018-BE4BF80F4168}"/>
                </c:ext>
              </c:extLst>
            </c:dLbl>
            <c:dLbl>
              <c:idx val="5"/>
              <c:delete val="1"/>
              <c:extLst>
                <c:ext xmlns:c15="http://schemas.microsoft.com/office/drawing/2012/chart" uri="{CE6537A1-D6FC-4f65-9D91-7224C49458BB}"/>
                <c:ext xmlns:c16="http://schemas.microsoft.com/office/drawing/2014/chart" uri="{C3380CC4-5D6E-409C-BE32-E72D297353CC}">
                  <c16:uniqueId val="{0000000A-2A14-4C45-9018-BE4BF80F4168}"/>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2A14-4C45-9018-BE4BF80F4168}"/>
                </c:ext>
              </c:extLst>
            </c:dLbl>
            <c:dLbl>
              <c:idx val="7"/>
              <c:layout>
                <c:manualLayout>
                  <c:x val="0.1393174047597264"/>
                  <c:y val="-0.19764944629931169"/>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2A14-4C45-9018-BE4BF80F4168}"/>
                </c:ext>
              </c:extLst>
            </c:dLbl>
            <c:dLbl>
              <c:idx val="8"/>
              <c:layout>
                <c:manualLayout>
                  <c:x val="0.16894859471325335"/>
                  <c:y val="-0.1529268441120418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2A14-4C45-9018-BE4BF80F4168}"/>
                </c:ext>
              </c:extLst>
            </c:dLbl>
            <c:dLbl>
              <c:idx val="9"/>
              <c:delete val="1"/>
              <c:extLst>
                <c:ext xmlns:c15="http://schemas.microsoft.com/office/drawing/2012/chart" uri="{CE6537A1-D6FC-4f65-9D91-7224C49458BB}"/>
                <c:ext xmlns:c16="http://schemas.microsoft.com/office/drawing/2014/chart" uri="{C3380CC4-5D6E-409C-BE32-E72D297353CC}">
                  <c16:uniqueId val="{0000000E-2A14-4C45-9018-BE4BF80F4168}"/>
                </c:ext>
              </c:extLst>
            </c:dLbl>
            <c:numFmt formatCode="0.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'13.F-gas'!$AP$65:$AP$67</c:f>
              <c:numCache>
                <c:formatCode>0.0%</c:formatCode>
                <c:ptCount val="3"/>
                <c:pt idx="0">
                  <c:v>0.10942005833983967</c:v>
                </c:pt>
                <c:pt idx="1">
                  <c:v>0.84261438097494479</c:v>
                </c:pt>
                <c:pt idx="2">
                  <c:v>4.7965560685215569E-2</c:v>
                </c:pt>
              </c:numCache>
            </c:numRef>
          </c:val>
          <c:extLst>
            <c:ext xmlns:c16="http://schemas.microsoft.com/office/drawing/2014/chart" uri="{C3380CC4-5D6E-409C-BE32-E72D297353CC}">
              <c16:uniqueId val="{0000000F-2A14-4C45-9018-BE4BF80F4168}"/>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'リンク切公表時非表示（グラフの添え物）'!$BC$54</c:f>
              <c:strCache>
                <c:ptCount val="1"/>
                <c:pt idx="0">
                  <c:v>  in CY2018</c:v>
                </c:pt>
              </c:strCache>
            </c:strRef>
          </c:tx>
          <c:spPr>
            <a:noFill/>
            <a:ln>
              <a:noFill/>
            </a:ln>
          </c:spPr>
          <c:dLbls>
            <c:dLbl>
              <c:idx val="0"/>
              <c:layout>
                <c:manualLayout>
                  <c:x val="-2.9610926742868718E-3"/>
                  <c:y val="-0.11740160203310225"/>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78F9-4728-BE07-62FC41702259}"/>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'リンク切公表時非表示（グラフの添え物）'!$BC$60</c:f>
              <c:numCache>
                <c:formatCode>###.0"Mt"</c:formatCode>
                <c:ptCount val="1"/>
                <c:pt idx="0">
                  <c:v>3.5</c:v>
                </c:pt>
              </c:numCache>
            </c:numRef>
          </c:val>
          <c:extLst>
            <c:ext xmlns:c16="http://schemas.microsoft.com/office/drawing/2014/chart" uri="{C3380CC4-5D6E-409C-BE32-E72D297353CC}">
              <c16:uniqueId val="{00000001-78F9-4728-BE07-62FC41702259}"/>
            </c:ext>
          </c:extLst>
        </c:ser>
        <c:ser>
          <c:idx val="0"/>
          <c:order val="1"/>
          <c:tx>
            <c:strRef>
              <c:f>'13.F-gas'!$BC$38</c:f>
              <c:strCache>
                <c:ptCount val="1"/>
                <c:pt idx="0">
                  <c:v>2018</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78F9-4728-BE07-62FC41702259}"/>
              </c:ext>
            </c:extLst>
          </c:dPt>
          <c:dPt>
            <c:idx val="1"/>
            <c:bubble3D val="0"/>
            <c:spPr>
              <a:solidFill>
                <a:srgbClr val="9999FF"/>
              </a:solidFill>
              <a:ln>
                <a:solidFill>
                  <a:schemeClr val="tx1"/>
                </a:solidFill>
              </a:ln>
            </c:spPr>
            <c:extLst>
              <c:ext xmlns:c16="http://schemas.microsoft.com/office/drawing/2014/chart" uri="{C3380CC4-5D6E-409C-BE32-E72D297353CC}">
                <c16:uniqueId val="{00000005-78F9-4728-BE07-62FC41702259}"/>
              </c:ext>
            </c:extLst>
          </c:dPt>
          <c:dPt>
            <c:idx val="2"/>
            <c:bubble3D val="0"/>
            <c:spPr>
              <a:solidFill>
                <a:srgbClr val="993366"/>
              </a:solidFill>
              <a:ln>
                <a:solidFill>
                  <a:schemeClr val="tx1"/>
                </a:solidFill>
              </a:ln>
            </c:spPr>
            <c:extLst>
              <c:ext xmlns:c16="http://schemas.microsoft.com/office/drawing/2014/chart" uri="{C3380CC4-5D6E-409C-BE32-E72D297353CC}">
                <c16:uniqueId val="{00000007-78F9-4728-BE07-62FC41702259}"/>
              </c:ext>
            </c:extLst>
          </c:dPt>
          <c:dPt>
            <c:idx val="3"/>
            <c:bubble3D val="0"/>
            <c:spPr>
              <a:solidFill>
                <a:srgbClr val="FFFFCC"/>
              </a:solidFill>
              <a:ln>
                <a:solidFill>
                  <a:schemeClr val="tx1"/>
                </a:solidFill>
              </a:ln>
            </c:spPr>
            <c:extLst>
              <c:ext xmlns:c16="http://schemas.microsoft.com/office/drawing/2014/chart" uri="{C3380CC4-5D6E-409C-BE32-E72D297353CC}">
                <c16:uniqueId val="{00000009-78F9-4728-BE07-62FC41702259}"/>
              </c:ext>
            </c:extLst>
          </c:dPt>
          <c:dPt>
            <c:idx val="4"/>
            <c:bubble3D val="0"/>
            <c:spPr>
              <a:solidFill>
                <a:srgbClr val="CCFFFF"/>
              </a:solidFill>
              <a:ln>
                <a:solidFill>
                  <a:schemeClr val="tx1"/>
                </a:solidFill>
              </a:ln>
            </c:spPr>
            <c:extLst>
              <c:ext xmlns:c16="http://schemas.microsoft.com/office/drawing/2014/chart" uri="{C3380CC4-5D6E-409C-BE32-E72D297353CC}">
                <c16:uniqueId val="{0000000B-78F9-4728-BE07-62FC41702259}"/>
              </c:ext>
            </c:extLst>
          </c:dPt>
          <c:dLbls>
            <c:dLbl>
              <c:idx val="0"/>
              <c:layout>
                <c:manualLayout>
                  <c:x val="0.15800922774914"/>
                  <c:y val="0.26643944463991348"/>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405630089640273"/>
                      <c:h val="0.17216033222841645"/>
                    </c:manualLayout>
                  </c15:layout>
                </c:ext>
                <c:ext xmlns:c16="http://schemas.microsoft.com/office/drawing/2014/chart" uri="{C3380CC4-5D6E-409C-BE32-E72D297353CC}">
                  <c16:uniqueId val="{00000003-78F9-4728-BE07-62FC41702259}"/>
                </c:ext>
              </c:extLst>
            </c:dLbl>
            <c:dLbl>
              <c:idx val="1"/>
              <c:layout>
                <c:manualLayout>
                  <c:x val="0.21770947540297628"/>
                  <c:y val="0.15221497382100335"/>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6791379992883146"/>
                      <c:h val="0.1114523692933554"/>
                    </c:manualLayout>
                  </c15:layout>
                </c:ext>
                <c:ext xmlns:c16="http://schemas.microsoft.com/office/drawing/2014/chart" uri="{C3380CC4-5D6E-409C-BE32-E72D297353CC}">
                  <c16:uniqueId val="{00000005-78F9-4728-BE07-62FC41702259}"/>
                </c:ext>
              </c:extLst>
            </c:dLbl>
            <c:dLbl>
              <c:idx val="2"/>
              <c:layout>
                <c:manualLayout>
                  <c:x val="-8.7482705596707122E-2"/>
                  <c:y val="0.30636643053838869"/>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5186931672350471"/>
                      <c:h val="0.13941198198979049"/>
                    </c:manualLayout>
                  </c15:layout>
                </c:ext>
                <c:ext xmlns:c16="http://schemas.microsoft.com/office/drawing/2014/chart" uri="{C3380CC4-5D6E-409C-BE32-E72D297353CC}">
                  <c16:uniqueId val="{00000007-78F9-4728-BE07-62FC41702259}"/>
                </c:ext>
              </c:extLst>
            </c:dLbl>
            <c:dLbl>
              <c:idx val="3"/>
              <c:layout>
                <c:manualLayout>
                  <c:x val="-0.19234805290677501"/>
                  <c:y val="-0.19786942519210488"/>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40327999104458367"/>
                      <c:h val="0.10796387675154437"/>
                    </c:manualLayout>
                  </c15:layout>
                </c:ext>
                <c:ext xmlns:c16="http://schemas.microsoft.com/office/drawing/2014/chart" uri="{C3380CC4-5D6E-409C-BE32-E72D297353CC}">
                  <c16:uniqueId val="{00000009-78F9-4728-BE07-62FC41702259}"/>
                </c:ext>
              </c:extLst>
            </c:dLbl>
            <c:dLbl>
              <c:idx val="4"/>
              <c:layout>
                <c:manualLayout>
                  <c:x val="0.11601747388284173"/>
                  <c:y val="-0.20829473739341708"/>
                </c:manualLayout>
              </c:layout>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0048130246515999"/>
                      <c:h val="5.501534968071127E-2"/>
                    </c:manualLayout>
                  </c15:layout>
                </c:ext>
                <c:ext xmlns:c16="http://schemas.microsoft.com/office/drawing/2014/chart" uri="{C3380CC4-5D6E-409C-BE32-E72D297353CC}">
                  <c16:uniqueId val="{0000000B-78F9-4728-BE07-62FC41702259}"/>
                </c:ext>
              </c:extLst>
            </c:dLbl>
            <c:dLbl>
              <c:idx val="5"/>
              <c:delete val="1"/>
              <c:extLst>
                <c:ext xmlns:c15="http://schemas.microsoft.com/office/drawing/2012/chart" uri="{CE6537A1-D6FC-4f65-9D91-7224C49458BB}"/>
                <c:ext xmlns:c16="http://schemas.microsoft.com/office/drawing/2014/chart" uri="{C3380CC4-5D6E-409C-BE32-E72D297353CC}">
                  <c16:uniqueId val="{0000000C-78F9-4728-BE07-62FC41702259}"/>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78F9-4728-BE07-62FC41702259}"/>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78F9-4728-BE07-62FC41702259}"/>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78F9-4728-BE07-62FC41702259}"/>
                </c:ext>
              </c:extLst>
            </c:dLbl>
            <c:numFmt formatCode="0.00%" sourceLinked="0"/>
            <c:spPr>
              <a:solidFill>
                <a:sysClr val="window" lastClr="FFFFFF"/>
              </a:solidFill>
              <a:ln>
                <a:solidFill>
                  <a:sysClr val="windowText" lastClr="000000">
                    <a:lumMod val="65000"/>
                    <a:lumOff val="35000"/>
                  </a:sysClr>
                </a:solid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'13.F-gas'!$BC$51:$BC$56</c:f>
              <c:numCache>
                <c:formatCode>0.0%</c:formatCode>
                <c:ptCount val="6"/>
                <c:pt idx="0">
                  <c:v>0.50944423589280408</c:v>
                </c:pt>
                <c:pt idx="1">
                  <c:v>2.2571531427930478E-2</c:v>
                </c:pt>
                <c:pt idx="2">
                  <c:v>0.43166128117061769</c:v>
                </c:pt>
                <c:pt idx="3">
                  <c:v>2.5060316341379972E-2</c:v>
                </c:pt>
                <c:pt idx="4">
                  <c:v>1.1262635167267783E-2</c:v>
                </c:pt>
                <c:pt idx="5">
                  <c:v>0</c:v>
                </c:pt>
              </c:numCache>
            </c:numRef>
          </c:val>
          <c:extLst>
            <c:ext xmlns:c16="http://schemas.microsoft.com/office/drawing/2014/chart" uri="{C3380CC4-5D6E-409C-BE32-E72D297353CC}">
              <c16:uniqueId val="{00000010-78F9-4728-BE07-62FC41702259}"/>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'リンク切公表時非表示（グラフの添え物）'!$AX$54</c:f>
              <c:strCache>
                <c:ptCount val="1"/>
                <c:pt idx="0">
                  <c:v>  in CY2013</c:v>
                </c:pt>
              </c:strCache>
            </c:strRef>
          </c:tx>
          <c:spPr>
            <a:noFill/>
            <a:ln>
              <a:noFill/>
            </a:ln>
          </c:spPr>
          <c:dLbls>
            <c:dLbl>
              <c:idx val="0"/>
              <c:layout>
                <c:manualLayout>
                  <c:x val="-2.9610926742868718E-3"/>
                  <c:y val="-0.11740160203310225"/>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8D42-4123-A29A-24C284CCC5F2}"/>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'リンク切公表時非表示（グラフの添え物）'!$AX$60</c:f>
              <c:numCache>
                <c:formatCode>###.0"Mt"</c:formatCode>
                <c:ptCount val="1"/>
                <c:pt idx="0">
                  <c:v>3.3</c:v>
                </c:pt>
              </c:numCache>
            </c:numRef>
          </c:val>
          <c:extLst>
            <c:ext xmlns:c16="http://schemas.microsoft.com/office/drawing/2014/chart" uri="{C3380CC4-5D6E-409C-BE32-E72D297353CC}">
              <c16:uniqueId val="{00000001-8D42-4123-A29A-24C284CCC5F2}"/>
            </c:ext>
          </c:extLst>
        </c:ser>
        <c:ser>
          <c:idx val="0"/>
          <c:order val="1"/>
          <c:tx>
            <c:strRef>
              <c:f>'13.F-gas'!$AX$38</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8D42-4123-A29A-24C284CCC5F2}"/>
              </c:ext>
            </c:extLst>
          </c:dPt>
          <c:dPt>
            <c:idx val="1"/>
            <c:bubble3D val="0"/>
            <c:spPr>
              <a:solidFill>
                <a:srgbClr val="9999FF"/>
              </a:solidFill>
              <a:ln>
                <a:solidFill>
                  <a:schemeClr val="tx1"/>
                </a:solidFill>
              </a:ln>
            </c:spPr>
            <c:extLst>
              <c:ext xmlns:c16="http://schemas.microsoft.com/office/drawing/2014/chart" uri="{C3380CC4-5D6E-409C-BE32-E72D297353CC}">
                <c16:uniqueId val="{00000005-8D42-4123-A29A-24C284CCC5F2}"/>
              </c:ext>
            </c:extLst>
          </c:dPt>
          <c:dPt>
            <c:idx val="2"/>
            <c:bubble3D val="0"/>
            <c:spPr>
              <a:solidFill>
                <a:srgbClr val="993366"/>
              </a:solidFill>
              <a:ln>
                <a:solidFill>
                  <a:schemeClr val="tx1"/>
                </a:solidFill>
              </a:ln>
            </c:spPr>
            <c:extLst>
              <c:ext xmlns:c16="http://schemas.microsoft.com/office/drawing/2014/chart" uri="{C3380CC4-5D6E-409C-BE32-E72D297353CC}">
                <c16:uniqueId val="{00000007-8D42-4123-A29A-24C284CCC5F2}"/>
              </c:ext>
            </c:extLst>
          </c:dPt>
          <c:dPt>
            <c:idx val="3"/>
            <c:bubble3D val="0"/>
            <c:spPr>
              <a:solidFill>
                <a:srgbClr val="FFFFCC"/>
              </a:solidFill>
              <a:ln>
                <a:solidFill>
                  <a:schemeClr val="tx1"/>
                </a:solidFill>
              </a:ln>
            </c:spPr>
            <c:extLst>
              <c:ext xmlns:c16="http://schemas.microsoft.com/office/drawing/2014/chart" uri="{C3380CC4-5D6E-409C-BE32-E72D297353CC}">
                <c16:uniqueId val="{00000009-8D42-4123-A29A-24C284CCC5F2}"/>
              </c:ext>
            </c:extLst>
          </c:dPt>
          <c:dPt>
            <c:idx val="4"/>
            <c:bubble3D val="0"/>
            <c:spPr>
              <a:solidFill>
                <a:srgbClr val="CCFFFF"/>
              </a:solidFill>
              <a:ln>
                <a:solidFill>
                  <a:schemeClr val="tx1"/>
                </a:solidFill>
              </a:ln>
            </c:spPr>
            <c:extLst>
              <c:ext xmlns:c16="http://schemas.microsoft.com/office/drawing/2014/chart" uri="{C3380CC4-5D6E-409C-BE32-E72D297353CC}">
                <c16:uniqueId val="{0000000B-8D42-4123-A29A-24C284CCC5F2}"/>
              </c:ext>
            </c:extLst>
          </c:dPt>
          <c:dLbls>
            <c:dLbl>
              <c:idx val="0"/>
              <c:layout>
                <c:manualLayout>
                  <c:x val="0.15211987558722212"/>
                  <c:y val="0.2739613826462904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878430464019156"/>
                      <c:h val="0.1872042082411704"/>
                    </c:manualLayout>
                  </c15:layout>
                </c:ext>
                <c:ext xmlns:c16="http://schemas.microsoft.com/office/drawing/2014/chart" uri="{C3380CC4-5D6E-409C-BE32-E72D297353CC}">
                  <c16:uniqueId val="{00000003-8D42-4123-A29A-24C284CCC5F2}"/>
                </c:ext>
              </c:extLst>
            </c:dLbl>
            <c:dLbl>
              <c:idx val="1"/>
              <c:layout>
                <c:manualLayout>
                  <c:x val="0.16146135721995455"/>
                  <c:y val="0.1462608762485317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8D42-4123-A29A-24C284CCC5F2}"/>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8D42-4123-A29A-24C284CCC5F2}"/>
                </c:ext>
              </c:extLst>
            </c:dLbl>
            <c:dLbl>
              <c:idx val="3"/>
              <c:layout>
                <c:manualLayout>
                  <c:x val="-0.20125225760874454"/>
                  <c:y val="-0.1859187208923462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4212107658540713"/>
                      <c:h val="0.10796372674157895"/>
                    </c:manualLayout>
                  </c15:layout>
                </c:ext>
                <c:ext xmlns:c16="http://schemas.microsoft.com/office/drawing/2014/chart" uri="{C3380CC4-5D6E-409C-BE32-E72D297353CC}">
                  <c16:uniqueId val="{00000009-8D42-4123-A29A-24C284CCC5F2}"/>
                </c:ext>
              </c:extLst>
            </c:dLbl>
            <c:dLbl>
              <c:idx val="4"/>
              <c:layout>
                <c:manualLayout>
                  <c:x val="0.14563131975189786"/>
                  <c:y val="-0.119966819930012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234865659897667"/>
                      <c:h val="5.8009487969347288E-2"/>
                    </c:manualLayout>
                  </c15:layout>
                </c:ext>
                <c:ext xmlns:c16="http://schemas.microsoft.com/office/drawing/2014/chart" uri="{C3380CC4-5D6E-409C-BE32-E72D297353CC}">
                  <c16:uniqueId val="{0000000B-8D42-4123-A29A-24C284CCC5F2}"/>
                </c:ext>
              </c:extLst>
            </c:dLbl>
            <c:dLbl>
              <c:idx val="5"/>
              <c:layout>
                <c:manualLayout>
                  <c:x val="0.18500213611915281"/>
                  <c:y val="-0.212585775778942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513015410124391"/>
                      <c:h val="0.1186139982676275"/>
                    </c:manualLayout>
                  </c15:layout>
                </c:ext>
                <c:ext xmlns:c16="http://schemas.microsoft.com/office/drawing/2014/chart" uri="{C3380CC4-5D6E-409C-BE32-E72D297353CC}">
                  <c16:uniqueId val="{0000000C-8D42-4123-A29A-24C284CCC5F2}"/>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8D42-4123-A29A-24C284CCC5F2}"/>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8D42-4123-A29A-24C284CCC5F2}"/>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8D42-4123-A29A-24C284CCC5F2}"/>
                </c:ext>
              </c:extLst>
            </c:dLbl>
            <c:numFmt formatCode="0.0%" sourceLinked="0"/>
            <c:spPr>
              <a:noFill/>
              <a:ln>
                <a:noFill/>
              </a:ln>
              <a:effectLst/>
            </c:spPr>
            <c:txPr>
              <a:bodyPr lIns="38100" tIns="19050" rIns="38100" bIns="19050">
                <a:noAutofit/>
              </a:bodyPr>
              <a:lstStyle/>
              <a:p>
                <a:pPr>
                  <a:defRPr/>
                </a:pPr>
                <a:endParaRPr lang="ja-JP"/>
              </a:p>
            </c:txPr>
            <c:showLegendKey val="0"/>
            <c:showVal val="0"/>
            <c:showCatName val="1"/>
            <c:showSerName val="0"/>
            <c:showPercent val="1"/>
            <c:showBubbleSize val="0"/>
            <c:separator> </c:separator>
            <c:showLeaderLines val="1"/>
            <c:leaderLines>
              <c:spPr>
                <a:ln>
                  <a:solidFill>
                    <a:sysClr val="window" lastClr="FFFFFF">
                      <a:lumMod val="50000"/>
                    </a:sysClr>
                  </a:solidFill>
                </a:ln>
              </c:spPr>
            </c:leaderLines>
            <c:extLst>
              <c:ext xmlns:c15="http://schemas.microsoft.com/office/drawing/2012/chart" uri="{CE6537A1-D6FC-4f65-9D91-7224C49458BB}">
                <c15:spPr xmlns:c15="http://schemas.microsoft.com/office/drawing/2012/chart">
                  <a:prstGeom prst="rect">
                    <a:avLst/>
                  </a:prstGeom>
                </c15:spPr>
              </c:ext>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'13.F-gas'!$AX$51:$AX$56</c:f>
              <c:numCache>
                <c:formatCode>0.0%</c:formatCode>
                <c:ptCount val="6"/>
                <c:pt idx="0">
                  <c:v>0.4743000673428639</c:v>
                </c:pt>
                <c:pt idx="1">
                  <c:v>2.3057312535299739E-2</c:v>
                </c:pt>
                <c:pt idx="2">
                  <c:v>0.46277979518128126</c:v>
                </c:pt>
                <c:pt idx="3">
                  <c:v>3.3779572142029785E-2</c:v>
                </c:pt>
                <c:pt idx="4">
                  <c:v>3.1587921977964668E-3</c:v>
                </c:pt>
                <c:pt idx="5">
                  <c:v>2.9244606007289699E-3</c:v>
                </c:pt>
              </c:numCache>
            </c:numRef>
          </c:val>
          <c:extLst>
            <c:ext xmlns:c16="http://schemas.microsoft.com/office/drawing/2014/chart" uri="{C3380CC4-5D6E-409C-BE32-E72D297353CC}">
              <c16:uniqueId val="{00000010-8D42-4123-A29A-24C284CCC5F2}"/>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444595769485096"/>
          <c:y val="0.26277854125135902"/>
          <c:w val="0.58830605124616842"/>
          <c:h val="0.59795094053034081"/>
        </c:manualLayout>
      </c:layout>
      <c:doughnutChart>
        <c:varyColors val="1"/>
        <c:ser>
          <c:idx val="1"/>
          <c:order val="0"/>
          <c:tx>
            <c:strRef>
              <c:f>'リンク切公表時非表示（グラフの添え物）'!$AP$54</c:f>
              <c:strCache>
                <c:ptCount val="1"/>
                <c:pt idx="0">
                  <c:v>  in CY2005</c:v>
                </c:pt>
              </c:strCache>
            </c:strRef>
          </c:tx>
          <c:spPr>
            <a:noFill/>
            <a:ln>
              <a:noFill/>
            </a:ln>
          </c:spPr>
          <c:dLbls>
            <c:dLbl>
              <c:idx val="0"/>
              <c:layout>
                <c:manualLayout>
                  <c:x val="-1.465577121420837E-3"/>
                  <c:y val="-0.11841526067891427"/>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4415363994642596"/>
                      <c:h val="0.12905787156343973"/>
                    </c:manualLayout>
                  </c15:layout>
                  <c15:dlblFieldTable/>
                  <c15:showDataLabelsRange val="0"/>
                </c:ext>
                <c:ext xmlns:c16="http://schemas.microsoft.com/office/drawing/2014/chart" uri="{C3380CC4-5D6E-409C-BE32-E72D297353CC}">
                  <c16:uniqueId val="{00000000-F463-4CD9-A12A-7460138B2BFC}"/>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'リンク切公表時非表示（グラフの添え物）'!$AP$60</c:f>
              <c:numCache>
                <c:formatCode>###.0"Mt"</c:formatCode>
                <c:ptCount val="1"/>
                <c:pt idx="0">
                  <c:v>8.6</c:v>
                </c:pt>
              </c:numCache>
            </c:numRef>
          </c:val>
          <c:extLst>
            <c:ext xmlns:c16="http://schemas.microsoft.com/office/drawing/2014/chart" uri="{C3380CC4-5D6E-409C-BE32-E72D297353CC}">
              <c16:uniqueId val="{00000001-F463-4CD9-A12A-7460138B2BFC}"/>
            </c:ext>
          </c:extLst>
        </c:ser>
        <c:ser>
          <c:idx val="0"/>
          <c:order val="1"/>
          <c:tx>
            <c:strRef>
              <c:f>'13.F-gas'!$AP$38</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F463-4CD9-A12A-7460138B2BFC}"/>
              </c:ext>
            </c:extLst>
          </c:dPt>
          <c:dPt>
            <c:idx val="1"/>
            <c:bubble3D val="0"/>
            <c:spPr>
              <a:solidFill>
                <a:srgbClr val="9999FF"/>
              </a:solidFill>
              <a:ln>
                <a:solidFill>
                  <a:schemeClr val="tx1"/>
                </a:solidFill>
              </a:ln>
            </c:spPr>
            <c:extLst>
              <c:ext xmlns:c16="http://schemas.microsoft.com/office/drawing/2014/chart" uri="{C3380CC4-5D6E-409C-BE32-E72D297353CC}">
                <c16:uniqueId val="{00000005-F463-4CD9-A12A-7460138B2BFC}"/>
              </c:ext>
            </c:extLst>
          </c:dPt>
          <c:dPt>
            <c:idx val="2"/>
            <c:bubble3D val="0"/>
            <c:spPr>
              <a:solidFill>
                <a:srgbClr val="993366"/>
              </a:solidFill>
              <a:ln>
                <a:solidFill>
                  <a:schemeClr val="tx1"/>
                </a:solidFill>
              </a:ln>
            </c:spPr>
            <c:extLst>
              <c:ext xmlns:c16="http://schemas.microsoft.com/office/drawing/2014/chart" uri="{C3380CC4-5D6E-409C-BE32-E72D297353CC}">
                <c16:uniqueId val="{00000007-F463-4CD9-A12A-7460138B2BFC}"/>
              </c:ext>
            </c:extLst>
          </c:dPt>
          <c:dPt>
            <c:idx val="3"/>
            <c:bubble3D val="0"/>
            <c:spPr>
              <a:solidFill>
                <a:srgbClr val="FFFFCC"/>
              </a:solidFill>
              <a:ln>
                <a:solidFill>
                  <a:schemeClr val="tx1"/>
                </a:solidFill>
              </a:ln>
            </c:spPr>
            <c:extLst>
              <c:ext xmlns:c16="http://schemas.microsoft.com/office/drawing/2014/chart" uri="{C3380CC4-5D6E-409C-BE32-E72D297353CC}">
                <c16:uniqueId val="{00000009-F463-4CD9-A12A-7460138B2BFC}"/>
              </c:ext>
            </c:extLst>
          </c:dPt>
          <c:dLbls>
            <c:dLbl>
              <c:idx val="0"/>
              <c:layout>
                <c:manualLayout>
                  <c:x val="0.12614243717294493"/>
                  <c:y val="0.2864198005157558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236252877835388"/>
                      <c:h val="0.14684769785457014"/>
                    </c:manualLayout>
                  </c15:layout>
                </c:ext>
                <c:ext xmlns:c16="http://schemas.microsoft.com/office/drawing/2014/chart" uri="{C3380CC4-5D6E-409C-BE32-E72D297353CC}">
                  <c16:uniqueId val="{00000003-F463-4CD9-A12A-7460138B2BFC}"/>
                </c:ext>
              </c:extLst>
            </c:dLbl>
            <c:dLbl>
              <c:idx val="1"/>
              <c:layout>
                <c:manualLayout>
                  <c:x val="0.16483679884565208"/>
                  <c:y val="0.1382536473411723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738636421856776"/>
                      <c:h val="0.10842017259879155"/>
                    </c:manualLayout>
                  </c15:layout>
                </c:ext>
                <c:ext xmlns:c16="http://schemas.microsoft.com/office/drawing/2014/chart" uri="{C3380CC4-5D6E-409C-BE32-E72D297353CC}">
                  <c16:uniqueId val="{00000005-F463-4CD9-A12A-7460138B2BFC}"/>
                </c:ext>
              </c:extLst>
            </c:dLbl>
            <c:dLbl>
              <c:idx val="2"/>
              <c:layout>
                <c:manualLayout>
                  <c:x val="-0.15695068340783408"/>
                  <c:y val="0.18208438628527135"/>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760162289904983"/>
                      <c:h val="0.1562132295028146"/>
                    </c:manualLayout>
                  </c15:layout>
                </c:ext>
                <c:ext xmlns:c16="http://schemas.microsoft.com/office/drawing/2014/chart" uri="{C3380CC4-5D6E-409C-BE32-E72D297353CC}">
                  <c16:uniqueId val="{00000007-F463-4CD9-A12A-7460138B2BFC}"/>
                </c:ext>
              </c:extLst>
            </c:dLbl>
            <c:dLbl>
              <c:idx val="3"/>
              <c:layout>
                <c:manualLayout>
                  <c:x val="-0.1339923186305812"/>
                  <c:y val="-0.1768314005385200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962369380831013"/>
                      <c:h val="0.17992205909051309"/>
                    </c:manualLayout>
                  </c15:layout>
                </c:ext>
                <c:ext xmlns:c16="http://schemas.microsoft.com/office/drawing/2014/chart" uri="{C3380CC4-5D6E-409C-BE32-E72D297353CC}">
                  <c16:uniqueId val="{00000009-F463-4CD9-A12A-7460138B2BFC}"/>
                </c:ext>
              </c:extLst>
            </c:dLbl>
            <c:dLbl>
              <c:idx val="4"/>
              <c:layout>
                <c:manualLayout>
                  <c:x val="0.15548372018909012"/>
                  <c:y val="-0.11373775253161013"/>
                </c:manualLayout>
              </c:layout>
              <c:numFmt formatCode="0.0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209507622032187"/>
                      <c:h val="6.1197460178227983E-2"/>
                    </c:manualLayout>
                  </c15:layout>
                </c:ext>
                <c:ext xmlns:c16="http://schemas.microsoft.com/office/drawing/2014/chart" uri="{C3380CC4-5D6E-409C-BE32-E72D297353CC}">
                  <c16:uniqueId val="{0000000A-F463-4CD9-A12A-7460138B2BFC}"/>
                </c:ext>
              </c:extLst>
            </c:dLbl>
            <c:dLbl>
              <c:idx val="5"/>
              <c:layout>
                <c:manualLayout>
                  <c:x val="0.23469220505013969"/>
                  <c:y val="-0.19654343871603644"/>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130749800739415"/>
                      <c:h val="7.0308273610542024E-2"/>
                    </c:manualLayout>
                  </c15:layout>
                </c:ext>
                <c:ext xmlns:c16="http://schemas.microsoft.com/office/drawing/2014/chart" uri="{C3380CC4-5D6E-409C-BE32-E72D297353CC}">
                  <c16:uniqueId val="{0000000B-F463-4CD9-A12A-7460138B2BFC}"/>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C-F463-4CD9-A12A-7460138B2BFC}"/>
                </c:ext>
              </c:extLst>
            </c:dLbl>
            <c:dLbl>
              <c:idx val="7"/>
              <c:layout>
                <c:manualLayout>
                  <c:x val="0.1393174047597264"/>
                  <c:y val="-0.19764944629931169"/>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D-F463-4CD9-A12A-7460138B2BFC}"/>
                </c:ext>
              </c:extLst>
            </c:dLbl>
            <c:dLbl>
              <c:idx val="8"/>
              <c:layout>
                <c:manualLayout>
                  <c:x val="0.16894859471325335"/>
                  <c:y val="-0.1529268441120418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E-F463-4CD9-A12A-7460138B2BFC}"/>
                </c:ext>
              </c:extLst>
            </c:dLbl>
            <c:dLbl>
              <c:idx val="9"/>
              <c:delete val="1"/>
              <c:extLst>
                <c:ext xmlns:c15="http://schemas.microsoft.com/office/drawing/2012/chart" uri="{CE6537A1-D6FC-4f65-9D91-7224C49458BB}"/>
                <c:ext xmlns:c16="http://schemas.microsoft.com/office/drawing/2014/chart" uri="{C3380CC4-5D6E-409C-BE32-E72D297353CC}">
                  <c16:uniqueId val="{0000000F-F463-4CD9-A12A-7460138B2BFC}"/>
                </c:ext>
              </c:extLst>
            </c:dLbl>
            <c:numFmt formatCode="0.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'13.F-gas'!$AP$51:$AP$56</c:f>
              <c:numCache>
                <c:formatCode>0.0%</c:formatCode>
                <c:ptCount val="6"/>
                <c:pt idx="0">
                  <c:v>0.53275267881879163</c:v>
                </c:pt>
                <c:pt idx="1">
                  <c:v>1.7629480452024365E-2</c:v>
                </c:pt>
                <c:pt idx="2">
                  <c:v>0.32638921700953483</c:v>
                </c:pt>
                <c:pt idx="3">
                  <c:v>0.12067198940367099</c:v>
                </c:pt>
                <c:pt idx="4">
                  <c:v>3.3497729586869497E-5</c:v>
                </c:pt>
                <c:pt idx="5">
                  <c:v>2.5231365863913903E-3</c:v>
                </c:pt>
              </c:numCache>
            </c:numRef>
          </c:val>
          <c:extLst>
            <c:ext xmlns:c16="http://schemas.microsoft.com/office/drawing/2014/chart" uri="{C3380CC4-5D6E-409C-BE32-E72D297353CC}">
              <c16:uniqueId val="{00000010-F463-4CD9-A12A-7460138B2BFC}"/>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'リンク切公表時非表示（グラフの添え物）'!$BC$54</c:f>
              <c:strCache>
                <c:ptCount val="1"/>
                <c:pt idx="0">
                  <c:v>  in CY2018</c:v>
                </c:pt>
              </c:strCache>
            </c:strRef>
          </c:tx>
          <c:spPr>
            <a:noFill/>
            <a:ln>
              <a:noFill/>
            </a:ln>
          </c:spPr>
          <c:dLbls>
            <c:dLbl>
              <c:idx val="0"/>
              <c:layout>
                <c:manualLayout>
                  <c:x val="5.492233203507663E-3"/>
                  <c:y val="-9.0695283308022928E-2"/>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9067755385120132"/>
                      <c:h val="0.17779115450539509"/>
                    </c:manualLayout>
                  </c15:layout>
                  <c15:dlblFieldTable/>
                  <c15:showDataLabelsRange val="0"/>
                </c:ext>
                <c:ext xmlns:c16="http://schemas.microsoft.com/office/drawing/2014/chart" uri="{C3380CC4-5D6E-409C-BE32-E72D297353CC}">
                  <c16:uniqueId val="{00000000-A50A-4937-9093-1AED2AC31F68}"/>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'リンク切公表時非表示（グラフの添え物）'!$BC$63</c:f>
              <c:numCache>
                <c:formatCode>###.0"Mt"</c:formatCode>
                <c:ptCount val="1"/>
                <c:pt idx="0">
                  <c:v>2</c:v>
                </c:pt>
              </c:numCache>
            </c:numRef>
          </c:val>
          <c:extLst>
            <c:ext xmlns:c16="http://schemas.microsoft.com/office/drawing/2014/chart" uri="{C3380CC4-5D6E-409C-BE32-E72D297353CC}">
              <c16:uniqueId val="{00000001-A50A-4937-9093-1AED2AC31F68}"/>
            </c:ext>
          </c:extLst>
        </c:ser>
        <c:ser>
          <c:idx val="0"/>
          <c:order val="1"/>
          <c:tx>
            <c:strRef>
              <c:f>'13.F-gas'!$BC$38</c:f>
              <c:strCache>
                <c:ptCount val="1"/>
                <c:pt idx="0">
                  <c:v>2018</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A50A-4937-9093-1AED2AC31F68}"/>
              </c:ext>
            </c:extLst>
          </c:dPt>
          <c:dPt>
            <c:idx val="1"/>
            <c:bubble3D val="0"/>
            <c:spPr>
              <a:solidFill>
                <a:srgbClr val="993366"/>
              </a:solidFill>
              <a:ln>
                <a:solidFill>
                  <a:schemeClr val="tx1"/>
                </a:solidFill>
              </a:ln>
            </c:spPr>
            <c:extLst>
              <c:ext xmlns:c16="http://schemas.microsoft.com/office/drawing/2014/chart" uri="{C3380CC4-5D6E-409C-BE32-E72D297353CC}">
                <c16:uniqueId val="{00000005-A50A-4937-9093-1AED2AC31F68}"/>
              </c:ext>
            </c:extLst>
          </c:dPt>
          <c:dPt>
            <c:idx val="2"/>
            <c:bubble3D val="0"/>
            <c:spPr>
              <a:solidFill>
                <a:srgbClr val="CCFFFF"/>
              </a:solidFill>
              <a:ln>
                <a:solidFill>
                  <a:schemeClr val="tx1"/>
                </a:solidFill>
              </a:ln>
            </c:spPr>
            <c:extLst>
              <c:ext xmlns:c16="http://schemas.microsoft.com/office/drawing/2014/chart" uri="{C3380CC4-5D6E-409C-BE32-E72D297353CC}">
                <c16:uniqueId val="{00000007-A50A-4937-9093-1AED2AC31F68}"/>
              </c:ext>
            </c:extLst>
          </c:dPt>
          <c:dPt>
            <c:idx val="3"/>
            <c:bubble3D val="0"/>
            <c:spPr>
              <a:solidFill>
                <a:srgbClr val="FFFFCC"/>
              </a:solidFill>
              <a:ln>
                <a:solidFill>
                  <a:schemeClr val="tx1"/>
                </a:solidFill>
              </a:ln>
            </c:spPr>
            <c:extLst>
              <c:ext xmlns:c16="http://schemas.microsoft.com/office/drawing/2014/chart" uri="{C3380CC4-5D6E-409C-BE32-E72D297353CC}">
                <c16:uniqueId val="{00000009-A50A-4937-9093-1AED2AC31F68}"/>
              </c:ext>
            </c:extLst>
          </c:dPt>
          <c:dPt>
            <c:idx val="4"/>
            <c:bubble3D val="0"/>
            <c:spPr>
              <a:solidFill>
                <a:srgbClr val="FFFFCC"/>
              </a:solidFill>
              <a:ln>
                <a:solidFill>
                  <a:schemeClr val="tx1"/>
                </a:solidFill>
              </a:ln>
            </c:spPr>
            <c:extLst>
              <c:ext xmlns:c16="http://schemas.microsoft.com/office/drawing/2014/chart" uri="{C3380CC4-5D6E-409C-BE32-E72D297353CC}">
                <c16:uniqueId val="{0000000B-A50A-4937-9093-1AED2AC31F68}"/>
              </c:ext>
            </c:extLst>
          </c:dPt>
          <c:dPt>
            <c:idx val="5"/>
            <c:bubble3D val="0"/>
            <c:spPr>
              <a:solidFill>
                <a:srgbClr val="FCD5B5"/>
              </a:solidFill>
              <a:ln>
                <a:solidFill>
                  <a:schemeClr val="tx1"/>
                </a:solidFill>
              </a:ln>
            </c:spPr>
            <c:extLst>
              <c:ext xmlns:c16="http://schemas.microsoft.com/office/drawing/2014/chart" uri="{C3380CC4-5D6E-409C-BE32-E72D297353CC}">
                <c16:uniqueId val="{0000000D-A50A-4937-9093-1AED2AC31F68}"/>
              </c:ext>
            </c:extLst>
          </c:dPt>
          <c:dLbls>
            <c:dLbl>
              <c:idx val="0"/>
              <c:layout>
                <c:manualLayout>
                  <c:x val="7.2224766112556293E-2"/>
                  <c:y val="-0.2448544539285346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A50A-4937-9093-1AED2AC31F68}"/>
                </c:ext>
              </c:extLst>
            </c:dLbl>
            <c:dLbl>
              <c:idx val="1"/>
              <c:layout>
                <c:manualLayout>
                  <c:x val="-0.22405351104591817"/>
                  <c:y val="9.8550741175817413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A50A-4937-9093-1AED2AC31F68}"/>
                </c:ext>
              </c:extLst>
            </c:dLbl>
            <c:dLbl>
              <c:idx val="2"/>
              <c:layout>
                <c:manualLayout>
                  <c:x val="-0.18287470512093684"/>
                  <c:y val="7.3539556371775394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A50A-4937-9093-1AED2AC31F68}"/>
                </c:ext>
              </c:extLst>
            </c:dLbl>
            <c:dLbl>
              <c:idx val="3"/>
              <c:layout>
                <c:manualLayout>
                  <c:x val="-0.21464233882552861"/>
                  <c:y val="-6.7722418031105097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716516588216568"/>
                      <c:h val="0.16784467688317356"/>
                    </c:manualLayout>
                  </c15:layout>
                </c:ext>
                <c:ext xmlns:c16="http://schemas.microsoft.com/office/drawing/2014/chart" uri="{C3380CC4-5D6E-409C-BE32-E72D297353CC}">
                  <c16:uniqueId val="{00000009-A50A-4937-9093-1AED2AC31F68}"/>
                </c:ext>
              </c:extLst>
            </c:dLbl>
            <c:dLbl>
              <c:idx val="4"/>
              <c:layout>
                <c:manualLayout>
                  <c:x val="-0.14082746987873535"/>
                  <c:y val="-0.15170466460612173"/>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636305828696172"/>
                      <c:h val="9.8914688859361291E-2"/>
                    </c:manualLayout>
                  </c15:layout>
                </c:ext>
                <c:ext xmlns:c16="http://schemas.microsoft.com/office/drawing/2014/chart" uri="{C3380CC4-5D6E-409C-BE32-E72D297353CC}">
                  <c16:uniqueId val="{0000000B-A50A-4937-9093-1AED2AC31F68}"/>
                </c:ext>
              </c:extLst>
            </c:dLbl>
            <c:dLbl>
              <c:idx val="5"/>
              <c:layout>
                <c:manualLayout>
                  <c:x val="0.11443954590471528"/>
                  <c:y val="-0.16219705812842167"/>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949678240898643"/>
                      <c:h val="0.1302418273857289"/>
                    </c:manualLayout>
                  </c15:layout>
                </c:ext>
                <c:ext xmlns:c16="http://schemas.microsoft.com/office/drawing/2014/chart" uri="{C3380CC4-5D6E-409C-BE32-E72D297353CC}">
                  <c16:uniqueId val="{0000000D-A50A-4937-9093-1AED2AC31F68}"/>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A50A-4937-9093-1AED2AC31F68}"/>
                </c:ext>
              </c:extLst>
            </c:dLbl>
            <c:dLbl>
              <c:idx val="7"/>
              <c:layout>
                <c:manualLayout>
                  <c:x val="0.1393174047597264"/>
                  <c:y val="-0.19764944629931169"/>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A50A-4937-9093-1AED2AC31F68}"/>
                </c:ext>
              </c:extLst>
            </c:dLbl>
            <c:dLbl>
              <c:idx val="8"/>
              <c:layout>
                <c:manualLayout>
                  <c:x val="0.16894859471325335"/>
                  <c:y val="-0.15292684411204183"/>
                </c:manualLayout>
              </c:layout>
              <c:numFmt formatCode="0.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A50A-4937-9093-1AED2AC31F68}"/>
                </c:ext>
              </c:extLst>
            </c:dLbl>
            <c:dLbl>
              <c:idx val="9"/>
              <c:delete val="1"/>
              <c:extLst>
                <c:ext xmlns:c15="http://schemas.microsoft.com/office/drawing/2012/chart" uri="{CE6537A1-D6FC-4f65-9D91-7224C49458BB}"/>
                <c:ext xmlns:c16="http://schemas.microsoft.com/office/drawing/2014/chart" uri="{C3380CC4-5D6E-409C-BE32-E72D297353CC}">
                  <c16:uniqueId val="{00000011-A50A-4937-9093-1AED2AC31F68}"/>
                </c:ext>
              </c:extLst>
            </c:dLbl>
            <c:numFmt formatCode="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'13.F-gas'!$BC$58:$BC$63</c:f>
              <c:numCache>
                <c:formatCode>0.0%</c:formatCode>
                <c:ptCount val="6"/>
                <c:pt idx="0">
                  <c:v>0.39289517010858749</c:v>
                </c:pt>
                <c:pt idx="1">
                  <c:v>0.28002851719991428</c:v>
                </c:pt>
                <c:pt idx="2">
                  <c:v>0.13392840791597879</c:v>
                </c:pt>
                <c:pt idx="3">
                  <c:v>8.9144634476452947E-2</c:v>
                </c:pt>
                <c:pt idx="4">
                  <c:v>8.170419042629179E-2</c:v>
                </c:pt>
                <c:pt idx="5">
                  <c:v>2.2299079872774852E-2</c:v>
                </c:pt>
              </c:numCache>
            </c:numRef>
          </c:val>
          <c:extLst>
            <c:ext xmlns:c16="http://schemas.microsoft.com/office/drawing/2014/chart" uri="{C3380CC4-5D6E-409C-BE32-E72D297353CC}">
              <c16:uniqueId val="{00000012-A50A-4937-9093-1AED2AC31F68}"/>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'リンク切公表時非表示（グラフの添え物）'!$AX$54</c:f>
              <c:strCache>
                <c:ptCount val="1"/>
                <c:pt idx="0">
                  <c:v>  in CY2013</c:v>
                </c:pt>
              </c:strCache>
            </c:strRef>
          </c:tx>
          <c:spPr>
            <a:noFill/>
            <a:ln>
              <a:noFill/>
            </a:ln>
          </c:spPr>
          <c:dLbls>
            <c:dLbl>
              <c:idx val="0"/>
              <c:layout>
                <c:manualLayout>
                  <c:x val="5.4921868628826313E-3"/>
                  <c:y val="-0.11635849397145574"/>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B7DA-4A78-8D21-77B256E6BA44}"/>
                </c:ext>
              </c:extLst>
            </c:dLbl>
            <c:spPr>
              <a:noFill/>
              <a:ln>
                <a:noFill/>
              </a:ln>
              <a:effectLst/>
            </c:spPr>
            <c:txPr>
              <a:bodyPr wrap="square" lIns="38100" tIns="19050" rIns="38100" bIns="19050" anchor="ctr">
                <a:spAutoFit/>
              </a:bodyPr>
              <a:lstStyle/>
              <a:p>
                <a:pPr>
                  <a:defRPr sz="14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'リンク切公表時非表示（グラフの添え物）'!$AX$63</c:f>
              <c:numCache>
                <c:formatCode>###.0"Mt"</c:formatCode>
                <c:ptCount val="1"/>
                <c:pt idx="0">
                  <c:v>2.1</c:v>
                </c:pt>
              </c:numCache>
            </c:numRef>
          </c:val>
          <c:extLst>
            <c:ext xmlns:c16="http://schemas.microsoft.com/office/drawing/2014/chart" uri="{C3380CC4-5D6E-409C-BE32-E72D297353CC}">
              <c16:uniqueId val="{00000001-B7DA-4A78-8D21-77B256E6BA44}"/>
            </c:ext>
          </c:extLst>
        </c:ser>
        <c:ser>
          <c:idx val="0"/>
          <c:order val="1"/>
          <c:tx>
            <c:strRef>
              <c:f>'13.F-gas'!$AX$38</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B7DA-4A78-8D21-77B256E6BA44}"/>
              </c:ext>
            </c:extLst>
          </c:dPt>
          <c:dPt>
            <c:idx val="1"/>
            <c:bubble3D val="0"/>
            <c:spPr>
              <a:solidFill>
                <a:srgbClr val="993366"/>
              </a:solidFill>
              <a:ln>
                <a:solidFill>
                  <a:schemeClr val="tx1"/>
                </a:solidFill>
              </a:ln>
            </c:spPr>
            <c:extLst>
              <c:ext xmlns:c16="http://schemas.microsoft.com/office/drawing/2014/chart" uri="{C3380CC4-5D6E-409C-BE32-E72D297353CC}">
                <c16:uniqueId val="{00000005-B7DA-4A78-8D21-77B256E6BA44}"/>
              </c:ext>
            </c:extLst>
          </c:dPt>
          <c:dPt>
            <c:idx val="2"/>
            <c:bubble3D val="0"/>
            <c:spPr>
              <a:solidFill>
                <a:srgbClr val="CCFFFF"/>
              </a:solidFill>
              <a:ln>
                <a:solidFill>
                  <a:schemeClr val="tx1"/>
                </a:solidFill>
              </a:ln>
            </c:spPr>
            <c:extLst>
              <c:ext xmlns:c16="http://schemas.microsoft.com/office/drawing/2014/chart" uri="{C3380CC4-5D6E-409C-BE32-E72D297353CC}">
                <c16:uniqueId val="{00000007-B7DA-4A78-8D21-77B256E6BA44}"/>
              </c:ext>
            </c:extLst>
          </c:dPt>
          <c:dPt>
            <c:idx val="3"/>
            <c:bubble3D val="0"/>
            <c:spPr>
              <a:solidFill>
                <a:srgbClr val="FFFFCC"/>
              </a:solidFill>
              <a:ln>
                <a:solidFill>
                  <a:schemeClr val="tx1"/>
                </a:solidFill>
              </a:ln>
            </c:spPr>
            <c:extLst>
              <c:ext xmlns:c16="http://schemas.microsoft.com/office/drawing/2014/chart" uri="{C3380CC4-5D6E-409C-BE32-E72D297353CC}">
                <c16:uniqueId val="{00000009-B7DA-4A78-8D21-77B256E6BA44}"/>
              </c:ext>
            </c:extLst>
          </c:dPt>
          <c:dPt>
            <c:idx val="4"/>
            <c:bubble3D val="0"/>
            <c:spPr>
              <a:solidFill>
                <a:srgbClr val="FFFFCC"/>
              </a:solidFill>
              <a:ln>
                <a:solidFill>
                  <a:schemeClr val="tx1"/>
                </a:solidFill>
              </a:ln>
            </c:spPr>
            <c:extLst>
              <c:ext xmlns:c16="http://schemas.microsoft.com/office/drawing/2014/chart" uri="{C3380CC4-5D6E-409C-BE32-E72D297353CC}">
                <c16:uniqueId val="{0000000B-B7DA-4A78-8D21-77B256E6BA44}"/>
              </c:ext>
            </c:extLst>
          </c:dPt>
          <c:dPt>
            <c:idx val="5"/>
            <c:bubble3D val="0"/>
            <c:spPr>
              <a:solidFill>
                <a:srgbClr val="FCD5B5"/>
              </a:solidFill>
              <a:ln>
                <a:solidFill>
                  <a:schemeClr val="tx1"/>
                </a:solidFill>
              </a:ln>
            </c:spPr>
            <c:extLst>
              <c:ext xmlns:c16="http://schemas.microsoft.com/office/drawing/2014/chart" uri="{C3380CC4-5D6E-409C-BE32-E72D297353CC}">
                <c16:uniqueId val="{0000000D-B7DA-4A78-8D21-77B256E6BA44}"/>
              </c:ext>
            </c:extLst>
          </c:dPt>
          <c:dLbls>
            <c:dLbl>
              <c:idx val="0"/>
              <c:layout>
                <c:manualLayout>
                  <c:x val="7.2224766112556293E-2"/>
                  <c:y val="-0.2448544539285346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B7DA-4A78-8D21-77B256E6BA44}"/>
                </c:ext>
              </c:extLst>
            </c:dLbl>
            <c:dLbl>
              <c:idx val="1"/>
              <c:layout>
                <c:manualLayout>
                  <c:x val="-0.21885571744404644"/>
                  <c:y val="9.8550661425004918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B7DA-4A78-8D21-77B256E6BA44}"/>
                </c:ext>
              </c:extLst>
            </c:dLbl>
            <c:dLbl>
              <c:idx val="2"/>
              <c:layout>
                <c:manualLayout>
                  <c:x val="-0.18287470512093684"/>
                  <c:y val="7.3539556371775394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B7DA-4A78-8D21-77B256E6BA44}"/>
                </c:ext>
              </c:extLst>
            </c:dLbl>
            <c:dLbl>
              <c:idx val="3"/>
              <c:layout>
                <c:manualLayout>
                  <c:x val="-0.21560909881573498"/>
                  <c:y val="-8.5848678405217455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870576390687527"/>
                      <c:h val="0.15916135505457932"/>
                    </c:manualLayout>
                  </c15:layout>
                </c:ext>
                <c:ext xmlns:c16="http://schemas.microsoft.com/office/drawing/2014/chart" uri="{C3380CC4-5D6E-409C-BE32-E72D297353CC}">
                  <c16:uniqueId val="{00000009-B7DA-4A78-8D21-77B256E6BA44}"/>
                </c:ext>
              </c:extLst>
            </c:dLbl>
            <c:dLbl>
              <c:idx val="4"/>
              <c:layout>
                <c:manualLayout>
                  <c:x val="-0.11386570670418368"/>
                  <c:y val="-0.19294712725024971"/>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8533369745"/>
                      <c:h val="0.20984264489166993"/>
                    </c:manualLayout>
                  </c15:layout>
                </c:ext>
                <c:ext xmlns:c16="http://schemas.microsoft.com/office/drawing/2014/chart" uri="{C3380CC4-5D6E-409C-BE32-E72D297353CC}">
                  <c16:uniqueId val="{0000000B-B7DA-4A78-8D21-77B256E6BA44}"/>
                </c:ext>
              </c:extLst>
            </c:dLbl>
            <c:dLbl>
              <c:idx val="5"/>
              <c:layout>
                <c:manualLayout>
                  <c:x val="6.5448848492480338E-2"/>
                  <c:y val="-0.1565407594210048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38758451655"/>
                      <c:h val="0.1415544248005626"/>
                    </c:manualLayout>
                  </c15:layout>
                </c:ext>
                <c:ext xmlns:c16="http://schemas.microsoft.com/office/drawing/2014/chart" uri="{C3380CC4-5D6E-409C-BE32-E72D297353CC}">
                  <c16:uniqueId val="{0000000D-B7DA-4A78-8D21-77B256E6BA44}"/>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B7DA-4A78-8D21-77B256E6BA44}"/>
                </c:ext>
              </c:extLst>
            </c:dLbl>
            <c:dLbl>
              <c:idx val="7"/>
              <c:layout>
                <c:manualLayout>
                  <c:x val="0.1393174047597264"/>
                  <c:y val="-0.19764944629931169"/>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B7DA-4A78-8D21-77B256E6BA44}"/>
                </c:ext>
              </c:extLst>
            </c:dLbl>
            <c:dLbl>
              <c:idx val="8"/>
              <c:layout>
                <c:manualLayout>
                  <c:x val="0.16894859471325335"/>
                  <c:y val="-0.15292684411204183"/>
                </c:manualLayout>
              </c:layout>
              <c:numFmt formatCode="0.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B7DA-4A78-8D21-77B256E6BA44}"/>
                </c:ext>
              </c:extLst>
            </c:dLbl>
            <c:dLbl>
              <c:idx val="9"/>
              <c:delete val="1"/>
              <c:extLst>
                <c:ext xmlns:c15="http://schemas.microsoft.com/office/drawing/2012/chart" uri="{CE6537A1-D6FC-4f65-9D91-7224C49458BB}"/>
                <c:ext xmlns:c16="http://schemas.microsoft.com/office/drawing/2014/chart" uri="{C3380CC4-5D6E-409C-BE32-E72D297353CC}">
                  <c16:uniqueId val="{00000011-B7DA-4A78-8D21-77B256E6BA44}"/>
                </c:ext>
              </c:extLst>
            </c:dLbl>
            <c:numFmt formatCode="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'13.F-gas'!$AX$58:$AX$63</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B7DA-4A78-8D21-77B256E6BA44}"/>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'リンク切公表時非表示（グラフの添え物）'!$AP$54</c:f>
              <c:strCache>
                <c:ptCount val="1"/>
                <c:pt idx="0">
                  <c:v>  in CY2005</c:v>
                </c:pt>
              </c:strCache>
            </c:strRef>
          </c:tx>
          <c:spPr>
            <a:noFill/>
            <a:ln>
              <a:noFill/>
            </a:ln>
          </c:spPr>
          <c:dLbls>
            <c:dLbl>
              <c:idx val="0"/>
              <c:layout>
                <c:manualLayout>
                  <c:x val="5.4921868628826313E-3"/>
                  <c:y val="-0.11635849397145574"/>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42F3-4A0D-9C6F-989D93255E6D}"/>
                </c:ext>
              </c:extLst>
            </c:dLbl>
            <c:spPr>
              <a:noFill/>
              <a:ln>
                <a:noFill/>
              </a:ln>
              <a:effectLst/>
            </c:spPr>
            <c:txPr>
              <a:bodyPr wrap="square" lIns="38100" tIns="19050" rIns="38100" bIns="19050" anchor="ctr">
                <a:spAutoFit/>
              </a:bodyPr>
              <a:lstStyle/>
              <a:p>
                <a:pPr>
                  <a:defRPr sz="14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'リンク切公表時非表示（グラフの添え物）'!$AP$63</c:f>
              <c:numCache>
                <c:formatCode>###.0"Mt"</c:formatCode>
                <c:ptCount val="1"/>
                <c:pt idx="0">
                  <c:v>5</c:v>
                </c:pt>
              </c:numCache>
            </c:numRef>
          </c:val>
          <c:extLst>
            <c:ext xmlns:c16="http://schemas.microsoft.com/office/drawing/2014/chart" uri="{C3380CC4-5D6E-409C-BE32-E72D297353CC}">
              <c16:uniqueId val="{00000001-42F3-4A0D-9C6F-989D93255E6D}"/>
            </c:ext>
          </c:extLst>
        </c:ser>
        <c:ser>
          <c:idx val="0"/>
          <c:order val="1"/>
          <c:tx>
            <c:strRef>
              <c:f>'13.F-gas'!$AP$38</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3-42F3-4A0D-9C6F-989D93255E6D}"/>
              </c:ext>
            </c:extLst>
          </c:dPt>
          <c:dPt>
            <c:idx val="1"/>
            <c:bubble3D val="0"/>
            <c:spPr>
              <a:solidFill>
                <a:srgbClr val="993366"/>
              </a:solidFill>
              <a:ln>
                <a:solidFill>
                  <a:schemeClr val="tx1"/>
                </a:solidFill>
              </a:ln>
            </c:spPr>
            <c:extLst>
              <c:ext xmlns:c16="http://schemas.microsoft.com/office/drawing/2014/chart" uri="{C3380CC4-5D6E-409C-BE32-E72D297353CC}">
                <c16:uniqueId val="{00000005-42F3-4A0D-9C6F-989D93255E6D}"/>
              </c:ext>
            </c:extLst>
          </c:dPt>
          <c:dPt>
            <c:idx val="2"/>
            <c:bubble3D val="0"/>
            <c:spPr>
              <a:solidFill>
                <a:srgbClr val="CCFFFF"/>
              </a:solidFill>
              <a:ln>
                <a:solidFill>
                  <a:schemeClr val="tx1"/>
                </a:solidFill>
              </a:ln>
            </c:spPr>
            <c:extLst>
              <c:ext xmlns:c16="http://schemas.microsoft.com/office/drawing/2014/chart" uri="{C3380CC4-5D6E-409C-BE32-E72D297353CC}">
                <c16:uniqueId val="{00000007-42F3-4A0D-9C6F-989D93255E6D}"/>
              </c:ext>
            </c:extLst>
          </c:dPt>
          <c:dPt>
            <c:idx val="3"/>
            <c:bubble3D val="0"/>
            <c:spPr>
              <a:solidFill>
                <a:srgbClr val="FFFFCC"/>
              </a:solidFill>
              <a:ln>
                <a:solidFill>
                  <a:schemeClr val="tx1"/>
                </a:solidFill>
              </a:ln>
            </c:spPr>
            <c:extLst>
              <c:ext xmlns:c16="http://schemas.microsoft.com/office/drawing/2014/chart" uri="{C3380CC4-5D6E-409C-BE32-E72D297353CC}">
                <c16:uniqueId val="{00000009-42F3-4A0D-9C6F-989D93255E6D}"/>
              </c:ext>
            </c:extLst>
          </c:dPt>
          <c:dPt>
            <c:idx val="4"/>
            <c:bubble3D val="0"/>
            <c:spPr>
              <a:solidFill>
                <a:srgbClr val="FFFFCC"/>
              </a:solidFill>
              <a:ln>
                <a:solidFill>
                  <a:schemeClr val="tx1"/>
                </a:solidFill>
              </a:ln>
            </c:spPr>
            <c:extLst>
              <c:ext xmlns:c16="http://schemas.microsoft.com/office/drawing/2014/chart" uri="{C3380CC4-5D6E-409C-BE32-E72D297353CC}">
                <c16:uniqueId val="{0000000B-42F3-4A0D-9C6F-989D93255E6D}"/>
              </c:ext>
            </c:extLst>
          </c:dPt>
          <c:dPt>
            <c:idx val="5"/>
            <c:bubble3D val="0"/>
            <c:spPr>
              <a:solidFill>
                <a:srgbClr val="FCD5B5"/>
              </a:solidFill>
              <a:ln>
                <a:solidFill>
                  <a:schemeClr val="tx1"/>
                </a:solidFill>
              </a:ln>
            </c:spPr>
            <c:extLst>
              <c:ext xmlns:c16="http://schemas.microsoft.com/office/drawing/2014/chart" uri="{C3380CC4-5D6E-409C-BE32-E72D297353CC}">
                <c16:uniqueId val="{0000000D-42F3-4A0D-9C6F-989D93255E6D}"/>
              </c:ext>
            </c:extLst>
          </c:dPt>
          <c:dLbls>
            <c:dLbl>
              <c:idx val="0"/>
              <c:layout>
                <c:manualLayout>
                  <c:x val="7.2224766112556293E-2"/>
                  <c:y val="-0.2448544539285346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42F3-4A0D-9C6F-989D93255E6D}"/>
                </c:ext>
              </c:extLst>
            </c:dLbl>
            <c:dLbl>
              <c:idx val="1"/>
              <c:layout>
                <c:manualLayout>
                  <c:x val="0.13399889473070459"/>
                  <c:y val="-2.1069389724210071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120327321952776"/>
                      <c:h val="0.15300887903605601"/>
                    </c:manualLayout>
                  </c15:layout>
                </c:ext>
                <c:ext xmlns:c16="http://schemas.microsoft.com/office/drawing/2014/chart" uri="{C3380CC4-5D6E-409C-BE32-E72D297353CC}">
                  <c16:uniqueId val="{00000005-42F3-4A0D-9C6F-989D93255E6D}"/>
                </c:ext>
              </c:extLst>
            </c:dLbl>
            <c:dLbl>
              <c:idx val="2"/>
              <c:layout>
                <c:manualLayout>
                  <c:x val="0.2142090079620674"/>
                  <c:y val="0.1291243671871817"/>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597805496979871"/>
                      <c:h val="0.12958046151679517"/>
                    </c:manualLayout>
                  </c15:layout>
                </c:ext>
                <c:ext xmlns:c16="http://schemas.microsoft.com/office/drawing/2014/chart" uri="{C3380CC4-5D6E-409C-BE32-E72D297353CC}">
                  <c16:uniqueId val="{00000007-42F3-4A0D-9C6F-989D93255E6D}"/>
                </c:ext>
              </c:extLst>
            </c:dLbl>
            <c:dLbl>
              <c:idx val="3"/>
              <c:layout>
                <c:manualLayout>
                  <c:x val="-0.18802642798425351"/>
                  <c:y val="0.2028026093685224"/>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51946102433968"/>
                      <c:h val="0.13774272740676646"/>
                    </c:manualLayout>
                  </c15:layout>
                </c:ext>
                <c:ext xmlns:c16="http://schemas.microsoft.com/office/drawing/2014/chart" uri="{C3380CC4-5D6E-409C-BE32-E72D297353CC}">
                  <c16:uniqueId val="{00000009-42F3-4A0D-9C6F-989D93255E6D}"/>
                </c:ext>
              </c:extLst>
            </c:dLbl>
            <c:dLbl>
              <c:idx val="4"/>
              <c:layout>
                <c:manualLayout>
                  <c:x val="-0.17816063357122403"/>
                  <c:y val="-7.6685076508886452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5817919874"/>
                      <c:h val="0.19060254266674759"/>
                    </c:manualLayout>
                  </c15:layout>
                </c:ext>
                <c:ext xmlns:c16="http://schemas.microsoft.com/office/drawing/2014/chart" uri="{C3380CC4-5D6E-409C-BE32-E72D297353CC}">
                  <c16:uniqueId val="{0000000B-42F3-4A0D-9C6F-989D93255E6D}"/>
                </c:ext>
              </c:extLst>
            </c:dLbl>
            <c:dLbl>
              <c:idx val="5"/>
              <c:layout>
                <c:manualLayout>
                  <c:x val="-9.6940358329971971E-2"/>
                  <c:y val="-0.18706123826212831"/>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8097159373"/>
                      <c:h val="0.15328759622536875"/>
                    </c:manualLayout>
                  </c15:layout>
                </c:ext>
                <c:ext xmlns:c16="http://schemas.microsoft.com/office/drawing/2014/chart" uri="{C3380CC4-5D6E-409C-BE32-E72D297353CC}">
                  <c16:uniqueId val="{0000000D-42F3-4A0D-9C6F-989D93255E6D}"/>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42F3-4A0D-9C6F-989D93255E6D}"/>
                </c:ext>
              </c:extLst>
            </c:dLbl>
            <c:dLbl>
              <c:idx val="7"/>
              <c:layout>
                <c:manualLayout>
                  <c:x val="0.1393174047597264"/>
                  <c:y val="-0.19764944629931169"/>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42F3-4A0D-9C6F-989D93255E6D}"/>
                </c:ext>
              </c:extLst>
            </c:dLbl>
            <c:dLbl>
              <c:idx val="8"/>
              <c:layout>
                <c:manualLayout>
                  <c:x val="0.16894859471325335"/>
                  <c:y val="-0.15292684411204183"/>
                </c:manualLayout>
              </c:layout>
              <c:numFmt formatCode="0.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42F3-4A0D-9C6F-989D93255E6D}"/>
                </c:ext>
              </c:extLst>
            </c:dLbl>
            <c:dLbl>
              <c:idx val="9"/>
              <c:delete val="1"/>
              <c:extLst>
                <c:ext xmlns:c15="http://schemas.microsoft.com/office/drawing/2012/chart" uri="{CE6537A1-D6FC-4f65-9D91-7224C49458BB}"/>
                <c:ext xmlns:c16="http://schemas.microsoft.com/office/drawing/2014/chart" uri="{C3380CC4-5D6E-409C-BE32-E72D297353CC}">
                  <c16:uniqueId val="{00000011-42F3-4A0D-9C6F-989D93255E6D}"/>
                </c:ext>
              </c:extLst>
            </c:dLbl>
            <c:numFmt formatCode="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'13.F-gas'!$AP$58:$AP$63</c:f>
              <c:numCache>
                <c:formatCode>0.0%</c:formatCode>
                <c:ptCount val="6"/>
                <c:pt idx="0">
                  <c:v>0.16741994640757032</c:v>
                </c:pt>
                <c:pt idx="1">
                  <c:v>0.17890494362386625</c:v>
                </c:pt>
                <c:pt idx="2">
                  <c:v>0.21960781027192114</c:v>
                </c:pt>
                <c:pt idx="3">
                  <c:v>0.10745364120444681</c:v>
                </c:pt>
                <c:pt idx="4">
                  <c:v>0.1415778574392757</c:v>
                </c:pt>
                <c:pt idx="5">
                  <c:v>0.18503580105291986</c:v>
                </c:pt>
              </c:numCache>
            </c:numRef>
          </c:val>
          <c:extLst>
            <c:ext xmlns:c16="http://schemas.microsoft.com/office/drawing/2014/chart" uri="{C3380CC4-5D6E-409C-BE32-E72D297353CC}">
              <c16:uniqueId val="{00000012-42F3-4A0D-9C6F-989D93255E6D}"/>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'リンク切公表時非表示（グラフの添え物）'!$BC$54</c:f>
              <c:strCache>
                <c:ptCount val="1"/>
                <c:pt idx="0">
                  <c:v>  in CY2018</c:v>
                </c:pt>
              </c:strCache>
            </c:strRef>
          </c:tx>
          <c:spPr>
            <a:noFill/>
            <a:ln>
              <a:noFill/>
            </a:ln>
          </c:spPr>
          <c:dLbls>
            <c:dLbl>
              <c:idx val="0"/>
              <c:layout>
                <c:manualLayout>
                  <c:x val="1.0420834509103593E-2"/>
                  <c:y val="-0.11544696861207156"/>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18E0-41DC-B83A-AB8F0BA7622D}"/>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'リンク切公表時非表示（グラフの添え物）'!$BC$66</c:f>
              <c:numCache>
                <c:formatCode>#,##0.00_ "Mt"</c:formatCode>
                <c:ptCount val="1"/>
                <c:pt idx="0">
                  <c:v>0.28000000000000003</c:v>
                </c:pt>
              </c:numCache>
            </c:numRef>
          </c:val>
          <c:extLst>
            <c:ext xmlns:c16="http://schemas.microsoft.com/office/drawing/2014/chart" uri="{C3380CC4-5D6E-409C-BE32-E72D297353CC}">
              <c16:uniqueId val="{00000001-18E0-41DC-B83A-AB8F0BA7622D}"/>
            </c:ext>
          </c:extLst>
        </c:ser>
        <c:ser>
          <c:idx val="0"/>
          <c:order val="1"/>
          <c:tx>
            <c:strRef>
              <c:f>'13.F-gas'!$BC$38</c:f>
              <c:strCache>
                <c:ptCount val="1"/>
                <c:pt idx="0">
                  <c:v>2018</c:v>
                </c:pt>
              </c:strCache>
            </c:strRef>
          </c:tx>
          <c:spPr>
            <a:ln>
              <a:solidFill>
                <a:schemeClr val="tx1"/>
              </a:solidFill>
            </a:ln>
          </c:spPr>
          <c:dPt>
            <c:idx val="0"/>
            <c:bubble3D val="0"/>
            <c:spPr>
              <a:solidFill>
                <a:srgbClr val="993366"/>
              </a:solidFill>
              <a:ln>
                <a:solidFill>
                  <a:schemeClr val="tx1"/>
                </a:solidFill>
              </a:ln>
            </c:spPr>
            <c:extLst>
              <c:ext xmlns:c16="http://schemas.microsoft.com/office/drawing/2014/chart" uri="{C3380CC4-5D6E-409C-BE32-E72D297353CC}">
                <c16:uniqueId val="{00000003-18E0-41DC-B83A-AB8F0BA7622D}"/>
              </c:ext>
            </c:extLst>
          </c:dPt>
          <c:dPt>
            <c:idx val="1"/>
            <c:bubble3D val="0"/>
            <c:spPr>
              <a:solidFill>
                <a:srgbClr val="9999FF"/>
              </a:solidFill>
              <a:ln>
                <a:solidFill>
                  <a:schemeClr val="tx1"/>
                </a:solidFill>
              </a:ln>
            </c:spPr>
            <c:extLst>
              <c:ext xmlns:c16="http://schemas.microsoft.com/office/drawing/2014/chart" uri="{C3380CC4-5D6E-409C-BE32-E72D297353CC}">
                <c16:uniqueId val="{00000005-18E0-41DC-B83A-AB8F0BA7622D}"/>
              </c:ext>
            </c:extLst>
          </c:dPt>
          <c:dPt>
            <c:idx val="2"/>
            <c:bubble3D val="0"/>
            <c:spPr>
              <a:solidFill>
                <a:srgbClr val="993366"/>
              </a:solidFill>
              <a:ln>
                <a:solidFill>
                  <a:schemeClr val="tx1"/>
                </a:solidFill>
              </a:ln>
            </c:spPr>
            <c:extLst>
              <c:ext xmlns:c16="http://schemas.microsoft.com/office/drawing/2014/chart" uri="{C3380CC4-5D6E-409C-BE32-E72D297353CC}">
                <c16:uniqueId val="{00000007-18E0-41DC-B83A-AB8F0BA7622D}"/>
              </c:ext>
            </c:extLst>
          </c:dPt>
          <c:dLbls>
            <c:dLbl>
              <c:idx val="0"/>
              <c:layout>
                <c:manualLayout>
                  <c:x val="0.17741088644303105"/>
                  <c:y val="0.1235979851151909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7314371620659239"/>
                      <c:h val="0.11911989093479027"/>
                    </c:manualLayout>
                  </c15:layout>
                </c:ext>
                <c:ext xmlns:c16="http://schemas.microsoft.com/office/drawing/2014/chart" uri="{C3380CC4-5D6E-409C-BE32-E72D297353CC}">
                  <c16:uniqueId val="{00000003-18E0-41DC-B83A-AB8F0BA7622D}"/>
                </c:ext>
              </c:extLst>
            </c:dLbl>
            <c:dLbl>
              <c:idx val="1"/>
              <c:layout>
                <c:manualLayout>
                  <c:x val="-0.17869875880506261"/>
                  <c:y val="-0.1558856876984914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0056989126"/>
                      <c:h val="0.24511794639216924"/>
                    </c:manualLayout>
                  </c15:layout>
                </c:ext>
                <c:ext xmlns:c16="http://schemas.microsoft.com/office/drawing/2014/chart" uri="{C3380CC4-5D6E-409C-BE32-E72D297353CC}">
                  <c16:uniqueId val="{00000005-18E0-41DC-B83A-AB8F0BA7622D}"/>
                </c:ext>
              </c:extLst>
            </c:dLbl>
            <c:dLbl>
              <c:idx val="2"/>
              <c:layout>
                <c:manualLayout>
                  <c:x val="-7.1274360035673293E-2"/>
                  <c:y val="-0.14937253399828329"/>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8E0-41DC-B83A-AB8F0BA7622D}"/>
                </c:ext>
              </c:extLst>
            </c:dLbl>
            <c:dLbl>
              <c:idx val="3"/>
              <c:layout>
                <c:manualLayout>
                  <c:x val="-8.3790184604984122E-2"/>
                  <c:y val="-0.1604510822204794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8E0-41DC-B83A-AB8F0BA7622D}"/>
                </c:ext>
              </c:extLst>
            </c:dLbl>
            <c:dLbl>
              <c:idx val="4"/>
              <c:layout>
                <c:manualLayout>
                  <c:x val="8.5569536729545675E-2"/>
                  <c:y val="-0.19029821764594415"/>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8E0-41DC-B83A-AB8F0BA7622D}"/>
                </c:ext>
              </c:extLst>
            </c:dLbl>
            <c:dLbl>
              <c:idx val="5"/>
              <c:delete val="1"/>
              <c:extLst>
                <c:ext xmlns:c15="http://schemas.microsoft.com/office/drawing/2012/chart" uri="{CE6537A1-D6FC-4f65-9D91-7224C49458BB}"/>
                <c:ext xmlns:c16="http://schemas.microsoft.com/office/drawing/2014/chart" uri="{C3380CC4-5D6E-409C-BE32-E72D297353CC}">
                  <c16:uniqueId val="{0000000A-18E0-41DC-B83A-AB8F0BA7622D}"/>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8E0-41DC-B83A-AB8F0BA7622D}"/>
                </c:ext>
              </c:extLst>
            </c:dLbl>
            <c:dLbl>
              <c:idx val="7"/>
              <c:layout>
                <c:manualLayout>
                  <c:x val="0.1393174047597264"/>
                  <c:y val="-0.19764944629931169"/>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8E0-41DC-B83A-AB8F0BA7622D}"/>
                </c:ext>
              </c:extLst>
            </c:dLbl>
            <c:dLbl>
              <c:idx val="8"/>
              <c:layout>
                <c:manualLayout>
                  <c:x val="0.16894859471325335"/>
                  <c:y val="-0.1529268441120418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8E0-41DC-B83A-AB8F0BA7622D}"/>
                </c:ext>
              </c:extLst>
            </c:dLbl>
            <c:dLbl>
              <c:idx val="9"/>
              <c:delete val="1"/>
              <c:extLst>
                <c:ext xmlns:c15="http://schemas.microsoft.com/office/drawing/2012/chart" uri="{CE6537A1-D6FC-4f65-9D91-7224C49458BB}"/>
                <c:ext xmlns:c16="http://schemas.microsoft.com/office/drawing/2014/chart" uri="{C3380CC4-5D6E-409C-BE32-E72D297353CC}">
                  <c16:uniqueId val="{0000000E-18E0-41DC-B83A-AB8F0BA7622D}"/>
                </c:ext>
              </c:extLst>
            </c:dLbl>
            <c:numFmt formatCode="0.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'13.F-gas'!$BC$65:$BC$67</c:f>
              <c:numCache>
                <c:formatCode>0.0%</c:formatCode>
                <c:ptCount val="3"/>
                <c:pt idx="0">
                  <c:v>0.72000236956524011</c:v>
                </c:pt>
                <c:pt idx="1">
                  <c:v>0.20518455108022954</c:v>
                </c:pt>
                <c:pt idx="2">
                  <c:v>7.4813079354530479E-2</c:v>
                </c:pt>
              </c:numCache>
            </c:numRef>
          </c:val>
          <c:extLst>
            <c:ext xmlns:c16="http://schemas.microsoft.com/office/drawing/2014/chart" uri="{C3380CC4-5D6E-409C-BE32-E72D297353CC}">
              <c16:uniqueId val="{0000000F-18E0-41DC-B83A-AB8F0BA7622D}"/>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en-US" altLang="ja-JP" sz="1600" b="1" i="0" u="none" strike="noStrike" baseline="0">
                <a:solidFill>
                  <a:sysClr val="windowText" lastClr="000000"/>
                </a:solidFill>
                <a:effectLst/>
              </a:rPr>
              <a:t>Proportion of GHGs among total emission </a:t>
            </a:r>
            <a:endParaRPr lang="ja-JP" altLang="en-US" sz="1600" b="1" baseline="0">
              <a:solidFill>
                <a:sysClr val="windowText" lastClr="000000"/>
              </a:solidFill>
              <a:latin typeface="+mn-ea"/>
              <a:ea typeface="+mn-ea"/>
            </a:endParaRP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'リンク切公表時非表示（グラフの添え物）'!$BC$7</c:f>
              <c:strCache>
                <c:ptCount val="1"/>
                <c:pt idx="0">
                  <c:v>FY2018</c:v>
                </c:pt>
              </c:strCache>
            </c:strRef>
          </c:tx>
          <c:spPr>
            <a:noFill/>
            <a:ln>
              <a:noFill/>
            </a:ln>
          </c:spPr>
          <c:dPt>
            <c:idx val="0"/>
            <c:bubble3D val="0"/>
            <c:spPr>
              <a:noFill/>
              <a:ln w="19050">
                <a:noFill/>
              </a:ln>
              <a:effectLst/>
            </c:spPr>
            <c:extLst>
              <c:ext xmlns:c16="http://schemas.microsoft.com/office/drawing/2014/chart" uri="{C3380CC4-5D6E-409C-BE32-E72D297353CC}">
                <c16:uniqueId val="{00000001-675A-4FBE-8969-A725B1A3D329}"/>
              </c:ext>
            </c:extLst>
          </c:dPt>
          <c:dLbls>
            <c:dLbl>
              <c:idx val="0"/>
              <c:layout>
                <c:manualLayout>
                  <c:x val="4.4363136778869158E-3"/>
                  <c:y val="-0.12111115897112494"/>
                </c:manualLayout>
              </c:layout>
              <c:tx>
                <c:rich>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fld id="{38B5CA8E-8DAB-4AA9-938F-81F3228CA595}" type="SERIESNAME">
                      <a:rPr lang="en-US" altLang="ja-JP" sz="1800" baseline="0">
                        <a:solidFill>
                          <a:schemeClr val="tx1"/>
                        </a:solidFill>
                        <a:latin typeface="Calibli"/>
                        <a:ea typeface="+mj-ea"/>
                      </a:rPr>
                      <a:pPr algn="ctr">
                        <a:defRPr sz="1800">
                          <a:solidFill>
                            <a:schemeClr val="tx1"/>
                          </a:solidFill>
                          <a:latin typeface="+mj-ea"/>
                          <a:ea typeface="+mj-ea"/>
                        </a:defRPr>
                      </a:pPr>
                      <a:t>[系列名]</a:t>
                    </a:fld>
                    <a:endParaRPr lang="en-US" altLang="ja-JP" sz="1800" baseline="0">
                      <a:solidFill>
                        <a:schemeClr val="tx1"/>
                      </a:solidFill>
                      <a:latin typeface="Calibli"/>
                      <a:ea typeface="+mj-ea"/>
                    </a:endParaRPr>
                  </a:p>
                  <a:p>
                    <a:pPr algn="ctr">
                      <a:defRPr sz="1800">
                        <a:solidFill>
                          <a:schemeClr val="tx1"/>
                        </a:solidFill>
                        <a:latin typeface="+mj-ea"/>
                        <a:ea typeface="+mj-ea"/>
                      </a:defRPr>
                    </a:pPr>
                    <a:r>
                      <a:rPr lang="en-US" altLang="ja-JP" sz="1800" baseline="0">
                        <a:solidFill>
                          <a:schemeClr val="tx1"/>
                        </a:solidFill>
                        <a:latin typeface="Calibli"/>
                        <a:ea typeface="+mj-ea"/>
                      </a:rPr>
                      <a:t> </a:t>
                    </a:r>
                    <a:fld id="{A36F8668-6139-4DD9-A260-52721D3FE21F}" type="VALUE">
                      <a:rPr lang="en-US" altLang="ja-JP" sz="1800" b="1" baseline="0">
                        <a:solidFill>
                          <a:schemeClr val="tx1"/>
                        </a:solidFill>
                        <a:latin typeface="Calibli"/>
                        <a:ea typeface="+mj-ea"/>
                      </a:rPr>
                      <a:pPr algn="ctr">
                        <a:defRPr sz="1800">
                          <a:solidFill>
                            <a:schemeClr val="tx1"/>
                          </a:solidFill>
                          <a:latin typeface="+mj-ea"/>
                          <a:ea typeface="+mj-ea"/>
                        </a:defRPr>
                      </a:pPr>
                      <a:t>[値]</a:t>
                    </a:fld>
                    <a:endParaRPr lang="en-US" altLang="ja-JP" sz="1800" baseline="0">
                      <a:solidFill>
                        <a:schemeClr val="tx1"/>
                      </a:solidFill>
                      <a:latin typeface="Calibli"/>
                      <a:ea typeface="+mj-ea"/>
                    </a:endParaRPr>
                  </a:p>
                </c:rich>
              </c:tx>
              <c:numFmt formatCode="#,###&quot;Mt&quot;" sourceLinked="0"/>
              <c:spPr>
                <a:noFill/>
                <a:ln>
                  <a:noFill/>
                </a:ln>
                <a:effectLst/>
              </c:spPr>
              <c:txPr>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326720289601886"/>
                      <c:h val="0.28076624068001738"/>
                    </c:manualLayout>
                  </c15:layout>
                  <c15:dlblFieldTable/>
                  <c15:showDataLabelsRange val="0"/>
                </c:ext>
                <c:ext xmlns:c16="http://schemas.microsoft.com/office/drawing/2014/chart" uri="{C3380CC4-5D6E-409C-BE32-E72D297353CC}">
                  <c16:uniqueId val="{00000001-675A-4FBE-8969-A725B1A3D32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'リンク切公表時非表示（グラフの添え物）'!$BC$8</c:f>
              <c:numCache>
                <c:formatCode>#,###"Mt"</c:formatCode>
                <c:ptCount val="1"/>
                <c:pt idx="0">
                  <c:v>1240.4057333097319</c:v>
                </c:pt>
              </c:numCache>
            </c:numRef>
          </c:val>
          <c:extLst>
            <c:ext xmlns:c16="http://schemas.microsoft.com/office/drawing/2014/chart" uri="{C3380CC4-5D6E-409C-BE32-E72D297353CC}">
              <c16:uniqueId val="{00000002-675A-4FBE-8969-A725B1A3D329}"/>
            </c:ext>
          </c:extLst>
        </c:ser>
        <c:ser>
          <c:idx val="0"/>
          <c:order val="1"/>
          <c:tx>
            <c:v>2018年度総排出に占める各種温室効果ガスの排出割合</c:v>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675A-4FBE-8969-A725B1A3D329}"/>
              </c:ext>
            </c:extLst>
          </c:dPt>
          <c:dPt>
            <c:idx val="1"/>
            <c:bubble3D val="0"/>
            <c:spPr>
              <a:solidFill>
                <a:schemeClr val="accent2"/>
              </a:solidFill>
              <a:ln w="6350">
                <a:solidFill>
                  <a:schemeClr val="tx1">
                    <a:lumMod val="95000"/>
                    <a:lumOff val="5000"/>
                  </a:schemeClr>
                </a:solidFill>
              </a:ln>
              <a:effectLst/>
            </c:spPr>
            <c:extLst>
              <c:ext xmlns:c16="http://schemas.microsoft.com/office/drawing/2014/chart" uri="{C3380CC4-5D6E-409C-BE32-E72D297353CC}">
                <c16:uniqueId val="{00000006-675A-4FBE-8969-A725B1A3D329}"/>
              </c:ext>
            </c:extLst>
          </c:dPt>
          <c:dPt>
            <c:idx val="2"/>
            <c:bubble3D val="0"/>
            <c:spPr>
              <a:solidFill>
                <a:schemeClr val="accent3"/>
              </a:solidFill>
              <a:ln w="6350">
                <a:solidFill>
                  <a:schemeClr val="tx1">
                    <a:lumMod val="95000"/>
                    <a:lumOff val="5000"/>
                  </a:schemeClr>
                </a:solidFill>
              </a:ln>
              <a:effectLst/>
            </c:spPr>
            <c:extLst>
              <c:ext xmlns:c16="http://schemas.microsoft.com/office/drawing/2014/chart" uri="{C3380CC4-5D6E-409C-BE32-E72D297353CC}">
                <c16:uniqueId val="{00000008-675A-4FBE-8969-A725B1A3D329}"/>
              </c:ext>
            </c:extLst>
          </c:dPt>
          <c:dPt>
            <c:idx val="3"/>
            <c:bubble3D val="0"/>
            <c:spPr>
              <a:solidFill>
                <a:schemeClr val="accent4"/>
              </a:solidFill>
              <a:ln w="6350">
                <a:solidFill>
                  <a:schemeClr val="tx1">
                    <a:lumMod val="95000"/>
                    <a:lumOff val="5000"/>
                  </a:schemeClr>
                </a:solidFill>
              </a:ln>
              <a:effectLst/>
            </c:spPr>
            <c:extLst>
              <c:ext xmlns:c16="http://schemas.microsoft.com/office/drawing/2014/chart" uri="{C3380CC4-5D6E-409C-BE32-E72D297353CC}">
                <c16:uniqueId val="{0000000A-675A-4FBE-8969-A725B1A3D329}"/>
              </c:ext>
            </c:extLst>
          </c:dPt>
          <c:dPt>
            <c:idx val="4"/>
            <c:bubble3D val="0"/>
            <c:spPr>
              <a:solidFill>
                <a:schemeClr val="accent5"/>
              </a:solidFill>
              <a:ln w="6350">
                <a:solidFill>
                  <a:schemeClr val="tx1">
                    <a:lumMod val="95000"/>
                    <a:lumOff val="5000"/>
                  </a:schemeClr>
                </a:solidFill>
              </a:ln>
              <a:effectLst/>
            </c:spPr>
            <c:extLst>
              <c:ext xmlns:c16="http://schemas.microsoft.com/office/drawing/2014/chart" uri="{C3380CC4-5D6E-409C-BE32-E72D297353CC}">
                <c16:uniqueId val="{0000000C-675A-4FBE-8969-A725B1A3D329}"/>
              </c:ext>
            </c:extLst>
          </c:dPt>
          <c:dPt>
            <c:idx val="5"/>
            <c:bubble3D val="0"/>
            <c:spPr>
              <a:solidFill>
                <a:schemeClr val="accent6"/>
              </a:solidFill>
              <a:ln w="6350">
                <a:solidFill>
                  <a:schemeClr val="tx1">
                    <a:lumMod val="95000"/>
                    <a:lumOff val="5000"/>
                  </a:schemeClr>
                </a:solidFill>
              </a:ln>
              <a:effectLst/>
            </c:spPr>
            <c:extLst>
              <c:ext xmlns:c16="http://schemas.microsoft.com/office/drawing/2014/chart" uri="{C3380CC4-5D6E-409C-BE32-E72D297353CC}">
                <c16:uniqueId val="{0000000E-675A-4FBE-8969-A725B1A3D329}"/>
              </c:ext>
            </c:extLst>
          </c:dPt>
          <c:dPt>
            <c:idx val="6"/>
            <c:bubble3D val="0"/>
            <c:spPr>
              <a:solidFill>
                <a:schemeClr val="accent1">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0-675A-4FBE-8969-A725B1A3D329}"/>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675A-4FBE-8969-A725B1A3D329}"/>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675A-4FBE-8969-A725B1A3D329}"/>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75A-4FBE-8969-A725B1A3D329}"/>
                </c:ext>
              </c:extLst>
            </c:dLbl>
            <c:dLbl>
              <c:idx val="1"/>
              <c:layout>
                <c:manualLayout>
                  <c:x val="-0.22155220830039699"/>
                  <c:y val="-6.82632768477652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7.9050100945171439E-2"/>
                      <c:h val="0.10245406360932219"/>
                    </c:manualLayout>
                  </c15:layout>
                </c:ext>
                <c:ext xmlns:c16="http://schemas.microsoft.com/office/drawing/2014/chart" uri="{C3380CC4-5D6E-409C-BE32-E72D297353CC}">
                  <c16:uniqueId val="{00000006-675A-4FBE-8969-A725B1A3D329}"/>
                </c:ext>
              </c:extLst>
            </c:dLbl>
            <c:dLbl>
              <c:idx val="2"/>
              <c:layout>
                <c:manualLayout>
                  <c:x val="-0.16115836961790922"/>
                  <c:y val="-0.159162638646727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75A-4FBE-8969-A725B1A3D329}"/>
                </c:ext>
              </c:extLst>
            </c:dLbl>
            <c:dLbl>
              <c:idx val="3"/>
              <c:layout>
                <c:manualLayout>
                  <c:x val="-8.8906222022299225E-2"/>
                  <c:y val="-0.154267171502980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75A-4FBE-8969-A725B1A3D329}"/>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75A-4FBE-8969-A725B1A3D329}"/>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75A-4FBE-8969-A725B1A3D329}"/>
                </c:ext>
              </c:extLst>
            </c:dLbl>
            <c:dLbl>
              <c:idx val="6"/>
              <c:layout>
                <c:manualLayout>
                  <c:x val="0.24128303069868262"/>
                  <c:y val="-0.151552834444860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892810194910406"/>
                      <c:h val="0.14493576376478026"/>
                    </c:manualLayout>
                  </c15:layout>
                </c:ext>
                <c:ext xmlns:c16="http://schemas.microsoft.com/office/drawing/2014/chart" uri="{C3380CC4-5D6E-409C-BE32-E72D297353CC}">
                  <c16:uniqueId val="{00000010-675A-4FBE-8969-A725B1A3D329}"/>
                </c:ext>
              </c:extLst>
            </c:dLbl>
            <c:dLbl>
              <c:idx val="7"/>
              <c:delete val="1"/>
              <c:extLst>
                <c:ext xmlns:c15="http://schemas.microsoft.com/office/drawing/2012/chart" uri="{CE6537A1-D6FC-4f65-9D91-7224C49458BB}"/>
                <c:ext xmlns:c16="http://schemas.microsoft.com/office/drawing/2014/chart" uri="{C3380CC4-5D6E-409C-BE32-E72D297353CC}">
                  <c16:uniqueId val="{00000012-675A-4FBE-8969-A725B1A3D329}"/>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75A-4FBE-8969-A725B1A3D32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('1.Total'!$BC$21,'1.Total'!$BC$24:$BC$25,'1.Total'!$BC$27:$BC$30)</c:f>
              <c:numCache>
                <c:formatCode>#0.0%;[Red]\-#0.0%</c:formatCode>
                <c:ptCount val="7"/>
                <c:pt idx="0">
                  <c:v>0.91724102309697841</c:v>
                </c:pt>
                <c:pt idx="1">
                  <c:v>2.4068654828041283E-2</c:v>
                </c:pt>
                <c:pt idx="2">
                  <c:v>1.6123737609894686E-2</c:v>
                </c:pt>
                <c:pt idx="3">
                  <c:v>3.7880886236949213E-2</c:v>
                </c:pt>
                <c:pt idx="4">
                  <c:v>2.8110056727012815E-3</c:v>
                </c:pt>
                <c:pt idx="5">
                  <c:v>1.6469469942645932E-3</c:v>
                </c:pt>
                <c:pt idx="6">
                  <c:v>2.2774556117045899E-4</c:v>
                </c:pt>
              </c:numCache>
            </c:numRef>
          </c:val>
          <c:extLst>
            <c:ext xmlns:c16="http://schemas.microsoft.com/office/drawing/2014/chart" uri="{C3380CC4-5D6E-409C-BE32-E72D297353CC}">
              <c16:uniqueId val="{00000015-675A-4FBE-8969-A725B1A3D329}"/>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'リンク切公表時非表示（グラフの添え物）'!$AP$54</c:f>
              <c:strCache>
                <c:ptCount val="1"/>
                <c:pt idx="0">
                  <c:v>  in CY2005</c:v>
                </c:pt>
              </c:strCache>
            </c:strRef>
          </c:tx>
          <c:spPr>
            <a:noFill/>
            <a:ln>
              <a:noFill/>
            </a:ln>
          </c:spPr>
          <c:dLbls>
            <c:dLbl>
              <c:idx val="0"/>
              <c:layout>
                <c:manualLayout>
                  <c:x val="-3.0340277688019317E-3"/>
                  <c:y val="-0.11544702140502391"/>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632B-4FC8-B47A-DECA417488B7}"/>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'リンク切公表時非表示（グラフの添え物）'!$AP$66</c:f>
              <c:numCache>
                <c:formatCode>###.0"Mt"</c:formatCode>
                <c:ptCount val="1"/>
                <c:pt idx="0">
                  <c:v>1.5</c:v>
                </c:pt>
              </c:numCache>
            </c:numRef>
          </c:val>
          <c:extLst>
            <c:ext xmlns:c16="http://schemas.microsoft.com/office/drawing/2014/chart" uri="{C3380CC4-5D6E-409C-BE32-E72D297353CC}">
              <c16:uniqueId val="{00000001-632B-4FC8-B47A-DECA417488B7}"/>
            </c:ext>
          </c:extLst>
        </c:ser>
        <c:ser>
          <c:idx val="0"/>
          <c:order val="1"/>
          <c:tx>
            <c:strRef>
              <c:f>'13.F-gas'!$AP$38</c:f>
              <c:strCache>
                <c:ptCount val="1"/>
                <c:pt idx="0">
                  <c:v>2005</c:v>
                </c:pt>
              </c:strCache>
            </c:strRef>
          </c:tx>
          <c:spPr>
            <a:ln>
              <a:solidFill>
                <a:schemeClr val="tx1"/>
              </a:solidFill>
            </a:ln>
          </c:spPr>
          <c:dPt>
            <c:idx val="0"/>
            <c:bubble3D val="0"/>
            <c:spPr>
              <a:solidFill>
                <a:srgbClr val="993366"/>
              </a:solidFill>
              <a:ln>
                <a:solidFill>
                  <a:schemeClr val="tx1"/>
                </a:solidFill>
              </a:ln>
            </c:spPr>
            <c:extLst>
              <c:ext xmlns:c16="http://schemas.microsoft.com/office/drawing/2014/chart" uri="{C3380CC4-5D6E-409C-BE32-E72D297353CC}">
                <c16:uniqueId val="{00000003-632B-4FC8-B47A-DECA417488B7}"/>
              </c:ext>
            </c:extLst>
          </c:dPt>
          <c:dPt>
            <c:idx val="1"/>
            <c:bubble3D val="0"/>
            <c:spPr>
              <a:solidFill>
                <a:srgbClr val="9999FF"/>
              </a:solidFill>
              <a:ln>
                <a:solidFill>
                  <a:schemeClr val="tx1"/>
                </a:solidFill>
              </a:ln>
            </c:spPr>
            <c:extLst>
              <c:ext xmlns:c16="http://schemas.microsoft.com/office/drawing/2014/chart" uri="{C3380CC4-5D6E-409C-BE32-E72D297353CC}">
                <c16:uniqueId val="{00000005-632B-4FC8-B47A-DECA417488B7}"/>
              </c:ext>
            </c:extLst>
          </c:dPt>
          <c:dPt>
            <c:idx val="2"/>
            <c:bubble3D val="0"/>
            <c:spPr>
              <a:solidFill>
                <a:srgbClr val="993366"/>
              </a:solidFill>
              <a:ln>
                <a:solidFill>
                  <a:schemeClr val="tx1"/>
                </a:solidFill>
              </a:ln>
            </c:spPr>
            <c:extLst>
              <c:ext xmlns:c16="http://schemas.microsoft.com/office/drawing/2014/chart" uri="{C3380CC4-5D6E-409C-BE32-E72D297353CC}">
                <c16:uniqueId val="{00000007-632B-4FC8-B47A-DECA417488B7}"/>
              </c:ext>
            </c:extLst>
          </c:dPt>
          <c:dLbls>
            <c:dLbl>
              <c:idx val="0"/>
              <c:layout>
                <c:manualLayout>
                  <c:x val="0.26095181470627299"/>
                  <c:y val="-4.6441704972837443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0030412319691052"/>
                      <c:h val="0.11911988670659794"/>
                    </c:manualLayout>
                  </c15:layout>
                </c:ext>
                <c:ext xmlns:c16="http://schemas.microsoft.com/office/drawing/2014/chart" uri="{C3380CC4-5D6E-409C-BE32-E72D297353CC}">
                  <c16:uniqueId val="{00000003-632B-4FC8-B47A-DECA417488B7}"/>
                </c:ext>
              </c:extLst>
            </c:dLbl>
            <c:dLbl>
              <c:idx val="1"/>
              <c:layout>
                <c:manualLayout>
                  <c:x val="-0.20555146415860495"/>
                  <c:y val="0.1400239697599876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9204586361"/>
                      <c:h val="0.1882678646050982"/>
                    </c:manualLayout>
                  </c15:layout>
                </c:ext>
                <c:ext xmlns:c16="http://schemas.microsoft.com/office/drawing/2014/chart" uri="{C3380CC4-5D6E-409C-BE32-E72D297353CC}">
                  <c16:uniqueId val="{00000005-632B-4FC8-B47A-DECA417488B7}"/>
                </c:ext>
              </c:extLst>
            </c:dLbl>
            <c:dLbl>
              <c:idx val="2"/>
              <c:layout>
                <c:manualLayout>
                  <c:x val="-4.3566591469865516E-2"/>
                  <c:y val="-0.1280521306441618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632B-4FC8-B47A-DECA417488B7}"/>
                </c:ext>
              </c:extLst>
            </c:dLbl>
            <c:dLbl>
              <c:idx val="3"/>
              <c:layout>
                <c:manualLayout>
                  <c:x val="-8.3790184604984122E-2"/>
                  <c:y val="-0.1604510822204794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632B-4FC8-B47A-DECA417488B7}"/>
                </c:ext>
              </c:extLst>
            </c:dLbl>
            <c:dLbl>
              <c:idx val="4"/>
              <c:layout>
                <c:manualLayout>
                  <c:x val="8.5569536729545675E-2"/>
                  <c:y val="-0.19029821764594415"/>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632B-4FC8-B47A-DECA417488B7}"/>
                </c:ext>
              </c:extLst>
            </c:dLbl>
            <c:dLbl>
              <c:idx val="5"/>
              <c:delete val="1"/>
              <c:extLst>
                <c:ext xmlns:c15="http://schemas.microsoft.com/office/drawing/2012/chart" uri="{CE6537A1-D6FC-4f65-9D91-7224C49458BB}"/>
                <c:ext xmlns:c16="http://schemas.microsoft.com/office/drawing/2014/chart" uri="{C3380CC4-5D6E-409C-BE32-E72D297353CC}">
                  <c16:uniqueId val="{0000000A-632B-4FC8-B47A-DECA417488B7}"/>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632B-4FC8-B47A-DECA417488B7}"/>
                </c:ext>
              </c:extLst>
            </c:dLbl>
            <c:dLbl>
              <c:idx val="7"/>
              <c:layout>
                <c:manualLayout>
                  <c:x val="0.1393174047597264"/>
                  <c:y val="-0.19764944629931169"/>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632B-4FC8-B47A-DECA417488B7}"/>
                </c:ext>
              </c:extLst>
            </c:dLbl>
            <c:dLbl>
              <c:idx val="8"/>
              <c:layout>
                <c:manualLayout>
                  <c:x val="0.16894859471325335"/>
                  <c:y val="-0.1529268441120418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632B-4FC8-B47A-DECA417488B7}"/>
                </c:ext>
              </c:extLst>
            </c:dLbl>
            <c:dLbl>
              <c:idx val="9"/>
              <c:delete val="1"/>
              <c:extLst>
                <c:ext xmlns:c15="http://schemas.microsoft.com/office/drawing/2012/chart" uri="{CE6537A1-D6FC-4f65-9D91-7224C49458BB}"/>
                <c:ext xmlns:c16="http://schemas.microsoft.com/office/drawing/2014/chart" uri="{C3380CC4-5D6E-409C-BE32-E72D297353CC}">
                  <c16:uniqueId val="{0000000E-632B-4FC8-B47A-DECA417488B7}"/>
                </c:ext>
              </c:extLst>
            </c:dLbl>
            <c:numFmt formatCode="0.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'13.F-gas'!$AP$65:$AP$67</c:f>
              <c:numCache>
                <c:formatCode>0.0%</c:formatCode>
                <c:ptCount val="3"/>
                <c:pt idx="0">
                  <c:v>0.10942005833983967</c:v>
                </c:pt>
                <c:pt idx="1">
                  <c:v>0.84261438097494479</c:v>
                </c:pt>
                <c:pt idx="2">
                  <c:v>4.7965560685215569E-2</c:v>
                </c:pt>
              </c:numCache>
            </c:numRef>
          </c:val>
          <c:extLst>
            <c:ext xmlns:c16="http://schemas.microsoft.com/office/drawing/2014/chart" uri="{C3380CC4-5D6E-409C-BE32-E72D297353CC}">
              <c16:uniqueId val="{0000000F-632B-4FC8-B47A-DECA417488B7}"/>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'リンク切公表時非表示（グラフの添え物）'!$AX$54</c:f>
              <c:strCache>
                <c:ptCount val="1"/>
                <c:pt idx="0">
                  <c:v>  in CY2013</c:v>
                </c:pt>
              </c:strCache>
            </c:strRef>
          </c:tx>
          <c:spPr>
            <a:noFill/>
            <a:ln>
              <a:noFill/>
            </a:ln>
          </c:spPr>
          <c:dLbls>
            <c:dLbl>
              <c:idx val="0"/>
              <c:layout>
                <c:manualLayout>
                  <c:x val="-2.9981644365606368E-3"/>
                  <c:y val="-0.11544706354495142"/>
                </c:manualLayout>
              </c:layout>
              <c:tx>
                <c:rich>
                  <a:bodyPr wrap="square" lIns="38100" tIns="19050" rIns="38100" bIns="19050" anchor="ctr">
                    <a:noAutofit/>
                  </a:bodyPr>
                  <a:lstStyle/>
                  <a:p>
                    <a:pPr>
                      <a:defRPr sz="1400"/>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DCA4-4593-B2B1-616AEB980D0D}"/>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'リンク切公表時非表示（グラフの添え物）'!$AX$66</c:f>
              <c:numCache>
                <c:formatCode>###.0"Mt"</c:formatCode>
                <c:ptCount val="1"/>
                <c:pt idx="0">
                  <c:v>1.6</c:v>
                </c:pt>
              </c:numCache>
            </c:numRef>
          </c:val>
          <c:extLst>
            <c:ext xmlns:c16="http://schemas.microsoft.com/office/drawing/2014/chart" uri="{C3380CC4-5D6E-409C-BE32-E72D297353CC}">
              <c16:uniqueId val="{00000001-DCA4-4593-B2B1-616AEB980D0D}"/>
            </c:ext>
          </c:extLst>
        </c:ser>
        <c:ser>
          <c:idx val="0"/>
          <c:order val="1"/>
          <c:tx>
            <c:strRef>
              <c:f>'13.F-gas'!$AX$38</c:f>
              <c:strCache>
                <c:ptCount val="1"/>
                <c:pt idx="0">
                  <c:v>2013</c:v>
                </c:pt>
              </c:strCache>
            </c:strRef>
          </c:tx>
          <c:spPr>
            <a:ln>
              <a:solidFill>
                <a:schemeClr val="tx1"/>
              </a:solidFill>
            </a:ln>
          </c:spPr>
          <c:dPt>
            <c:idx val="0"/>
            <c:bubble3D val="0"/>
            <c:spPr>
              <a:solidFill>
                <a:srgbClr val="993366"/>
              </a:solidFill>
              <a:ln>
                <a:solidFill>
                  <a:schemeClr val="tx1"/>
                </a:solidFill>
              </a:ln>
            </c:spPr>
            <c:extLst>
              <c:ext xmlns:c16="http://schemas.microsoft.com/office/drawing/2014/chart" uri="{C3380CC4-5D6E-409C-BE32-E72D297353CC}">
                <c16:uniqueId val="{00000003-DCA4-4593-B2B1-616AEB980D0D}"/>
              </c:ext>
            </c:extLst>
          </c:dPt>
          <c:dPt>
            <c:idx val="1"/>
            <c:bubble3D val="0"/>
            <c:spPr>
              <a:solidFill>
                <a:srgbClr val="9999FF"/>
              </a:solidFill>
              <a:ln>
                <a:solidFill>
                  <a:schemeClr val="tx1"/>
                </a:solidFill>
              </a:ln>
            </c:spPr>
            <c:extLst>
              <c:ext xmlns:c16="http://schemas.microsoft.com/office/drawing/2014/chart" uri="{C3380CC4-5D6E-409C-BE32-E72D297353CC}">
                <c16:uniqueId val="{00000005-DCA4-4593-B2B1-616AEB980D0D}"/>
              </c:ext>
            </c:extLst>
          </c:dPt>
          <c:dPt>
            <c:idx val="2"/>
            <c:bubble3D val="0"/>
            <c:spPr>
              <a:solidFill>
                <a:srgbClr val="993366"/>
              </a:solidFill>
              <a:ln>
                <a:solidFill>
                  <a:schemeClr val="tx1"/>
                </a:solidFill>
              </a:ln>
            </c:spPr>
            <c:extLst>
              <c:ext xmlns:c16="http://schemas.microsoft.com/office/drawing/2014/chart" uri="{C3380CC4-5D6E-409C-BE32-E72D297353CC}">
                <c16:uniqueId val="{00000007-DCA4-4593-B2B1-616AEB980D0D}"/>
              </c:ext>
            </c:extLst>
          </c:dPt>
          <c:dLbls>
            <c:dLbl>
              <c:idx val="0"/>
              <c:layout>
                <c:manualLayout>
                  <c:x val="0.23764191937187568"/>
                  <c:y val="-0.11821515277453908"/>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972461899273508"/>
                      <c:h val="0.11911998656993424"/>
                    </c:manualLayout>
                  </c15:layout>
                </c:ext>
                <c:ext xmlns:c16="http://schemas.microsoft.com/office/drawing/2014/chart" uri="{C3380CC4-5D6E-409C-BE32-E72D297353CC}">
                  <c16:uniqueId val="{00000003-DCA4-4593-B2B1-616AEB980D0D}"/>
                </c:ext>
              </c:extLst>
            </c:dLbl>
            <c:dLbl>
              <c:idx val="1"/>
              <c:layout>
                <c:manualLayout>
                  <c:x val="-0.31966151031874507"/>
                  <c:y val="6.876561317010893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8021551696"/>
                      <c:h val="0.20019284793194192"/>
                    </c:manualLayout>
                  </c15:layout>
                </c:ext>
                <c:ext xmlns:c16="http://schemas.microsoft.com/office/drawing/2014/chart" uri="{C3380CC4-5D6E-409C-BE32-E72D297353CC}">
                  <c16:uniqueId val="{00000005-DCA4-4593-B2B1-616AEB980D0D}"/>
                </c:ext>
              </c:extLst>
            </c:dLbl>
            <c:dLbl>
              <c:idx val="2"/>
              <c:layout>
                <c:manualLayout>
                  <c:x val="-0.21900944758708082"/>
                  <c:y val="-0.13617342467711244"/>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DCA4-4593-B2B1-616AEB980D0D}"/>
                </c:ext>
              </c:extLst>
            </c:dLbl>
            <c:dLbl>
              <c:idx val="3"/>
              <c:layout>
                <c:manualLayout>
                  <c:x val="-8.3790184604984122E-2"/>
                  <c:y val="-0.1604510822204794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DCA4-4593-B2B1-616AEB980D0D}"/>
                </c:ext>
              </c:extLst>
            </c:dLbl>
            <c:dLbl>
              <c:idx val="4"/>
              <c:layout>
                <c:manualLayout>
                  <c:x val="8.5569536729545675E-2"/>
                  <c:y val="-0.19029821764594415"/>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DCA4-4593-B2B1-616AEB980D0D}"/>
                </c:ext>
              </c:extLst>
            </c:dLbl>
            <c:dLbl>
              <c:idx val="5"/>
              <c:delete val="1"/>
              <c:extLst>
                <c:ext xmlns:c15="http://schemas.microsoft.com/office/drawing/2012/chart" uri="{CE6537A1-D6FC-4f65-9D91-7224C49458BB}"/>
                <c:ext xmlns:c16="http://schemas.microsoft.com/office/drawing/2014/chart" uri="{C3380CC4-5D6E-409C-BE32-E72D297353CC}">
                  <c16:uniqueId val="{0000000A-DCA4-4593-B2B1-616AEB980D0D}"/>
                </c:ext>
              </c:extLst>
            </c:dLbl>
            <c:dLbl>
              <c:idx val="6"/>
              <c:layout>
                <c:manualLayout>
                  <c:x val="-0.24430262135023451"/>
                  <c:y val="-0.25934131556700335"/>
                </c:manualLayout>
              </c:layout>
              <c:numFmt formatCode="0.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DCA4-4593-B2B1-616AEB980D0D}"/>
                </c:ext>
              </c:extLst>
            </c:dLbl>
            <c:dLbl>
              <c:idx val="7"/>
              <c:layout>
                <c:manualLayout>
                  <c:x val="0.1393174047597264"/>
                  <c:y val="-0.19764944629931169"/>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DCA4-4593-B2B1-616AEB980D0D}"/>
                </c:ext>
              </c:extLst>
            </c:dLbl>
            <c:dLbl>
              <c:idx val="8"/>
              <c:layout>
                <c:manualLayout>
                  <c:x val="0.16894859471325335"/>
                  <c:y val="-0.15292684411204183"/>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DCA4-4593-B2B1-616AEB980D0D}"/>
                </c:ext>
              </c:extLst>
            </c:dLbl>
            <c:dLbl>
              <c:idx val="9"/>
              <c:delete val="1"/>
              <c:extLst>
                <c:ext xmlns:c15="http://schemas.microsoft.com/office/drawing/2012/chart" uri="{CE6537A1-D6FC-4f65-9D91-7224C49458BB}"/>
                <c:ext xmlns:c16="http://schemas.microsoft.com/office/drawing/2014/chart" uri="{C3380CC4-5D6E-409C-BE32-E72D297353CC}">
                  <c16:uniqueId val="{0000000E-DCA4-4593-B2B1-616AEB980D0D}"/>
                </c:ext>
              </c:extLst>
            </c:dLbl>
            <c:numFmt formatCode="0.0%" sourceLinked="0"/>
            <c:spPr>
              <a:noFill/>
              <a:ln>
                <a:noFill/>
              </a:ln>
              <a:effectLst/>
            </c:spPr>
            <c:showLegendKey val="0"/>
            <c:showVal val="0"/>
            <c:showCatName val="1"/>
            <c:showSerName val="0"/>
            <c:showPercent val="1"/>
            <c:showBubbleSize val="0"/>
            <c:showLeaderLines val="1"/>
            <c:leaderLines>
              <c:spPr>
                <a:ln>
                  <a:solidFill>
                    <a:sysClr val="window" lastClr="FFFFFF">
                      <a:lumMod val="50000"/>
                    </a:sysClr>
                  </a:solidFill>
                </a:ln>
              </c:spPr>
            </c:leaderLines>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'13.F-gas'!$AX$65:$AX$67</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DCA4-4593-B2B1-616AEB980D0D}"/>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2018</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（燃料種別）</a:t>
            </a:r>
          </a:p>
        </c:rich>
      </c:tx>
      <c:overlay val="0"/>
    </c:title>
    <c:autoTitleDeleted val="0"/>
    <c:plotArea>
      <c:layout>
        <c:manualLayout>
          <c:layoutTarget val="inner"/>
          <c:xMode val="edge"/>
          <c:yMode val="edge"/>
          <c:x val="0.20605128062695871"/>
          <c:y val="0.15088280631587719"/>
          <c:w val="0.62216630328616318"/>
          <c:h val="0.62216630328616318"/>
        </c:manualLayout>
      </c:layout>
      <c:doughnutChart>
        <c:varyColors val="1"/>
        <c:ser>
          <c:idx val="1"/>
          <c:order val="0"/>
          <c:tx>
            <c:strRef>
              <c:f>'リンク切公表時非表示（グラフの添え物）'!$BC$69</c:f>
              <c:strCache>
                <c:ptCount val="1"/>
                <c:pt idx="0">
                  <c:v>世帯当たりCO2排出量</c:v>
                </c:pt>
              </c:strCache>
            </c:strRef>
          </c:tx>
          <c:spPr>
            <a:noFill/>
            <a:ln>
              <a:noFill/>
            </a:ln>
          </c:spPr>
          <c:dLbls>
            <c:dLbl>
              <c:idx val="0"/>
              <c:layout>
                <c:manualLayout>
                  <c:x val="9.4092415222533587E-2"/>
                  <c:y val="-4.1029685243700348E-2"/>
                </c:manualLayout>
              </c:layout>
              <c:tx>
                <c:rich>
                  <a:bodyPr wrap="square" lIns="38100" tIns="19050" rIns="38100" bIns="19050" anchor="ctr" anchorCtr="0">
                    <a:noAutofit/>
                  </a:bodyPr>
                  <a:lstStyle/>
                  <a:p>
                    <a:pPr algn="l">
                      <a:defRPr b="1"/>
                    </a:pPr>
                    <a:fld id="{5391F2BC-3640-4F7A-B7CE-5BA6E9A5A969}" type="VALUE">
                      <a:rPr lang="en-US" altLang="ja-JP" sz="1200"/>
                      <a:pPr algn="l">
                        <a:defRPr b="1"/>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062235978083566"/>
                  <c:y val="0.11567174120392819"/>
                </c:manualLayout>
              </c:layout>
              <c:tx>
                <c:rich>
                  <a:bodyPr wrap="square" lIns="38100" tIns="19050" rIns="38100" bIns="19050" anchor="ctr" anchorCtr="0">
                    <a:spAutoFit/>
                  </a:bodyPr>
                  <a:lstStyle/>
                  <a:p>
                    <a:pPr algn="l">
                      <a:defRPr sz="1100" b="1">
                        <a:solidFill>
                          <a:sysClr val="windowText" lastClr="000000"/>
                        </a:solidFill>
                      </a:defRPr>
                    </a:pPr>
                    <a:fld id="{D9A0223F-6EBD-4311-8284-331C0B075F5D}" type="VALUE">
                      <a:rPr lang="ja-JP" altLang="en-US" sz="1100" b="0">
                        <a:solidFill>
                          <a:sysClr val="windowText" lastClr="000000"/>
                        </a:solidFill>
                      </a:rPr>
                      <a:pPr algn="l">
                        <a:defRPr sz="1100" b="1">
                          <a:solidFill>
                            <a:sysClr val="windowText" lastClr="000000"/>
                          </a:solidFil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'リンク切公表時非表示（グラフの添え物）'!$BC$70:$BC$71</c:f>
              <c:numCache>
                <c:formatCode>"（"0000"年度）"</c:formatCode>
                <c:ptCount val="2"/>
                <c:pt idx="0" formatCode="&quot;約&quot;#,##0">
                  <c:v>4150</c:v>
                </c:pt>
                <c:pt idx="1">
                  <c:v>2018</c:v>
                </c:pt>
              </c:numCache>
            </c:numRef>
          </c:val>
          <c:extLst>
            <c:ext xmlns:c16="http://schemas.microsoft.com/office/drawing/2014/chart" uri="{C3380CC4-5D6E-409C-BE32-E72D297353CC}">
              <c16:uniqueId val="{00000000-1216-4813-8149-C105A1D41FED}"/>
            </c:ext>
          </c:extLst>
        </c:ser>
        <c:ser>
          <c:idx val="0"/>
          <c:order val="1"/>
          <c:tx>
            <c:strRef>
              <c:f>'14.Household (per household)'!$BC$23</c:f>
              <c:strCache>
                <c:ptCount val="1"/>
                <c:pt idx="0">
                  <c:v>2018</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2.1524050529581028E-3"/>
                  <c:y val="-1.516395151357683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2952388726761"/>
                      <c:h val="7.5999950612432671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1.2476101514538837E-2"/>
                  <c:y val="-1.9227661080470609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4"/>
              <c:layout>
                <c:manualLayout>
                  <c:x val="0"/>
                  <c:y val="-1.4156017143271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98-46A8-BAED-0BCB532AB171}"/>
                </c:ext>
              </c:extLst>
            </c:dLbl>
            <c:dLbl>
              <c:idx val="5"/>
              <c:layout>
                <c:manualLayout>
                  <c:x val="-0.11302726541841519"/>
                  <c:y val="3.05179207374504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1.1759774329517941E-2"/>
                  <c:y val="4.73111927280428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5.7839911308121224E-2"/>
                  <c:y val="-0.1001547815503824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household)'!$W$25:$W$34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'14.Household (per household)'!$BC$25:$BC$34</c:f>
              <c:numCache>
                <c:formatCode>0.0%</c:formatCode>
                <c:ptCount val="10"/>
                <c:pt idx="0">
                  <c:v>0</c:v>
                </c:pt>
                <c:pt idx="1">
                  <c:v>8.3529395518730634E-2</c:v>
                </c:pt>
                <c:pt idx="2">
                  <c:v>4.6216614922291191E-2</c:v>
                </c:pt>
                <c:pt idx="3">
                  <c:v>8.4968004033150704E-2</c:v>
                </c:pt>
                <c:pt idx="4">
                  <c:v>0.4670979400011131</c:v>
                </c:pt>
                <c:pt idx="5" formatCode="0.00%">
                  <c:v>2.405560594300851E-4</c:v>
                </c:pt>
                <c:pt idx="6">
                  <c:v>0.24309744134275452</c:v>
                </c:pt>
                <c:pt idx="7">
                  <c:v>1.1922885617533883E-2</c:v>
                </c:pt>
                <c:pt idx="8">
                  <c:v>4.3587573833706768E-2</c:v>
                </c:pt>
                <c:pt idx="9">
                  <c:v>1.9339588671289182E-2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2018</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（用途別）</a:t>
            </a:r>
          </a:p>
        </c:rich>
      </c:tx>
      <c:layout>
        <c:manualLayout>
          <c:xMode val="edge"/>
          <c:yMode val="edge"/>
          <c:x val="0.18458730732369744"/>
          <c:y val="0"/>
        </c:manualLayout>
      </c:layout>
      <c:overlay val="0"/>
    </c:title>
    <c:autoTitleDeleted val="0"/>
    <c:plotArea>
      <c:layout>
        <c:manualLayout>
          <c:layoutTarget val="inner"/>
          <c:xMode val="edge"/>
          <c:yMode val="edge"/>
          <c:x val="0.19864945736051134"/>
          <c:y val="0.18237356666313517"/>
          <c:w val="0.62832886629912066"/>
          <c:h val="0.62832886629912066"/>
        </c:manualLayout>
      </c:layout>
      <c:doughnutChart>
        <c:varyColors val="1"/>
        <c:ser>
          <c:idx val="1"/>
          <c:order val="0"/>
          <c:tx>
            <c:strRef>
              <c:f>'リンク切公表時非表示（グラフの添え物）'!$BC$69</c:f>
              <c:strCache>
                <c:ptCount val="1"/>
                <c:pt idx="0">
                  <c:v>世帯当たりCO2排出量</c:v>
                </c:pt>
              </c:strCache>
            </c:strRef>
          </c:tx>
          <c:spPr>
            <a:noFill/>
          </c:spPr>
          <c:dPt>
            <c:idx val="0"/>
            <c:bubble3D val="0"/>
            <c:extLst>
              <c:ext xmlns:c16="http://schemas.microsoft.com/office/drawing/2014/chart" uri="{C3380CC4-5D6E-409C-BE32-E72D297353CC}">
                <c16:uniqueId val="{00000001-AE74-467D-ABEB-D5CA3C42956C}"/>
              </c:ext>
            </c:extLst>
          </c:dPt>
          <c:dLbls>
            <c:dLbl>
              <c:idx val="0"/>
              <c:layout>
                <c:manualLayout>
                  <c:x val="9.2207103128299814E-2"/>
                  <c:y val="-2.5905152784295293E-2"/>
                </c:manualLayout>
              </c:layout>
              <c:tx>
                <c:rich>
                  <a:bodyPr wrap="square" lIns="38100" tIns="19050" rIns="38100" bIns="19050" anchor="ctr" anchorCtr="0">
                    <a:noAutofit/>
                  </a:bodyPr>
                  <a:lstStyle/>
                  <a:p>
                    <a:pPr algn="l">
                      <a:defRPr/>
                    </a:pPr>
                    <a:fld id="{B086859C-FA85-44F7-ADE8-01EEC6B896F0}" type="VALUE">
                      <a:rPr lang="en-US" altLang="ja-JP" sz="1200" b="1" i="0"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6186567066908124"/>
                      <c:h val="5.7057234034154039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2647814770733957"/>
                  <c:y val="9.2465269755795138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9684503584529671"/>
                      <c:h val="4.9872039743918579E-2"/>
                    </c:manualLayout>
                  </c15:layout>
                </c:ext>
                <c:ext xmlns:c16="http://schemas.microsoft.com/office/drawing/2014/chart" uri="{C3380CC4-5D6E-409C-BE32-E72D297353CC}">
                  <c16:uniqueId val="{00000002-B1A9-417E-845A-48B752E6EEE0}"/>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'リンク切公表時非表示（グラフの添え物）'!$BC$70:$BC$71</c:f>
              <c:numCache>
                <c:formatCode>"（"0000"年度）"</c:formatCode>
                <c:ptCount val="2"/>
                <c:pt idx="0" formatCode="&quot;約&quot;#,##0">
                  <c:v>4150</c:v>
                </c:pt>
                <c:pt idx="1">
                  <c:v>2018</c:v>
                </c:pt>
              </c:numCache>
            </c:numRef>
          </c:val>
          <c:extLst>
            <c:ext xmlns:c16="http://schemas.microsoft.com/office/drawing/2014/chart" uri="{C3380CC4-5D6E-409C-BE32-E72D297353CC}">
              <c16:uniqueId val="{00000000-AE74-467D-ABEB-D5CA3C42956C}"/>
            </c:ext>
          </c:extLst>
        </c:ser>
        <c:ser>
          <c:idx val="0"/>
          <c:order val="1"/>
          <c:tx>
            <c:strRef>
              <c:f>'14.Household (per household)'!$BC$49</c:f>
              <c:strCache>
                <c:ptCount val="1"/>
                <c:pt idx="0">
                  <c:v>2018</c:v>
                </c:pt>
              </c:strCache>
            </c:strRef>
          </c:tx>
          <c:spPr>
            <a:ln>
              <a:solidFill>
                <a:sysClr val="windowText" lastClr="000000"/>
              </a:solidFill>
            </a:ln>
          </c:spPr>
          <c:dLbls>
            <c:dLbl>
              <c:idx val="0"/>
              <c:layout>
                <c:manualLayout>
                  <c:x val="3.0235620131409228E-2"/>
                  <c:y val="-3.40603398694659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07332353427763"/>
                      <c:h val="8.0928111471193928E-2"/>
                    </c:manualLayout>
                  </c15:layout>
                </c:ext>
                <c:ext xmlns:c16="http://schemas.microsoft.com/office/drawing/2014/chart" uri="{C3380CC4-5D6E-409C-BE32-E72D297353CC}">
                  <c16:uniqueId val="{00000000-E283-408C-AD03-DDADFEE26285}"/>
                </c:ext>
              </c:extLst>
            </c:dLbl>
            <c:dLbl>
              <c:idx val="1"/>
              <c:layout>
                <c:manualLayout>
                  <c:x val="0.1006108935472798"/>
                  <c:y val="-5.89184060898567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901347275388E-2"/>
                      <c:h val="7.8502059581079128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4"/>
              <c:layout>
                <c:manualLayout>
                  <c:x val="-4.3982416839472581E-17"/>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4-45ED-8A98-3530653CBDCD}"/>
                </c:ext>
              </c:extLst>
            </c:dLbl>
            <c:dLbl>
              <c:idx val="5"/>
              <c:layout>
                <c:manualLayout>
                  <c:x val="4.6898958218613649E-3"/>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5.8922636837112812E-3"/>
                  <c:y val="-9.645054582593626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7.915037456648464E-5"/>
                  <c:y val="-0.1112087721297155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household)'!$W$51:$W$58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'14.Household (per household)'!$BC$51:$BC$58</c:f>
              <c:numCache>
                <c:formatCode>0.0%</c:formatCode>
                <c:ptCount val="8"/>
                <c:pt idx="0">
                  <c:v>0.15634514621784332</c:v>
                </c:pt>
                <c:pt idx="1">
                  <c:v>2.9403439097963502E-2</c:v>
                </c:pt>
                <c:pt idx="2">
                  <c:v>0.13673350738454484</c:v>
                </c:pt>
                <c:pt idx="3">
                  <c:v>5.1065830448250929E-2</c:v>
                </c:pt>
                <c:pt idx="4">
                  <c:v>0.30850458738611308</c:v>
                </c:pt>
                <c:pt idx="5">
                  <c:v>0.25502032696028837</c:v>
                </c:pt>
                <c:pt idx="6">
                  <c:v>4.3587573833706768E-2</c:v>
                </c:pt>
                <c:pt idx="7">
                  <c:v>1.9339588671289182E-2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a:t>
            </a:r>
            <a:r>
              <a:rPr lang="en-US" altLang="ja-JP" sz="1600" b="1" i="0" u="none" strike="noStrike" baseline="0">
                <a:latin typeface="+mn-ea"/>
              </a:rPr>
              <a:t> </a:t>
            </a:r>
            <a:r>
              <a:rPr lang="ja-JP" altLang="ja-JP" sz="1600" b="1" i="0" u="none" strike="noStrike" baseline="0">
                <a:latin typeface="+mn-ea"/>
              </a:rPr>
              <a:t>排出量（燃料種別）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'14.Household (per household)'!$W$11</c:f>
              <c:strCache>
                <c:ptCount val="1"/>
                <c:pt idx="0">
                  <c:v>石炭等</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household)'!$AA$11:$BE$11</c:f>
              <c:numCache>
                <c:formatCode>#,##0.0_);[Red]\(#,##0.0\)</c:formatCode>
                <c:ptCount val="29"/>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DE6C-467E-AB1B-D49E7093164E}"/>
            </c:ext>
          </c:extLst>
        </c:ser>
        <c:ser>
          <c:idx val="1"/>
          <c:order val="1"/>
          <c:tx>
            <c:strRef>
              <c:f>'14.Household (per household)'!$W$12</c:f>
              <c:strCache>
                <c:ptCount val="1"/>
                <c:pt idx="0">
                  <c:v>灯油</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household)'!$AA$12:$BE$12</c:f>
              <c:numCache>
                <c:formatCode>#,##0_);[Red]\(#,##0\)</c:formatCode>
                <c:ptCount val="29"/>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numCache>
            </c:numRef>
          </c:val>
          <c:extLst>
            <c:ext xmlns:c16="http://schemas.microsoft.com/office/drawing/2014/chart" uri="{C3380CC4-5D6E-409C-BE32-E72D297353CC}">
              <c16:uniqueId val="{00000001-DE6C-467E-AB1B-D49E7093164E}"/>
            </c:ext>
          </c:extLst>
        </c:ser>
        <c:ser>
          <c:idx val="2"/>
          <c:order val="2"/>
          <c:tx>
            <c:strRef>
              <c:f>'14.Household (per household)'!$W$13</c:f>
              <c:strCache>
                <c:ptCount val="1"/>
                <c:pt idx="0">
                  <c:v>LPG</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household)'!$AA$13:$BE$13</c:f>
              <c:numCache>
                <c:formatCode>#,##0_);[Red]\(#,##0\)</c:formatCode>
                <c:ptCount val="29"/>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numCache>
            </c:numRef>
          </c:val>
          <c:extLst>
            <c:ext xmlns:c16="http://schemas.microsoft.com/office/drawing/2014/chart" uri="{C3380CC4-5D6E-409C-BE32-E72D297353CC}">
              <c16:uniqueId val="{00000002-DE6C-467E-AB1B-D49E7093164E}"/>
            </c:ext>
          </c:extLst>
        </c:ser>
        <c:ser>
          <c:idx val="3"/>
          <c:order val="3"/>
          <c:tx>
            <c:strRef>
              <c:f>'14.Household (per household)'!$W$14</c:f>
              <c:strCache>
                <c:ptCount val="1"/>
                <c:pt idx="0">
                  <c:v>都市ガス</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household)'!$AA$14:$BE$14</c:f>
              <c:numCache>
                <c:formatCode>#,##0_);[Red]\(#,##0\)</c:formatCode>
                <c:ptCount val="29"/>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352.62147248307917</c:v>
                </c:pt>
              </c:numCache>
            </c:numRef>
          </c:val>
          <c:extLst>
            <c:ext xmlns:c16="http://schemas.microsoft.com/office/drawing/2014/chart" uri="{C3380CC4-5D6E-409C-BE32-E72D297353CC}">
              <c16:uniqueId val="{00000003-DE6C-467E-AB1B-D49E7093164E}"/>
            </c:ext>
          </c:extLst>
        </c:ser>
        <c:ser>
          <c:idx val="4"/>
          <c:order val="4"/>
          <c:tx>
            <c:strRef>
              <c:f>'14.Household (per household)'!$W$15</c:f>
              <c:strCache>
                <c:ptCount val="1"/>
                <c:pt idx="0">
                  <c:v>電力</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household)'!$AA$15:$BE$15</c:f>
              <c:numCache>
                <c:formatCode>#,##0_);[Red]\(#,##0\)</c:formatCode>
                <c:ptCount val="29"/>
                <c:pt idx="0">
                  <c:v>1731.9174616385253</c:v>
                </c:pt>
                <c:pt idx="1">
                  <c:v>1721.6007780248817</c:v>
                </c:pt>
                <c:pt idx="2">
                  <c:v>1788.3333201468774</c:v>
                </c:pt>
                <c:pt idx="3">
                  <c:v>1673.2692764866024</c:v>
                </c:pt>
                <c:pt idx="4">
                  <c:v>1907.7361680714387</c:v>
                </c:pt>
                <c:pt idx="5">
                  <c:v>1845.5367399282243</c:v>
                </c:pt>
                <c:pt idx="6">
                  <c:v>1825.5801856475036</c:v>
                </c:pt>
                <c:pt idx="7">
                  <c:v>1762.0239856739879</c:v>
                </c:pt>
                <c:pt idx="8">
                  <c:v>1680.9568064741179</c:v>
                </c:pt>
                <c:pt idx="9">
                  <c:v>1771.6297157567244</c:v>
                </c:pt>
                <c:pt idx="10">
                  <c:v>1734.5492184603647</c:v>
                </c:pt>
                <c:pt idx="11">
                  <c:v>1723.0115577145373</c:v>
                </c:pt>
                <c:pt idx="12">
                  <c:v>1864.3524811791999</c:v>
                </c:pt>
                <c:pt idx="13">
                  <c:v>1960.3956385133383</c:v>
                </c:pt>
                <c:pt idx="14">
                  <c:v>1905.4845471628894</c:v>
                </c:pt>
                <c:pt idx="15">
                  <c:v>1956.8093908379451</c:v>
                </c:pt>
                <c:pt idx="16">
                  <c:v>1851.2263911992741</c:v>
                </c:pt>
                <c:pt idx="17">
                  <c:v>2050.980114425352</c:v>
                </c:pt>
                <c:pt idx="18">
                  <c:v>2008.9371341824417</c:v>
                </c:pt>
                <c:pt idx="19">
                  <c:v>1882.4004280425163</c:v>
                </c:pt>
                <c:pt idx="20">
                  <c:v>2130.0843931753539</c:v>
                </c:pt>
                <c:pt idx="21">
                  <c:v>2422.0722947055679</c:v>
                </c:pt>
                <c:pt idx="22">
                  <c:v>2685.2679444109458</c:v>
                </c:pt>
                <c:pt idx="23">
                  <c:v>2634.1790021215397</c:v>
                </c:pt>
                <c:pt idx="24">
                  <c:v>2398.897920195403</c:v>
                </c:pt>
                <c:pt idx="25">
                  <c:v>2301.8150549911797</c:v>
                </c:pt>
                <c:pt idx="26">
                  <c:v>2244.0956929822955</c:v>
                </c:pt>
                <c:pt idx="27">
                  <c:v>2190.5554460659355</c:v>
                </c:pt>
                <c:pt idx="28">
                  <c:v>1938.4798462812366</c:v>
                </c:pt>
              </c:numCache>
            </c:numRef>
          </c:val>
          <c:extLst>
            <c:ext xmlns:c16="http://schemas.microsoft.com/office/drawing/2014/chart" uri="{C3380CC4-5D6E-409C-BE32-E72D297353CC}">
              <c16:uniqueId val="{00000004-DE6C-467E-AB1B-D49E7093164E}"/>
            </c:ext>
          </c:extLst>
        </c:ser>
        <c:ser>
          <c:idx val="5"/>
          <c:order val="5"/>
          <c:tx>
            <c:strRef>
              <c:f>'14.Household (per household)'!$W$16</c:f>
              <c:strCache>
                <c:ptCount val="1"/>
                <c:pt idx="0">
                  <c:v>熱</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household)'!$AA$16:$BE$16</c:f>
              <c:numCache>
                <c:formatCode>#,##0.0_);[Red]\(#,##0.0\)</c:formatCode>
                <c:ptCount val="29"/>
                <c:pt idx="0">
                  <c:v>2.5928519723379284</c:v>
                </c:pt>
                <c:pt idx="1">
                  <c:v>2.2933376927761606</c:v>
                </c:pt>
                <c:pt idx="2">
                  <c:v>2.3254901139141291</c:v>
                </c:pt>
                <c:pt idx="3">
                  <c:v>2.1895750761794837</c:v>
                </c:pt>
                <c:pt idx="4">
                  <c:v>2.0380436180810428</c:v>
                </c:pt>
                <c:pt idx="5">
                  <c:v>1.9289613937238295</c:v>
                </c:pt>
                <c:pt idx="6">
                  <c:v>1.8185140731467448</c:v>
                </c:pt>
                <c:pt idx="7">
                  <c:v>1.6502932709189804</c:v>
                </c:pt>
                <c:pt idx="8">
                  <c:v>1.587417390684783</c:v>
                </c:pt>
                <c:pt idx="9">
                  <c:v>1.6047263378417016</c:v>
                </c:pt>
                <c:pt idx="10">
                  <c:v>1.5436067706254968</c:v>
                </c:pt>
                <c:pt idx="11">
                  <c:v>1.4342344394170308</c:v>
                </c:pt>
                <c:pt idx="12">
                  <c:v>1.4844391642778763</c:v>
                </c:pt>
                <c:pt idx="13">
                  <c:v>1.4969512661484476</c:v>
                </c:pt>
                <c:pt idx="14">
                  <c:v>1.4308582528578568</c:v>
                </c:pt>
                <c:pt idx="15">
                  <c:v>1.5088569087863273</c:v>
                </c:pt>
                <c:pt idx="16">
                  <c:v>1.4112968028350594</c:v>
                </c:pt>
                <c:pt idx="17">
                  <c:v>1.4980613683816593</c:v>
                </c:pt>
                <c:pt idx="18">
                  <c:v>1.4231584764885283</c:v>
                </c:pt>
                <c:pt idx="19">
                  <c:v>1.3266692714933073</c:v>
                </c:pt>
                <c:pt idx="20">
                  <c:v>1.3123252902599798</c:v>
                </c:pt>
                <c:pt idx="21">
                  <c:v>1.3461250877690327</c:v>
                </c:pt>
                <c:pt idx="22">
                  <c:v>1.3116161469460239</c:v>
                </c:pt>
                <c:pt idx="23">
                  <c:v>1.2893570629587454</c:v>
                </c:pt>
                <c:pt idx="24">
                  <c:v>1.1850886195552417</c:v>
                </c:pt>
                <c:pt idx="25">
                  <c:v>1.1239396040963383</c:v>
                </c:pt>
                <c:pt idx="26">
                  <c:v>1.1203998333070797</c:v>
                </c:pt>
                <c:pt idx="27">
                  <c:v>1.1045360438498524</c:v>
                </c:pt>
                <c:pt idx="28">
                  <c:v>0.99831969523338115</c:v>
                </c:pt>
              </c:numCache>
            </c:numRef>
          </c:val>
          <c:extLst>
            <c:ext xmlns:c16="http://schemas.microsoft.com/office/drawing/2014/chart" uri="{C3380CC4-5D6E-409C-BE32-E72D297353CC}">
              <c16:uniqueId val="{00000005-DE6C-467E-AB1B-D49E7093164E}"/>
            </c:ext>
          </c:extLst>
        </c:ser>
        <c:ser>
          <c:idx val="6"/>
          <c:order val="6"/>
          <c:tx>
            <c:strRef>
              <c:f>'14.Household (per household)'!$W$17</c:f>
              <c:strCache>
                <c:ptCount val="1"/>
                <c:pt idx="0">
                  <c:v>ガソリン</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household)'!$AA$17:$BE$17</c:f>
              <c:numCache>
                <c:formatCode>#,##0_);[Red]\(#,##0\)</c:formatCode>
                <c:ptCount val="29"/>
                <c:pt idx="0">
                  <c:v>1019.8366364956281</c:v>
                </c:pt>
                <c:pt idx="1">
                  <c:v>986.89026087831712</c:v>
                </c:pt>
                <c:pt idx="2">
                  <c:v>1108.796550400669</c:v>
                </c:pt>
                <c:pt idx="3">
                  <c:v>1154.5485063309136</c:v>
                </c:pt>
                <c:pt idx="4">
                  <c:v>1239.626448979091</c:v>
                </c:pt>
                <c:pt idx="5">
                  <c:v>1220.3636495085423</c:v>
                </c:pt>
                <c:pt idx="6">
                  <c:v>1297.3287524028185</c:v>
                </c:pt>
                <c:pt idx="7">
                  <c:v>1179.501300891736</c:v>
                </c:pt>
                <c:pt idx="8">
                  <c:v>1254.7345334011532</c:v>
                </c:pt>
                <c:pt idx="9">
                  <c:v>1321.3592002855567</c:v>
                </c:pt>
                <c:pt idx="10">
                  <c:v>1369.3615176528419</c:v>
                </c:pt>
                <c:pt idx="11">
                  <c:v>1353.4424308313723</c:v>
                </c:pt>
                <c:pt idx="12">
                  <c:v>1384.6215427039172</c:v>
                </c:pt>
                <c:pt idx="13">
                  <c:v>1415.5710727742285</c:v>
                </c:pt>
                <c:pt idx="14">
                  <c:v>1385.9829162025296</c:v>
                </c:pt>
                <c:pt idx="15">
                  <c:v>1351.4288759225317</c:v>
                </c:pt>
                <c:pt idx="16">
                  <c:v>1326.5722370984622</c:v>
                </c:pt>
                <c:pt idx="17">
                  <c:v>1305.6679336700233</c:v>
                </c:pt>
                <c:pt idx="18">
                  <c:v>1312.7093659148063</c:v>
                </c:pt>
                <c:pt idx="19">
                  <c:v>1243.2437293526305</c:v>
                </c:pt>
                <c:pt idx="20">
                  <c:v>1232.7369366416674</c:v>
                </c:pt>
                <c:pt idx="21">
                  <c:v>1188.5944306315955</c:v>
                </c:pt>
                <c:pt idx="22">
                  <c:v>1189.209328640801</c:v>
                </c:pt>
                <c:pt idx="23">
                  <c:v>1133.3614149255759</c:v>
                </c:pt>
                <c:pt idx="24">
                  <c:v>1052.9561595448461</c:v>
                </c:pt>
                <c:pt idx="25">
                  <c:v>1043.7327247168905</c:v>
                </c:pt>
                <c:pt idx="26">
                  <c:v>989.98941479193991</c:v>
                </c:pt>
                <c:pt idx="27">
                  <c:v>1000.155651144239</c:v>
                </c:pt>
                <c:pt idx="28">
                  <c:v>1008.8665574597519</c:v>
                </c:pt>
              </c:numCache>
            </c:numRef>
          </c:val>
          <c:extLst>
            <c:ext xmlns:c16="http://schemas.microsoft.com/office/drawing/2014/chart" uri="{C3380CC4-5D6E-409C-BE32-E72D297353CC}">
              <c16:uniqueId val="{00000006-DE6C-467E-AB1B-D49E7093164E}"/>
            </c:ext>
          </c:extLst>
        </c:ser>
        <c:ser>
          <c:idx val="7"/>
          <c:order val="7"/>
          <c:tx>
            <c:strRef>
              <c:f>'14.Household (per household)'!$W$18</c:f>
              <c:strCache>
                <c:ptCount val="1"/>
                <c:pt idx="0">
                  <c:v>軽油</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household)'!$AA$18:$BE$18</c:f>
              <c:numCache>
                <c:formatCode>#,##0_);[Red]\(#,##0\)</c:formatCode>
                <c:ptCount val="29"/>
                <c:pt idx="0">
                  <c:v>161.3843025547157</c:v>
                </c:pt>
                <c:pt idx="1">
                  <c:v>173.79632685033178</c:v>
                </c:pt>
                <c:pt idx="2">
                  <c:v>210.94373331042183</c:v>
                </c:pt>
                <c:pt idx="3">
                  <c:v>242.05667637479002</c:v>
                </c:pt>
                <c:pt idx="4">
                  <c:v>284.2500162047188</c:v>
                </c:pt>
                <c:pt idx="5">
                  <c:v>291.07503586748965</c:v>
                </c:pt>
                <c:pt idx="6">
                  <c:v>311.51725762645907</c:v>
                </c:pt>
                <c:pt idx="7">
                  <c:v>272.9825184420302</c:v>
                </c:pt>
                <c:pt idx="8">
                  <c:v>274.27610435651525</c:v>
                </c:pt>
                <c:pt idx="9">
                  <c:v>268.86769306977499</c:v>
                </c:pt>
                <c:pt idx="10">
                  <c:v>246.16330205000995</c:v>
                </c:pt>
                <c:pt idx="11">
                  <c:v>227.25319807483046</c:v>
                </c:pt>
                <c:pt idx="12">
                  <c:v>201.33911468994057</c:v>
                </c:pt>
                <c:pt idx="13">
                  <c:v>180.84642911312426</c:v>
                </c:pt>
                <c:pt idx="14">
                  <c:v>164.62739661972708</c:v>
                </c:pt>
                <c:pt idx="15">
                  <c:v>140.05004897622428</c:v>
                </c:pt>
                <c:pt idx="16">
                  <c:v>111.07434439325205</c:v>
                </c:pt>
                <c:pt idx="17" formatCode="#,##0.0_);[Red]\(#,##0.0\)">
                  <c:v>91.893359271282165</c:v>
                </c:pt>
                <c:pt idx="18" formatCode="#,##0.0_);[Red]\(#,##0.0\)">
                  <c:v>76.860013976969526</c:v>
                </c:pt>
                <c:pt idx="19" formatCode="#,##0.0_);[Red]\(#,##0.0\)">
                  <c:v>59.153805756313588</c:v>
                </c:pt>
                <c:pt idx="20" formatCode="#,##0.0_);[Red]\(#,##0.0\)">
                  <c:v>54.158144961215513</c:v>
                </c:pt>
                <c:pt idx="21" formatCode="#,##0.0_);[Red]\(#,##0.0\)">
                  <c:v>50.918068814118577</c:v>
                </c:pt>
                <c:pt idx="22" formatCode="#,##0.0_);[Red]\(#,##0.0\)">
                  <c:v>46.553662677489918</c:v>
                </c:pt>
                <c:pt idx="23" formatCode="#,##0.0_);[Red]\(#,##0.0\)">
                  <c:v>46.433508846262143</c:v>
                </c:pt>
                <c:pt idx="24" formatCode="#,##0.0_);[Red]\(#,##0.0\)">
                  <c:v>43.696560239988685</c:v>
                </c:pt>
                <c:pt idx="25" formatCode="#,##0.0_);[Red]\(#,##0.0\)">
                  <c:v>45.704033539976599</c:v>
                </c:pt>
                <c:pt idx="26" formatCode="#,##0.0_);[Red]\(#,##0.0\)">
                  <c:v>43.790601453935217</c:v>
                </c:pt>
                <c:pt idx="27" formatCode="#,##0.0_);[Red]\(#,##0.0\)">
                  <c:v>46.239567858708384</c:v>
                </c:pt>
                <c:pt idx="28" formatCode="#,##0.0_);[Red]\(#,##0.0\)">
                  <c:v>49.480572487754436</c:v>
                </c:pt>
              </c:numCache>
            </c:numRef>
          </c:val>
          <c:extLst>
            <c:ext xmlns:c16="http://schemas.microsoft.com/office/drawing/2014/chart" uri="{C3380CC4-5D6E-409C-BE32-E72D297353CC}">
              <c16:uniqueId val="{00000007-DE6C-467E-AB1B-D49E7093164E}"/>
            </c:ext>
          </c:extLst>
        </c:ser>
        <c:ser>
          <c:idx val="8"/>
          <c:order val="8"/>
          <c:tx>
            <c:strRef>
              <c:f>'14.Household (per household)'!$W$19</c:f>
              <c:strCache>
                <c:ptCount val="1"/>
                <c:pt idx="0">
                  <c:v>一般廃棄物</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household)'!$AA$19:$BE$19</c:f>
              <c:numCache>
                <c:formatCode>#,##0_);[Red]\(#,##0\)</c:formatCode>
                <c:ptCount val="29"/>
                <c:pt idx="0">
                  <c:v>275.60677647018008</c:v>
                </c:pt>
                <c:pt idx="1">
                  <c:v>277.87719770392442</c:v>
                </c:pt>
                <c:pt idx="2">
                  <c:v>277.49202836656997</c:v>
                </c:pt>
                <c:pt idx="3">
                  <c:v>273.63661204860404</c:v>
                </c:pt>
                <c:pt idx="4">
                  <c:v>280.9161374802124</c:v>
                </c:pt>
                <c:pt idx="5">
                  <c:v>284.17694692726724</c:v>
                </c:pt>
                <c:pt idx="6">
                  <c:v>289.20966100895384</c:v>
                </c:pt>
                <c:pt idx="7">
                  <c:v>291.255291240693</c:v>
                </c:pt>
                <c:pt idx="8">
                  <c:v>290.90877591281566</c:v>
                </c:pt>
                <c:pt idx="9">
                  <c:v>294.51420844977906</c:v>
                </c:pt>
                <c:pt idx="10">
                  <c:v>302.7681744229609</c:v>
                </c:pt>
                <c:pt idx="11">
                  <c:v>304.86549284752635</c:v>
                </c:pt>
                <c:pt idx="12">
                  <c:v>305.45202357063528</c:v>
                </c:pt>
                <c:pt idx="13">
                  <c:v>303.75985584044275</c:v>
                </c:pt>
                <c:pt idx="14">
                  <c:v>283.91989184036299</c:v>
                </c:pt>
                <c:pt idx="15">
                  <c:v>254.61837278100478</c:v>
                </c:pt>
                <c:pt idx="16">
                  <c:v>226.38565591146977</c:v>
                </c:pt>
                <c:pt idx="17">
                  <c:v>217.7952697374092</c:v>
                </c:pt>
                <c:pt idx="18">
                  <c:v>212.83660706163187</c:v>
                </c:pt>
                <c:pt idx="19">
                  <c:v>174.64178399813491</c:v>
                </c:pt>
                <c:pt idx="20">
                  <c:v>165.09242127738591</c:v>
                </c:pt>
                <c:pt idx="21">
                  <c:v>180.79074655885614</c:v>
                </c:pt>
                <c:pt idx="22">
                  <c:v>194.90779412317252</c:v>
                </c:pt>
                <c:pt idx="23">
                  <c:v>189.288808997774</c:v>
                </c:pt>
                <c:pt idx="24">
                  <c:v>170.80321791235627</c:v>
                </c:pt>
                <c:pt idx="25">
                  <c:v>167.11903267596932</c:v>
                </c:pt>
                <c:pt idx="26">
                  <c:v>168.97791133500286</c:v>
                </c:pt>
                <c:pt idx="27">
                  <c:v>176.02429673027206</c:v>
                </c:pt>
                <c:pt idx="28">
                  <c:v>180.89061455662724</c:v>
                </c:pt>
              </c:numCache>
            </c:numRef>
          </c:val>
          <c:extLst>
            <c:ext xmlns:c16="http://schemas.microsoft.com/office/drawing/2014/chart" uri="{C3380CC4-5D6E-409C-BE32-E72D297353CC}">
              <c16:uniqueId val="{00000008-DE6C-467E-AB1B-D49E7093164E}"/>
            </c:ext>
          </c:extLst>
        </c:ser>
        <c:ser>
          <c:idx val="9"/>
          <c:order val="9"/>
          <c:tx>
            <c:strRef>
              <c:f>'14.Household (per household)'!$W$20</c:f>
              <c:strCache>
                <c:ptCount val="1"/>
                <c:pt idx="0">
                  <c:v>水道</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household)'!$AA$20:$BE$20</c:f>
              <c:numCache>
                <c:formatCode>#,##0.0_);[Red]\(#,##0.0\)</c:formatCode>
                <c:ptCount val="29"/>
                <c:pt idx="0">
                  <c:v>50.157630748696427</c:v>
                </c:pt>
                <c:pt idx="1">
                  <c:v>62.573807862754109</c:v>
                </c:pt>
                <c:pt idx="2">
                  <c:v>74.491380347448995</c:v>
                </c:pt>
                <c:pt idx="3">
                  <c:v>79.845726844088972</c:v>
                </c:pt>
                <c:pt idx="4">
                  <c:v>99.607585728921421</c:v>
                </c:pt>
                <c:pt idx="5" formatCode="#,##0_);[Red]\(#,##0\)">
                  <c:v>103.82046493258899</c:v>
                </c:pt>
                <c:pt idx="6">
                  <c:v>95.156120001335793</c:v>
                </c:pt>
                <c:pt idx="7">
                  <c:v>86.091336440523477</c:v>
                </c:pt>
                <c:pt idx="8">
                  <c:v>79.669734523732288</c:v>
                </c:pt>
                <c:pt idx="9">
                  <c:v>76.570032281286728</c:v>
                </c:pt>
                <c:pt idx="10">
                  <c:v>73.423442647524041</c:v>
                </c:pt>
                <c:pt idx="11">
                  <c:v>68.834550130372889</c:v>
                </c:pt>
                <c:pt idx="12">
                  <c:v>70.066331648372767</c:v>
                </c:pt>
                <c:pt idx="13">
                  <c:v>69.874102414795985</c:v>
                </c:pt>
                <c:pt idx="14">
                  <c:v>66.349366045580496</c:v>
                </c:pt>
                <c:pt idx="15">
                  <c:v>63.085461135192595</c:v>
                </c:pt>
                <c:pt idx="16">
                  <c:v>60.830231701948989</c:v>
                </c:pt>
                <c:pt idx="17">
                  <c:v>67.19217670828786</c:v>
                </c:pt>
                <c:pt idx="18">
                  <c:v>78.331910350388384</c:v>
                </c:pt>
                <c:pt idx="19">
                  <c:v>83.968530070128637</c:v>
                </c:pt>
                <c:pt idx="20">
                  <c:v>82.791482104996263</c:v>
                </c:pt>
                <c:pt idx="21">
                  <c:v>89.612576508954632</c:v>
                </c:pt>
                <c:pt idx="22" formatCode="#,##0_);[Red]\(#,##0\)">
                  <c:v>114.95951030410784</c:v>
                </c:pt>
                <c:pt idx="23">
                  <c:v>99.080992430923672</c:v>
                </c:pt>
                <c:pt idx="24">
                  <c:v>98.715352025294649</c:v>
                </c:pt>
                <c:pt idx="25">
                  <c:v>85.000885425494459</c:v>
                </c:pt>
                <c:pt idx="26">
                  <c:v>77.380802658307687</c:v>
                </c:pt>
                <c:pt idx="27">
                  <c:v>78.975853019864815</c:v>
                </c:pt>
                <c:pt idx="28">
                  <c:v>80.260261637149725</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'14.Household (per household)'!$V$10</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household)'!$AA$10:$BE$10</c:f>
              <c:numCache>
                <c:formatCode>#,##0_);[Red]\(#,##0\)</c:formatCode>
                <c:ptCount val="29"/>
                <c:pt idx="0">
                  <c:v>4633.1397545969758</c:v>
                </c:pt>
                <c:pt idx="1">
                  <c:v>4621.7382736121845</c:v>
                </c:pt>
                <c:pt idx="2">
                  <c:v>4906.7233648570073</c:v>
                </c:pt>
                <c:pt idx="3">
                  <c:v>4928.855257750819</c:v>
                </c:pt>
                <c:pt idx="4">
                  <c:v>5257.2026061780161</c:v>
                </c:pt>
                <c:pt idx="5">
                  <c:v>5252.0497193374431</c:v>
                </c:pt>
                <c:pt idx="6">
                  <c:v>5356.5044036395075</c:v>
                </c:pt>
                <c:pt idx="7">
                  <c:v>5039.2334355692683</c:v>
                </c:pt>
                <c:pt idx="8">
                  <c:v>5008.5982760186862</c:v>
                </c:pt>
                <c:pt idx="9">
                  <c:v>5180.960003695146</c:v>
                </c:pt>
                <c:pt idx="10">
                  <c:v>5232.0446976633293</c:v>
                </c:pt>
                <c:pt idx="11">
                  <c:v>5088.303883040031</c:v>
                </c:pt>
                <c:pt idx="12">
                  <c:v>5275.4228703791914</c:v>
                </c:pt>
                <c:pt idx="13">
                  <c:v>5294.6638361721452</c:v>
                </c:pt>
                <c:pt idx="14">
                  <c:v>5157.6084114601708</c:v>
                </c:pt>
                <c:pt idx="15">
                  <c:v>5145.0492759512026</c:v>
                </c:pt>
                <c:pt idx="16">
                  <c:v>4856.153665586924</c:v>
                </c:pt>
                <c:pt idx="17">
                  <c:v>4984.9849805697459</c:v>
                </c:pt>
                <c:pt idx="18">
                  <c:v>4858.0175810531482</c:v>
                </c:pt>
                <c:pt idx="19">
                  <c:v>4594.4290414619945</c:v>
                </c:pt>
                <c:pt idx="20">
                  <c:v>4860.1667884805584</c:v>
                </c:pt>
                <c:pt idx="21">
                  <c:v>5087.8335164856817</c:v>
                </c:pt>
                <c:pt idx="22">
                  <c:v>5359.6130550979869</c:v>
                </c:pt>
                <c:pt idx="23">
                  <c:v>5181.682060899695</c:v>
                </c:pt>
                <c:pt idx="24">
                  <c:v>4794.6456258801554</c:v>
                </c:pt>
                <c:pt idx="25">
                  <c:v>4617.1167903986252</c:v>
                </c:pt>
                <c:pt idx="26">
                  <c:v>4494.6417534036291</c:v>
                </c:pt>
                <c:pt idx="27">
                  <c:v>4514.6458551473424</c:v>
                </c:pt>
                <c:pt idx="28">
                  <c:v>4150.0500864478599</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tickLblSkip val="1"/>
        <c:noMultiLvlLbl val="0"/>
      </c:catAx>
      <c:valAx>
        <c:axId val="1802766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2891735755252826"/>
          <c:h val="0.45380549653515539"/>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 </a:t>
            </a:r>
            <a:r>
              <a:rPr lang="ja-JP" altLang="ja-JP" sz="1600" b="1" i="0" u="none" strike="noStrike" baseline="0">
                <a:latin typeface="+mn-ea"/>
              </a:rPr>
              <a:t>排出量（用途別）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'14.Household (per household)'!$W$39</c:f>
              <c:strCache>
                <c:ptCount val="1"/>
                <c:pt idx="0">
                  <c:v>暖房</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household)'!$AA$39:$BE$39</c:f>
              <c:numCache>
                <c:formatCode>#,##0_);[Red]\(#,##0\)</c:formatCode>
                <c:ptCount val="29"/>
                <c:pt idx="0">
                  <c:v>678.92115280530948</c:v>
                </c:pt>
                <c:pt idx="1">
                  <c:v>631.52929020270938</c:v>
                </c:pt>
                <c:pt idx="2">
                  <c:v>655.9526286995831</c:v>
                </c:pt>
                <c:pt idx="3">
                  <c:v>692.54279583805999</c:v>
                </c:pt>
                <c:pt idx="4">
                  <c:v>715.74978339829977</c:v>
                </c:pt>
                <c:pt idx="5">
                  <c:v>754.98801221442238</c:v>
                </c:pt>
                <c:pt idx="6">
                  <c:v>736.19014543420644</c:v>
                </c:pt>
                <c:pt idx="7">
                  <c:v>642.09305121803015</c:v>
                </c:pt>
                <c:pt idx="8">
                  <c:v>676.23041807828326</c:v>
                </c:pt>
                <c:pt idx="9">
                  <c:v>716.76150570193602</c:v>
                </c:pt>
                <c:pt idx="10">
                  <c:v>813.36266857429212</c:v>
                </c:pt>
                <c:pt idx="11">
                  <c:v>669.01704663391024</c:v>
                </c:pt>
                <c:pt idx="12">
                  <c:v>750.64788747598561</c:v>
                </c:pt>
                <c:pt idx="13">
                  <c:v>654.44108479285251</c:v>
                </c:pt>
                <c:pt idx="14">
                  <c:v>699.96874317379945</c:v>
                </c:pt>
                <c:pt idx="15">
                  <c:v>766.17658115317317</c:v>
                </c:pt>
                <c:pt idx="16">
                  <c:v>633.12014432397609</c:v>
                </c:pt>
                <c:pt idx="17">
                  <c:v>678.3315703446184</c:v>
                </c:pt>
                <c:pt idx="18">
                  <c:v>631.91588092727852</c:v>
                </c:pt>
                <c:pt idx="19">
                  <c:v>625.28543376244897</c:v>
                </c:pt>
                <c:pt idx="20">
                  <c:v>787.57229092743671</c:v>
                </c:pt>
                <c:pt idx="21">
                  <c:v>729.62091871252517</c:v>
                </c:pt>
                <c:pt idx="22">
                  <c:v>728.78960936119677</c:v>
                </c:pt>
                <c:pt idx="23">
                  <c:v>687.83040296133413</c:v>
                </c:pt>
                <c:pt idx="24">
                  <c:v>640.14764093205758</c:v>
                </c:pt>
                <c:pt idx="25">
                  <c:v>603.39308786076663</c:v>
                </c:pt>
                <c:pt idx="26">
                  <c:v>621.91462057387378</c:v>
                </c:pt>
                <c:pt idx="27">
                  <c:v>705.37573594174614</c:v>
                </c:pt>
                <c:pt idx="28">
                  <c:v>648.84018757706394</c:v>
                </c:pt>
              </c:numCache>
            </c:numRef>
          </c:val>
          <c:extLst>
            <c:ext xmlns:c16="http://schemas.microsoft.com/office/drawing/2014/chart" uri="{C3380CC4-5D6E-409C-BE32-E72D297353CC}">
              <c16:uniqueId val="{00000000-EC67-46AC-8A56-1FD4C1A09225}"/>
            </c:ext>
          </c:extLst>
        </c:ser>
        <c:ser>
          <c:idx val="1"/>
          <c:order val="1"/>
          <c:tx>
            <c:strRef>
              <c:f>'14.Household (per household)'!$W$40</c:f>
              <c:strCache>
                <c:ptCount val="1"/>
                <c:pt idx="0">
                  <c:v>冷房</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household)'!$AA$40:$BE$40</c:f>
              <c:numCache>
                <c:formatCode>#,##0.0_);[Red]\(#,##0.0\)</c:formatCode>
                <c:ptCount val="29"/>
                <c:pt idx="0" formatCode="#,##0_);[Red]\(#,##0\)">
                  <c:v>104.81212968161265</c:v>
                </c:pt>
                <c:pt idx="1">
                  <c:v>78.105002951595736</c:v>
                </c:pt>
                <c:pt idx="2">
                  <c:v>87.697088515687526</c:v>
                </c:pt>
                <c:pt idx="3">
                  <c:v>49.979353529105587</c:v>
                </c:pt>
                <c:pt idx="4" formatCode="#,##0_);[Red]\(#,##0\)">
                  <c:v>148.63529103605114</c:v>
                </c:pt>
                <c:pt idx="5" formatCode="#,##0_);[Red]\(#,##0\)">
                  <c:v>112.22999909882583</c:v>
                </c:pt>
                <c:pt idx="6">
                  <c:v>88.5264884700875</c:v>
                </c:pt>
                <c:pt idx="7">
                  <c:v>91.974513779304502</c:v>
                </c:pt>
                <c:pt idx="8">
                  <c:v>98.668071258081085</c:v>
                </c:pt>
                <c:pt idx="9" formatCode="#,##0_);[Red]\(#,##0\)">
                  <c:v>109.12593943637225</c:v>
                </c:pt>
                <c:pt idx="10" formatCode="#,##0_);[Red]\(#,##0\)">
                  <c:v>103.25146336262002</c:v>
                </c:pt>
                <c:pt idx="11">
                  <c:v>96.67610113987962</c:v>
                </c:pt>
                <c:pt idx="12" formatCode="#,##0_);[Red]\(#,##0\)">
                  <c:v>105.44982350873305</c:v>
                </c:pt>
                <c:pt idx="13">
                  <c:v>83.636501390315985</c:v>
                </c:pt>
                <c:pt idx="14" formatCode="#,##0_);[Red]\(#,##0\)">
                  <c:v>118.52570370557434</c:v>
                </c:pt>
                <c:pt idx="15" formatCode="#,##0_);[Red]\(#,##0\)">
                  <c:v>108.50843351063996</c:v>
                </c:pt>
                <c:pt idx="16">
                  <c:v>93.488313384663954</c:v>
                </c:pt>
                <c:pt idx="17" formatCode="#,##0_);[Red]\(#,##0\)">
                  <c:v>115.26661364771263</c:v>
                </c:pt>
                <c:pt idx="18">
                  <c:v>92.581698524302823</c:v>
                </c:pt>
                <c:pt idx="19">
                  <c:v>70.711933177762916</c:v>
                </c:pt>
                <c:pt idx="20" formatCode="#,##0_);[Red]\(#,##0\)">
                  <c:v>127.85889891638077</c:v>
                </c:pt>
                <c:pt idx="21" formatCode="#,##0_);[Red]\(#,##0\)">
                  <c:v>114.98674019954898</c:v>
                </c:pt>
                <c:pt idx="22" formatCode="#,##0_);[Red]\(#,##0\)">
                  <c:v>123.39305652654235</c:v>
                </c:pt>
                <c:pt idx="23" formatCode="#,##0_);[Red]\(#,##0\)">
                  <c:v>132.48126239808377</c:v>
                </c:pt>
                <c:pt idx="24">
                  <c:v>94.983467026355811</c:v>
                </c:pt>
                <c:pt idx="25">
                  <c:v>96.165214830819266</c:v>
                </c:pt>
                <c:pt idx="26" formatCode="#,##0_);[Red]\(#,##0\)">
                  <c:v>100.60298840556929</c:v>
                </c:pt>
                <c:pt idx="27" formatCode="#,##0_);[Red]\(#,##0\)">
                  <c:v>105.72580968886945</c:v>
                </c:pt>
                <c:pt idx="28" formatCode="#,##0_);[Red]\(#,##0\)">
                  <c:v>122.02574497036781</c:v>
                </c:pt>
              </c:numCache>
            </c:numRef>
          </c:val>
          <c:extLst>
            <c:ext xmlns:c16="http://schemas.microsoft.com/office/drawing/2014/chart" uri="{C3380CC4-5D6E-409C-BE32-E72D297353CC}">
              <c16:uniqueId val="{00000001-EC67-46AC-8A56-1FD4C1A09225}"/>
            </c:ext>
          </c:extLst>
        </c:ser>
        <c:ser>
          <c:idx val="2"/>
          <c:order val="2"/>
          <c:tx>
            <c:strRef>
              <c:f>'14.Household (per household)'!$W$41</c:f>
              <c:strCache>
                <c:ptCount val="1"/>
                <c:pt idx="0">
                  <c:v>給湯</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household)'!$AA$41:$BE$41</c:f>
              <c:numCache>
                <c:formatCode>#,##0_);[Red]\(#,##0\)</c:formatCode>
                <c:ptCount val="29"/>
                <c:pt idx="0">
                  <c:v>843.15586305073714</c:v>
                </c:pt>
                <c:pt idx="1">
                  <c:v>794.83032685901048</c:v>
                </c:pt>
                <c:pt idx="2">
                  <c:v>837.96110848926833</c:v>
                </c:pt>
                <c:pt idx="3">
                  <c:v>882.76183292806184</c:v>
                </c:pt>
                <c:pt idx="4">
                  <c:v>794.32168185631679</c:v>
                </c:pt>
                <c:pt idx="5">
                  <c:v>821.20535964718533</c:v>
                </c:pt>
                <c:pt idx="6">
                  <c:v>851.32558912342643</c:v>
                </c:pt>
                <c:pt idx="7">
                  <c:v>843.91526195437609</c:v>
                </c:pt>
                <c:pt idx="8">
                  <c:v>755.64202916582133</c:v>
                </c:pt>
                <c:pt idx="9">
                  <c:v>748.96950740026523</c:v>
                </c:pt>
                <c:pt idx="10">
                  <c:v>796.60521292819146</c:v>
                </c:pt>
                <c:pt idx="11">
                  <c:v>773.18661859784993</c:v>
                </c:pt>
                <c:pt idx="12">
                  <c:v>761.25223415625248</c:v>
                </c:pt>
                <c:pt idx="13">
                  <c:v>787.17123670731132</c:v>
                </c:pt>
                <c:pt idx="14">
                  <c:v>745.25708805899467</c:v>
                </c:pt>
                <c:pt idx="15">
                  <c:v>756.73941419536743</c:v>
                </c:pt>
                <c:pt idx="16">
                  <c:v>750.24024813025994</c:v>
                </c:pt>
                <c:pt idx="17">
                  <c:v>739.93079253551457</c:v>
                </c:pt>
                <c:pt idx="18">
                  <c:v>694.76803603992403</c:v>
                </c:pt>
                <c:pt idx="19">
                  <c:v>674.9838932555399</c:v>
                </c:pt>
                <c:pt idx="20">
                  <c:v>684.77301113650901</c:v>
                </c:pt>
                <c:pt idx="21">
                  <c:v>715.67570577224956</c:v>
                </c:pt>
                <c:pt idx="22">
                  <c:v>727.00292113384933</c:v>
                </c:pt>
                <c:pt idx="23">
                  <c:v>691.84602537639057</c:v>
                </c:pt>
                <c:pt idx="24">
                  <c:v>649.78942274933377</c:v>
                </c:pt>
                <c:pt idx="25">
                  <c:v>661.15306088134844</c:v>
                </c:pt>
                <c:pt idx="26">
                  <c:v>653.0189342346788</c:v>
                </c:pt>
                <c:pt idx="27">
                  <c:v>676.43350815432052</c:v>
                </c:pt>
                <c:pt idx="28">
                  <c:v>567.45090414154947</c:v>
                </c:pt>
              </c:numCache>
            </c:numRef>
          </c:val>
          <c:extLst>
            <c:ext xmlns:c16="http://schemas.microsoft.com/office/drawing/2014/chart" uri="{C3380CC4-5D6E-409C-BE32-E72D297353CC}">
              <c16:uniqueId val="{00000002-EC67-46AC-8A56-1FD4C1A09225}"/>
            </c:ext>
          </c:extLst>
        </c:ser>
        <c:ser>
          <c:idx val="3"/>
          <c:order val="3"/>
          <c:tx>
            <c:strRef>
              <c:f>'14.Household (per household)'!$W$42</c:f>
              <c:strCache>
                <c:ptCount val="1"/>
                <c:pt idx="0">
                  <c:v>厨房</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household)'!$AA$42:$BE$42</c:f>
              <c:numCache>
                <c:formatCode>#,##0_);[Red]\(#,##0\)</c:formatCode>
                <c:ptCount val="29"/>
                <c:pt idx="0">
                  <c:v>242.89279127906181</c:v>
                </c:pt>
                <c:pt idx="1">
                  <c:v>223.39295854982251</c:v>
                </c:pt>
                <c:pt idx="2">
                  <c:v>223.02450123836439</c:v>
                </c:pt>
                <c:pt idx="3">
                  <c:v>221.06445934504097</c:v>
                </c:pt>
                <c:pt idx="4">
                  <c:v>233.72678632211941</c:v>
                </c:pt>
                <c:pt idx="5">
                  <c:v>227.01976053403928</c:v>
                </c:pt>
                <c:pt idx="6">
                  <c:v>216.63599972596742</c:v>
                </c:pt>
                <c:pt idx="7">
                  <c:v>215.83241473117226</c:v>
                </c:pt>
                <c:pt idx="8">
                  <c:v>236.26087075432213</c:v>
                </c:pt>
                <c:pt idx="9">
                  <c:v>244.11778498046422</c:v>
                </c:pt>
                <c:pt idx="10">
                  <c:v>239.85709541645721</c:v>
                </c:pt>
                <c:pt idx="11">
                  <c:v>220.1498501965628</c:v>
                </c:pt>
                <c:pt idx="12">
                  <c:v>220.45374290018199</c:v>
                </c:pt>
                <c:pt idx="13">
                  <c:v>234.27660921709679</c:v>
                </c:pt>
                <c:pt idx="14">
                  <c:v>224.57763549147001</c:v>
                </c:pt>
                <c:pt idx="15">
                  <c:v>213.7719230447567</c:v>
                </c:pt>
                <c:pt idx="16">
                  <c:v>214.64357142760142</c:v>
                </c:pt>
                <c:pt idx="17">
                  <c:v>218.55004419027566</c:v>
                </c:pt>
                <c:pt idx="18">
                  <c:v>222.27228208850826</c:v>
                </c:pt>
                <c:pt idx="19">
                  <c:v>215.28364446826615</c:v>
                </c:pt>
                <c:pt idx="20">
                  <c:v>224.07526646510584</c:v>
                </c:pt>
                <c:pt idx="21">
                  <c:v>237.17754382358487</c:v>
                </c:pt>
                <c:pt idx="22">
                  <c:v>251.10689217079383</c:v>
                </c:pt>
                <c:pt idx="23">
                  <c:v>252.16223721396571</c:v>
                </c:pt>
                <c:pt idx="24">
                  <c:v>246.78322086802473</c:v>
                </c:pt>
                <c:pt idx="25">
                  <c:v>247.05319325611515</c:v>
                </c:pt>
                <c:pt idx="26">
                  <c:v>244.46320135022324</c:v>
                </c:pt>
                <c:pt idx="27">
                  <c:v>250.76226493011859</c:v>
                </c:pt>
                <c:pt idx="28">
                  <c:v>211.92575406629553</c:v>
                </c:pt>
              </c:numCache>
            </c:numRef>
          </c:val>
          <c:extLst>
            <c:ext xmlns:c16="http://schemas.microsoft.com/office/drawing/2014/chart" uri="{C3380CC4-5D6E-409C-BE32-E72D297353CC}">
              <c16:uniqueId val="{00000003-EC67-46AC-8A56-1FD4C1A09225}"/>
            </c:ext>
          </c:extLst>
        </c:ser>
        <c:ser>
          <c:idx val="4"/>
          <c:order val="4"/>
          <c:tx>
            <c:strRef>
              <c:f>'14.Household (per household)'!$W$43</c:f>
              <c:strCache>
                <c:ptCount val="1"/>
                <c:pt idx="0">
                  <c:v>動力他※</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household)'!$AA$43:$BE$43</c:f>
              <c:numCache>
                <c:formatCode>#,##0_);[Red]\(#,##0\)</c:formatCode>
                <c:ptCount val="29"/>
                <c:pt idx="0">
                  <c:v>1256.3724715110338</c:v>
                </c:pt>
                <c:pt idx="1">
                  <c:v>1392.7431017537199</c:v>
                </c:pt>
                <c:pt idx="2">
                  <c:v>1430.3643454889946</c:v>
                </c:pt>
                <c:pt idx="3">
                  <c:v>1332.419294512154</c:v>
                </c:pt>
                <c:pt idx="4">
                  <c:v>1460.368875172285</c:v>
                </c:pt>
                <c:pt idx="5">
                  <c:v>1437.1704906070815</c:v>
                </c:pt>
                <c:pt idx="6">
                  <c:v>1470.6143898462526</c:v>
                </c:pt>
                <c:pt idx="7">
                  <c:v>1415.5877468714023</c:v>
                </c:pt>
                <c:pt idx="8">
                  <c:v>1342.2077385679613</c:v>
                </c:pt>
                <c:pt idx="9">
                  <c:v>1400.6741320897113</c:v>
                </c:pt>
                <c:pt idx="10">
                  <c:v>1287.2518206084305</c:v>
                </c:pt>
                <c:pt idx="11">
                  <c:v>1374.8785945877266</c:v>
                </c:pt>
                <c:pt idx="12">
                  <c:v>1476.1401697251738</c:v>
                </c:pt>
                <c:pt idx="13">
                  <c:v>1565.086943921978</c:v>
                </c:pt>
                <c:pt idx="14">
                  <c:v>1468.3996703221324</c:v>
                </c:pt>
                <c:pt idx="15">
                  <c:v>1490.6701652323122</c:v>
                </c:pt>
                <c:pt idx="16">
                  <c:v>1439.7989192152886</c:v>
                </c:pt>
                <c:pt idx="17">
                  <c:v>1550.3572204646218</c:v>
                </c:pt>
                <c:pt idx="18">
                  <c:v>1535.7417861693382</c:v>
                </c:pt>
                <c:pt idx="19">
                  <c:v>1447.1562876207686</c:v>
                </c:pt>
                <c:pt idx="20">
                  <c:v>1501.1083360498594</c:v>
                </c:pt>
                <c:pt idx="21">
                  <c:v>1780.4567854642492</c:v>
                </c:pt>
                <c:pt idx="22">
                  <c:v>1983.6902801600336</c:v>
                </c:pt>
                <c:pt idx="23">
                  <c:v>1949.1974077493846</c:v>
                </c:pt>
                <c:pt idx="24">
                  <c:v>1796.7705845818975</c:v>
                </c:pt>
                <c:pt idx="25">
                  <c:v>1667.7955572112435</c:v>
                </c:pt>
                <c:pt idx="26">
                  <c:v>1594.5032786000982</c:v>
                </c:pt>
                <c:pt idx="27">
                  <c:v>1474.953167679203</c:v>
                </c:pt>
                <c:pt idx="28">
                  <c:v>1280.3094895513</c:v>
                </c:pt>
              </c:numCache>
            </c:numRef>
          </c:val>
          <c:extLst>
            <c:ext xmlns:c16="http://schemas.microsoft.com/office/drawing/2014/chart" uri="{C3380CC4-5D6E-409C-BE32-E72D297353CC}">
              <c16:uniqueId val="{00000004-EC67-46AC-8A56-1FD4C1A09225}"/>
            </c:ext>
          </c:extLst>
        </c:ser>
        <c:ser>
          <c:idx val="5"/>
          <c:order val="5"/>
          <c:tx>
            <c:strRef>
              <c:f>'14.Household (per household)'!$W$44</c:f>
              <c:strCache>
                <c:ptCount val="1"/>
                <c:pt idx="0">
                  <c:v>自家用乗用車</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household)'!$AA$44:$BE$44</c:f>
              <c:numCache>
                <c:formatCode>#,##0_);[Red]\(#,##0\)</c:formatCode>
                <c:ptCount val="29"/>
                <c:pt idx="0">
                  <c:v>1181.2209390503438</c:v>
                </c:pt>
                <c:pt idx="1">
                  <c:v>1160.6865877286489</c:v>
                </c:pt>
                <c:pt idx="2">
                  <c:v>1319.7402837110908</c:v>
                </c:pt>
                <c:pt idx="3">
                  <c:v>1396.6051827057036</c:v>
                </c:pt>
                <c:pt idx="4">
                  <c:v>1523.8764651838103</c:v>
                </c:pt>
                <c:pt idx="5">
                  <c:v>1511.4386853760318</c:v>
                </c:pt>
                <c:pt idx="6">
                  <c:v>1608.8460100292777</c:v>
                </c:pt>
                <c:pt idx="7">
                  <c:v>1452.4838193337664</c:v>
                </c:pt>
                <c:pt idx="8">
                  <c:v>1529.0106377576685</c:v>
                </c:pt>
                <c:pt idx="9">
                  <c:v>1590.2268933553314</c:v>
                </c:pt>
                <c:pt idx="10">
                  <c:v>1615.5248197028523</c:v>
                </c:pt>
                <c:pt idx="11">
                  <c:v>1580.6956289062027</c:v>
                </c:pt>
                <c:pt idx="12">
                  <c:v>1585.9606573938577</c:v>
                </c:pt>
                <c:pt idx="13">
                  <c:v>1596.417501887353</c:v>
                </c:pt>
                <c:pt idx="14">
                  <c:v>1550.6103128222567</c:v>
                </c:pt>
                <c:pt idx="15">
                  <c:v>1491.4789248987561</c:v>
                </c:pt>
                <c:pt idx="16">
                  <c:v>1437.6465814917144</c:v>
                </c:pt>
                <c:pt idx="17">
                  <c:v>1397.5612929413055</c:v>
                </c:pt>
                <c:pt idx="18">
                  <c:v>1389.5693798917757</c:v>
                </c:pt>
                <c:pt idx="19">
                  <c:v>1302.3975351089439</c:v>
                </c:pt>
                <c:pt idx="20">
                  <c:v>1286.895081602883</c:v>
                </c:pt>
                <c:pt idx="21">
                  <c:v>1239.5124994457144</c:v>
                </c:pt>
                <c:pt idx="22">
                  <c:v>1235.7629913182909</c:v>
                </c:pt>
                <c:pt idx="23">
                  <c:v>1179.7949237718378</c:v>
                </c:pt>
                <c:pt idx="24">
                  <c:v>1096.6527197848345</c:v>
                </c:pt>
                <c:pt idx="25">
                  <c:v>1089.4367582568673</c:v>
                </c:pt>
                <c:pt idx="26">
                  <c:v>1033.780016245875</c:v>
                </c:pt>
                <c:pt idx="27">
                  <c:v>1046.3952190029474</c:v>
                </c:pt>
                <c:pt idx="28">
                  <c:v>1058.3471299475063</c:v>
                </c:pt>
              </c:numCache>
            </c:numRef>
          </c:val>
          <c:extLst>
            <c:ext xmlns:c16="http://schemas.microsoft.com/office/drawing/2014/chart" uri="{C3380CC4-5D6E-409C-BE32-E72D297353CC}">
              <c16:uniqueId val="{00000005-EC67-46AC-8A56-1FD4C1A09225}"/>
            </c:ext>
          </c:extLst>
        </c:ser>
        <c:ser>
          <c:idx val="6"/>
          <c:order val="6"/>
          <c:tx>
            <c:strRef>
              <c:f>'14.Household (per household)'!$W$45</c:f>
              <c:strCache>
                <c:ptCount val="1"/>
                <c:pt idx="0">
                  <c:v>一般廃棄物</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household)'!$AA$45:$BE$45</c:f>
              <c:numCache>
                <c:formatCode>#,##0_);[Red]\(#,##0\)</c:formatCode>
                <c:ptCount val="29"/>
                <c:pt idx="0">
                  <c:v>275.60677647018008</c:v>
                </c:pt>
                <c:pt idx="1">
                  <c:v>277.87719770392442</c:v>
                </c:pt>
                <c:pt idx="2">
                  <c:v>277.49202836656997</c:v>
                </c:pt>
                <c:pt idx="3">
                  <c:v>273.63661204860404</c:v>
                </c:pt>
                <c:pt idx="4">
                  <c:v>280.9161374802124</c:v>
                </c:pt>
                <c:pt idx="5">
                  <c:v>284.17694692726724</c:v>
                </c:pt>
                <c:pt idx="6">
                  <c:v>289.20966100895384</c:v>
                </c:pt>
                <c:pt idx="7">
                  <c:v>291.255291240693</c:v>
                </c:pt>
                <c:pt idx="8">
                  <c:v>290.90877591281566</c:v>
                </c:pt>
                <c:pt idx="9">
                  <c:v>294.51420844977906</c:v>
                </c:pt>
                <c:pt idx="10">
                  <c:v>302.7681744229609</c:v>
                </c:pt>
                <c:pt idx="11">
                  <c:v>304.86549284752635</c:v>
                </c:pt>
                <c:pt idx="12">
                  <c:v>305.45202357063528</c:v>
                </c:pt>
                <c:pt idx="13">
                  <c:v>303.75985584044275</c:v>
                </c:pt>
                <c:pt idx="14">
                  <c:v>283.91989184036299</c:v>
                </c:pt>
                <c:pt idx="15">
                  <c:v>254.61837278100478</c:v>
                </c:pt>
                <c:pt idx="16">
                  <c:v>226.38565591146977</c:v>
                </c:pt>
                <c:pt idx="17">
                  <c:v>217.7952697374092</c:v>
                </c:pt>
                <c:pt idx="18">
                  <c:v>212.83660706163187</c:v>
                </c:pt>
                <c:pt idx="19">
                  <c:v>174.64178399813491</c:v>
                </c:pt>
                <c:pt idx="20">
                  <c:v>165.09242127738591</c:v>
                </c:pt>
                <c:pt idx="21">
                  <c:v>180.79074655885614</c:v>
                </c:pt>
                <c:pt idx="22">
                  <c:v>194.90779412317252</c:v>
                </c:pt>
                <c:pt idx="23">
                  <c:v>189.288808997774</c:v>
                </c:pt>
                <c:pt idx="24">
                  <c:v>170.80321791235627</c:v>
                </c:pt>
                <c:pt idx="25">
                  <c:v>167.11903267596932</c:v>
                </c:pt>
                <c:pt idx="26">
                  <c:v>168.97791133500286</c:v>
                </c:pt>
                <c:pt idx="27">
                  <c:v>176.02429673027206</c:v>
                </c:pt>
                <c:pt idx="28">
                  <c:v>180.89061455662724</c:v>
                </c:pt>
              </c:numCache>
            </c:numRef>
          </c:val>
          <c:extLst>
            <c:ext xmlns:c16="http://schemas.microsoft.com/office/drawing/2014/chart" uri="{C3380CC4-5D6E-409C-BE32-E72D297353CC}">
              <c16:uniqueId val="{00000006-EC67-46AC-8A56-1FD4C1A09225}"/>
            </c:ext>
          </c:extLst>
        </c:ser>
        <c:ser>
          <c:idx val="7"/>
          <c:order val="7"/>
          <c:tx>
            <c:strRef>
              <c:f>'14.Household (per household)'!$W$46</c:f>
              <c:strCache>
                <c:ptCount val="1"/>
                <c:pt idx="0">
                  <c:v>水道</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household)'!$AA$46:$BE$46</c:f>
              <c:numCache>
                <c:formatCode>#,##0.0_);[Red]\(#,##0.0\)</c:formatCode>
                <c:ptCount val="29"/>
                <c:pt idx="0">
                  <c:v>50.157630748696427</c:v>
                </c:pt>
                <c:pt idx="1">
                  <c:v>62.573807862754109</c:v>
                </c:pt>
                <c:pt idx="2">
                  <c:v>74.491380347448995</c:v>
                </c:pt>
                <c:pt idx="3">
                  <c:v>79.845726844088972</c:v>
                </c:pt>
                <c:pt idx="4" formatCode="#,##0_);[Red]\(#,##0\)">
                  <c:v>99.607585728921421</c:v>
                </c:pt>
                <c:pt idx="5" formatCode="#,##0_);[Red]\(#,##0\)">
                  <c:v>103.82046493258899</c:v>
                </c:pt>
                <c:pt idx="6">
                  <c:v>95.156120001335793</c:v>
                </c:pt>
                <c:pt idx="7">
                  <c:v>86.091336440523477</c:v>
                </c:pt>
                <c:pt idx="8">
                  <c:v>79.669734523732288</c:v>
                </c:pt>
                <c:pt idx="9">
                  <c:v>76.570032281286728</c:v>
                </c:pt>
                <c:pt idx="10">
                  <c:v>73.423442647524041</c:v>
                </c:pt>
                <c:pt idx="11">
                  <c:v>68.834550130372889</c:v>
                </c:pt>
                <c:pt idx="12">
                  <c:v>70.066331648372767</c:v>
                </c:pt>
                <c:pt idx="13">
                  <c:v>69.874102414795985</c:v>
                </c:pt>
                <c:pt idx="14">
                  <c:v>66.349366045580496</c:v>
                </c:pt>
                <c:pt idx="15">
                  <c:v>63.085461135192595</c:v>
                </c:pt>
                <c:pt idx="16">
                  <c:v>60.830231701948989</c:v>
                </c:pt>
                <c:pt idx="17">
                  <c:v>67.19217670828786</c:v>
                </c:pt>
                <c:pt idx="18">
                  <c:v>78.331910350388384</c:v>
                </c:pt>
                <c:pt idx="19">
                  <c:v>83.968530070128637</c:v>
                </c:pt>
                <c:pt idx="20">
                  <c:v>82.791482104996263</c:v>
                </c:pt>
                <c:pt idx="21">
                  <c:v>89.612576508954632</c:v>
                </c:pt>
                <c:pt idx="22" formatCode="#,##0_);[Red]\(#,##0\)">
                  <c:v>114.95951030410784</c:v>
                </c:pt>
                <c:pt idx="23">
                  <c:v>99.080992430923672</c:v>
                </c:pt>
                <c:pt idx="24">
                  <c:v>98.715352025294649</c:v>
                </c:pt>
                <c:pt idx="25">
                  <c:v>85.000885425494459</c:v>
                </c:pt>
                <c:pt idx="26">
                  <c:v>77.380802658307687</c:v>
                </c:pt>
                <c:pt idx="27">
                  <c:v>78.975853019864815</c:v>
                </c:pt>
                <c:pt idx="28">
                  <c:v>80.260261637149725</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'14.Household (per household)'!$V$10</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household)'!$AA$37:$BB$37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household)'!$AA$38:$BE$38</c:f>
              <c:numCache>
                <c:formatCode>#,##0_);[Red]\(#,##0\)</c:formatCode>
                <c:ptCount val="29"/>
                <c:pt idx="0">
                  <c:v>4633.1397545969758</c:v>
                </c:pt>
                <c:pt idx="1">
                  <c:v>4621.7382736121845</c:v>
                </c:pt>
                <c:pt idx="2">
                  <c:v>4906.7233648570073</c:v>
                </c:pt>
                <c:pt idx="3">
                  <c:v>4928.8552577508181</c:v>
                </c:pt>
                <c:pt idx="4">
                  <c:v>5257.2026061780161</c:v>
                </c:pt>
                <c:pt idx="5">
                  <c:v>5252.0497193374431</c:v>
                </c:pt>
                <c:pt idx="6">
                  <c:v>5356.5044036395075</c:v>
                </c:pt>
                <c:pt idx="7">
                  <c:v>5039.2334355692674</c:v>
                </c:pt>
                <c:pt idx="8">
                  <c:v>5008.5982760186862</c:v>
                </c:pt>
                <c:pt idx="9">
                  <c:v>5180.960003695146</c:v>
                </c:pt>
                <c:pt idx="10">
                  <c:v>5232.0446976633293</c:v>
                </c:pt>
                <c:pt idx="11">
                  <c:v>5088.303883040031</c:v>
                </c:pt>
                <c:pt idx="12">
                  <c:v>5275.4228703791914</c:v>
                </c:pt>
                <c:pt idx="13">
                  <c:v>5294.6638361721461</c:v>
                </c:pt>
                <c:pt idx="14">
                  <c:v>5157.6084114601708</c:v>
                </c:pt>
                <c:pt idx="15">
                  <c:v>5145.0492759512026</c:v>
                </c:pt>
                <c:pt idx="16">
                  <c:v>4856.153665586924</c:v>
                </c:pt>
                <c:pt idx="17">
                  <c:v>4984.9849805697459</c:v>
                </c:pt>
                <c:pt idx="18">
                  <c:v>4858.0175810531473</c:v>
                </c:pt>
                <c:pt idx="19">
                  <c:v>4594.4290414619945</c:v>
                </c:pt>
                <c:pt idx="20">
                  <c:v>4860.1667884805574</c:v>
                </c:pt>
                <c:pt idx="21">
                  <c:v>5087.8335164856826</c:v>
                </c:pt>
                <c:pt idx="22">
                  <c:v>5359.6130550979869</c:v>
                </c:pt>
                <c:pt idx="23">
                  <c:v>5181.6820608996941</c:v>
                </c:pt>
                <c:pt idx="24">
                  <c:v>4794.6456258801554</c:v>
                </c:pt>
                <c:pt idx="25">
                  <c:v>4617.1167903986252</c:v>
                </c:pt>
                <c:pt idx="26">
                  <c:v>4494.6417534036291</c:v>
                </c:pt>
                <c:pt idx="27">
                  <c:v>4514.6458551473424</c:v>
                </c:pt>
                <c:pt idx="28">
                  <c:v>4150.0500864478599</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tickLblSkip val="1"/>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17542251653"/>
          <c:y val="0.35657783517801034"/>
          <c:w val="0.15008415614714846"/>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93607232833658"/>
          <c:y val="0.17150990598728297"/>
          <c:w val="0.57381077155682081"/>
          <c:h val="0.53825318784006138"/>
        </c:manualLayout>
      </c:layout>
      <c:doughnutChart>
        <c:varyColors val="1"/>
        <c:ser>
          <c:idx val="1"/>
          <c:order val="0"/>
          <c:tx>
            <c:strRef>
              <c:f>'リンク切公表時非表示（グラフの添え物）'!$BC$73</c:f>
              <c:strCache>
                <c:ptCount val="1"/>
                <c:pt idx="0">
                  <c:v>Household CO2 emissions</c:v>
                </c:pt>
              </c:strCache>
            </c:strRef>
          </c:tx>
          <c:spPr>
            <a:noFill/>
            <a:ln>
              <a:noFill/>
            </a:ln>
          </c:spPr>
          <c:dLbls>
            <c:dLbl>
              <c:idx val="0"/>
              <c:layout>
                <c:manualLayout>
                  <c:x val="8.9602588386088908E-2"/>
                  <c:y val="-3.2800544751454788E-2"/>
                </c:manualLayout>
              </c:layout>
              <c:tx>
                <c:rich>
                  <a:bodyPr wrap="square" lIns="38100" tIns="19050" rIns="38100" bIns="19050" anchor="ctr" anchorCtr="0">
                    <a:noAutofit/>
                  </a:bodyPr>
                  <a:lstStyle/>
                  <a:p>
                    <a:pPr algn="l">
                      <a:defRPr/>
                    </a:pPr>
                    <a:fld id="{A8FF9F32-2A30-4B22-AC9B-128CC8A34D8F}"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975456551541619"/>
                      <c:h val="4.2425993591289693E-2"/>
                    </c:manualLayout>
                  </c15:layout>
                  <c15:dlblFieldTable/>
                  <c15:showDataLabelsRange val="0"/>
                </c:ext>
                <c:ext xmlns:c16="http://schemas.microsoft.com/office/drawing/2014/chart" uri="{C3380CC4-5D6E-409C-BE32-E72D297353CC}">
                  <c16:uniqueId val="{00000000-847A-4E7B-89FD-A359486C853B}"/>
                </c:ext>
              </c:extLst>
            </c:dLbl>
            <c:dLbl>
              <c:idx val="1"/>
              <c:layout>
                <c:manualLayout>
                  <c:x val="0.21995894896029639"/>
                  <c:y val="9.3861723985355486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1153196520708901"/>
                      <c:h val="3.3673096653804746E-2"/>
                    </c:manualLayout>
                  </c15:layout>
                </c:ext>
                <c:ext xmlns:c16="http://schemas.microsoft.com/office/drawing/2014/chart" uri="{C3380CC4-5D6E-409C-BE32-E72D297353CC}">
                  <c16:uniqueId val="{00000001-847A-4E7B-89FD-A359486C853B}"/>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'14.Household (per household)'!$Z$25:$Z$34</c:f>
              <c:strCache>
                <c:ptCount val="10"/>
                <c:pt idx="0">
                  <c:v>Coal</c:v>
                </c:pt>
                <c:pt idx="1">
                  <c:v>Kerosene</c:v>
                </c:pt>
                <c:pt idx="2">
                  <c:v>LPG</c:v>
                </c:pt>
                <c:pt idx="3">
                  <c:v>Town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'リンク切公表時非表示（グラフの添え物）'!$BC$74:$BC$75</c:f>
              <c:numCache>
                <c:formatCode>"(FY"0000")"</c:formatCode>
                <c:ptCount val="2"/>
                <c:pt idx="0" formatCode="#,##0_ ">
                  <c:v>4150</c:v>
                </c:pt>
                <c:pt idx="1">
                  <c:v>2018</c:v>
                </c:pt>
              </c:numCache>
            </c:numRef>
          </c:val>
          <c:extLst>
            <c:ext xmlns:c16="http://schemas.microsoft.com/office/drawing/2014/chart" uri="{C3380CC4-5D6E-409C-BE32-E72D297353CC}">
              <c16:uniqueId val="{00000002-847A-4E7B-89FD-A359486C853B}"/>
            </c:ext>
          </c:extLst>
        </c:ser>
        <c:ser>
          <c:idx val="0"/>
          <c:order val="1"/>
          <c:tx>
            <c:strRef>
              <c:f>'14.Household (per household)'!$BC$23</c:f>
              <c:strCache>
                <c:ptCount val="1"/>
                <c:pt idx="0">
                  <c:v>2018</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847A-4E7B-89FD-A359486C853B}"/>
                </c:ext>
              </c:extLst>
            </c:dLbl>
            <c:dLbl>
              <c:idx val="1"/>
              <c:layout>
                <c:manualLayout>
                  <c:x val="1.195071124727304E-2"/>
                  <c:y val="-7.349368308707257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9267870480906"/>
                      <c:h val="8.4486962903574589E-2"/>
                    </c:manualLayout>
                  </c15:layout>
                </c:ext>
                <c:ext xmlns:c16="http://schemas.microsoft.com/office/drawing/2014/chart" uri="{C3380CC4-5D6E-409C-BE32-E72D297353CC}">
                  <c16:uniqueId val="{00000004-847A-4E7B-89FD-A359486C853B}"/>
                </c:ext>
              </c:extLst>
            </c:dLbl>
            <c:dLbl>
              <c:idx val="2"/>
              <c:layout>
                <c:manualLayout>
                  <c:x val="6.831089556470181E-3"/>
                  <c:y val="-1.05748267846994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094054536955E-2"/>
                      <c:h val="7.2180418399875379E-2"/>
                    </c:manualLayout>
                  </c15:layout>
                </c:ext>
                <c:ext xmlns:c16="http://schemas.microsoft.com/office/drawing/2014/chart" uri="{C3380CC4-5D6E-409C-BE32-E72D297353CC}">
                  <c16:uniqueId val="{00000005-847A-4E7B-89FD-A359486C853B}"/>
                </c:ext>
              </c:extLst>
            </c:dLbl>
            <c:dLbl>
              <c:idx val="3"/>
              <c:layout>
                <c:manualLayout>
                  <c:x val="4.3763534083410216E-2"/>
                  <c:y val="-4.186142311497820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860891474301399"/>
                      <c:h val="6.3914030657680712E-2"/>
                    </c:manualLayout>
                  </c15:layout>
                </c:ext>
                <c:ext xmlns:c16="http://schemas.microsoft.com/office/drawing/2014/chart" uri="{C3380CC4-5D6E-409C-BE32-E72D297353CC}">
                  <c16:uniqueId val="{00000006-847A-4E7B-89FD-A359486C853B}"/>
                </c:ext>
              </c:extLst>
            </c:dLbl>
            <c:dLbl>
              <c:idx val="4"/>
              <c:layout>
                <c:manualLayout>
                  <c:x val="-1.6971297647839848E-2"/>
                  <c:y val="-1.0035210154684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47A-4E7B-89FD-A359486C853B}"/>
                </c:ext>
              </c:extLst>
            </c:dLbl>
            <c:dLbl>
              <c:idx val="5"/>
              <c:layout>
                <c:manualLayout>
                  <c:x val="-0.11350300586774181"/>
                  <c:y val="2.62173616235113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47A-4E7B-89FD-A359486C853B}"/>
                </c:ext>
              </c:extLst>
            </c:dLbl>
            <c:dLbl>
              <c:idx val="6"/>
              <c:layout>
                <c:manualLayout>
                  <c:x val="3.3564196252287978E-3"/>
                  <c:y val="-1.90324746113266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58307049874418"/>
                      <c:h val="6.4589142227709465E-2"/>
                    </c:manualLayout>
                  </c15:layout>
                </c:ext>
                <c:ext xmlns:c16="http://schemas.microsoft.com/office/drawing/2014/chart" uri="{C3380CC4-5D6E-409C-BE32-E72D297353CC}">
                  <c16:uniqueId val="{00000009-847A-4E7B-89FD-A359486C853B}"/>
                </c:ext>
              </c:extLst>
            </c:dLbl>
            <c:dLbl>
              <c:idx val="7"/>
              <c:layout>
                <c:manualLayout>
                  <c:x val="-0.24837443586507818"/>
                  <c:y val="-4.53985517683093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37671260548939"/>
                      <c:h val="6.5649728025658466E-2"/>
                    </c:manualLayout>
                  </c15:layout>
                </c:ext>
                <c:ext xmlns:c16="http://schemas.microsoft.com/office/drawing/2014/chart" uri="{C3380CC4-5D6E-409C-BE32-E72D297353CC}">
                  <c16:uniqueId val="{0000000A-847A-4E7B-89FD-A359486C853B}"/>
                </c:ext>
              </c:extLst>
            </c:dLbl>
            <c:dLbl>
              <c:idx val="8"/>
              <c:layout>
                <c:manualLayout>
                  <c:x val="-0.1752407847070222"/>
                  <c:y val="-0.1264388306039881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585689876955269"/>
                      <c:h val="0.10549707006352566"/>
                    </c:manualLayout>
                  </c15:layout>
                </c:ext>
                <c:ext xmlns:c16="http://schemas.microsoft.com/office/drawing/2014/chart" uri="{C3380CC4-5D6E-409C-BE32-E72D297353CC}">
                  <c16:uniqueId val="{0000000B-847A-4E7B-89FD-A359486C853B}"/>
                </c:ext>
              </c:extLst>
            </c:dLbl>
            <c:dLbl>
              <c:idx val="9"/>
              <c:layout>
                <c:manualLayout>
                  <c:x val="1.4874614747720331E-2"/>
                  <c:y val="-0.108691120640741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42476469496882"/>
                      <c:h val="9.5124222064747896E-2"/>
                    </c:manualLayout>
                  </c15:layout>
                </c:ext>
                <c:ext xmlns:c16="http://schemas.microsoft.com/office/drawing/2014/chart" uri="{C3380CC4-5D6E-409C-BE32-E72D297353CC}">
                  <c16:uniqueId val="{0000000C-847A-4E7B-89FD-A359486C853B}"/>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'14.Household (per household)'!$Z$25:$Z$34</c:f>
              <c:strCache>
                <c:ptCount val="10"/>
                <c:pt idx="0">
                  <c:v>Coal</c:v>
                </c:pt>
                <c:pt idx="1">
                  <c:v>Kerosene</c:v>
                </c:pt>
                <c:pt idx="2">
                  <c:v>LPG</c:v>
                </c:pt>
                <c:pt idx="3">
                  <c:v>Town Gas</c:v>
                </c:pt>
                <c:pt idx="4">
                  <c:v>Electricity</c:v>
                </c:pt>
                <c:pt idx="5">
                  <c:v>Heat</c:v>
                </c:pt>
                <c:pt idx="6">
                  <c:v>Gasoline</c:v>
                </c:pt>
                <c:pt idx="7">
                  <c:v>Diesel Oil</c:v>
                </c:pt>
                <c:pt idx="8">
                  <c:v>Municipal Solid Waste</c:v>
                </c:pt>
                <c:pt idx="9">
                  <c:v>Water and Waste Water</c:v>
                </c:pt>
              </c:strCache>
            </c:strRef>
          </c:cat>
          <c:val>
            <c:numRef>
              <c:f>'14.Household (per household)'!$BC$25:$BC$34</c:f>
              <c:numCache>
                <c:formatCode>0.0%</c:formatCode>
                <c:ptCount val="10"/>
                <c:pt idx="0">
                  <c:v>0</c:v>
                </c:pt>
                <c:pt idx="1">
                  <c:v>8.3529395518730634E-2</c:v>
                </c:pt>
                <c:pt idx="2">
                  <c:v>4.6216614922291191E-2</c:v>
                </c:pt>
                <c:pt idx="3">
                  <c:v>8.4968004033150704E-2</c:v>
                </c:pt>
                <c:pt idx="4">
                  <c:v>0.4670979400011131</c:v>
                </c:pt>
                <c:pt idx="5" formatCode="0.00%">
                  <c:v>2.405560594300851E-4</c:v>
                </c:pt>
                <c:pt idx="6">
                  <c:v>0.24309744134275452</c:v>
                </c:pt>
                <c:pt idx="7">
                  <c:v>1.1922885617533883E-2</c:v>
                </c:pt>
                <c:pt idx="8">
                  <c:v>4.3587573833706768E-2</c:v>
                </c:pt>
                <c:pt idx="9">
                  <c:v>1.9339588671289182E-2</c:v>
                </c:pt>
              </c:numCache>
            </c:numRef>
          </c:val>
          <c:extLst>
            <c:ext xmlns:c16="http://schemas.microsoft.com/office/drawing/2014/chart" uri="{C3380CC4-5D6E-409C-BE32-E72D297353CC}">
              <c16:uniqueId val="{0000000D-847A-4E7B-89FD-A359486C853B}"/>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64944444444482"/>
          <c:y val="0.19035678974565121"/>
          <c:w val="0.60766322497802794"/>
          <c:h val="0.52529124497399426"/>
        </c:manualLayout>
      </c:layout>
      <c:doughnutChart>
        <c:varyColors val="1"/>
        <c:ser>
          <c:idx val="1"/>
          <c:order val="0"/>
          <c:tx>
            <c:strRef>
              <c:f>'リンク切公表時非表示（グラフの添え物）'!$BC$73</c:f>
              <c:strCache>
                <c:ptCount val="1"/>
                <c:pt idx="0">
                  <c:v>Household CO2 emissions</c:v>
                </c:pt>
              </c:strCache>
            </c:strRef>
          </c:tx>
          <c:dPt>
            <c:idx val="0"/>
            <c:bubble3D val="0"/>
            <c:spPr>
              <a:noFill/>
            </c:spPr>
            <c:extLst>
              <c:ext xmlns:c16="http://schemas.microsoft.com/office/drawing/2014/chart" uri="{C3380CC4-5D6E-409C-BE32-E72D297353CC}">
                <c16:uniqueId val="{00000001-C925-4D9D-99A8-353077A35066}"/>
              </c:ext>
            </c:extLst>
          </c:dPt>
          <c:dPt>
            <c:idx val="1"/>
            <c:bubble3D val="0"/>
            <c:spPr>
              <a:noFill/>
            </c:spPr>
            <c:extLst>
              <c:ext xmlns:c16="http://schemas.microsoft.com/office/drawing/2014/chart" uri="{C3380CC4-5D6E-409C-BE32-E72D297353CC}">
                <c16:uniqueId val="{00000003-C925-4D9D-99A8-353077A35066}"/>
              </c:ext>
            </c:extLst>
          </c:dPt>
          <c:dLbls>
            <c:dLbl>
              <c:idx val="0"/>
              <c:layout>
                <c:manualLayout>
                  <c:x val="0.1157736458871408"/>
                  <c:y val="-4.5188960308035576E-2"/>
                </c:manualLayout>
              </c:layout>
              <c:tx>
                <c:rich>
                  <a:bodyPr wrap="square" lIns="38100" tIns="19050" rIns="38100" bIns="19050" anchor="ctr" anchorCtr="0">
                    <a:noAutofit/>
                  </a:bodyPr>
                  <a:lstStyle/>
                  <a:p>
                    <a:pPr algn="l">
                      <a:defRPr/>
                    </a:pPr>
                    <a:fld id="{939167D4-421E-412B-92B5-46DDCC18BCB2}"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108028354832802"/>
                      <c:h val="4.3807795353146557E-2"/>
                    </c:manualLayout>
                  </c15:layout>
                  <c15:dlblFieldTable/>
                  <c15:showDataLabelsRange val="0"/>
                </c:ext>
                <c:ext xmlns:c16="http://schemas.microsoft.com/office/drawing/2014/chart" uri="{C3380CC4-5D6E-409C-BE32-E72D297353CC}">
                  <c16:uniqueId val="{00000001-C925-4D9D-99A8-353077A35066}"/>
                </c:ext>
              </c:extLst>
            </c:dLbl>
            <c:dLbl>
              <c:idx val="1"/>
              <c:layout>
                <c:manualLayout>
                  <c:x val="0.25447028689135909"/>
                  <c:y val="8.8486457644014221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561692119685934"/>
                      <c:h val="4.1733469079378617E-2"/>
                    </c:manualLayout>
                  </c15:layout>
                </c:ext>
                <c:ext xmlns:c16="http://schemas.microsoft.com/office/drawing/2014/chart" uri="{C3380CC4-5D6E-409C-BE32-E72D297353CC}">
                  <c16:uniqueId val="{00000003-C925-4D9D-99A8-353077A350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'14.Household (per household)'!$Z$51:$Z$58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'リンク切公表時非表示（グラフの添え物）'!$BC$74:$BC$75</c:f>
              <c:numCache>
                <c:formatCode>"(FY"0000")"</c:formatCode>
                <c:ptCount val="2"/>
                <c:pt idx="0" formatCode="#,##0_ ">
                  <c:v>4150</c:v>
                </c:pt>
                <c:pt idx="1">
                  <c:v>2018</c:v>
                </c:pt>
              </c:numCache>
            </c:numRef>
          </c:val>
          <c:extLst>
            <c:ext xmlns:c16="http://schemas.microsoft.com/office/drawing/2014/chart" uri="{C3380CC4-5D6E-409C-BE32-E72D297353CC}">
              <c16:uniqueId val="{00000004-C925-4D9D-99A8-353077A35066}"/>
            </c:ext>
          </c:extLst>
        </c:ser>
        <c:ser>
          <c:idx val="0"/>
          <c:order val="1"/>
          <c:tx>
            <c:strRef>
              <c:f>'14.Household (per household)'!$BC$49</c:f>
              <c:strCache>
                <c:ptCount val="1"/>
                <c:pt idx="0">
                  <c:v>2018</c:v>
                </c:pt>
              </c:strCache>
            </c:strRef>
          </c:tx>
          <c:spPr>
            <a:ln>
              <a:solidFill>
                <a:sysClr val="windowText" lastClr="000000"/>
              </a:solidFill>
            </a:ln>
          </c:spPr>
          <c:dLbls>
            <c:dLbl>
              <c:idx val="0"/>
              <c:layout>
                <c:manualLayout>
                  <c:x val="2.5972222649115243E-3"/>
                  <c:y val="4.40966255937974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758419893749167"/>
                      <c:h val="0.11406422477085679"/>
                    </c:manualLayout>
                  </c15:layout>
                </c:ext>
                <c:ext xmlns:c16="http://schemas.microsoft.com/office/drawing/2014/chart" uri="{C3380CC4-5D6E-409C-BE32-E72D297353CC}">
                  <c16:uniqueId val="{00000005-C925-4D9D-99A8-353077A35066}"/>
                </c:ext>
              </c:extLst>
            </c:dLbl>
            <c:dLbl>
              <c:idx val="1"/>
              <c:layout>
                <c:manualLayout>
                  <c:x val="0.10258883304715373"/>
                  <c:y val="-4.698524058715061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315535779826467"/>
                      <c:h val="6.9740339115352101E-2"/>
                    </c:manualLayout>
                  </c15:layout>
                </c:ext>
                <c:ext xmlns:c16="http://schemas.microsoft.com/office/drawing/2014/chart" uri="{C3380CC4-5D6E-409C-BE32-E72D297353CC}">
                  <c16:uniqueId val="{00000006-C925-4D9D-99A8-353077A35066}"/>
                </c:ext>
              </c:extLst>
            </c:dLbl>
            <c:dLbl>
              <c:idx val="2"/>
              <c:layout>
                <c:manualLayout>
                  <c:x val="1.9283445219684403E-3"/>
                  <c:y val="-5.212755047239454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62525696494787"/>
                      <c:h val="6.8102763488382956E-2"/>
                    </c:manualLayout>
                  </c15:layout>
                </c:ext>
                <c:ext xmlns:c16="http://schemas.microsoft.com/office/drawing/2014/chart" uri="{C3380CC4-5D6E-409C-BE32-E72D297353CC}">
                  <c16:uniqueId val="{00000007-C925-4D9D-99A8-353077A35066}"/>
                </c:ext>
              </c:extLst>
            </c:dLbl>
            <c:dLbl>
              <c:idx val="3"/>
              <c:layout>
                <c:manualLayout>
                  <c:x val="4.4406805463621862E-3"/>
                  <c:y val="-6.220478126572262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925-4D9D-99A8-353077A35066}"/>
                </c:ext>
              </c:extLst>
            </c:dLbl>
            <c:dLbl>
              <c:idx val="4"/>
              <c:layout>
                <c:manualLayout>
                  <c:x val="-9.1847470280202528E-3"/>
                  <c:y val="-1.3894485061631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D9-4DF9-824B-2733688CA822}"/>
                </c:ext>
              </c:extLst>
            </c:dLbl>
            <c:dLbl>
              <c:idx val="5"/>
              <c:layout>
                <c:manualLayout>
                  <c:x val="9.4880417055464693E-3"/>
                  <c:y val="-4.3255499841597866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925-4D9D-99A8-353077A35066}"/>
                </c:ext>
              </c:extLst>
            </c:dLbl>
            <c:dLbl>
              <c:idx val="6"/>
              <c:layout>
                <c:manualLayout>
                  <c:x val="-0.20940952703172488"/>
                  <c:y val="-0.1014871352782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597788289108296"/>
                      <c:h val="0.11105954342477858"/>
                    </c:manualLayout>
                  </c15:layout>
                </c:ext>
                <c:ext xmlns:c16="http://schemas.microsoft.com/office/drawing/2014/chart" uri="{C3380CC4-5D6E-409C-BE32-E72D297353CC}">
                  <c16:uniqueId val="{0000000A-C925-4D9D-99A8-353077A35066}"/>
                </c:ext>
              </c:extLst>
            </c:dLbl>
            <c:dLbl>
              <c:idx val="7"/>
              <c:layout>
                <c:manualLayout>
                  <c:x val="2.5641259281078081E-3"/>
                  <c:y val="-0.119880354280429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9786888595186"/>
                      <c:h val="0.1251202301622508"/>
                    </c:manualLayout>
                  </c15:layout>
                </c:ext>
                <c:ext xmlns:c16="http://schemas.microsoft.com/office/drawing/2014/chart" uri="{C3380CC4-5D6E-409C-BE32-E72D297353CC}">
                  <c16:uniqueId val="{0000000B-C925-4D9D-99A8-353077A35066}"/>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'14.Household (per household)'!$Z$51:$Z$58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'14.Household (per household)'!$BC$51:$BC$58</c:f>
              <c:numCache>
                <c:formatCode>0.0%</c:formatCode>
                <c:ptCount val="8"/>
                <c:pt idx="0">
                  <c:v>0.15634514621784332</c:v>
                </c:pt>
                <c:pt idx="1">
                  <c:v>2.9403439097963502E-2</c:v>
                </c:pt>
                <c:pt idx="2">
                  <c:v>0.13673350738454484</c:v>
                </c:pt>
                <c:pt idx="3">
                  <c:v>5.1065830448250929E-2</c:v>
                </c:pt>
                <c:pt idx="4">
                  <c:v>0.30850458738611308</c:v>
                </c:pt>
                <c:pt idx="5">
                  <c:v>0.25502032696028837</c:v>
                </c:pt>
                <c:pt idx="6">
                  <c:v>4.3587573833706768E-2</c:v>
                </c:pt>
                <c:pt idx="7">
                  <c:v>1.9339588671289182E-2</c:v>
                </c:pt>
              </c:numCache>
            </c:numRef>
          </c:val>
          <c:extLst>
            <c:ext xmlns:c16="http://schemas.microsoft.com/office/drawing/2014/chart" uri="{C3380CC4-5D6E-409C-BE32-E72D297353CC}">
              <c16:uniqueId val="{0000000C-C925-4D9D-99A8-353077A35066}"/>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3289041666666671"/>
          <c:y val="0.16343518518518557"/>
          <c:w val="0.72561222222222221"/>
          <c:h val="0.66383111111111248"/>
        </c:manualLayout>
      </c:layout>
      <c:barChart>
        <c:barDir val="col"/>
        <c:grouping val="stacked"/>
        <c:varyColors val="0"/>
        <c:ser>
          <c:idx val="0"/>
          <c:order val="0"/>
          <c:tx>
            <c:strRef>
              <c:f>'14.Household (per household)'!$Z$11</c:f>
              <c:strCache>
                <c:ptCount val="1"/>
                <c:pt idx="0">
                  <c:v>Coal</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household)'!$AA$11:$BE$11</c:f>
              <c:numCache>
                <c:formatCode>#,##0.0_);[Red]\(#,##0.0\)</c:formatCode>
                <c:ptCount val="29"/>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CD23-44FA-9CA9-480082ECB31B}"/>
            </c:ext>
          </c:extLst>
        </c:ser>
        <c:ser>
          <c:idx val="1"/>
          <c:order val="1"/>
          <c:tx>
            <c:strRef>
              <c:f>'14.Household (per household)'!$Z$12</c:f>
              <c:strCache>
                <c:ptCount val="1"/>
                <c:pt idx="0">
                  <c:v>Kerosene</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household)'!$AA$12:$BE$12</c:f>
              <c:numCache>
                <c:formatCode>#,##0_);[Red]\(#,##0\)</c:formatCode>
                <c:ptCount val="29"/>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numCache>
            </c:numRef>
          </c:val>
          <c:extLst>
            <c:ext xmlns:c16="http://schemas.microsoft.com/office/drawing/2014/chart" uri="{C3380CC4-5D6E-409C-BE32-E72D297353CC}">
              <c16:uniqueId val="{00000001-CD23-44FA-9CA9-480082ECB31B}"/>
            </c:ext>
          </c:extLst>
        </c:ser>
        <c:ser>
          <c:idx val="2"/>
          <c:order val="2"/>
          <c:tx>
            <c:strRef>
              <c:f>'14.Household (per household)'!$Z$13</c:f>
              <c:strCache>
                <c:ptCount val="1"/>
                <c:pt idx="0">
                  <c:v>LPG</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household)'!$AA$13:$BE$13</c:f>
              <c:numCache>
                <c:formatCode>#,##0_);[Red]\(#,##0\)</c:formatCode>
                <c:ptCount val="29"/>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numCache>
            </c:numRef>
          </c:val>
          <c:extLst>
            <c:ext xmlns:c16="http://schemas.microsoft.com/office/drawing/2014/chart" uri="{C3380CC4-5D6E-409C-BE32-E72D297353CC}">
              <c16:uniqueId val="{00000002-CD23-44FA-9CA9-480082ECB31B}"/>
            </c:ext>
          </c:extLst>
        </c:ser>
        <c:ser>
          <c:idx val="3"/>
          <c:order val="3"/>
          <c:tx>
            <c:strRef>
              <c:f>'14.Household (per household)'!$Z$14</c:f>
              <c:strCache>
                <c:ptCount val="1"/>
                <c:pt idx="0">
                  <c:v>Town Gas</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household)'!$AA$14:$BE$14</c:f>
              <c:numCache>
                <c:formatCode>#,##0_);[Red]\(#,##0\)</c:formatCode>
                <c:ptCount val="29"/>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352.62147248307917</c:v>
                </c:pt>
              </c:numCache>
            </c:numRef>
          </c:val>
          <c:extLst>
            <c:ext xmlns:c16="http://schemas.microsoft.com/office/drawing/2014/chart" uri="{C3380CC4-5D6E-409C-BE32-E72D297353CC}">
              <c16:uniqueId val="{00000003-CD23-44FA-9CA9-480082ECB31B}"/>
            </c:ext>
          </c:extLst>
        </c:ser>
        <c:ser>
          <c:idx val="4"/>
          <c:order val="4"/>
          <c:tx>
            <c:strRef>
              <c:f>'14.Household (per household)'!$Z$15</c:f>
              <c:strCache>
                <c:ptCount val="1"/>
                <c:pt idx="0">
                  <c:v>Electricity</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household)'!$AA$15:$BE$15</c:f>
              <c:numCache>
                <c:formatCode>#,##0_);[Red]\(#,##0\)</c:formatCode>
                <c:ptCount val="29"/>
                <c:pt idx="0">
                  <c:v>1731.9174616385253</c:v>
                </c:pt>
                <c:pt idx="1">
                  <c:v>1721.6007780248817</c:v>
                </c:pt>
                <c:pt idx="2">
                  <c:v>1788.3333201468774</c:v>
                </c:pt>
                <c:pt idx="3">
                  <c:v>1673.2692764866024</c:v>
                </c:pt>
                <c:pt idx="4">
                  <c:v>1907.7361680714387</c:v>
                </c:pt>
                <c:pt idx="5">
                  <c:v>1845.5367399282243</c:v>
                </c:pt>
                <c:pt idx="6">
                  <c:v>1825.5801856475036</c:v>
                </c:pt>
                <c:pt idx="7">
                  <c:v>1762.0239856739879</c:v>
                </c:pt>
                <c:pt idx="8">
                  <c:v>1680.9568064741179</c:v>
                </c:pt>
                <c:pt idx="9">
                  <c:v>1771.6297157567244</c:v>
                </c:pt>
                <c:pt idx="10">
                  <c:v>1734.5492184603647</c:v>
                </c:pt>
                <c:pt idx="11">
                  <c:v>1723.0115577145373</c:v>
                </c:pt>
                <c:pt idx="12">
                  <c:v>1864.3524811791999</c:v>
                </c:pt>
                <c:pt idx="13">
                  <c:v>1960.3956385133383</c:v>
                </c:pt>
                <c:pt idx="14">
                  <c:v>1905.4845471628894</c:v>
                </c:pt>
                <c:pt idx="15">
                  <c:v>1956.8093908379451</c:v>
                </c:pt>
                <c:pt idx="16">
                  <c:v>1851.2263911992741</c:v>
                </c:pt>
                <c:pt idx="17">
                  <c:v>2050.980114425352</c:v>
                </c:pt>
                <c:pt idx="18">
                  <c:v>2008.9371341824417</c:v>
                </c:pt>
                <c:pt idx="19">
                  <c:v>1882.4004280425163</c:v>
                </c:pt>
                <c:pt idx="20">
                  <c:v>2130.0843931753539</c:v>
                </c:pt>
                <c:pt idx="21">
                  <c:v>2422.0722947055679</c:v>
                </c:pt>
                <c:pt idx="22">
                  <c:v>2685.2679444109458</c:v>
                </c:pt>
                <c:pt idx="23">
                  <c:v>2634.1790021215397</c:v>
                </c:pt>
                <c:pt idx="24">
                  <c:v>2398.897920195403</c:v>
                </c:pt>
                <c:pt idx="25">
                  <c:v>2301.8150549911797</c:v>
                </c:pt>
                <c:pt idx="26">
                  <c:v>2244.0956929822955</c:v>
                </c:pt>
                <c:pt idx="27">
                  <c:v>2190.5554460659355</c:v>
                </c:pt>
                <c:pt idx="28">
                  <c:v>1938.4798462812366</c:v>
                </c:pt>
              </c:numCache>
            </c:numRef>
          </c:val>
          <c:extLst>
            <c:ext xmlns:c16="http://schemas.microsoft.com/office/drawing/2014/chart" uri="{C3380CC4-5D6E-409C-BE32-E72D297353CC}">
              <c16:uniqueId val="{00000004-CD23-44FA-9CA9-480082ECB31B}"/>
            </c:ext>
          </c:extLst>
        </c:ser>
        <c:ser>
          <c:idx val="5"/>
          <c:order val="5"/>
          <c:tx>
            <c:strRef>
              <c:f>'14.Household (per household)'!$Z$16</c:f>
              <c:strCache>
                <c:ptCount val="1"/>
                <c:pt idx="0">
                  <c:v>Heat</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household)'!$AA$16:$BE$16</c:f>
              <c:numCache>
                <c:formatCode>#,##0.0_);[Red]\(#,##0.0\)</c:formatCode>
                <c:ptCount val="29"/>
                <c:pt idx="0">
                  <c:v>2.5928519723379284</c:v>
                </c:pt>
                <c:pt idx="1">
                  <c:v>2.2933376927761606</c:v>
                </c:pt>
                <c:pt idx="2">
                  <c:v>2.3254901139141291</c:v>
                </c:pt>
                <c:pt idx="3">
                  <c:v>2.1895750761794837</c:v>
                </c:pt>
                <c:pt idx="4">
                  <c:v>2.0380436180810428</c:v>
                </c:pt>
                <c:pt idx="5">
                  <c:v>1.9289613937238295</c:v>
                </c:pt>
                <c:pt idx="6">
                  <c:v>1.8185140731467448</c:v>
                </c:pt>
                <c:pt idx="7">
                  <c:v>1.6502932709189804</c:v>
                </c:pt>
                <c:pt idx="8">
                  <c:v>1.587417390684783</c:v>
                </c:pt>
                <c:pt idx="9">
                  <c:v>1.6047263378417016</c:v>
                </c:pt>
                <c:pt idx="10">
                  <c:v>1.5436067706254968</c:v>
                </c:pt>
                <c:pt idx="11">
                  <c:v>1.4342344394170308</c:v>
                </c:pt>
                <c:pt idx="12">
                  <c:v>1.4844391642778763</c:v>
                </c:pt>
                <c:pt idx="13">
                  <c:v>1.4969512661484476</c:v>
                </c:pt>
                <c:pt idx="14">
                  <c:v>1.4308582528578568</c:v>
                </c:pt>
                <c:pt idx="15">
                  <c:v>1.5088569087863273</c:v>
                </c:pt>
                <c:pt idx="16">
                  <c:v>1.4112968028350594</c:v>
                </c:pt>
                <c:pt idx="17">
                  <c:v>1.4980613683816593</c:v>
                </c:pt>
                <c:pt idx="18">
                  <c:v>1.4231584764885283</c:v>
                </c:pt>
                <c:pt idx="19">
                  <c:v>1.3266692714933073</c:v>
                </c:pt>
                <c:pt idx="20">
                  <c:v>1.3123252902599798</c:v>
                </c:pt>
                <c:pt idx="21">
                  <c:v>1.3461250877690327</c:v>
                </c:pt>
                <c:pt idx="22">
                  <c:v>1.3116161469460239</c:v>
                </c:pt>
                <c:pt idx="23">
                  <c:v>1.2893570629587454</c:v>
                </c:pt>
                <c:pt idx="24">
                  <c:v>1.1850886195552417</c:v>
                </c:pt>
                <c:pt idx="25">
                  <c:v>1.1239396040963383</c:v>
                </c:pt>
                <c:pt idx="26">
                  <c:v>1.1203998333070797</c:v>
                </c:pt>
                <c:pt idx="27">
                  <c:v>1.1045360438498524</c:v>
                </c:pt>
                <c:pt idx="28">
                  <c:v>0.99831969523338115</c:v>
                </c:pt>
              </c:numCache>
            </c:numRef>
          </c:val>
          <c:extLst>
            <c:ext xmlns:c16="http://schemas.microsoft.com/office/drawing/2014/chart" uri="{C3380CC4-5D6E-409C-BE32-E72D297353CC}">
              <c16:uniqueId val="{00000005-CD23-44FA-9CA9-480082ECB31B}"/>
            </c:ext>
          </c:extLst>
        </c:ser>
        <c:ser>
          <c:idx val="6"/>
          <c:order val="6"/>
          <c:tx>
            <c:strRef>
              <c:f>'14.Household (per household)'!$Z$17</c:f>
              <c:strCache>
                <c:ptCount val="1"/>
                <c:pt idx="0">
                  <c:v>Gasoline</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household)'!$AA$17:$BE$17</c:f>
              <c:numCache>
                <c:formatCode>#,##0_);[Red]\(#,##0\)</c:formatCode>
                <c:ptCount val="29"/>
                <c:pt idx="0">
                  <c:v>1019.8366364956281</c:v>
                </c:pt>
                <c:pt idx="1">
                  <c:v>986.89026087831712</c:v>
                </c:pt>
                <c:pt idx="2">
                  <c:v>1108.796550400669</c:v>
                </c:pt>
                <c:pt idx="3">
                  <c:v>1154.5485063309136</c:v>
                </c:pt>
                <c:pt idx="4">
                  <c:v>1239.626448979091</c:v>
                </c:pt>
                <c:pt idx="5">
                  <c:v>1220.3636495085423</c:v>
                </c:pt>
                <c:pt idx="6">
                  <c:v>1297.3287524028185</c:v>
                </c:pt>
                <c:pt idx="7">
                  <c:v>1179.501300891736</c:v>
                </c:pt>
                <c:pt idx="8">
                  <c:v>1254.7345334011532</c:v>
                </c:pt>
                <c:pt idx="9">
                  <c:v>1321.3592002855567</c:v>
                </c:pt>
                <c:pt idx="10">
                  <c:v>1369.3615176528419</c:v>
                </c:pt>
                <c:pt idx="11">
                  <c:v>1353.4424308313723</c:v>
                </c:pt>
                <c:pt idx="12">
                  <c:v>1384.6215427039172</c:v>
                </c:pt>
                <c:pt idx="13">
                  <c:v>1415.5710727742285</c:v>
                </c:pt>
                <c:pt idx="14">
                  <c:v>1385.9829162025296</c:v>
                </c:pt>
                <c:pt idx="15">
                  <c:v>1351.4288759225317</c:v>
                </c:pt>
                <c:pt idx="16">
                  <c:v>1326.5722370984622</c:v>
                </c:pt>
                <c:pt idx="17">
                  <c:v>1305.6679336700233</c:v>
                </c:pt>
                <c:pt idx="18">
                  <c:v>1312.7093659148063</c:v>
                </c:pt>
                <c:pt idx="19">
                  <c:v>1243.2437293526305</c:v>
                </c:pt>
                <c:pt idx="20">
                  <c:v>1232.7369366416674</c:v>
                </c:pt>
                <c:pt idx="21">
                  <c:v>1188.5944306315955</c:v>
                </c:pt>
                <c:pt idx="22">
                  <c:v>1189.209328640801</c:v>
                </c:pt>
                <c:pt idx="23">
                  <c:v>1133.3614149255759</c:v>
                </c:pt>
                <c:pt idx="24">
                  <c:v>1052.9561595448461</c:v>
                </c:pt>
                <c:pt idx="25">
                  <c:v>1043.7327247168905</c:v>
                </c:pt>
                <c:pt idx="26">
                  <c:v>989.98941479193991</c:v>
                </c:pt>
                <c:pt idx="27">
                  <c:v>1000.155651144239</c:v>
                </c:pt>
                <c:pt idx="28">
                  <c:v>1008.8665574597519</c:v>
                </c:pt>
              </c:numCache>
            </c:numRef>
          </c:val>
          <c:extLst>
            <c:ext xmlns:c16="http://schemas.microsoft.com/office/drawing/2014/chart" uri="{C3380CC4-5D6E-409C-BE32-E72D297353CC}">
              <c16:uniqueId val="{00000006-CD23-44FA-9CA9-480082ECB31B}"/>
            </c:ext>
          </c:extLst>
        </c:ser>
        <c:ser>
          <c:idx val="7"/>
          <c:order val="7"/>
          <c:tx>
            <c:strRef>
              <c:f>'14.Household (per household)'!$Z$18</c:f>
              <c:strCache>
                <c:ptCount val="1"/>
                <c:pt idx="0">
                  <c:v>Diesel Oil</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household)'!$AA$18:$BE$18</c:f>
              <c:numCache>
                <c:formatCode>#,##0_);[Red]\(#,##0\)</c:formatCode>
                <c:ptCount val="29"/>
                <c:pt idx="0">
                  <c:v>161.3843025547157</c:v>
                </c:pt>
                <c:pt idx="1">
                  <c:v>173.79632685033178</c:v>
                </c:pt>
                <c:pt idx="2">
                  <c:v>210.94373331042183</c:v>
                </c:pt>
                <c:pt idx="3">
                  <c:v>242.05667637479002</c:v>
                </c:pt>
                <c:pt idx="4">
                  <c:v>284.2500162047188</c:v>
                </c:pt>
                <c:pt idx="5">
                  <c:v>291.07503586748965</c:v>
                </c:pt>
                <c:pt idx="6">
                  <c:v>311.51725762645907</c:v>
                </c:pt>
                <c:pt idx="7">
                  <c:v>272.9825184420302</c:v>
                </c:pt>
                <c:pt idx="8">
                  <c:v>274.27610435651525</c:v>
                </c:pt>
                <c:pt idx="9">
                  <c:v>268.86769306977499</c:v>
                </c:pt>
                <c:pt idx="10">
                  <c:v>246.16330205000995</c:v>
                </c:pt>
                <c:pt idx="11">
                  <c:v>227.25319807483046</c:v>
                </c:pt>
                <c:pt idx="12">
                  <c:v>201.33911468994057</c:v>
                </c:pt>
                <c:pt idx="13">
                  <c:v>180.84642911312426</c:v>
                </c:pt>
                <c:pt idx="14">
                  <c:v>164.62739661972708</c:v>
                </c:pt>
                <c:pt idx="15">
                  <c:v>140.05004897622428</c:v>
                </c:pt>
                <c:pt idx="16">
                  <c:v>111.07434439325205</c:v>
                </c:pt>
                <c:pt idx="17" formatCode="#,##0.0_);[Red]\(#,##0.0\)">
                  <c:v>91.893359271282165</c:v>
                </c:pt>
                <c:pt idx="18" formatCode="#,##0.0_);[Red]\(#,##0.0\)">
                  <c:v>76.860013976969526</c:v>
                </c:pt>
                <c:pt idx="19" formatCode="#,##0.0_);[Red]\(#,##0.0\)">
                  <c:v>59.153805756313588</c:v>
                </c:pt>
                <c:pt idx="20" formatCode="#,##0.0_);[Red]\(#,##0.0\)">
                  <c:v>54.158144961215513</c:v>
                </c:pt>
                <c:pt idx="21" formatCode="#,##0.0_);[Red]\(#,##0.0\)">
                  <c:v>50.918068814118577</c:v>
                </c:pt>
                <c:pt idx="22" formatCode="#,##0.0_);[Red]\(#,##0.0\)">
                  <c:v>46.553662677489918</c:v>
                </c:pt>
                <c:pt idx="23" formatCode="#,##0.0_);[Red]\(#,##0.0\)">
                  <c:v>46.433508846262143</c:v>
                </c:pt>
                <c:pt idx="24" formatCode="#,##0.0_);[Red]\(#,##0.0\)">
                  <c:v>43.696560239988685</c:v>
                </c:pt>
                <c:pt idx="25" formatCode="#,##0.0_);[Red]\(#,##0.0\)">
                  <c:v>45.704033539976599</c:v>
                </c:pt>
                <c:pt idx="26" formatCode="#,##0.0_);[Red]\(#,##0.0\)">
                  <c:v>43.790601453935217</c:v>
                </c:pt>
                <c:pt idx="27" formatCode="#,##0.0_);[Red]\(#,##0.0\)">
                  <c:v>46.239567858708384</c:v>
                </c:pt>
                <c:pt idx="28" formatCode="#,##0.0_);[Red]\(#,##0.0\)">
                  <c:v>49.480572487754436</c:v>
                </c:pt>
              </c:numCache>
            </c:numRef>
          </c:val>
          <c:extLst>
            <c:ext xmlns:c16="http://schemas.microsoft.com/office/drawing/2014/chart" uri="{C3380CC4-5D6E-409C-BE32-E72D297353CC}">
              <c16:uniqueId val="{00000007-CD23-44FA-9CA9-480082ECB31B}"/>
            </c:ext>
          </c:extLst>
        </c:ser>
        <c:ser>
          <c:idx val="8"/>
          <c:order val="8"/>
          <c:tx>
            <c:strRef>
              <c:f>'14.Household (per household)'!$Z$19</c:f>
              <c:strCache>
                <c:ptCount val="1"/>
                <c:pt idx="0">
                  <c:v>Municipal Solid Waste</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household)'!$AA$19:$BE$19</c:f>
              <c:numCache>
                <c:formatCode>#,##0_);[Red]\(#,##0\)</c:formatCode>
                <c:ptCount val="29"/>
                <c:pt idx="0">
                  <c:v>275.60677647018008</c:v>
                </c:pt>
                <c:pt idx="1">
                  <c:v>277.87719770392442</c:v>
                </c:pt>
                <c:pt idx="2">
                  <c:v>277.49202836656997</c:v>
                </c:pt>
                <c:pt idx="3">
                  <c:v>273.63661204860404</c:v>
                </c:pt>
                <c:pt idx="4">
                  <c:v>280.9161374802124</c:v>
                </c:pt>
                <c:pt idx="5">
                  <c:v>284.17694692726724</c:v>
                </c:pt>
                <c:pt idx="6">
                  <c:v>289.20966100895384</c:v>
                </c:pt>
                <c:pt idx="7">
                  <c:v>291.255291240693</c:v>
                </c:pt>
                <c:pt idx="8">
                  <c:v>290.90877591281566</c:v>
                </c:pt>
                <c:pt idx="9">
                  <c:v>294.51420844977906</c:v>
                </c:pt>
                <c:pt idx="10">
                  <c:v>302.7681744229609</c:v>
                </c:pt>
                <c:pt idx="11">
                  <c:v>304.86549284752635</c:v>
                </c:pt>
                <c:pt idx="12">
                  <c:v>305.45202357063528</c:v>
                </c:pt>
                <c:pt idx="13">
                  <c:v>303.75985584044275</c:v>
                </c:pt>
                <c:pt idx="14">
                  <c:v>283.91989184036299</c:v>
                </c:pt>
                <c:pt idx="15">
                  <c:v>254.61837278100478</c:v>
                </c:pt>
                <c:pt idx="16">
                  <c:v>226.38565591146977</c:v>
                </c:pt>
                <c:pt idx="17">
                  <c:v>217.7952697374092</c:v>
                </c:pt>
                <c:pt idx="18">
                  <c:v>212.83660706163187</c:v>
                </c:pt>
                <c:pt idx="19">
                  <c:v>174.64178399813491</c:v>
                </c:pt>
                <c:pt idx="20">
                  <c:v>165.09242127738591</c:v>
                </c:pt>
                <c:pt idx="21">
                  <c:v>180.79074655885614</c:v>
                </c:pt>
                <c:pt idx="22">
                  <c:v>194.90779412317252</c:v>
                </c:pt>
                <c:pt idx="23">
                  <c:v>189.288808997774</c:v>
                </c:pt>
                <c:pt idx="24">
                  <c:v>170.80321791235627</c:v>
                </c:pt>
                <c:pt idx="25">
                  <c:v>167.11903267596932</c:v>
                </c:pt>
                <c:pt idx="26">
                  <c:v>168.97791133500286</c:v>
                </c:pt>
                <c:pt idx="27">
                  <c:v>176.02429673027206</c:v>
                </c:pt>
                <c:pt idx="28">
                  <c:v>180.89061455662724</c:v>
                </c:pt>
              </c:numCache>
            </c:numRef>
          </c:val>
          <c:extLst>
            <c:ext xmlns:c16="http://schemas.microsoft.com/office/drawing/2014/chart" uri="{C3380CC4-5D6E-409C-BE32-E72D297353CC}">
              <c16:uniqueId val="{00000008-CD23-44FA-9CA9-480082ECB31B}"/>
            </c:ext>
          </c:extLst>
        </c:ser>
        <c:ser>
          <c:idx val="9"/>
          <c:order val="9"/>
          <c:tx>
            <c:strRef>
              <c:f>'14.Household (per household)'!$Z$20</c:f>
              <c:strCache>
                <c:ptCount val="1"/>
                <c:pt idx="0">
                  <c:v>Water and Waste Water</c:v>
                </c:pt>
              </c:strCache>
            </c:strRef>
          </c:tx>
          <c:spPr>
            <a:ln>
              <a:solidFill>
                <a:sysClr val="windowText" lastClr="000000"/>
              </a:solidFill>
            </a:ln>
          </c:spPr>
          <c:invertIfNegative val="0"/>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household)'!$AA$20:$BE$20</c:f>
              <c:numCache>
                <c:formatCode>#,##0.0_);[Red]\(#,##0.0\)</c:formatCode>
                <c:ptCount val="29"/>
                <c:pt idx="0">
                  <c:v>50.157630748696427</c:v>
                </c:pt>
                <c:pt idx="1">
                  <c:v>62.573807862754109</c:v>
                </c:pt>
                <c:pt idx="2">
                  <c:v>74.491380347448995</c:v>
                </c:pt>
                <c:pt idx="3">
                  <c:v>79.845726844088972</c:v>
                </c:pt>
                <c:pt idx="4">
                  <c:v>99.607585728921421</c:v>
                </c:pt>
                <c:pt idx="5" formatCode="#,##0_);[Red]\(#,##0\)">
                  <c:v>103.82046493258899</c:v>
                </c:pt>
                <c:pt idx="6">
                  <c:v>95.156120001335793</c:v>
                </c:pt>
                <c:pt idx="7">
                  <c:v>86.091336440523477</c:v>
                </c:pt>
                <c:pt idx="8">
                  <c:v>79.669734523732288</c:v>
                </c:pt>
                <c:pt idx="9">
                  <c:v>76.570032281286728</c:v>
                </c:pt>
                <c:pt idx="10">
                  <c:v>73.423442647524041</c:v>
                </c:pt>
                <c:pt idx="11">
                  <c:v>68.834550130372889</c:v>
                </c:pt>
                <c:pt idx="12">
                  <c:v>70.066331648372767</c:v>
                </c:pt>
                <c:pt idx="13">
                  <c:v>69.874102414795985</c:v>
                </c:pt>
                <c:pt idx="14">
                  <c:v>66.349366045580496</c:v>
                </c:pt>
                <c:pt idx="15">
                  <c:v>63.085461135192595</c:v>
                </c:pt>
                <c:pt idx="16">
                  <c:v>60.830231701948989</c:v>
                </c:pt>
                <c:pt idx="17">
                  <c:v>67.19217670828786</c:v>
                </c:pt>
                <c:pt idx="18">
                  <c:v>78.331910350388384</c:v>
                </c:pt>
                <c:pt idx="19">
                  <c:v>83.968530070128637</c:v>
                </c:pt>
                <c:pt idx="20">
                  <c:v>82.791482104996263</c:v>
                </c:pt>
                <c:pt idx="21">
                  <c:v>89.612576508954632</c:v>
                </c:pt>
                <c:pt idx="22" formatCode="#,##0_);[Red]\(#,##0\)">
                  <c:v>114.95951030410784</c:v>
                </c:pt>
                <c:pt idx="23">
                  <c:v>99.080992430923672</c:v>
                </c:pt>
                <c:pt idx="24">
                  <c:v>98.715352025294649</c:v>
                </c:pt>
                <c:pt idx="25">
                  <c:v>85.000885425494459</c:v>
                </c:pt>
                <c:pt idx="26">
                  <c:v>77.380802658307687</c:v>
                </c:pt>
                <c:pt idx="27">
                  <c:v>78.975853019864815</c:v>
                </c:pt>
                <c:pt idx="28">
                  <c:v>80.260261637149725</c:v>
                </c:pt>
              </c:numCache>
            </c:numRef>
          </c:val>
          <c:extLst>
            <c:ext xmlns:c16="http://schemas.microsoft.com/office/drawing/2014/chart" uri="{C3380CC4-5D6E-409C-BE32-E72D297353CC}">
              <c16:uniqueId val="{00000009-CD23-44FA-9CA9-480082ECB31B}"/>
            </c:ext>
          </c:extLst>
        </c:ser>
        <c:dLbls>
          <c:showLegendKey val="0"/>
          <c:showVal val="0"/>
          <c:showCatName val="0"/>
          <c:showSerName val="0"/>
          <c:showPercent val="0"/>
          <c:showBubbleSize val="0"/>
        </c:dLbls>
        <c:gapWidth val="40"/>
        <c:overlap val="100"/>
        <c:axId val="137362432"/>
        <c:axId val="137376512"/>
      </c:barChart>
      <c:lineChart>
        <c:grouping val="standard"/>
        <c:varyColors val="0"/>
        <c:ser>
          <c:idx val="10"/>
          <c:order val="10"/>
          <c:tx>
            <c:strRef>
              <c:f>'14.Household (per household)'!$Y$10</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household)'!$AA$10:$BE$10</c:f>
              <c:numCache>
                <c:formatCode>#,##0_);[Red]\(#,##0\)</c:formatCode>
                <c:ptCount val="29"/>
                <c:pt idx="0">
                  <c:v>4633.1397545969758</c:v>
                </c:pt>
                <c:pt idx="1">
                  <c:v>4621.7382736121845</c:v>
                </c:pt>
                <c:pt idx="2">
                  <c:v>4906.7233648570073</c:v>
                </c:pt>
                <c:pt idx="3">
                  <c:v>4928.855257750819</c:v>
                </c:pt>
                <c:pt idx="4">
                  <c:v>5257.2026061780161</c:v>
                </c:pt>
                <c:pt idx="5">
                  <c:v>5252.0497193374431</c:v>
                </c:pt>
                <c:pt idx="6">
                  <c:v>5356.5044036395075</c:v>
                </c:pt>
                <c:pt idx="7">
                  <c:v>5039.2334355692683</c:v>
                </c:pt>
                <c:pt idx="8">
                  <c:v>5008.5982760186862</c:v>
                </c:pt>
                <c:pt idx="9">
                  <c:v>5180.960003695146</c:v>
                </c:pt>
                <c:pt idx="10">
                  <c:v>5232.0446976633293</c:v>
                </c:pt>
                <c:pt idx="11">
                  <c:v>5088.303883040031</c:v>
                </c:pt>
                <c:pt idx="12">
                  <c:v>5275.4228703791914</c:v>
                </c:pt>
                <c:pt idx="13">
                  <c:v>5294.6638361721452</c:v>
                </c:pt>
                <c:pt idx="14">
                  <c:v>5157.6084114601708</c:v>
                </c:pt>
                <c:pt idx="15">
                  <c:v>5145.0492759512026</c:v>
                </c:pt>
                <c:pt idx="16">
                  <c:v>4856.153665586924</c:v>
                </c:pt>
                <c:pt idx="17">
                  <c:v>4984.9849805697459</c:v>
                </c:pt>
                <c:pt idx="18">
                  <c:v>4858.0175810531482</c:v>
                </c:pt>
                <c:pt idx="19">
                  <c:v>4594.4290414619945</c:v>
                </c:pt>
                <c:pt idx="20">
                  <c:v>4860.1667884805584</c:v>
                </c:pt>
                <c:pt idx="21">
                  <c:v>5087.8335164856817</c:v>
                </c:pt>
                <c:pt idx="22">
                  <c:v>5359.6130550979869</c:v>
                </c:pt>
                <c:pt idx="23">
                  <c:v>5181.682060899695</c:v>
                </c:pt>
                <c:pt idx="24">
                  <c:v>4794.6456258801554</c:v>
                </c:pt>
                <c:pt idx="25">
                  <c:v>4617.1167903986252</c:v>
                </c:pt>
                <c:pt idx="26">
                  <c:v>4494.6417534036291</c:v>
                </c:pt>
                <c:pt idx="27">
                  <c:v>4514.6458551473424</c:v>
                </c:pt>
                <c:pt idx="28">
                  <c:v>4150.0500864478599</c:v>
                </c:pt>
              </c:numCache>
            </c:numRef>
          </c:val>
          <c:smooth val="0"/>
          <c:extLst>
            <c:ext xmlns:c16="http://schemas.microsoft.com/office/drawing/2014/chart" uri="{C3380CC4-5D6E-409C-BE32-E72D297353CC}">
              <c16:uniqueId val="{0000000A-CD23-44FA-9CA9-480082ECB31B}"/>
            </c:ext>
          </c:extLst>
        </c:ser>
        <c:dLbls>
          <c:showLegendKey val="0"/>
          <c:showVal val="0"/>
          <c:showCatName val="0"/>
          <c:showSerName val="0"/>
          <c:showPercent val="0"/>
          <c:showBubbleSize val="0"/>
        </c:dLbls>
        <c:marker val="1"/>
        <c:smooth val="0"/>
        <c:axId val="137362432"/>
        <c:axId val="137376512"/>
      </c:lineChart>
      <c:catAx>
        <c:axId val="1373624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376512"/>
        <c:crosses val="autoZero"/>
        <c:auto val="1"/>
        <c:lblAlgn val="ctr"/>
        <c:lblOffset val="100"/>
        <c:tickLblSkip val="1"/>
        <c:noMultiLvlLbl val="0"/>
      </c:catAx>
      <c:valAx>
        <c:axId val="13737651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362432"/>
        <c:crosses val="autoZero"/>
        <c:crossBetween val="between"/>
      </c:valAx>
    </c:plotArea>
    <c:legend>
      <c:legendPos val="r"/>
      <c:legendEntry>
        <c:idx val="10"/>
        <c:delete val="1"/>
      </c:legendEntry>
      <c:layout>
        <c:manualLayout>
          <c:xMode val="edge"/>
          <c:yMode val="edge"/>
          <c:x val="0.87108264244747313"/>
          <c:y val="0.31119721145967882"/>
          <c:w val="0.12891735755252862"/>
          <c:h val="0.5170620185312712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purpose)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1947625000000017"/>
          <c:y val="0.16108333333333341"/>
          <c:w val="0.7247280555555573"/>
          <c:h val="0.66509722222222334"/>
        </c:manualLayout>
      </c:layout>
      <c:barChart>
        <c:barDir val="col"/>
        <c:grouping val="stacked"/>
        <c:varyColors val="0"/>
        <c:ser>
          <c:idx val="0"/>
          <c:order val="0"/>
          <c:tx>
            <c:strRef>
              <c:f>'14.Household (per household)'!$Z$39</c:f>
              <c:strCache>
                <c:ptCount val="1"/>
                <c:pt idx="0">
                  <c:v>Heating</c:v>
                </c:pt>
              </c:strCache>
            </c:strRef>
          </c:tx>
          <c:spPr>
            <a:ln>
              <a:solidFill>
                <a:sysClr val="windowText" lastClr="000000"/>
              </a:solidFill>
            </a:ln>
          </c:spPr>
          <c:invertIfNegative val="0"/>
          <c:cat>
            <c:numRef>
              <c:f>'14.Household (per household)'!$AA$37:$BE$37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household)'!$AA$39:$BE$39</c:f>
              <c:numCache>
                <c:formatCode>#,##0_);[Red]\(#,##0\)</c:formatCode>
                <c:ptCount val="29"/>
                <c:pt idx="0">
                  <c:v>678.92115280530948</c:v>
                </c:pt>
                <c:pt idx="1">
                  <c:v>631.52929020270938</c:v>
                </c:pt>
                <c:pt idx="2">
                  <c:v>655.9526286995831</c:v>
                </c:pt>
                <c:pt idx="3">
                  <c:v>692.54279583805999</c:v>
                </c:pt>
                <c:pt idx="4">
                  <c:v>715.74978339829977</c:v>
                </c:pt>
                <c:pt idx="5">
                  <c:v>754.98801221442238</c:v>
                </c:pt>
                <c:pt idx="6">
                  <c:v>736.19014543420644</c:v>
                </c:pt>
                <c:pt idx="7">
                  <c:v>642.09305121803015</c:v>
                </c:pt>
                <c:pt idx="8">
                  <c:v>676.23041807828326</c:v>
                </c:pt>
                <c:pt idx="9">
                  <c:v>716.76150570193602</c:v>
                </c:pt>
                <c:pt idx="10">
                  <c:v>813.36266857429212</c:v>
                </c:pt>
                <c:pt idx="11">
                  <c:v>669.01704663391024</c:v>
                </c:pt>
                <c:pt idx="12">
                  <c:v>750.64788747598561</c:v>
                </c:pt>
                <c:pt idx="13">
                  <c:v>654.44108479285251</c:v>
                </c:pt>
                <c:pt idx="14">
                  <c:v>699.96874317379945</c:v>
                </c:pt>
                <c:pt idx="15">
                  <c:v>766.17658115317317</c:v>
                </c:pt>
                <c:pt idx="16">
                  <c:v>633.12014432397609</c:v>
                </c:pt>
                <c:pt idx="17">
                  <c:v>678.3315703446184</c:v>
                </c:pt>
                <c:pt idx="18">
                  <c:v>631.91588092727852</c:v>
                </c:pt>
                <c:pt idx="19">
                  <c:v>625.28543376244897</c:v>
                </c:pt>
                <c:pt idx="20">
                  <c:v>787.57229092743671</c:v>
                </c:pt>
                <c:pt idx="21">
                  <c:v>729.62091871252517</c:v>
                </c:pt>
                <c:pt idx="22">
                  <c:v>728.78960936119677</c:v>
                </c:pt>
                <c:pt idx="23">
                  <c:v>687.83040296133413</c:v>
                </c:pt>
                <c:pt idx="24">
                  <c:v>640.14764093205758</c:v>
                </c:pt>
                <c:pt idx="25">
                  <c:v>603.39308786076663</c:v>
                </c:pt>
                <c:pt idx="26">
                  <c:v>621.91462057387378</c:v>
                </c:pt>
                <c:pt idx="27">
                  <c:v>705.37573594174614</c:v>
                </c:pt>
                <c:pt idx="28">
                  <c:v>648.84018757706394</c:v>
                </c:pt>
              </c:numCache>
            </c:numRef>
          </c:val>
          <c:extLst>
            <c:ext xmlns:c16="http://schemas.microsoft.com/office/drawing/2014/chart" uri="{C3380CC4-5D6E-409C-BE32-E72D297353CC}">
              <c16:uniqueId val="{00000000-8B68-48A4-9FB2-5B3B433C40B4}"/>
            </c:ext>
          </c:extLst>
        </c:ser>
        <c:ser>
          <c:idx val="1"/>
          <c:order val="1"/>
          <c:tx>
            <c:strRef>
              <c:f>'14.Household (per household)'!$Z$40</c:f>
              <c:strCache>
                <c:ptCount val="1"/>
                <c:pt idx="0">
                  <c:v>Cooling</c:v>
                </c:pt>
              </c:strCache>
            </c:strRef>
          </c:tx>
          <c:spPr>
            <a:ln>
              <a:solidFill>
                <a:sysClr val="windowText" lastClr="000000"/>
              </a:solidFill>
            </a:ln>
          </c:spPr>
          <c:invertIfNegative val="0"/>
          <c:cat>
            <c:numRef>
              <c:f>'14.Household (per household)'!$AA$37:$BE$37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household)'!$AA$40:$BE$40</c:f>
              <c:numCache>
                <c:formatCode>#,##0.0_);[Red]\(#,##0.0\)</c:formatCode>
                <c:ptCount val="29"/>
                <c:pt idx="0" formatCode="#,##0_);[Red]\(#,##0\)">
                  <c:v>104.81212968161265</c:v>
                </c:pt>
                <c:pt idx="1">
                  <c:v>78.105002951595736</c:v>
                </c:pt>
                <c:pt idx="2">
                  <c:v>87.697088515687526</c:v>
                </c:pt>
                <c:pt idx="3">
                  <c:v>49.979353529105587</c:v>
                </c:pt>
                <c:pt idx="4" formatCode="#,##0_);[Red]\(#,##0\)">
                  <c:v>148.63529103605114</c:v>
                </c:pt>
                <c:pt idx="5" formatCode="#,##0_);[Red]\(#,##0\)">
                  <c:v>112.22999909882583</c:v>
                </c:pt>
                <c:pt idx="6">
                  <c:v>88.5264884700875</c:v>
                </c:pt>
                <c:pt idx="7">
                  <c:v>91.974513779304502</c:v>
                </c:pt>
                <c:pt idx="8">
                  <c:v>98.668071258081085</c:v>
                </c:pt>
                <c:pt idx="9" formatCode="#,##0_);[Red]\(#,##0\)">
                  <c:v>109.12593943637225</c:v>
                </c:pt>
                <c:pt idx="10" formatCode="#,##0_);[Red]\(#,##0\)">
                  <c:v>103.25146336262002</c:v>
                </c:pt>
                <c:pt idx="11">
                  <c:v>96.67610113987962</c:v>
                </c:pt>
                <c:pt idx="12" formatCode="#,##0_);[Red]\(#,##0\)">
                  <c:v>105.44982350873305</c:v>
                </c:pt>
                <c:pt idx="13">
                  <c:v>83.636501390315985</c:v>
                </c:pt>
                <c:pt idx="14" formatCode="#,##0_);[Red]\(#,##0\)">
                  <c:v>118.52570370557434</c:v>
                </c:pt>
                <c:pt idx="15" formatCode="#,##0_);[Red]\(#,##0\)">
                  <c:v>108.50843351063996</c:v>
                </c:pt>
                <c:pt idx="16">
                  <c:v>93.488313384663954</c:v>
                </c:pt>
                <c:pt idx="17" formatCode="#,##0_);[Red]\(#,##0\)">
                  <c:v>115.26661364771263</c:v>
                </c:pt>
                <c:pt idx="18">
                  <c:v>92.581698524302823</c:v>
                </c:pt>
                <c:pt idx="19">
                  <c:v>70.711933177762916</c:v>
                </c:pt>
                <c:pt idx="20" formatCode="#,##0_);[Red]\(#,##0\)">
                  <c:v>127.85889891638077</c:v>
                </c:pt>
                <c:pt idx="21" formatCode="#,##0_);[Red]\(#,##0\)">
                  <c:v>114.98674019954898</c:v>
                </c:pt>
                <c:pt idx="22" formatCode="#,##0_);[Red]\(#,##0\)">
                  <c:v>123.39305652654235</c:v>
                </c:pt>
                <c:pt idx="23" formatCode="#,##0_);[Red]\(#,##0\)">
                  <c:v>132.48126239808377</c:v>
                </c:pt>
                <c:pt idx="24">
                  <c:v>94.983467026355811</c:v>
                </c:pt>
                <c:pt idx="25">
                  <c:v>96.165214830819266</c:v>
                </c:pt>
                <c:pt idx="26" formatCode="#,##0_);[Red]\(#,##0\)">
                  <c:v>100.60298840556929</c:v>
                </c:pt>
                <c:pt idx="27" formatCode="#,##0_);[Red]\(#,##0\)">
                  <c:v>105.72580968886945</c:v>
                </c:pt>
                <c:pt idx="28" formatCode="#,##0_);[Red]\(#,##0\)">
                  <c:v>122.02574497036781</c:v>
                </c:pt>
              </c:numCache>
            </c:numRef>
          </c:val>
          <c:extLst>
            <c:ext xmlns:c16="http://schemas.microsoft.com/office/drawing/2014/chart" uri="{C3380CC4-5D6E-409C-BE32-E72D297353CC}">
              <c16:uniqueId val="{00000001-8B68-48A4-9FB2-5B3B433C40B4}"/>
            </c:ext>
          </c:extLst>
        </c:ser>
        <c:ser>
          <c:idx val="2"/>
          <c:order val="2"/>
          <c:tx>
            <c:strRef>
              <c:f>'14.Household (per household)'!$Z$41</c:f>
              <c:strCache>
                <c:ptCount val="1"/>
                <c:pt idx="0">
                  <c:v>Hot Water</c:v>
                </c:pt>
              </c:strCache>
            </c:strRef>
          </c:tx>
          <c:spPr>
            <a:ln>
              <a:solidFill>
                <a:sysClr val="windowText" lastClr="000000"/>
              </a:solidFill>
            </a:ln>
          </c:spPr>
          <c:invertIfNegative val="0"/>
          <c:cat>
            <c:numRef>
              <c:f>'14.Household (per household)'!$AA$37:$BE$37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household)'!$AA$41:$BE$41</c:f>
              <c:numCache>
                <c:formatCode>#,##0_);[Red]\(#,##0\)</c:formatCode>
                <c:ptCount val="29"/>
                <c:pt idx="0">
                  <c:v>843.15586305073714</c:v>
                </c:pt>
                <c:pt idx="1">
                  <c:v>794.83032685901048</c:v>
                </c:pt>
                <c:pt idx="2">
                  <c:v>837.96110848926833</c:v>
                </c:pt>
                <c:pt idx="3">
                  <c:v>882.76183292806184</c:v>
                </c:pt>
                <c:pt idx="4">
                  <c:v>794.32168185631679</c:v>
                </c:pt>
                <c:pt idx="5">
                  <c:v>821.20535964718533</c:v>
                </c:pt>
                <c:pt idx="6">
                  <c:v>851.32558912342643</c:v>
                </c:pt>
                <c:pt idx="7">
                  <c:v>843.91526195437609</c:v>
                </c:pt>
                <c:pt idx="8">
                  <c:v>755.64202916582133</c:v>
                </c:pt>
                <c:pt idx="9">
                  <c:v>748.96950740026523</c:v>
                </c:pt>
                <c:pt idx="10">
                  <c:v>796.60521292819146</c:v>
                </c:pt>
                <c:pt idx="11">
                  <c:v>773.18661859784993</c:v>
                </c:pt>
                <c:pt idx="12">
                  <c:v>761.25223415625248</c:v>
                </c:pt>
                <c:pt idx="13">
                  <c:v>787.17123670731132</c:v>
                </c:pt>
                <c:pt idx="14">
                  <c:v>745.25708805899467</c:v>
                </c:pt>
                <c:pt idx="15">
                  <c:v>756.73941419536743</c:v>
                </c:pt>
                <c:pt idx="16">
                  <c:v>750.24024813025994</c:v>
                </c:pt>
                <c:pt idx="17">
                  <c:v>739.93079253551457</c:v>
                </c:pt>
                <c:pt idx="18">
                  <c:v>694.76803603992403</c:v>
                </c:pt>
                <c:pt idx="19">
                  <c:v>674.9838932555399</c:v>
                </c:pt>
                <c:pt idx="20">
                  <c:v>684.77301113650901</c:v>
                </c:pt>
                <c:pt idx="21">
                  <c:v>715.67570577224956</c:v>
                </c:pt>
                <c:pt idx="22">
                  <c:v>727.00292113384933</c:v>
                </c:pt>
                <c:pt idx="23">
                  <c:v>691.84602537639057</c:v>
                </c:pt>
                <c:pt idx="24">
                  <c:v>649.78942274933377</c:v>
                </c:pt>
                <c:pt idx="25">
                  <c:v>661.15306088134844</c:v>
                </c:pt>
                <c:pt idx="26">
                  <c:v>653.0189342346788</c:v>
                </c:pt>
                <c:pt idx="27">
                  <c:v>676.43350815432052</c:v>
                </c:pt>
                <c:pt idx="28">
                  <c:v>567.45090414154947</c:v>
                </c:pt>
              </c:numCache>
            </c:numRef>
          </c:val>
          <c:extLst>
            <c:ext xmlns:c16="http://schemas.microsoft.com/office/drawing/2014/chart" uri="{C3380CC4-5D6E-409C-BE32-E72D297353CC}">
              <c16:uniqueId val="{00000002-8B68-48A4-9FB2-5B3B433C40B4}"/>
            </c:ext>
          </c:extLst>
        </c:ser>
        <c:ser>
          <c:idx val="3"/>
          <c:order val="3"/>
          <c:tx>
            <c:strRef>
              <c:f>'14.Household (per household)'!$Z$42</c:f>
              <c:strCache>
                <c:ptCount val="1"/>
                <c:pt idx="0">
                  <c:v>Cooking</c:v>
                </c:pt>
              </c:strCache>
            </c:strRef>
          </c:tx>
          <c:spPr>
            <a:ln>
              <a:solidFill>
                <a:sysClr val="windowText" lastClr="000000"/>
              </a:solidFill>
            </a:ln>
          </c:spPr>
          <c:invertIfNegative val="0"/>
          <c:cat>
            <c:numRef>
              <c:f>'14.Household (per household)'!$AA$37:$BE$37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household)'!$AA$42:$BE$42</c:f>
              <c:numCache>
                <c:formatCode>#,##0_);[Red]\(#,##0\)</c:formatCode>
                <c:ptCount val="29"/>
                <c:pt idx="0">
                  <c:v>242.89279127906181</c:v>
                </c:pt>
                <c:pt idx="1">
                  <c:v>223.39295854982251</c:v>
                </c:pt>
                <c:pt idx="2">
                  <c:v>223.02450123836439</c:v>
                </c:pt>
                <c:pt idx="3">
                  <c:v>221.06445934504097</c:v>
                </c:pt>
                <c:pt idx="4">
                  <c:v>233.72678632211941</c:v>
                </c:pt>
                <c:pt idx="5">
                  <c:v>227.01976053403928</c:v>
                </c:pt>
                <c:pt idx="6">
                  <c:v>216.63599972596742</c:v>
                </c:pt>
                <c:pt idx="7">
                  <c:v>215.83241473117226</c:v>
                </c:pt>
                <c:pt idx="8">
                  <c:v>236.26087075432213</c:v>
                </c:pt>
                <c:pt idx="9">
                  <c:v>244.11778498046422</c:v>
                </c:pt>
                <c:pt idx="10">
                  <c:v>239.85709541645721</c:v>
                </c:pt>
                <c:pt idx="11">
                  <c:v>220.1498501965628</c:v>
                </c:pt>
                <c:pt idx="12">
                  <c:v>220.45374290018199</c:v>
                </c:pt>
                <c:pt idx="13">
                  <c:v>234.27660921709679</c:v>
                </c:pt>
                <c:pt idx="14">
                  <c:v>224.57763549147001</c:v>
                </c:pt>
                <c:pt idx="15">
                  <c:v>213.7719230447567</c:v>
                </c:pt>
                <c:pt idx="16">
                  <c:v>214.64357142760142</c:v>
                </c:pt>
                <c:pt idx="17">
                  <c:v>218.55004419027566</c:v>
                </c:pt>
                <c:pt idx="18">
                  <c:v>222.27228208850826</c:v>
                </c:pt>
                <c:pt idx="19">
                  <c:v>215.28364446826615</c:v>
                </c:pt>
                <c:pt idx="20">
                  <c:v>224.07526646510584</c:v>
                </c:pt>
                <c:pt idx="21">
                  <c:v>237.17754382358487</c:v>
                </c:pt>
                <c:pt idx="22">
                  <c:v>251.10689217079383</c:v>
                </c:pt>
                <c:pt idx="23">
                  <c:v>252.16223721396571</c:v>
                </c:pt>
                <c:pt idx="24">
                  <c:v>246.78322086802473</c:v>
                </c:pt>
                <c:pt idx="25">
                  <c:v>247.05319325611515</c:v>
                </c:pt>
                <c:pt idx="26">
                  <c:v>244.46320135022324</c:v>
                </c:pt>
                <c:pt idx="27">
                  <c:v>250.76226493011859</c:v>
                </c:pt>
                <c:pt idx="28">
                  <c:v>211.92575406629553</c:v>
                </c:pt>
              </c:numCache>
            </c:numRef>
          </c:val>
          <c:extLst>
            <c:ext xmlns:c16="http://schemas.microsoft.com/office/drawing/2014/chart" uri="{C3380CC4-5D6E-409C-BE32-E72D297353CC}">
              <c16:uniqueId val="{00000003-8B68-48A4-9FB2-5B3B433C40B4}"/>
            </c:ext>
          </c:extLst>
        </c:ser>
        <c:ser>
          <c:idx val="4"/>
          <c:order val="4"/>
          <c:tx>
            <c:strRef>
              <c:f>'14.Household (per household)'!$Z$43</c:f>
              <c:strCache>
                <c:ptCount val="1"/>
                <c:pt idx="0">
                  <c:v>Power etc.*</c:v>
                </c:pt>
              </c:strCache>
            </c:strRef>
          </c:tx>
          <c:spPr>
            <a:ln>
              <a:solidFill>
                <a:sysClr val="windowText" lastClr="000000"/>
              </a:solidFill>
            </a:ln>
          </c:spPr>
          <c:invertIfNegative val="0"/>
          <c:cat>
            <c:numRef>
              <c:f>'14.Household (per household)'!$AA$37:$BE$37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household)'!$AA$43:$BE$43</c:f>
              <c:numCache>
                <c:formatCode>#,##0_);[Red]\(#,##0\)</c:formatCode>
                <c:ptCount val="29"/>
                <c:pt idx="0">
                  <c:v>1256.3724715110338</c:v>
                </c:pt>
                <c:pt idx="1">
                  <c:v>1392.7431017537199</c:v>
                </c:pt>
                <c:pt idx="2">
                  <c:v>1430.3643454889946</c:v>
                </c:pt>
                <c:pt idx="3">
                  <c:v>1332.419294512154</c:v>
                </c:pt>
                <c:pt idx="4">
                  <c:v>1460.368875172285</c:v>
                </c:pt>
                <c:pt idx="5">
                  <c:v>1437.1704906070815</c:v>
                </c:pt>
                <c:pt idx="6">
                  <c:v>1470.6143898462526</c:v>
                </c:pt>
                <c:pt idx="7">
                  <c:v>1415.5877468714023</c:v>
                </c:pt>
                <c:pt idx="8">
                  <c:v>1342.2077385679613</c:v>
                </c:pt>
                <c:pt idx="9">
                  <c:v>1400.6741320897113</c:v>
                </c:pt>
                <c:pt idx="10">
                  <c:v>1287.2518206084305</c:v>
                </c:pt>
                <c:pt idx="11">
                  <c:v>1374.8785945877266</c:v>
                </c:pt>
                <c:pt idx="12">
                  <c:v>1476.1401697251738</c:v>
                </c:pt>
                <c:pt idx="13">
                  <c:v>1565.086943921978</c:v>
                </c:pt>
                <c:pt idx="14">
                  <c:v>1468.3996703221324</c:v>
                </c:pt>
                <c:pt idx="15">
                  <c:v>1490.6701652323122</c:v>
                </c:pt>
                <c:pt idx="16">
                  <c:v>1439.7989192152886</c:v>
                </c:pt>
                <c:pt idx="17">
                  <c:v>1550.3572204646218</c:v>
                </c:pt>
                <c:pt idx="18">
                  <c:v>1535.7417861693382</c:v>
                </c:pt>
                <c:pt idx="19">
                  <c:v>1447.1562876207686</c:v>
                </c:pt>
                <c:pt idx="20">
                  <c:v>1501.1083360498594</c:v>
                </c:pt>
                <c:pt idx="21">
                  <c:v>1780.4567854642492</c:v>
                </c:pt>
                <c:pt idx="22">
                  <c:v>1983.6902801600336</c:v>
                </c:pt>
                <c:pt idx="23">
                  <c:v>1949.1974077493846</c:v>
                </c:pt>
                <c:pt idx="24">
                  <c:v>1796.7705845818975</c:v>
                </c:pt>
                <c:pt idx="25">
                  <c:v>1667.7955572112435</c:v>
                </c:pt>
                <c:pt idx="26">
                  <c:v>1594.5032786000982</c:v>
                </c:pt>
                <c:pt idx="27">
                  <c:v>1474.953167679203</c:v>
                </c:pt>
                <c:pt idx="28">
                  <c:v>1280.3094895513</c:v>
                </c:pt>
              </c:numCache>
            </c:numRef>
          </c:val>
          <c:extLst>
            <c:ext xmlns:c16="http://schemas.microsoft.com/office/drawing/2014/chart" uri="{C3380CC4-5D6E-409C-BE32-E72D297353CC}">
              <c16:uniqueId val="{00000004-8B68-48A4-9FB2-5B3B433C40B4}"/>
            </c:ext>
          </c:extLst>
        </c:ser>
        <c:ser>
          <c:idx val="5"/>
          <c:order val="5"/>
          <c:tx>
            <c:strRef>
              <c:f>'14.Household (per household)'!$Z$44</c:f>
              <c:strCache>
                <c:ptCount val="1"/>
                <c:pt idx="0">
                  <c:v>Car</c:v>
                </c:pt>
              </c:strCache>
            </c:strRef>
          </c:tx>
          <c:spPr>
            <a:ln>
              <a:solidFill>
                <a:sysClr val="windowText" lastClr="000000"/>
              </a:solidFill>
            </a:ln>
          </c:spPr>
          <c:invertIfNegative val="0"/>
          <c:cat>
            <c:numRef>
              <c:f>'14.Household (per household)'!$AA$37:$BE$37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household)'!$AA$44:$BE$44</c:f>
              <c:numCache>
                <c:formatCode>#,##0_);[Red]\(#,##0\)</c:formatCode>
                <c:ptCount val="29"/>
                <c:pt idx="0">
                  <c:v>1181.2209390503438</c:v>
                </c:pt>
                <c:pt idx="1">
                  <c:v>1160.6865877286489</c:v>
                </c:pt>
                <c:pt idx="2">
                  <c:v>1319.7402837110908</c:v>
                </c:pt>
                <c:pt idx="3">
                  <c:v>1396.6051827057036</c:v>
                </c:pt>
                <c:pt idx="4">
                  <c:v>1523.8764651838103</c:v>
                </c:pt>
                <c:pt idx="5">
                  <c:v>1511.4386853760318</c:v>
                </c:pt>
                <c:pt idx="6">
                  <c:v>1608.8460100292777</c:v>
                </c:pt>
                <c:pt idx="7">
                  <c:v>1452.4838193337664</c:v>
                </c:pt>
                <c:pt idx="8">
                  <c:v>1529.0106377576685</c:v>
                </c:pt>
                <c:pt idx="9">
                  <c:v>1590.2268933553314</c:v>
                </c:pt>
                <c:pt idx="10">
                  <c:v>1615.5248197028523</c:v>
                </c:pt>
                <c:pt idx="11">
                  <c:v>1580.6956289062027</c:v>
                </c:pt>
                <c:pt idx="12">
                  <c:v>1585.9606573938577</c:v>
                </c:pt>
                <c:pt idx="13">
                  <c:v>1596.417501887353</c:v>
                </c:pt>
                <c:pt idx="14">
                  <c:v>1550.6103128222567</c:v>
                </c:pt>
                <c:pt idx="15">
                  <c:v>1491.4789248987561</c:v>
                </c:pt>
                <c:pt idx="16">
                  <c:v>1437.6465814917144</c:v>
                </c:pt>
                <c:pt idx="17">
                  <c:v>1397.5612929413055</c:v>
                </c:pt>
                <c:pt idx="18">
                  <c:v>1389.5693798917757</c:v>
                </c:pt>
                <c:pt idx="19">
                  <c:v>1302.3975351089439</c:v>
                </c:pt>
                <c:pt idx="20">
                  <c:v>1286.895081602883</c:v>
                </c:pt>
                <c:pt idx="21">
                  <c:v>1239.5124994457144</c:v>
                </c:pt>
                <c:pt idx="22">
                  <c:v>1235.7629913182909</c:v>
                </c:pt>
                <c:pt idx="23">
                  <c:v>1179.7949237718378</c:v>
                </c:pt>
                <c:pt idx="24">
                  <c:v>1096.6527197848345</c:v>
                </c:pt>
                <c:pt idx="25">
                  <c:v>1089.4367582568673</c:v>
                </c:pt>
                <c:pt idx="26">
                  <c:v>1033.780016245875</c:v>
                </c:pt>
                <c:pt idx="27">
                  <c:v>1046.3952190029474</c:v>
                </c:pt>
                <c:pt idx="28">
                  <c:v>1058.3471299475063</c:v>
                </c:pt>
              </c:numCache>
            </c:numRef>
          </c:val>
          <c:extLst>
            <c:ext xmlns:c16="http://schemas.microsoft.com/office/drawing/2014/chart" uri="{C3380CC4-5D6E-409C-BE32-E72D297353CC}">
              <c16:uniqueId val="{00000005-8B68-48A4-9FB2-5B3B433C40B4}"/>
            </c:ext>
          </c:extLst>
        </c:ser>
        <c:ser>
          <c:idx val="6"/>
          <c:order val="6"/>
          <c:tx>
            <c:strRef>
              <c:f>'14.Household (per household)'!$Z$45</c:f>
              <c:strCache>
                <c:ptCount val="1"/>
                <c:pt idx="0">
                  <c:v>Municipal Solid Waste</c:v>
                </c:pt>
              </c:strCache>
            </c:strRef>
          </c:tx>
          <c:spPr>
            <a:ln>
              <a:solidFill>
                <a:sysClr val="windowText" lastClr="000000"/>
              </a:solidFill>
            </a:ln>
          </c:spPr>
          <c:invertIfNegative val="0"/>
          <c:cat>
            <c:numRef>
              <c:f>'14.Household (per household)'!$AA$37:$BE$37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household)'!$AA$45:$BE$45</c:f>
              <c:numCache>
                <c:formatCode>#,##0_);[Red]\(#,##0\)</c:formatCode>
                <c:ptCount val="29"/>
                <c:pt idx="0">
                  <c:v>275.60677647018008</c:v>
                </c:pt>
                <c:pt idx="1">
                  <c:v>277.87719770392442</c:v>
                </c:pt>
                <c:pt idx="2">
                  <c:v>277.49202836656997</c:v>
                </c:pt>
                <c:pt idx="3">
                  <c:v>273.63661204860404</c:v>
                </c:pt>
                <c:pt idx="4">
                  <c:v>280.9161374802124</c:v>
                </c:pt>
                <c:pt idx="5">
                  <c:v>284.17694692726724</c:v>
                </c:pt>
                <c:pt idx="6">
                  <c:v>289.20966100895384</c:v>
                </c:pt>
                <c:pt idx="7">
                  <c:v>291.255291240693</c:v>
                </c:pt>
                <c:pt idx="8">
                  <c:v>290.90877591281566</c:v>
                </c:pt>
                <c:pt idx="9">
                  <c:v>294.51420844977906</c:v>
                </c:pt>
                <c:pt idx="10">
                  <c:v>302.7681744229609</c:v>
                </c:pt>
                <c:pt idx="11">
                  <c:v>304.86549284752635</c:v>
                </c:pt>
                <c:pt idx="12">
                  <c:v>305.45202357063528</c:v>
                </c:pt>
                <c:pt idx="13">
                  <c:v>303.75985584044275</c:v>
                </c:pt>
                <c:pt idx="14">
                  <c:v>283.91989184036299</c:v>
                </c:pt>
                <c:pt idx="15">
                  <c:v>254.61837278100478</c:v>
                </c:pt>
                <c:pt idx="16">
                  <c:v>226.38565591146977</c:v>
                </c:pt>
                <c:pt idx="17">
                  <c:v>217.7952697374092</c:v>
                </c:pt>
                <c:pt idx="18">
                  <c:v>212.83660706163187</c:v>
                </c:pt>
                <c:pt idx="19">
                  <c:v>174.64178399813491</c:v>
                </c:pt>
                <c:pt idx="20">
                  <c:v>165.09242127738591</c:v>
                </c:pt>
                <c:pt idx="21">
                  <c:v>180.79074655885614</c:v>
                </c:pt>
                <c:pt idx="22">
                  <c:v>194.90779412317252</c:v>
                </c:pt>
                <c:pt idx="23">
                  <c:v>189.288808997774</c:v>
                </c:pt>
                <c:pt idx="24">
                  <c:v>170.80321791235627</c:v>
                </c:pt>
                <c:pt idx="25">
                  <c:v>167.11903267596932</c:v>
                </c:pt>
                <c:pt idx="26">
                  <c:v>168.97791133500286</c:v>
                </c:pt>
                <c:pt idx="27">
                  <c:v>176.02429673027206</c:v>
                </c:pt>
                <c:pt idx="28">
                  <c:v>180.89061455662724</c:v>
                </c:pt>
              </c:numCache>
            </c:numRef>
          </c:val>
          <c:extLst>
            <c:ext xmlns:c16="http://schemas.microsoft.com/office/drawing/2014/chart" uri="{C3380CC4-5D6E-409C-BE32-E72D297353CC}">
              <c16:uniqueId val="{00000006-8B68-48A4-9FB2-5B3B433C40B4}"/>
            </c:ext>
          </c:extLst>
        </c:ser>
        <c:ser>
          <c:idx val="7"/>
          <c:order val="7"/>
          <c:tx>
            <c:strRef>
              <c:f>'14.Household (per household)'!$Z$46</c:f>
              <c:strCache>
                <c:ptCount val="1"/>
                <c:pt idx="0">
                  <c:v>Water and Waste Water</c:v>
                </c:pt>
              </c:strCache>
            </c:strRef>
          </c:tx>
          <c:spPr>
            <a:ln>
              <a:solidFill>
                <a:sysClr val="windowText" lastClr="000000"/>
              </a:solidFill>
            </a:ln>
          </c:spPr>
          <c:invertIfNegative val="0"/>
          <c:cat>
            <c:numRef>
              <c:f>'14.Household (per household)'!$AA$37:$BE$37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household)'!$AA$46:$BE$46</c:f>
              <c:numCache>
                <c:formatCode>#,##0.0_);[Red]\(#,##0.0\)</c:formatCode>
                <c:ptCount val="29"/>
                <c:pt idx="0">
                  <c:v>50.157630748696427</c:v>
                </c:pt>
                <c:pt idx="1">
                  <c:v>62.573807862754109</c:v>
                </c:pt>
                <c:pt idx="2">
                  <c:v>74.491380347448995</c:v>
                </c:pt>
                <c:pt idx="3">
                  <c:v>79.845726844088972</c:v>
                </c:pt>
                <c:pt idx="4" formatCode="#,##0_);[Red]\(#,##0\)">
                  <c:v>99.607585728921421</c:v>
                </c:pt>
                <c:pt idx="5" formatCode="#,##0_);[Red]\(#,##0\)">
                  <c:v>103.82046493258899</c:v>
                </c:pt>
                <c:pt idx="6">
                  <c:v>95.156120001335793</c:v>
                </c:pt>
                <c:pt idx="7">
                  <c:v>86.091336440523477</c:v>
                </c:pt>
                <c:pt idx="8">
                  <c:v>79.669734523732288</c:v>
                </c:pt>
                <c:pt idx="9">
                  <c:v>76.570032281286728</c:v>
                </c:pt>
                <c:pt idx="10">
                  <c:v>73.423442647524041</c:v>
                </c:pt>
                <c:pt idx="11">
                  <c:v>68.834550130372889</c:v>
                </c:pt>
                <c:pt idx="12">
                  <c:v>70.066331648372767</c:v>
                </c:pt>
                <c:pt idx="13">
                  <c:v>69.874102414795985</c:v>
                </c:pt>
                <c:pt idx="14">
                  <c:v>66.349366045580496</c:v>
                </c:pt>
                <c:pt idx="15">
                  <c:v>63.085461135192595</c:v>
                </c:pt>
                <c:pt idx="16">
                  <c:v>60.830231701948989</c:v>
                </c:pt>
                <c:pt idx="17">
                  <c:v>67.19217670828786</c:v>
                </c:pt>
                <c:pt idx="18">
                  <c:v>78.331910350388384</c:v>
                </c:pt>
                <c:pt idx="19">
                  <c:v>83.968530070128637</c:v>
                </c:pt>
                <c:pt idx="20">
                  <c:v>82.791482104996263</c:v>
                </c:pt>
                <c:pt idx="21">
                  <c:v>89.612576508954632</c:v>
                </c:pt>
                <c:pt idx="22" formatCode="#,##0_);[Red]\(#,##0\)">
                  <c:v>114.95951030410784</c:v>
                </c:pt>
                <c:pt idx="23">
                  <c:v>99.080992430923672</c:v>
                </c:pt>
                <c:pt idx="24">
                  <c:v>98.715352025294649</c:v>
                </c:pt>
                <c:pt idx="25">
                  <c:v>85.000885425494459</c:v>
                </c:pt>
                <c:pt idx="26">
                  <c:v>77.380802658307687</c:v>
                </c:pt>
                <c:pt idx="27">
                  <c:v>78.975853019864815</c:v>
                </c:pt>
                <c:pt idx="28">
                  <c:v>80.260261637149725</c:v>
                </c:pt>
              </c:numCache>
            </c:numRef>
          </c:val>
          <c:extLst>
            <c:ext xmlns:c16="http://schemas.microsoft.com/office/drawing/2014/chart" uri="{C3380CC4-5D6E-409C-BE32-E72D297353CC}">
              <c16:uniqueId val="{00000007-8B68-48A4-9FB2-5B3B433C40B4}"/>
            </c:ext>
          </c:extLst>
        </c:ser>
        <c:dLbls>
          <c:showLegendKey val="0"/>
          <c:showVal val="0"/>
          <c:showCatName val="0"/>
          <c:showSerName val="0"/>
          <c:showPercent val="0"/>
          <c:showBubbleSize val="0"/>
        </c:dLbls>
        <c:gapWidth val="40"/>
        <c:overlap val="100"/>
        <c:axId val="137480064"/>
        <c:axId val="137481600"/>
      </c:barChart>
      <c:lineChart>
        <c:grouping val="standard"/>
        <c:varyColors val="0"/>
        <c:ser>
          <c:idx val="10"/>
          <c:order val="8"/>
          <c:tx>
            <c:strRef>
              <c:f>'14.Household (per household)'!$Y$38</c:f>
              <c:strCache>
                <c:ptCount val="1"/>
                <c:pt idx="0">
                  <c:v>Total</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'14.Household (per household)'!$AA$38:$BE$38</c:f>
              <c:numCache>
                <c:formatCode>#,##0_);[Red]\(#,##0\)</c:formatCode>
                <c:ptCount val="29"/>
                <c:pt idx="0">
                  <c:v>4633.1397545969758</c:v>
                </c:pt>
                <c:pt idx="1">
                  <c:v>4621.7382736121845</c:v>
                </c:pt>
                <c:pt idx="2">
                  <c:v>4906.7233648570073</c:v>
                </c:pt>
                <c:pt idx="3">
                  <c:v>4928.8552577508181</c:v>
                </c:pt>
                <c:pt idx="4">
                  <c:v>5257.2026061780161</c:v>
                </c:pt>
                <c:pt idx="5">
                  <c:v>5252.0497193374431</c:v>
                </c:pt>
                <c:pt idx="6">
                  <c:v>5356.5044036395075</c:v>
                </c:pt>
                <c:pt idx="7">
                  <c:v>5039.2334355692674</c:v>
                </c:pt>
                <c:pt idx="8">
                  <c:v>5008.5982760186862</c:v>
                </c:pt>
                <c:pt idx="9">
                  <c:v>5180.960003695146</c:v>
                </c:pt>
                <c:pt idx="10">
                  <c:v>5232.0446976633293</c:v>
                </c:pt>
                <c:pt idx="11">
                  <c:v>5088.303883040031</c:v>
                </c:pt>
                <c:pt idx="12">
                  <c:v>5275.4228703791914</c:v>
                </c:pt>
                <c:pt idx="13">
                  <c:v>5294.6638361721461</c:v>
                </c:pt>
                <c:pt idx="14">
                  <c:v>5157.6084114601708</c:v>
                </c:pt>
                <c:pt idx="15">
                  <c:v>5145.0492759512026</c:v>
                </c:pt>
                <c:pt idx="16">
                  <c:v>4856.153665586924</c:v>
                </c:pt>
                <c:pt idx="17">
                  <c:v>4984.9849805697459</c:v>
                </c:pt>
                <c:pt idx="18">
                  <c:v>4858.0175810531473</c:v>
                </c:pt>
                <c:pt idx="19">
                  <c:v>4594.4290414619945</c:v>
                </c:pt>
                <c:pt idx="20">
                  <c:v>4860.1667884805574</c:v>
                </c:pt>
                <c:pt idx="21">
                  <c:v>5087.8335164856826</c:v>
                </c:pt>
                <c:pt idx="22">
                  <c:v>5359.6130550979869</c:v>
                </c:pt>
                <c:pt idx="23">
                  <c:v>5181.6820608996941</c:v>
                </c:pt>
                <c:pt idx="24">
                  <c:v>4794.6456258801554</c:v>
                </c:pt>
                <c:pt idx="25">
                  <c:v>4617.1167903986252</c:v>
                </c:pt>
                <c:pt idx="26">
                  <c:v>4494.6417534036291</c:v>
                </c:pt>
                <c:pt idx="27">
                  <c:v>4514.6458551473424</c:v>
                </c:pt>
                <c:pt idx="28">
                  <c:v>4150.0500864478599</c:v>
                </c:pt>
              </c:numCache>
            </c:numRef>
          </c:val>
          <c:smooth val="0"/>
          <c:extLst>
            <c:ext xmlns:c16="http://schemas.microsoft.com/office/drawing/2014/chart" uri="{C3380CC4-5D6E-409C-BE32-E72D297353CC}">
              <c16:uniqueId val="{00000008-8B68-48A4-9FB2-5B3B433C40B4}"/>
            </c:ext>
          </c:extLst>
        </c:ser>
        <c:dLbls>
          <c:showLegendKey val="0"/>
          <c:showVal val="0"/>
          <c:showCatName val="0"/>
          <c:showSerName val="0"/>
          <c:showPercent val="0"/>
          <c:showBubbleSize val="0"/>
        </c:dLbls>
        <c:marker val="1"/>
        <c:smooth val="0"/>
        <c:axId val="137480064"/>
        <c:axId val="137481600"/>
      </c:lineChart>
      <c:catAx>
        <c:axId val="13748006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481600"/>
        <c:crosses val="autoZero"/>
        <c:auto val="1"/>
        <c:lblAlgn val="ctr"/>
        <c:lblOffset val="100"/>
        <c:tickLblSkip val="1"/>
        <c:noMultiLvlLbl val="0"/>
      </c:catAx>
      <c:valAx>
        <c:axId val="137481600"/>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7480064"/>
        <c:crosses val="autoZero"/>
        <c:crossBetween val="between"/>
      </c:valAx>
    </c:plotArea>
    <c:legend>
      <c:legendPos val="r"/>
      <c:legendEntry>
        <c:idx val="8"/>
        <c:delete val="1"/>
      </c:legendEntry>
      <c:layout>
        <c:manualLayout>
          <c:xMode val="edge"/>
          <c:yMode val="edge"/>
          <c:x val="0.84815217542251653"/>
          <c:y val="0.27422491894395556"/>
          <c:w val="0.15008415614714868"/>
          <c:h val="0.5042208429828624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83E-4B3E-8976-CBAE544398F6}"/>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83E-4B3E-8976-CBAE544398F6}"/>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83E-4B3E-8976-CBAE544398F6}"/>
            </c:ext>
          </c:extLst>
        </c:ser>
        <c:dLbls>
          <c:showLegendKey val="0"/>
          <c:showVal val="0"/>
          <c:showCatName val="0"/>
          <c:showSerName val="0"/>
          <c:showPercent val="0"/>
          <c:showBubbleSize val="0"/>
        </c:dLbls>
        <c:marker val="1"/>
        <c:smooth val="0"/>
        <c:axId val="179701632"/>
        <c:axId val="179707904"/>
      </c:lineChart>
      <c:catAx>
        <c:axId val="17970163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79707904"/>
        <c:crosses val="autoZero"/>
        <c:auto val="1"/>
        <c:lblAlgn val="ctr"/>
        <c:lblOffset val="100"/>
        <c:tickLblSkip val="1"/>
        <c:tickMarkSkip val="1"/>
        <c:noMultiLvlLbl val="0"/>
      </c:catAx>
      <c:valAx>
        <c:axId val="179707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79701632"/>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日本語用のフォントを使用)"/>
              </a:defRPr>
            </a:pPr>
            <a:r>
              <a:rPr lang="en-US" altLang="ja-JP" sz="1600" b="1">
                <a:latin typeface="+mn-ea"/>
              </a:rPr>
              <a:t>2018</a:t>
            </a:r>
            <a:r>
              <a:rPr lang="ja-JP" altLang="ja-JP" sz="1600" b="1">
                <a:latin typeface="+mn-ea"/>
              </a:rPr>
              <a:t>年度の家庭からの</a:t>
            </a:r>
            <a:r>
              <a:rPr lang="en-US" altLang="ja-JP" sz="1600" b="1">
                <a:latin typeface="+mn-ea"/>
              </a:rPr>
              <a:t>CO</a:t>
            </a:r>
            <a:r>
              <a:rPr lang="en-US" altLang="ja-JP" sz="1600" b="1" baseline="-25000">
                <a:latin typeface="+mn-ea"/>
              </a:rPr>
              <a:t>2</a:t>
            </a:r>
            <a:r>
              <a:rPr lang="ja-JP" altLang="ja-JP" sz="1600" b="1">
                <a:latin typeface="+mn-ea"/>
              </a:rPr>
              <a:t>排出量</a:t>
            </a:r>
            <a:endParaRPr lang="en-US" altLang="ja-JP" sz="1600" b="1">
              <a:latin typeface="+mn-ea"/>
            </a:endParaRPr>
          </a:p>
          <a:p>
            <a:pPr>
              <a:defRPr sz="1600">
                <a:latin typeface="(日本語用のフォントを使用)"/>
              </a:defRPr>
            </a:pPr>
            <a:r>
              <a:rPr lang="ja-JP" altLang="ja-JP" sz="1600" b="1">
                <a:latin typeface="+mn-ea"/>
              </a:rPr>
              <a:t>（燃料種別）</a:t>
            </a:r>
            <a:endParaRPr lang="ja-JP" altLang="ja-JP" sz="1600">
              <a:latin typeface="+mn-ea"/>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strRef>
              <c:f>'リンク切公表時非表示（グラフの添え物）'!$BC$78</c:f>
              <c:strCache>
                <c:ptCount val="1"/>
                <c:pt idx="0">
                  <c:v>一人当たりCO2排出量</c:v>
                </c:pt>
              </c:strCache>
            </c:strRef>
          </c:tx>
          <c:spPr>
            <a:noFill/>
          </c:spPr>
          <c:dLbls>
            <c:dLbl>
              <c:idx val="0"/>
              <c:layout>
                <c:manualLayout>
                  <c:x val="0.11810983295975692"/>
                  <c:y val="-4.7836367301330269E-3"/>
                </c:manualLayout>
              </c:layout>
              <c:tx>
                <c:rich>
                  <a:bodyPr wrap="square" lIns="38100" tIns="19050" rIns="38100" bIns="19050" anchor="ctr" anchorCtr="0">
                    <a:noAutofit/>
                  </a:bodyPr>
                  <a:lstStyle/>
                  <a:p>
                    <a:pPr algn="l">
                      <a:defRPr sz="1200" baseline="0"/>
                    </a:pPr>
                    <a:fld id="{86300199-DD15-4766-AC6A-51DCF16CB63D}" type="VALUE">
                      <a:rPr lang="en-US" altLang="ja-JP" sz="1200" b="1" baseline="0"/>
                      <a:pPr algn="l">
                        <a:defRPr sz="120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9535858101773278"/>
                      <c:h val="4.8839948298905048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26213811810198262"/>
                  <c:y val="5.9149242014107054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8710245513718653"/>
                      <c:h val="4.2587454250157142E-2"/>
                    </c:manualLayout>
                  </c15:layout>
                </c:ext>
                <c:ext xmlns:c16="http://schemas.microsoft.com/office/drawing/2014/chart" uri="{C3380CC4-5D6E-409C-BE32-E72D297353CC}">
                  <c16:uniqueId val="{00000000-FFC2-4866-BB05-E556496327A5}"/>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'リンク切公表時非表示（グラフの添え物）'!$BC$79:$BC$80</c:f>
              <c:numCache>
                <c:formatCode>"（"0000"年度）"</c:formatCode>
                <c:ptCount val="2"/>
                <c:pt idx="0" formatCode="&quot;約&quot;#,##0">
                  <c:v>1920</c:v>
                </c:pt>
                <c:pt idx="1">
                  <c:v>2018</c:v>
                </c:pt>
              </c:numCache>
            </c:numRef>
          </c:val>
          <c:extLst>
            <c:ext xmlns:c16="http://schemas.microsoft.com/office/drawing/2014/chart" uri="{C3380CC4-5D6E-409C-BE32-E72D297353CC}">
              <c16:uniqueId val="{00000001-C0DA-460F-B842-8A53DC68947C}"/>
            </c:ext>
          </c:extLst>
        </c:ser>
        <c:ser>
          <c:idx val="0"/>
          <c:order val="1"/>
          <c:tx>
            <c:strRef>
              <c:f>'15.Household (per capita)'!$BC$23</c:f>
              <c:strCache>
                <c:ptCount val="1"/>
                <c:pt idx="0">
                  <c:v>2018</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5.2484971196527491E-3"/>
                  <c:y val="-1.3612067188260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4.3008164223046208E-2"/>
                  <c:y val="5.991984103566610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645435608938"/>
                      <c:h val="8.0833706736619756E-2"/>
                    </c:manualLayout>
                  </c15:layout>
                </c:ext>
                <c:ext xmlns:c16="http://schemas.microsoft.com/office/drawing/2014/chart" uri="{C3380CC4-5D6E-409C-BE32-E72D297353CC}">
                  <c16:uniqueId val="{00000003-7E89-409F-BBD0-070E534DA055}"/>
                </c:ext>
              </c:extLst>
            </c:dLbl>
            <c:dLbl>
              <c:idx val="4"/>
              <c:layout>
                <c:manualLayout>
                  <c:x val="-1.4803040776571881E-2"/>
                  <c:y val="-2.65817065806538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1476378618155088"/>
                  <c:y val="2.3129203820773755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6.6494326850936999E-3"/>
                  <c:y val="1.262971335211723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42405307967895"/>
                      <c:h val="9.5019172005951141E-2"/>
                    </c:manualLayout>
                  </c15:layout>
                </c:ext>
                <c:ext xmlns:c16="http://schemas.microsoft.com/office/drawing/2014/chart" uri="{C3380CC4-5D6E-409C-BE32-E72D297353CC}">
                  <c16:uniqueId val="{00000005-7E89-409F-BBD0-070E534DA055}"/>
                </c:ext>
              </c:extLst>
            </c:dLbl>
            <c:dLbl>
              <c:idx val="7"/>
              <c:layout>
                <c:manualLayout>
                  <c:x val="-0.14901166744998706"/>
                  <c:y val="-9.28595475705175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5.4765349748644436E-2"/>
                  <c:y val="-0.1149294725423232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3.3648764297793711E-2"/>
                  <c:y val="-0.11513146846579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53956971270437"/>
                      <c:h val="8.3254792627865087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'15.Household (per capita)'!$W$25:$W$34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'15.Household (per capita)'!$BC$25:$BC$34</c:f>
              <c:numCache>
                <c:formatCode>0.0%</c:formatCode>
                <c:ptCount val="10"/>
                <c:pt idx="0">
                  <c:v>0</c:v>
                </c:pt>
                <c:pt idx="1">
                  <c:v>8.3529395518730634E-2</c:v>
                </c:pt>
                <c:pt idx="2">
                  <c:v>4.6216614922291191E-2</c:v>
                </c:pt>
                <c:pt idx="3">
                  <c:v>8.4968004033150704E-2</c:v>
                </c:pt>
                <c:pt idx="4">
                  <c:v>0.46709794000111315</c:v>
                </c:pt>
                <c:pt idx="5" formatCode="0.00%">
                  <c:v>2.405560594300851E-4</c:v>
                </c:pt>
                <c:pt idx="6">
                  <c:v>0.24309744134275452</c:v>
                </c:pt>
                <c:pt idx="7">
                  <c:v>1.1922885617533885E-2</c:v>
                </c:pt>
                <c:pt idx="8">
                  <c:v>4.3587573833706775E-2</c:v>
                </c:pt>
                <c:pt idx="9">
                  <c:v>1.9339588671289185E-2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排出量（燃料種別）</a:t>
            </a:r>
            <a:r>
              <a:rPr lang="ja-JP" altLang="en-US" sz="1600">
                <a:latin typeface="+mn-ea"/>
              </a:rPr>
              <a:t>の推移</a:t>
            </a:r>
            <a:endParaRPr lang="ja-JP" altLang="ja-JP" sz="1600">
              <a:latin typeface="+mn-ea"/>
            </a:endParaRP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'15.Household (per capita)'!$W$11</c:f>
              <c:strCache>
                <c:ptCount val="1"/>
                <c:pt idx="0">
                  <c:v>石炭等</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capita)'!$AA$11:$BE$11</c:f>
              <c:numCache>
                <c:formatCode>#,##0.0_);[Red]\(#,##0.0\)</c:formatCode>
                <c:ptCount val="29"/>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F69-417E-9249-532CF4F7231C}"/>
            </c:ext>
          </c:extLst>
        </c:ser>
        <c:ser>
          <c:idx val="1"/>
          <c:order val="1"/>
          <c:tx>
            <c:strRef>
              <c:f>'15.Household (per capita)'!$W$12</c:f>
              <c:strCache>
                <c:ptCount val="1"/>
                <c:pt idx="0">
                  <c:v>灯油</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capita)'!$AA$12:$BE$12</c:f>
              <c:numCache>
                <c:formatCode>#,##0_);[Red]\(#,##0\)</c:formatCode>
                <c:ptCount val="29"/>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numCache>
            </c:numRef>
          </c:val>
          <c:extLst>
            <c:ext xmlns:c16="http://schemas.microsoft.com/office/drawing/2014/chart" uri="{C3380CC4-5D6E-409C-BE32-E72D297353CC}">
              <c16:uniqueId val="{00000001-6F69-417E-9249-532CF4F7231C}"/>
            </c:ext>
          </c:extLst>
        </c:ser>
        <c:ser>
          <c:idx val="2"/>
          <c:order val="2"/>
          <c:tx>
            <c:strRef>
              <c:f>'15.Household (per capita)'!$W$13</c:f>
              <c:strCache>
                <c:ptCount val="1"/>
                <c:pt idx="0">
                  <c:v>LPG</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capita)'!$AA$13:$BE$13</c:f>
              <c:numCache>
                <c:formatCode>#,##0_);[Red]\(#,##0\)</c:formatCode>
                <c:ptCount val="29"/>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numCache>
            </c:numRef>
          </c:val>
          <c:extLst>
            <c:ext xmlns:c16="http://schemas.microsoft.com/office/drawing/2014/chart" uri="{C3380CC4-5D6E-409C-BE32-E72D297353CC}">
              <c16:uniqueId val="{00000002-6F69-417E-9249-532CF4F7231C}"/>
            </c:ext>
          </c:extLst>
        </c:ser>
        <c:ser>
          <c:idx val="3"/>
          <c:order val="3"/>
          <c:tx>
            <c:strRef>
              <c:f>'15.Household (per capita)'!$W$14</c:f>
              <c:strCache>
                <c:ptCount val="1"/>
                <c:pt idx="0">
                  <c:v>都市ガス</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capita)'!$AA$14:$BE$14</c:f>
              <c:numCache>
                <c:formatCode>#,##0_);[Red]\(#,##0\)</c:formatCode>
                <c:ptCount val="29"/>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163.21891126693788</c:v>
                </c:pt>
              </c:numCache>
            </c:numRef>
          </c:val>
          <c:extLst>
            <c:ext xmlns:c16="http://schemas.microsoft.com/office/drawing/2014/chart" uri="{C3380CC4-5D6E-409C-BE32-E72D297353CC}">
              <c16:uniqueId val="{00000003-6F69-417E-9249-532CF4F7231C}"/>
            </c:ext>
          </c:extLst>
        </c:ser>
        <c:ser>
          <c:idx val="4"/>
          <c:order val="4"/>
          <c:tx>
            <c:strRef>
              <c:f>'15.Household (per capita)'!$W$15</c:f>
              <c:strCache>
                <c:ptCount val="1"/>
                <c:pt idx="0">
                  <c:v>電力</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capita)'!$AA$15:$BE$15</c:f>
              <c:numCache>
                <c:formatCode>#,##0_);[Red]\(#,##0\)</c:formatCode>
                <c:ptCount val="29"/>
                <c:pt idx="0">
                  <c:v>585.62526674305582</c:v>
                </c:pt>
                <c:pt idx="1">
                  <c:v>589.00156157775507</c:v>
                </c:pt>
                <c:pt idx="2">
                  <c:v>618.43232767880238</c:v>
                </c:pt>
                <c:pt idx="3">
                  <c:v>584.80777284563214</c:v>
                </c:pt>
                <c:pt idx="4">
                  <c:v>673.69266419768996</c:v>
                </c:pt>
                <c:pt idx="5">
                  <c:v>658.892933119291</c:v>
                </c:pt>
                <c:pt idx="6">
                  <c:v>659.94933307878046</c:v>
                </c:pt>
                <c:pt idx="7">
                  <c:v>644.66800616581872</c:v>
                </c:pt>
                <c:pt idx="8">
                  <c:v>622.1809247035402</c:v>
                </c:pt>
                <c:pt idx="9">
                  <c:v>663.23914528930879</c:v>
                </c:pt>
                <c:pt idx="10">
                  <c:v>656.168287791534</c:v>
                </c:pt>
                <c:pt idx="11">
                  <c:v>658.23205715448944</c:v>
                </c:pt>
                <c:pt idx="12">
                  <c:v>720.38873229766398</c:v>
                </c:pt>
                <c:pt idx="13">
                  <c:v>765.12342385547481</c:v>
                </c:pt>
                <c:pt idx="14">
                  <c:v>751.2679443089595</c:v>
                </c:pt>
                <c:pt idx="15">
                  <c:v>782.64419318332943</c:v>
                </c:pt>
                <c:pt idx="16">
                  <c:v>748.48952883053948</c:v>
                </c:pt>
                <c:pt idx="17">
                  <c:v>838.20016883735013</c:v>
                </c:pt>
                <c:pt idx="18">
                  <c:v>829.36338661930131</c:v>
                </c:pt>
                <c:pt idx="19">
                  <c:v>784.57072797384728</c:v>
                </c:pt>
                <c:pt idx="20">
                  <c:v>894.62458590320603</c:v>
                </c:pt>
                <c:pt idx="21">
                  <c:v>1026.3857003063906</c:v>
                </c:pt>
                <c:pt idx="22">
                  <c:v>1169.0696768674075</c:v>
                </c:pt>
                <c:pt idx="23">
                  <c:v>1156.7676448652671</c:v>
                </c:pt>
                <c:pt idx="24">
                  <c:v>1063.5806077059403</c:v>
                </c:pt>
                <c:pt idx="25">
                  <c:v>1031.4361137098495</c:v>
                </c:pt>
                <c:pt idx="26">
                  <c:v>1016.1597288451561</c:v>
                </c:pt>
                <c:pt idx="27">
                  <c:v>1002.8610586463427</c:v>
                </c:pt>
                <c:pt idx="28">
                  <c:v>897.26972040282408</c:v>
                </c:pt>
              </c:numCache>
            </c:numRef>
          </c:val>
          <c:extLst>
            <c:ext xmlns:c16="http://schemas.microsoft.com/office/drawing/2014/chart" uri="{C3380CC4-5D6E-409C-BE32-E72D297353CC}">
              <c16:uniqueId val="{00000004-6F69-417E-9249-532CF4F7231C}"/>
            </c:ext>
          </c:extLst>
        </c:ser>
        <c:ser>
          <c:idx val="5"/>
          <c:order val="5"/>
          <c:tx>
            <c:strRef>
              <c:f>'15.Household (per capita)'!$W$16</c:f>
              <c:strCache>
                <c:ptCount val="1"/>
                <c:pt idx="0">
                  <c:v>熱</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capita)'!$AA$16:$BE$16</c:f>
              <c:numCache>
                <c:formatCode>#,##0.00_);[Red]\(#,##0.00\)</c:formatCode>
                <c:ptCount val="29"/>
                <c:pt idx="0">
                  <c:v>0.87673902570916884</c:v>
                </c:pt>
                <c:pt idx="1">
                  <c:v>0.78460668670234657</c:v>
                </c:pt>
                <c:pt idx="2">
                  <c:v>0.80418915642853472</c:v>
                </c:pt>
                <c:pt idx="3">
                  <c:v>0.76525669942824748</c:v>
                </c:pt>
                <c:pt idx="4">
                  <c:v>0.71970907602182754</c:v>
                </c:pt>
                <c:pt idx="5">
                  <c:v>0.68867717617694224</c:v>
                </c:pt>
                <c:pt idx="6">
                  <c:v>0.65739492529708043</c:v>
                </c:pt>
                <c:pt idx="7">
                  <c:v>0.60378932477769864</c:v>
                </c:pt>
                <c:pt idx="8">
                  <c:v>0.58755871431247664</c:v>
                </c:pt>
                <c:pt idx="9">
                  <c:v>0.60075608083756149</c:v>
                </c:pt>
                <c:pt idx="10">
                  <c:v>0.58393604570287139</c:v>
                </c:pt>
                <c:pt idx="11">
                  <c:v>0.54791221873840545</c:v>
                </c:pt>
                <c:pt idx="12">
                  <c:v>0.57358962885106701</c:v>
                </c:pt>
                <c:pt idx="13">
                  <c:v>0.58424557553538725</c:v>
                </c:pt>
                <c:pt idx="14">
                  <c:v>0.56413889045836452</c:v>
                </c:pt>
                <c:pt idx="15">
                  <c:v>0.60348141394624188</c:v>
                </c:pt>
                <c:pt idx="16">
                  <c:v>0.57061679976900859</c:v>
                </c:pt>
                <c:pt idx="17">
                  <c:v>0.61223182178830471</c:v>
                </c:pt>
                <c:pt idx="18">
                  <c:v>0.58753233920225834</c:v>
                </c:pt>
                <c:pt idx="19">
                  <c:v>0.55294604729686581</c:v>
                </c:pt>
                <c:pt idx="20">
                  <c:v>0.55116993163776928</c:v>
                </c:pt>
                <c:pt idx="21">
                  <c:v>0.57043860496235743</c:v>
                </c:pt>
                <c:pt idx="22">
                  <c:v>0.57103078606207036</c:v>
                </c:pt>
                <c:pt idx="23">
                  <c:v>0.56620545980662607</c:v>
                </c:pt>
                <c:pt idx="24">
                  <c:v>0.52542347198720685</c:v>
                </c:pt>
                <c:pt idx="25">
                  <c:v>0.5036338148801256</c:v>
                </c:pt>
                <c:pt idx="26">
                  <c:v>0.50733361967219037</c:v>
                </c:pt>
                <c:pt idx="27">
                  <c:v>0.50566909330582843</c:v>
                </c:pt>
                <c:pt idx="28">
                  <c:v>0.46209509762668449</c:v>
                </c:pt>
              </c:numCache>
            </c:numRef>
          </c:val>
          <c:extLst>
            <c:ext xmlns:c16="http://schemas.microsoft.com/office/drawing/2014/chart" uri="{C3380CC4-5D6E-409C-BE32-E72D297353CC}">
              <c16:uniqueId val="{00000005-6F69-417E-9249-532CF4F7231C}"/>
            </c:ext>
          </c:extLst>
        </c:ser>
        <c:ser>
          <c:idx val="6"/>
          <c:order val="6"/>
          <c:tx>
            <c:strRef>
              <c:f>'15.Household (per capita)'!$W$17</c:f>
              <c:strCache>
                <c:ptCount val="1"/>
                <c:pt idx="0">
                  <c:v>ガソリン</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capita)'!$AA$17:$BE$17</c:f>
              <c:numCache>
                <c:formatCode>#,##0_);[Red]\(#,##0\)</c:formatCode>
                <c:ptCount val="29"/>
                <c:pt idx="0">
                  <c:v>344.84443716911125</c:v>
                </c:pt>
                <c:pt idx="1">
                  <c:v>337.63919729990141</c:v>
                </c:pt>
                <c:pt idx="2">
                  <c:v>383.43838022891271</c:v>
                </c:pt>
                <c:pt idx="3">
                  <c:v>403.51481385431322</c:v>
                </c:pt>
                <c:pt idx="4">
                  <c:v>437.75824927976771</c:v>
                </c:pt>
                <c:pt idx="5">
                  <c:v>435.69383751640623</c:v>
                </c:pt>
                <c:pt idx="6">
                  <c:v>468.98583346997515</c:v>
                </c:pt>
                <c:pt idx="7">
                  <c:v>431.54165783107146</c:v>
                </c:pt>
                <c:pt idx="8">
                  <c:v>464.42114945623672</c:v>
                </c:pt>
                <c:pt idx="9">
                  <c:v>494.67286466417511</c:v>
                </c:pt>
                <c:pt idx="10">
                  <c:v>518.02023998110826</c:v>
                </c:pt>
                <c:pt idx="11">
                  <c:v>517.04771886034268</c:v>
                </c:pt>
                <c:pt idx="12">
                  <c:v>535.01994281125167</c:v>
                </c:pt>
                <c:pt idx="13">
                  <c:v>552.48367453680999</c:v>
                </c:pt>
                <c:pt idx="14">
                  <c:v>546.44606688264105</c:v>
                </c:pt>
                <c:pt idx="15">
                  <c:v>540.51660176677728</c:v>
                </c:pt>
                <c:pt idx="16">
                  <c:v>536.36088672129347</c:v>
                </c:pt>
                <c:pt idx="17">
                  <c:v>533.60394610864489</c:v>
                </c:pt>
                <c:pt idx="18">
                  <c:v>541.93487035374187</c:v>
                </c:pt>
                <c:pt idx="19">
                  <c:v>518.17489162039396</c:v>
                </c:pt>
                <c:pt idx="20">
                  <c:v>517.74322886175446</c:v>
                </c:pt>
                <c:pt idx="21">
                  <c:v>503.6828709575683</c:v>
                </c:pt>
                <c:pt idx="22">
                  <c:v>517.73923285960359</c:v>
                </c:pt>
                <c:pt idx="23">
                  <c:v>497.70186979272523</c:v>
                </c:pt>
                <c:pt idx="24">
                  <c:v>466.8409366769547</c:v>
                </c:pt>
                <c:pt idx="25">
                  <c:v>467.69336354779682</c:v>
                </c:pt>
                <c:pt idx="26">
                  <c:v>448.28185288197028</c:v>
                </c:pt>
                <c:pt idx="27">
                  <c:v>457.88256897079384</c:v>
                </c:pt>
                <c:pt idx="28">
                  <c:v>466.97695396330687</c:v>
                </c:pt>
              </c:numCache>
            </c:numRef>
          </c:val>
          <c:extLst>
            <c:ext xmlns:c16="http://schemas.microsoft.com/office/drawing/2014/chart" uri="{C3380CC4-5D6E-409C-BE32-E72D297353CC}">
              <c16:uniqueId val="{00000006-6F69-417E-9249-532CF4F7231C}"/>
            </c:ext>
          </c:extLst>
        </c:ser>
        <c:ser>
          <c:idx val="7"/>
          <c:order val="7"/>
          <c:tx>
            <c:strRef>
              <c:f>'15.Household (per capita)'!$W$18</c:f>
              <c:strCache>
                <c:ptCount val="1"/>
                <c:pt idx="0">
                  <c:v>軽油</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capita)'!$AA$18:$BE$18</c:f>
              <c:numCache>
                <c:formatCode>#,##0.0_);[Red]\(#,##0.0\)</c:formatCode>
                <c:ptCount val="29"/>
                <c:pt idx="0">
                  <c:v>54.569993850823053</c:v>
                </c:pt>
                <c:pt idx="1">
                  <c:v>59.459956813427901</c:v>
                </c:pt>
                <c:pt idx="2">
                  <c:v>72.947488329360411</c:v>
                </c:pt>
                <c:pt idx="3">
                  <c:v>84.598831641961539</c:v>
                </c:pt>
                <c:pt idx="4" formatCode="#,##0_);[Red]\(#,##0\)">
                  <c:v>100.37926308687702</c:v>
                </c:pt>
                <c:pt idx="5" formatCode="#,##0_);[Red]\(#,##0\)">
                  <c:v>103.91951565699634</c:v>
                </c:pt>
                <c:pt idx="6" formatCode="#,##0_);[Red]\(#,##0\)">
                  <c:v>112.61384628810178</c:v>
                </c:pt>
                <c:pt idx="7" formatCode="#,##0_);[Red]\(#,##0\)">
                  <c:v>99.875539330318801</c:v>
                </c:pt>
                <c:pt idx="8" formatCode="#,##0_);[Red]\(#,##0\)">
                  <c:v>101.51918215588539</c:v>
                </c:pt>
                <c:pt idx="9" formatCode="#,##0_);[Red]\(#,##0\)">
                  <c:v>100.6551071939644</c:v>
                </c:pt>
                <c:pt idx="10">
                  <c:v>93.121919346075998</c:v>
                </c:pt>
                <c:pt idx="11">
                  <c:v>86.816213967913001</c:v>
                </c:pt>
                <c:pt idx="12">
                  <c:v>77.79775072452027</c:v>
                </c:pt>
                <c:pt idx="13">
                  <c:v>70.582609100274524</c:v>
                </c:pt>
                <c:pt idx="14">
                  <c:v>64.907000174620393</c:v>
                </c:pt>
                <c:pt idx="15">
                  <c:v>56.014325206884813</c:v>
                </c:pt>
                <c:pt idx="16">
                  <c:v>44.909679386218826</c:v>
                </c:pt>
                <c:pt idx="17">
                  <c:v>37.555229675057589</c:v>
                </c:pt>
                <c:pt idx="18">
                  <c:v>31.730650204486331</c:v>
                </c:pt>
                <c:pt idx="19">
                  <c:v>24.654873507926272</c:v>
                </c:pt>
                <c:pt idx="20">
                  <c:v>22.746144783956741</c:v>
                </c:pt>
                <c:pt idx="21">
                  <c:v>21.577216267353862</c:v>
                </c:pt>
                <c:pt idx="22">
                  <c:v>20.267800647844197</c:v>
                </c:pt>
                <c:pt idx="23">
                  <c:v>20.390710209010667</c:v>
                </c:pt>
                <c:pt idx="24">
                  <c:v>19.373402137478521</c:v>
                </c:pt>
                <c:pt idx="25">
                  <c:v>20.479834221745808</c:v>
                </c:pt>
                <c:pt idx="26">
                  <c:v>19.82903217476483</c:v>
                </c:pt>
                <c:pt idx="27">
                  <c:v>21.168997140617414</c:v>
                </c:pt>
                <c:pt idx="28">
                  <c:v>22.90321435460406</c:v>
                </c:pt>
              </c:numCache>
            </c:numRef>
          </c:val>
          <c:extLst>
            <c:ext xmlns:c16="http://schemas.microsoft.com/office/drawing/2014/chart" uri="{C3380CC4-5D6E-409C-BE32-E72D297353CC}">
              <c16:uniqueId val="{00000007-6F69-417E-9249-532CF4F7231C}"/>
            </c:ext>
          </c:extLst>
        </c:ser>
        <c:ser>
          <c:idx val="8"/>
          <c:order val="8"/>
          <c:tx>
            <c:strRef>
              <c:f>'15.Household (per capita)'!$W$19</c:f>
              <c:strCache>
                <c:ptCount val="1"/>
                <c:pt idx="0">
                  <c:v>一般廃棄物</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capita)'!$AA$19:$BE$19</c:f>
              <c:numCache>
                <c:formatCode>#,##0.0_);[Red]\(#,##0.0\)</c:formatCode>
                <c:ptCount val="29"/>
                <c:pt idx="0">
                  <c:v>93.192831391539968</c:v>
                </c:pt>
                <c:pt idx="1">
                  <c:v>95.068557974418269</c:v>
                </c:pt>
                <c:pt idx="2">
                  <c:v>95.960881051500863</c:v>
                </c:pt>
                <c:pt idx="3">
                  <c:v>95.636022193137833</c:v>
                </c:pt>
                <c:pt idx="4">
                  <c:v>99.201946392034856</c:v>
                </c:pt>
                <c:pt idx="5">
                  <c:v>101.45676216290028</c:v>
                </c:pt>
                <c:pt idx="6">
                  <c:v>104.54962449929474</c:v>
                </c:pt>
                <c:pt idx="7">
                  <c:v>106.5609602457038</c:v>
                </c:pt>
                <c:pt idx="8">
                  <c:v>107.67551581617482</c:v>
                </c:pt>
                <c:pt idx="9">
                  <c:v>110.25630816107369</c:v>
                </c:pt>
                <c:pt idx="10">
                  <c:v>114.53516135173446</c:v>
                </c:pt>
                <c:pt idx="11" formatCode="#,##0_);[Red]\(#,##0\)">
                  <c:v>116.46598632142853</c:v>
                </c:pt>
                <c:pt idx="12" formatCode="#,##0_);[Red]\(#,##0\)">
                  <c:v>118.02714253831903</c:v>
                </c:pt>
                <c:pt idx="13" formatCode="#,##0_);[Red]\(#,##0\)">
                  <c:v>118.55452866990434</c:v>
                </c:pt>
                <c:pt idx="14">
                  <c:v>111.93998597832649</c:v>
                </c:pt>
                <c:pt idx="15">
                  <c:v>101.83699642278795</c:v>
                </c:pt>
                <c:pt idx="16">
                  <c:v>91.532453152526713</c:v>
                </c:pt>
                <c:pt idx="17">
                  <c:v>89.009167169337275</c:v>
                </c:pt>
                <c:pt idx="18">
                  <c:v>87.866805897354638</c:v>
                </c:pt>
                <c:pt idx="19">
                  <c:v>72.789418003135609</c:v>
                </c:pt>
                <c:pt idx="20">
                  <c:v>69.337975290672134</c:v>
                </c:pt>
                <c:pt idx="21">
                  <c:v>76.612509635383915</c:v>
                </c:pt>
                <c:pt idx="22">
                  <c:v>84.855886493107931</c:v>
                </c:pt>
                <c:pt idx="23">
                  <c:v>83.123876398436025</c:v>
                </c:pt>
                <c:pt idx="24">
                  <c:v>75.727686774832264</c:v>
                </c:pt>
                <c:pt idx="25">
                  <c:v>74.885514896813305</c:v>
                </c:pt>
                <c:pt idx="26">
                  <c:v>76.51569810501482</c:v>
                </c:pt>
                <c:pt idx="27">
                  <c:v>80.58591389842644</c:v>
                </c:pt>
                <c:pt idx="28">
                  <c:v>83.729357031020783</c:v>
                </c:pt>
              </c:numCache>
            </c:numRef>
          </c:val>
          <c:extLst>
            <c:ext xmlns:c16="http://schemas.microsoft.com/office/drawing/2014/chart" uri="{C3380CC4-5D6E-409C-BE32-E72D297353CC}">
              <c16:uniqueId val="{00000008-6F69-417E-9249-532CF4F7231C}"/>
            </c:ext>
          </c:extLst>
        </c:ser>
        <c:ser>
          <c:idx val="9"/>
          <c:order val="9"/>
          <c:tx>
            <c:strRef>
              <c:f>'15.Household (per capita)'!$W$20</c:f>
              <c:strCache>
                <c:ptCount val="1"/>
                <c:pt idx="0">
                  <c:v>水道</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capita)'!$AA$20:$BE$20</c:f>
              <c:numCache>
                <c:formatCode>#,##0.0_);[Red]\(#,##0.0\)</c:formatCode>
                <c:ptCount val="29"/>
                <c:pt idx="0">
                  <c:v>16.960147661202868</c:v>
                </c:pt>
                <c:pt idx="1">
                  <c:v>21.408023866782841</c:v>
                </c:pt>
                <c:pt idx="2">
                  <c:v>25.760230054035048</c:v>
                </c:pt>
                <c:pt idx="3">
                  <c:v>27.9060892010027</c:v>
                </c:pt>
                <c:pt idx="4">
                  <c:v>35.175146819098316</c:v>
                </c:pt>
                <c:pt idx="5">
                  <c:v>37.065948987773872</c:v>
                </c:pt>
                <c:pt idx="6">
                  <c:v>34.399046630193602</c:v>
                </c:pt>
                <c:pt idx="7">
                  <c:v>31.498056021089667</c:v>
                </c:pt>
                <c:pt idx="8">
                  <c:v>29.488556104445358</c:v>
                </c:pt>
                <c:pt idx="9">
                  <c:v>28.665269222651123</c:v>
                </c:pt>
                <c:pt idx="10">
                  <c:v>27.775593873634808</c:v>
                </c:pt>
                <c:pt idx="11">
                  <c:v>26.296461757760213</c:v>
                </c:pt>
                <c:pt idx="12">
                  <c:v>27.073740798732224</c:v>
                </c:pt>
                <c:pt idx="13">
                  <c:v>27.271185177181799</c:v>
                </c:pt>
                <c:pt idx="14">
                  <c:v>26.159305206375347</c:v>
                </c:pt>
                <c:pt idx="15">
                  <c:v>25.231619422374287</c:v>
                </c:pt>
                <c:pt idx="16">
                  <c:v>24.594934299606802</c:v>
                </c:pt>
                <c:pt idx="17">
                  <c:v>27.460282752285952</c:v>
                </c:pt>
                <c:pt idx="18">
                  <c:v>32.338303346160238</c:v>
                </c:pt>
                <c:pt idx="19">
                  <c:v>34.997469073315976</c:v>
                </c:pt>
                <c:pt idx="20">
                  <c:v>34.772000410782589</c:v>
                </c:pt>
                <c:pt idx="21">
                  <c:v>37.974534161287011</c:v>
                </c:pt>
                <c:pt idx="22">
                  <c:v>50.049261506207152</c:v>
                </c:pt>
                <c:pt idx="23">
                  <c:v>43.510211786262175</c:v>
                </c:pt>
                <c:pt idx="24">
                  <c:v>43.766653517468804</c:v>
                </c:pt>
                <c:pt idx="25">
                  <c:v>38.088630420181232</c:v>
                </c:pt>
                <c:pt idx="26">
                  <c:v>35.039172212210481</c:v>
                </c:pt>
                <c:pt idx="27">
                  <c:v>36.156038738594724</c:v>
                </c:pt>
                <c:pt idx="28">
                  <c:v>37.150297258326418</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'15.Household (per capita)'!$V$10</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capita)'!$AA$10:$BE$10</c:f>
              <c:numCache>
                <c:formatCode>#,##0_);[Red]\(#,##0\)</c:formatCode>
                <c:ptCount val="29"/>
                <c:pt idx="0">
                  <c:v>1566.6356883293606</c:v>
                </c:pt>
                <c:pt idx="1">
                  <c:v>1581.2092414853171</c:v>
                </c:pt>
                <c:pt idx="2">
                  <c:v>1696.8181029894697</c:v>
                </c:pt>
                <c:pt idx="3">
                  <c:v>1722.6353859888252</c:v>
                </c:pt>
                <c:pt idx="4">
                  <c:v>1856.513961028221</c:v>
                </c:pt>
                <c:pt idx="5">
                  <c:v>1875.0851010406773</c:v>
                </c:pt>
                <c:pt idx="6">
                  <c:v>1936.3824917729532</c:v>
                </c:pt>
                <c:pt idx="7">
                  <c:v>1843.6937283063951</c:v>
                </c:pt>
                <c:pt idx="8">
                  <c:v>1853.8574547779997</c:v>
                </c:pt>
                <c:pt idx="9">
                  <c:v>1939.5788262453798</c:v>
                </c:pt>
                <c:pt idx="10">
                  <c:v>1979.2472732263193</c:v>
                </c:pt>
                <c:pt idx="11">
                  <c:v>1943.8550585251007</c:v>
                </c:pt>
                <c:pt idx="12">
                  <c:v>2038.4316980246417</c:v>
                </c:pt>
                <c:pt idx="13">
                  <c:v>2066.4559963864826</c:v>
                </c:pt>
                <c:pt idx="14">
                  <c:v>2033.4701084810476</c:v>
                </c:pt>
                <c:pt idx="15">
                  <c:v>2057.8105145647169</c:v>
                </c:pt>
                <c:pt idx="16">
                  <c:v>1963.4444422160302</c:v>
                </c:pt>
                <c:pt idx="17">
                  <c:v>2037.2773109679486</c:v>
                </c:pt>
                <c:pt idx="18">
                  <c:v>2005.5689372868376</c:v>
                </c:pt>
                <c:pt idx="19">
                  <c:v>1914.9244145850814</c:v>
                </c:pt>
                <c:pt idx="20">
                  <c:v>2041.2452738941752</c:v>
                </c:pt>
                <c:pt idx="21">
                  <c:v>2156.0378599249411</c:v>
                </c:pt>
                <c:pt idx="22">
                  <c:v>2333.3839423731065</c:v>
                </c:pt>
                <c:pt idx="23">
                  <c:v>2275.4726042535599</c:v>
                </c:pt>
                <c:pt idx="24">
                  <c:v>2125.7645294439471</c:v>
                </c:pt>
                <c:pt idx="25">
                  <c:v>2068.9155666555052</c:v>
                </c:pt>
                <c:pt idx="26">
                  <c:v>2035.2402794931891</c:v>
                </c:pt>
                <c:pt idx="27">
                  <c:v>2066.8559336571607</c:v>
                </c:pt>
                <c:pt idx="28">
                  <c:v>1920.9455738569213</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tickLblSkip val="1"/>
        <c:noMultiLvlLbl val="0"/>
      </c:catAx>
      <c:valAx>
        <c:axId val="18031859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en-US" altLang="ja-JP" sz="1600" baseline="0">
                <a:latin typeface="+mn-ea"/>
              </a:rPr>
              <a:t>2018</a:t>
            </a:r>
            <a:r>
              <a:rPr lang="ja-JP" altLang="en-US" sz="1600" baseline="0">
                <a:latin typeface="+mn-ea"/>
              </a:rPr>
              <a:t>年度の家庭からの</a:t>
            </a:r>
            <a:r>
              <a:rPr lang="en-US" altLang="ja-JP" sz="1600" baseline="0">
                <a:latin typeface="+mn-ea"/>
              </a:rPr>
              <a:t>CO</a:t>
            </a:r>
            <a:r>
              <a:rPr lang="en-US" altLang="ja-JP" sz="1600" baseline="-25000">
                <a:latin typeface="+mn-ea"/>
              </a:rPr>
              <a:t>2</a:t>
            </a:r>
            <a:r>
              <a:rPr lang="ja-JP" altLang="en-US" sz="1600" baseline="0">
                <a:latin typeface="+mn-ea"/>
              </a:rPr>
              <a:t>排出量</a:t>
            </a:r>
            <a:endParaRPr lang="en-US" altLang="ja-JP" sz="1600" baseline="0">
              <a:latin typeface="+mn-ea"/>
            </a:endParaRPr>
          </a:p>
          <a:p>
            <a:pPr>
              <a:defRPr sz="1600" baseline="0">
                <a:latin typeface="(日本語用のフォントを使用)"/>
              </a:defRPr>
            </a:pPr>
            <a:r>
              <a:rPr lang="ja-JP" altLang="en-US" sz="1600" baseline="0">
                <a:latin typeface="+mn-ea"/>
              </a:rPr>
              <a:t>（用途別）</a:t>
            </a:r>
            <a:endParaRPr lang="en-US" altLang="ja-JP" sz="1600" baseline="0">
              <a:latin typeface="+mn-ea"/>
            </a:endParaRPr>
          </a:p>
        </c:rich>
      </c:tx>
      <c:layout>
        <c:manualLayout>
          <c:xMode val="edge"/>
          <c:yMode val="edge"/>
          <c:x val="0.18281735572130214"/>
          <c:y val="9.198749839195082E-2"/>
        </c:manualLayout>
      </c:layout>
      <c:overlay val="0"/>
    </c:title>
    <c:autoTitleDeleted val="0"/>
    <c:plotArea>
      <c:layout>
        <c:manualLayout>
          <c:layoutTarget val="inner"/>
          <c:xMode val="edge"/>
          <c:yMode val="edge"/>
          <c:x val="0.1998988843855764"/>
          <c:y val="0.19589999891894805"/>
          <c:w val="0.62419277777777782"/>
          <c:h val="0.62419277777777782"/>
        </c:manualLayout>
      </c:layout>
      <c:doughnutChart>
        <c:varyColors val="1"/>
        <c:ser>
          <c:idx val="1"/>
          <c:order val="0"/>
          <c:tx>
            <c:strRef>
              <c:f>'リンク切公表時非表示（グラフの添え物）'!$BC$78</c:f>
              <c:strCache>
                <c:ptCount val="1"/>
                <c:pt idx="0">
                  <c:v>一人当たりCO2排出量</c:v>
                </c:pt>
              </c:strCache>
            </c:strRef>
          </c:tx>
          <c:spPr>
            <a:noFill/>
          </c:spPr>
          <c:dLbls>
            <c:dLbl>
              <c:idx val="0"/>
              <c:layout>
                <c:manualLayout>
                  <c:x val="0.11306782916060164"/>
                  <c:y val="2.4376046119329339E-3"/>
                </c:manualLayout>
              </c:layout>
              <c:tx>
                <c:rich>
                  <a:bodyPr wrap="square" lIns="38100" tIns="19050" rIns="38100" bIns="19050" anchor="ctr" anchorCtr="0">
                    <a:noAutofit/>
                  </a:bodyPr>
                  <a:lstStyle/>
                  <a:p>
                    <a:pPr algn="l">
                      <a:defRPr/>
                    </a:pPr>
                    <a:fld id="{51720911-0485-4B71-972E-53878375D81A}" type="VALUE">
                      <a:rPr lang="en-US" altLang="ja-JP" sz="1200" b="1"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50311562568014079"/>
                      <c:h val="5.4476649916637677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6283987112833296"/>
                  <c:y val="7.8317853751722205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2163670584467048"/>
                      <c:h val="5.4461560892303092E-2"/>
                    </c:manualLayout>
                  </c15:layout>
                </c:ext>
                <c:ext xmlns:c16="http://schemas.microsoft.com/office/drawing/2014/chart" uri="{C3380CC4-5D6E-409C-BE32-E72D297353CC}">
                  <c16:uniqueId val="{00000000-6E13-4162-B91A-6E5D7F372F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val>
            <c:numRef>
              <c:f>'リンク切公表時非表示（グラフの添え物）'!$BC$79:$BC$80</c:f>
              <c:numCache>
                <c:formatCode>"（"0000"年度）"</c:formatCode>
                <c:ptCount val="2"/>
                <c:pt idx="0" formatCode="&quot;約&quot;#,##0">
                  <c:v>1920</c:v>
                </c:pt>
                <c:pt idx="1">
                  <c:v>2018</c:v>
                </c:pt>
              </c:numCache>
            </c:numRef>
          </c:val>
          <c:extLst>
            <c:ext xmlns:c16="http://schemas.microsoft.com/office/drawing/2014/chart" uri="{C3380CC4-5D6E-409C-BE32-E72D297353CC}">
              <c16:uniqueId val="{00000001-A340-4C1D-9271-C06690674825}"/>
            </c:ext>
          </c:extLst>
        </c:ser>
        <c:ser>
          <c:idx val="0"/>
          <c:order val="1"/>
          <c:tx>
            <c:strRef>
              <c:f>'15.Household (per capita)'!$BC$49</c:f>
              <c:strCache>
                <c:ptCount val="1"/>
                <c:pt idx="0">
                  <c:v>2018</c:v>
                </c:pt>
              </c:strCache>
            </c:strRef>
          </c:tx>
          <c:spPr>
            <a:ln>
              <a:solidFill>
                <a:sysClr val="windowText" lastClr="000000"/>
              </a:solidFill>
            </a:ln>
          </c:spPr>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9.7218363884247011E-2"/>
                  <c:y val="-6.717754030746156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13177216009E-2"/>
                      <c:h val="7.6550806149231349E-2"/>
                    </c:manualLayout>
                  </c15:layout>
                </c:ext>
                <c:ext xmlns:c16="http://schemas.microsoft.com/office/drawing/2014/chart" uri="{C3380CC4-5D6E-409C-BE32-E72D297353CC}">
                  <c16:uniqueId val="{00000001-EC83-47A8-95F3-DC4389FDD468}"/>
                </c:ext>
              </c:extLst>
            </c:dLbl>
            <c:dLbl>
              <c:idx val="3"/>
              <c:layout>
                <c:manualLayout>
                  <c:x val="4.6047010189088442E-3"/>
                  <c:y val="4.617605037334427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4"/>
              <c:layout>
                <c:manualLayout>
                  <c:x val="7.2295342984476998E-3"/>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B3F-448A-BCC9-C4BE5A781746}"/>
                </c:ext>
              </c:extLst>
            </c:dLbl>
            <c:dLbl>
              <c:idx val="5"/>
              <c:layout>
                <c:manualLayout>
                  <c:x val="-2.5202558555333696E-2"/>
                  <c:y val="7.167227931293983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507285975069046"/>
                      <c:h val="8.9038364949823257E-2"/>
                    </c:manualLayout>
                  </c15:layout>
                </c:ext>
                <c:ext xmlns:c16="http://schemas.microsoft.com/office/drawing/2014/chart" uri="{C3380CC4-5D6E-409C-BE32-E72D297353CC}">
                  <c16:uniqueId val="{00000003-EC83-47A8-95F3-DC4389FDD468}"/>
                </c:ext>
              </c:extLst>
            </c:dLbl>
            <c:dLbl>
              <c:idx val="6"/>
              <c:layout>
                <c:manualLayout>
                  <c:x val="7.6044833738737093E-3"/>
                  <c:y val="-7.585961535350059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4.4705466685414119E-4"/>
                  <c:y val="-0.10471855606399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'15.Household (per capita)'!$W$51:$W$58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'15.Household (per capita)'!$BC$51:$BC$58</c:f>
              <c:numCache>
                <c:formatCode>0.0%</c:formatCode>
                <c:ptCount val="8"/>
                <c:pt idx="0">
                  <c:v>0.15634514621784334</c:v>
                </c:pt>
                <c:pt idx="1">
                  <c:v>2.9403439097963505E-2</c:v>
                </c:pt>
                <c:pt idx="2">
                  <c:v>0.13673350738454487</c:v>
                </c:pt>
                <c:pt idx="3">
                  <c:v>5.1065830448250936E-2</c:v>
                </c:pt>
                <c:pt idx="4">
                  <c:v>0.30850458738611314</c:v>
                </c:pt>
                <c:pt idx="5">
                  <c:v>0.25502032696028842</c:v>
                </c:pt>
                <c:pt idx="6">
                  <c:v>4.3587573833706775E-2</c:v>
                </c:pt>
                <c:pt idx="7">
                  <c:v>1.9339588671289185E-2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r>
              <a:rPr lang="ja-JP" altLang="en-US" sz="1600" b="1" i="0" baseline="0">
                <a:latin typeface="+mn-ea"/>
              </a:rPr>
              <a:t>の推移</a:t>
            </a:r>
            <a:endParaRPr lang="ja-JP" altLang="ja-JP" sz="1600" b="1" i="0" baseline="0">
              <a:latin typeface="+mn-ea"/>
            </a:endParaRPr>
          </a:p>
        </c:rich>
      </c:tx>
      <c:overlay val="0"/>
    </c:title>
    <c:autoTitleDeleted val="0"/>
    <c:plotArea>
      <c:layout>
        <c:manualLayout>
          <c:layoutTarget val="inner"/>
          <c:xMode val="edge"/>
          <c:yMode val="edge"/>
          <c:x val="0.12124013888888893"/>
          <c:y val="0.14932407407407408"/>
          <c:w val="0.72296416666666652"/>
          <c:h val="0.66274537037037129"/>
        </c:manualLayout>
      </c:layout>
      <c:barChart>
        <c:barDir val="col"/>
        <c:grouping val="stacked"/>
        <c:varyColors val="0"/>
        <c:ser>
          <c:idx val="0"/>
          <c:order val="0"/>
          <c:tx>
            <c:strRef>
              <c:f>'15.Household (per capita)'!$W$39</c:f>
              <c:strCache>
                <c:ptCount val="1"/>
                <c:pt idx="0">
                  <c:v>暖房</c:v>
                </c:pt>
              </c:strCache>
              <c:extLst xmlns:c15="http://schemas.microsoft.com/office/drawing/2012/chart"/>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capita)'!$AA$39:$BE$39</c:f>
              <c:numCache>
                <c:formatCode>#,##0_);[Red]\(#,##0\)</c:formatCode>
                <c:ptCount val="29"/>
                <c:pt idx="0">
                  <c:v>229.56831951619611</c:v>
                </c:pt>
                <c:pt idx="1">
                  <c:v>216.06155321225759</c:v>
                </c:pt>
                <c:pt idx="2">
                  <c:v>226.83819981634912</c:v>
                </c:pt>
                <c:pt idx="3">
                  <c:v>242.0437736625029</c:v>
                </c:pt>
                <c:pt idx="4">
                  <c:v>252.75789521985067</c:v>
                </c:pt>
                <c:pt idx="5">
                  <c:v>269.54557721631198</c:v>
                </c:pt>
                <c:pt idx="6">
                  <c:v>266.133582801871</c:v>
                </c:pt>
                <c:pt idx="7">
                  <c:v>234.92123289304732</c:v>
                </c:pt>
                <c:pt idx="8">
                  <c:v>250.29653659877437</c:v>
                </c:pt>
                <c:pt idx="9">
                  <c:v>268.33162945394434</c:v>
                </c:pt>
                <c:pt idx="10">
                  <c:v>307.68961982276642</c:v>
                </c:pt>
                <c:pt idx="11">
                  <c:v>255.58068075955327</c:v>
                </c:pt>
                <c:pt idx="12">
                  <c:v>290.05152486975857</c:v>
                </c:pt>
                <c:pt idx="13">
                  <c:v>255.42201465420749</c:v>
                </c:pt>
                <c:pt idx="14">
                  <c:v>275.97394035426578</c:v>
                </c:pt>
                <c:pt idx="15">
                  <c:v>306.43948000260127</c:v>
                </c:pt>
                <c:pt idx="16">
                  <c:v>255.98370937829026</c:v>
                </c:pt>
                <c:pt idx="17">
                  <c:v>277.22240347019135</c:v>
                </c:pt>
                <c:pt idx="18">
                  <c:v>260.87819581156282</c:v>
                </c:pt>
                <c:pt idx="19">
                  <c:v>260.61439460497564</c:v>
                </c:pt>
                <c:pt idx="20">
                  <c:v>330.77634712372384</c:v>
                </c:pt>
                <c:pt idx="21">
                  <c:v>309.18667425737664</c:v>
                </c:pt>
                <c:pt idx="22">
                  <c:v>317.28894499841755</c:v>
                </c:pt>
                <c:pt idx="23">
                  <c:v>302.05234900874018</c:v>
                </c:pt>
                <c:pt idx="24">
                  <c:v>283.81725259430101</c:v>
                </c:pt>
                <c:pt idx="25">
                  <c:v>270.37855201832434</c:v>
                </c:pt>
                <c:pt idx="26">
                  <c:v>281.61214077610708</c:v>
                </c:pt>
                <c:pt idx="27">
                  <c:v>322.92898979590143</c:v>
                </c:pt>
                <c:pt idx="28">
                  <c:v>300.33051662117936</c:v>
                </c:pt>
              </c:numCache>
            </c:numRef>
          </c:val>
          <c:extLst xmlns:c15="http://schemas.microsoft.com/office/drawing/2012/chart">
            <c:ext xmlns:c16="http://schemas.microsoft.com/office/drawing/2014/chart" uri="{C3380CC4-5D6E-409C-BE32-E72D297353CC}">
              <c16:uniqueId val="{00000000-E2E8-4933-A7A9-4CEC951B8DBC}"/>
            </c:ext>
          </c:extLst>
        </c:ser>
        <c:ser>
          <c:idx val="1"/>
          <c:order val="1"/>
          <c:tx>
            <c:strRef>
              <c:f>'15.Household (per capita)'!$W$40</c:f>
              <c:strCache>
                <c:ptCount val="1"/>
                <c:pt idx="0">
                  <c:v>冷房</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capita)'!$AA$40:$BE$40</c:f>
              <c:numCache>
                <c:formatCode>#,##0.0_);[Red]\(#,##0.0\)</c:formatCode>
                <c:ptCount val="29"/>
                <c:pt idx="0">
                  <c:v>35.440852559238841</c:v>
                </c:pt>
                <c:pt idx="1">
                  <c:v>26.721624021512945</c:v>
                </c:pt>
                <c:pt idx="2">
                  <c:v>30.326960846961271</c:v>
                </c:pt>
                <c:pt idx="3">
                  <c:v>17.467788858821343</c:v>
                </c:pt>
                <c:pt idx="4">
                  <c:v>52.488654819132513</c:v>
                </c:pt>
                <c:pt idx="5">
                  <c:v>40.06831817017995</c:v>
                </c:pt>
                <c:pt idx="6">
                  <c:v>32.002427220099847</c:v>
                </c:pt>
                <c:pt idx="7">
                  <c:v>33.650521728564783</c:v>
                </c:pt>
                <c:pt idx="8">
                  <c:v>36.520505213239055</c:v>
                </c:pt>
                <c:pt idx="9">
                  <c:v>40.853116290024438</c:v>
                </c:pt>
                <c:pt idx="10">
                  <c:v>39.059333229389594</c:v>
                </c:pt>
                <c:pt idx="11">
                  <c:v>36.932607123881716</c:v>
                </c:pt>
                <c:pt idx="12">
                  <c:v>40.745977729716081</c:v>
                </c:pt>
                <c:pt idx="13">
                  <c:v>32.642516156371435</c:v>
                </c:pt>
                <c:pt idx="14">
                  <c:v>46.730665910274496</c:v>
                </c:pt>
                <c:pt idx="15">
                  <c:v>43.398961491162815</c:v>
                </c:pt>
                <c:pt idx="16">
                  <c:v>37.799279423148917</c:v>
                </c:pt>
                <c:pt idx="17">
                  <c:v>47.107475270618394</c:v>
                </c:pt>
                <c:pt idx="18">
                  <c:v>38.221141777206967</c:v>
                </c:pt>
                <c:pt idx="19">
                  <c:v>29.472216465338821</c:v>
                </c:pt>
                <c:pt idx="20">
                  <c:v>53.700085716599361</c:v>
                </c:pt>
                <c:pt idx="21">
                  <c:v>48.727177187751906</c:v>
                </c:pt>
                <c:pt idx="22">
                  <c:v>53.720926070493555</c:v>
                </c:pt>
                <c:pt idx="23">
                  <c:v>58.177533785510732</c:v>
                </c:pt>
                <c:pt idx="24">
                  <c:v>42.112076854724961</c:v>
                </c:pt>
                <c:pt idx="25">
                  <c:v>43.091331444764172</c:v>
                </c:pt>
                <c:pt idx="26">
                  <c:v>45.554521466666444</c:v>
                </c:pt>
                <c:pt idx="27">
                  <c:v>48.402471446792099</c:v>
                </c:pt>
                <c:pt idx="28" formatCode="#,##0_);[Red]\(#,##0\)">
                  <c:v>56.482406191404543</c:v>
                </c:pt>
              </c:numCache>
            </c:numRef>
          </c:val>
          <c:extLst>
            <c:ext xmlns:c16="http://schemas.microsoft.com/office/drawing/2014/chart" uri="{C3380CC4-5D6E-409C-BE32-E72D297353CC}">
              <c16:uniqueId val="{00000001-E2E8-4933-A7A9-4CEC951B8DBC}"/>
            </c:ext>
          </c:extLst>
        </c:ser>
        <c:ser>
          <c:idx val="2"/>
          <c:order val="2"/>
          <c:tx>
            <c:strRef>
              <c:f>'15.Household (per capita)'!$W$41</c:f>
              <c:strCache>
                <c:ptCount val="1"/>
                <c:pt idx="0">
                  <c:v>給湯</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capita)'!$AA$41:$BE$41</c:f>
              <c:numCache>
                <c:formatCode>#,##0_);[Red]\(#,##0\)</c:formatCode>
                <c:ptCount val="29"/>
                <c:pt idx="0">
                  <c:v>285.10214149461387</c:v>
                </c:pt>
                <c:pt idx="1">
                  <c:v>271.930815601983</c:v>
                </c:pt>
                <c:pt idx="2">
                  <c:v>289.77944602897946</c:v>
                </c:pt>
                <c:pt idx="3">
                  <c:v>308.52534539554802</c:v>
                </c:pt>
                <c:pt idx="4">
                  <c:v>280.50455772442695</c:v>
                </c:pt>
                <c:pt idx="5">
                  <c:v>293.18647329245795</c:v>
                </c:pt>
                <c:pt idx="6">
                  <c:v>307.75517788369979</c:v>
                </c:pt>
                <c:pt idx="7">
                  <c:v>308.7615002521834</c:v>
                </c:pt>
                <c:pt idx="8">
                  <c:v>279.68955218867438</c:v>
                </c:pt>
                <c:pt idx="9">
                  <c:v>280.3892323084732</c:v>
                </c:pt>
                <c:pt idx="10">
                  <c:v>301.35038720715659</c:v>
                </c:pt>
                <c:pt idx="11">
                  <c:v>295.37597484201279</c:v>
                </c:pt>
                <c:pt idx="12">
                  <c:v>294.14906111301804</c:v>
                </c:pt>
                <c:pt idx="13">
                  <c:v>307.22530695221633</c:v>
                </c:pt>
                <c:pt idx="14">
                  <c:v>293.82959907042499</c:v>
                </c:pt>
                <c:pt idx="15">
                  <c:v>302.66499693122483</c:v>
                </c:pt>
                <c:pt idx="16">
                  <c:v>303.33781567847035</c:v>
                </c:pt>
                <c:pt idx="17">
                  <c:v>302.39694225655359</c:v>
                </c:pt>
                <c:pt idx="18">
                  <c:v>286.82588493213802</c:v>
                </c:pt>
                <c:pt idx="19">
                  <c:v>281.32834895963992</c:v>
                </c:pt>
                <c:pt idx="20">
                  <c:v>287.60117368516808</c:v>
                </c:pt>
                <c:pt idx="21">
                  <c:v>303.27720277673012</c:v>
                </c:pt>
                <c:pt idx="22">
                  <c:v>316.5110848102172</c:v>
                </c:pt>
                <c:pt idx="23">
                  <c:v>303.81576071310491</c:v>
                </c:pt>
                <c:pt idx="24">
                  <c:v>288.09205398466253</c:v>
                </c:pt>
                <c:pt idx="25">
                  <c:v>296.26061494564459</c:v>
                </c:pt>
                <c:pt idx="26">
                  <c:v>295.69663415770356</c:v>
                </c:pt>
                <c:pt idx="27">
                  <c:v>309.67891057484906</c:v>
                </c:pt>
                <c:pt idx="28">
                  <c:v>262.65762580827413</c:v>
                </c:pt>
              </c:numCache>
            </c:numRef>
          </c:val>
          <c:extLst>
            <c:ext xmlns:c16="http://schemas.microsoft.com/office/drawing/2014/chart" uri="{C3380CC4-5D6E-409C-BE32-E72D297353CC}">
              <c16:uniqueId val="{00000002-E2E8-4933-A7A9-4CEC951B8DBC}"/>
            </c:ext>
          </c:extLst>
        </c:ser>
        <c:ser>
          <c:idx val="3"/>
          <c:order val="3"/>
          <c:tx>
            <c:strRef>
              <c:f>'15.Household (per capita)'!$W$42</c:f>
              <c:strCache>
                <c:ptCount val="1"/>
                <c:pt idx="0">
                  <c:v>厨房</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capita)'!$AA$42:$BE$42</c:f>
              <c:numCache>
                <c:formatCode>#,##0.0_);[Red]\(#,##0.0\)</c:formatCode>
                <c:ptCount val="29"/>
                <c:pt idx="0">
                  <c:v>82.131024620649185</c:v>
                </c:pt>
                <c:pt idx="1">
                  <c:v>76.428172611698542</c:v>
                </c:pt>
                <c:pt idx="2">
                  <c:v>77.125198013375766</c:v>
                </c:pt>
                <c:pt idx="3">
                  <c:v>77.262049773811356</c:v>
                </c:pt>
                <c:pt idx="4">
                  <c:v>82.537629682248834</c:v>
                </c:pt>
                <c:pt idx="5">
                  <c:v>81.050521866137245</c:v>
                </c:pt>
                <c:pt idx="6">
                  <c:v>78.314162622935342</c:v>
                </c:pt>
                <c:pt idx="7">
                  <c:v>78.966151199966035</c:v>
                </c:pt>
                <c:pt idx="8">
                  <c:v>87.448414183539043</c:v>
                </c:pt>
                <c:pt idx="9">
                  <c:v>91.389566126805249</c:v>
                </c:pt>
                <c:pt idx="10">
                  <c:v>90.736323846588903</c:v>
                </c:pt>
                <c:pt idx="11">
                  <c:v>84.102563403201714</c:v>
                </c:pt>
                <c:pt idx="12">
                  <c:v>85.183673141941853</c:v>
                </c:pt>
                <c:pt idx="13">
                  <c:v>91.435890721206874</c:v>
                </c:pt>
                <c:pt idx="14">
                  <c:v>88.543346522883525</c:v>
                </c:pt>
                <c:pt idx="15">
                  <c:v>85.500077329947814</c:v>
                </c:pt>
                <c:pt idx="16">
                  <c:v>86.784882933886209</c:v>
                </c:pt>
                <c:pt idx="17">
                  <c:v>89.317630459340464</c:v>
                </c:pt>
                <c:pt idx="18">
                  <c:v>91.762200761721104</c:v>
                </c:pt>
                <c:pt idx="19">
                  <c:v>89.72864813730034</c:v>
                </c:pt>
                <c:pt idx="20">
                  <c:v>94.110469573302595</c:v>
                </c:pt>
                <c:pt idx="21" formatCode="#,##0_);[Red]\(#,##0\)">
                  <c:v>100.50717311223458</c:v>
                </c:pt>
                <c:pt idx="22" formatCode="#,##0_);[Red]\(#,##0\)">
                  <c:v>109.32296492061464</c:v>
                </c:pt>
                <c:pt idx="23" formatCode="#,##0_);[Red]\(#,##0\)">
                  <c:v>110.73397708774894</c:v>
                </c:pt>
                <c:pt idx="24" formatCode="#,##0_);[Red]\(#,##0\)">
                  <c:v>109.41434640164397</c:v>
                </c:pt>
                <c:pt idx="25" formatCode="#,##0_);[Red]\(#,##0\)">
                  <c:v>110.70376178970305</c:v>
                </c:pt>
                <c:pt idx="26" formatCode="#,##0_);[Red]\(#,##0\)">
                  <c:v>110.69655415029644</c:v>
                </c:pt>
                <c:pt idx="27" formatCode="#,##0_);[Red]\(#,##0\)">
                  <c:v>114.80180103544564</c:v>
                </c:pt>
                <c:pt idx="28" formatCode="#,##0_);[Red]\(#,##0\)">
                  <c:v>98.094680974895638</c:v>
                </c:pt>
              </c:numCache>
            </c:numRef>
          </c:val>
          <c:extLst>
            <c:ext xmlns:c16="http://schemas.microsoft.com/office/drawing/2014/chart" uri="{C3380CC4-5D6E-409C-BE32-E72D297353CC}">
              <c16:uniqueId val="{00000003-E2E8-4933-A7A9-4CEC951B8DBC}"/>
            </c:ext>
          </c:extLst>
        </c:ser>
        <c:ser>
          <c:idx val="4"/>
          <c:order val="4"/>
          <c:tx>
            <c:strRef>
              <c:f>'15.Household (per capita)'!$W$43</c:f>
              <c:strCache>
                <c:ptCount val="1"/>
                <c:pt idx="0">
                  <c:v>動力他※</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capita)'!$AA$43:$BE$43</c:f>
              <c:numCache>
                <c:formatCode>#,##0_);[Red]\(#,##0\)</c:formatCode>
                <c:ptCount val="29"/>
                <c:pt idx="0">
                  <c:v>424.82594006598526</c:v>
                </c:pt>
                <c:pt idx="1">
                  <c:v>476.49134008333448</c:v>
                </c:pt>
                <c:pt idx="2">
                  <c:v>494.64131861999527</c:v>
                </c:pt>
                <c:pt idx="3">
                  <c:v>465.68067140772615</c:v>
                </c:pt>
                <c:pt idx="4">
                  <c:v>515.71061800478412</c:v>
                </c:pt>
                <c:pt idx="5">
                  <c:v>513.09814617151346</c:v>
                </c:pt>
                <c:pt idx="6">
                  <c:v>531.62879035678213</c:v>
                </c:pt>
                <c:pt idx="7">
                  <c:v>517.91810880444973</c:v>
                </c:pt>
                <c:pt idx="8">
                  <c:v>496.79804306103085</c:v>
                </c:pt>
                <c:pt idx="9">
                  <c:v>524.36573282426809</c:v>
                </c:pt>
                <c:pt idx="10">
                  <c:v>486.95869456786448</c:v>
                </c:pt>
                <c:pt idx="11">
                  <c:v>525.23685148900677</c:v>
                </c:pt>
                <c:pt idx="12">
                  <c:v>570.38288429738418</c:v>
                </c:pt>
                <c:pt idx="13">
                  <c:v>610.83827041830966</c:v>
                </c:pt>
                <c:pt idx="14">
                  <c:v>578.94019838123575</c:v>
                </c:pt>
                <c:pt idx="15">
                  <c:v>596.20745599095585</c:v>
                </c:pt>
                <c:pt idx="16">
                  <c:v>582.14080124258874</c:v>
                </c:pt>
                <c:pt idx="17">
                  <c:v>633.60423380591897</c:v>
                </c:pt>
                <c:pt idx="18">
                  <c:v>634.01088420246549</c:v>
                </c:pt>
                <c:pt idx="19">
                  <c:v>603.16415421305487</c:v>
                </c:pt>
                <c:pt idx="20">
                  <c:v>630.45784844821537</c:v>
                </c:pt>
                <c:pt idx="21">
                  <c:v>754.49250156925427</c:v>
                </c:pt>
                <c:pt idx="22">
                  <c:v>863.62784006660115</c:v>
                </c:pt>
                <c:pt idx="23">
                  <c:v>855.96631547202117</c:v>
                </c:pt>
                <c:pt idx="24">
                  <c:v>796.62012050188048</c:v>
                </c:pt>
                <c:pt idx="25">
                  <c:v>747.33396337053227</c:v>
                </c:pt>
                <c:pt idx="26">
                  <c:v>722.01467356845512</c:v>
                </c:pt>
                <c:pt idx="27">
                  <c:v>675.25024205573993</c:v>
                </c:pt>
                <c:pt idx="28">
                  <c:v>592.6205216539098</c:v>
                </c:pt>
              </c:numCache>
            </c:numRef>
          </c:val>
          <c:extLst>
            <c:ext xmlns:c16="http://schemas.microsoft.com/office/drawing/2014/chart" uri="{C3380CC4-5D6E-409C-BE32-E72D297353CC}">
              <c16:uniqueId val="{00000004-E2E8-4933-A7A9-4CEC951B8DBC}"/>
            </c:ext>
          </c:extLst>
        </c:ser>
        <c:ser>
          <c:idx val="5"/>
          <c:order val="5"/>
          <c:tx>
            <c:strRef>
              <c:f>'15.Household (per capita)'!$W$44</c:f>
              <c:strCache>
                <c:ptCount val="1"/>
                <c:pt idx="0">
                  <c:v>自家用乗用車</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capita)'!$AA$44:$BE$44</c:f>
              <c:numCache>
                <c:formatCode>#,##0_);[Red]\(#,##0\)</c:formatCode>
                <c:ptCount val="29"/>
                <c:pt idx="0">
                  <c:v>399.41443101993428</c:v>
                </c:pt>
                <c:pt idx="1">
                  <c:v>397.09915411332929</c:v>
                </c:pt>
                <c:pt idx="2">
                  <c:v>456.38586855827305</c:v>
                </c:pt>
                <c:pt idx="3">
                  <c:v>488.11364549627478</c:v>
                </c:pt>
                <c:pt idx="4">
                  <c:v>538.13751236664484</c:v>
                </c:pt>
                <c:pt idx="5">
                  <c:v>539.61335317340252</c:v>
                </c:pt>
                <c:pt idx="6">
                  <c:v>581.59967975807706</c:v>
                </c:pt>
                <c:pt idx="7">
                  <c:v>531.41719716139028</c:v>
                </c:pt>
                <c:pt idx="8">
                  <c:v>565.94033161212201</c:v>
                </c:pt>
                <c:pt idx="9">
                  <c:v>595.32797185813945</c:v>
                </c:pt>
                <c:pt idx="10">
                  <c:v>611.14215932718434</c:v>
                </c:pt>
                <c:pt idx="11">
                  <c:v>603.86393282825554</c:v>
                </c:pt>
                <c:pt idx="12">
                  <c:v>612.81769353577192</c:v>
                </c:pt>
                <c:pt idx="13">
                  <c:v>623.06628363708467</c:v>
                </c:pt>
                <c:pt idx="14">
                  <c:v>611.35306705726157</c:v>
                </c:pt>
                <c:pt idx="15">
                  <c:v>596.53092697366208</c:v>
                </c:pt>
                <c:pt idx="16">
                  <c:v>581.27056610751231</c:v>
                </c:pt>
                <c:pt idx="17">
                  <c:v>571.15917578370238</c:v>
                </c:pt>
                <c:pt idx="18">
                  <c:v>573.66552055822808</c:v>
                </c:pt>
                <c:pt idx="19">
                  <c:v>542.82976512832022</c:v>
                </c:pt>
                <c:pt idx="20">
                  <c:v>540.48937364571123</c:v>
                </c:pt>
                <c:pt idx="21">
                  <c:v>525.26008722492213</c:v>
                </c:pt>
                <c:pt idx="22">
                  <c:v>538.00703350744777</c:v>
                </c:pt>
                <c:pt idx="23">
                  <c:v>518.09258000173577</c:v>
                </c:pt>
                <c:pt idx="24">
                  <c:v>486.21433881443318</c:v>
                </c:pt>
                <c:pt idx="25">
                  <c:v>488.1731977695427</c:v>
                </c:pt>
                <c:pt idx="26">
                  <c:v>468.11088505673513</c:v>
                </c:pt>
                <c:pt idx="27">
                  <c:v>479.05156611141126</c:v>
                </c:pt>
                <c:pt idx="28">
                  <c:v>489.880168317911</c:v>
                </c:pt>
              </c:numCache>
            </c:numRef>
          </c:val>
          <c:extLst>
            <c:ext xmlns:c16="http://schemas.microsoft.com/office/drawing/2014/chart" uri="{C3380CC4-5D6E-409C-BE32-E72D297353CC}">
              <c16:uniqueId val="{00000005-E2E8-4933-A7A9-4CEC951B8DBC}"/>
            </c:ext>
          </c:extLst>
        </c:ser>
        <c:ser>
          <c:idx val="6"/>
          <c:order val="6"/>
          <c:tx>
            <c:strRef>
              <c:f>'15.Household (per capita)'!$W$45</c:f>
              <c:strCache>
                <c:ptCount val="1"/>
                <c:pt idx="0">
                  <c:v>一般廃棄物</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capita)'!$AA$45:$BE$45</c:f>
              <c:numCache>
                <c:formatCode>#,##0.0_);[Red]\(#,##0.0\)</c:formatCode>
                <c:ptCount val="29"/>
                <c:pt idx="0">
                  <c:v>93.192831391539968</c:v>
                </c:pt>
                <c:pt idx="1">
                  <c:v>95.068557974418255</c:v>
                </c:pt>
                <c:pt idx="2">
                  <c:v>95.960881051500863</c:v>
                </c:pt>
                <c:pt idx="3">
                  <c:v>95.636022193137833</c:v>
                </c:pt>
                <c:pt idx="4">
                  <c:v>99.20194639203487</c:v>
                </c:pt>
                <c:pt idx="5">
                  <c:v>101.45676216290026</c:v>
                </c:pt>
                <c:pt idx="6">
                  <c:v>104.54962449929475</c:v>
                </c:pt>
                <c:pt idx="7">
                  <c:v>106.5609602457038</c:v>
                </c:pt>
                <c:pt idx="8">
                  <c:v>107.67551581617482</c:v>
                </c:pt>
                <c:pt idx="9">
                  <c:v>110.25630816107369</c:v>
                </c:pt>
                <c:pt idx="10">
                  <c:v>114.53516135173446</c:v>
                </c:pt>
                <c:pt idx="11" formatCode="#,##0_);[Red]\(#,##0\)">
                  <c:v>116.46598632142853</c:v>
                </c:pt>
                <c:pt idx="12" formatCode="#,##0_);[Red]\(#,##0\)">
                  <c:v>118.02714253831903</c:v>
                </c:pt>
                <c:pt idx="13" formatCode="#,##0_);[Red]\(#,##0\)">
                  <c:v>118.55452866990434</c:v>
                </c:pt>
                <c:pt idx="14">
                  <c:v>111.9399859783265</c:v>
                </c:pt>
                <c:pt idx="15">
                  <c:v>101.83699642278793</c:v>
                </c:pt>
                <c:pt idx="16">
                  <c:v>91.532453152526728</c:v>
                </c:pt>
                <c:pt idx="17">
                  <c:v>89.009167169337275</c:v>
                </c:pt>
                <c:pt idx="18">
                  <c:v>87.866805897354638</c:v>
                </c:pt>
                <c:pt idx="19">
                  <c:v>72.789418003135609</c:v>
                </c:pt>
                <c:pt idx="20">
                  <c:v>69.337975290672119</c:v>
                </c:pt>
                <c:pt idx="21">
                  <c:v>76.612509635383901</c:v>
                </c:pt>
                <c:pt idx="22">
                  <c:v>84.855886493107931</c:v>
                </c:pt>
                <c:pt idx="23">
                  <c:v>83.123876398436025</c:v>
                </c:pt>
                <c:pt idx="24">
                  <c:v>75.727686774832264</c:v>
                </c:pt>
                <c:pt idx="25">
                  <c:v>74.885514896813319</c:v>
                </c:pt>
                <c:pt idx="26">
                  <c:v>76.51569810501482</c:v>
                </c:pt>
                <c:pt idx="27">
                  <c:v>80.58591389842644</c:v>
                </c:pt>
                <c:pt idx="28" formatCode="#,##0_);[Red]\(#,##0\)">
                  <c:v>83.729357031020783</c:v>
                </c:pt>
              </c:numCache>
            </c:numRef>
          </c:val>
          <c:extLst>
            <c:ext xmlns:c16="http://schemas.microsoft.com/office/drawing/2014/chart" uri="{C3380CC4-5D6E-409C-BE32-E72D297353CC}">
              <c16:uniqueId val="{00000006-E2E8-4933-A7A9-4CEC951B8DBC}"/>
            </c:ext>
          </c:extLst>
        </c:ser>
        <c:ser>
          <c:idx val="7"/>
          <c:order val="7"/>
          <c:tx>
            <c:strRef>
              <c:f>'15.Household (per capita)'!$W$46</c:f>
              <c:strCache>
                <c:ptCount val="1"/>
                <c:pt idx="0">
                  <c:v>水道</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capita)'!$AA$46:$BE$46</c:f>
              <c:numCache>
                <c:formatCode>#,##0.0_);[Red]\(#,##0.0\)</c:formatCode>
                <c:ptCount val="29"/>
                <c:pt idx="0">
                  <c:v>16.960147661202868</c:v>
                </c:pt>
                <c:pt idx="1">
                  <c:v>21.408023866782841</c:v>
                </c:pt>
                <c:pt idx="2">
                  <c:v>25.760230054035052</c:v>
                </c:pt>
                <c:pt idx="3">
                  <c:v>27.906089201002697</c:v>
                </c:pt>
                <c:pt idx="4">
                  <c:v>35.175146819098316</c:v>
                </c:pt>
                <c:pt idx="5">
                  <c:v>37.065948987773865</c:v>
                </c:pt>
                <c:pt idx="6">
                  <c:v>34.399046630193602</c:v>
                </c:pt>
                <c:pt idx="7">
                  <c:v>31.498056021089667</c:v>
                </c:pt>
                <c:pt idx="8">
                  <c:v>29.488556104445358</c:v>
                </c:pt>
                <c:pt idx="9">
                  <c:v>28.665269222651123</c:v>
                </c:pt>
                <c:pt idx="10">
                  <c:v>27.775593873634808</c:v>
                </c:pt>
                <c:pt idx="11">
                  <c:v>26.296461757760213</c:v>
                </c:pt>
                <c:pt idx="12">
                  <c:v>27.073740798732224</c:v>
                </c:pt>
                <c:pt idx="13">
                  <c:v>27.271185177181799</c:v>
                </c:pt>
                <c:pt idx="14">
                  <c:v>26.159305206375347</c:v>
                </c:pt>
                <c:pt idx="15">
                  <c:v>25.231619422374287</c:v>
                </c:pt>
                <c:pt idx="16">
                  <c:v>24.594934299606802</c:v>
                </c:pt>
                <c:pt idx="17">
                  <c:v>27.460282752285952</c:v>
                </c:pt>
                <c:pt idx="18">
                  <c:v>32.338303346160238</c:v>
                </c:pt>
                <c:pt idx="19">
                  <c:v>34.997469073315976</c:v>
                </c:pt>
                <c:pt idx="20">
                  <c:v>34.772000410782589</c:v>
                </c:pt>
                <c:pt idx="21">
                  <c:v>37.974534161287011</c:v>
                </c:pt>
                <c:pt idx="22">
                  <c:v>50.049261506207152</c:v>
                </c:pt>
                <c:pt idx="23">
                  <c:v>43.510211786262175</c:v>
                </c:pt>
                <c:pt idx="24">
                  <c:v>43.766653517468804</c:v>
                </c:pt>
                <c:pt idx="25">
                  <c:v>38.088630420181239</c:v>
                </c:pt>
                <c:pt idx="26">
                  <c:v>35.039172212210481</c:v>
                </c:pt>
                <c:pt idx="27">
                  <c:v>36.156038738594717</c:v>
                </c:pt>
                <c:pt idx="28" formatCode="#,##0_);[Red]\(#,##0\)">
                  <c:v>37.150297258326418</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'15.Household (per capita)'!$V$38</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capita)'!$AA$38:$BE$38</c:f>
              <c:numCache>
                <c:formatCode>#,##0_);[Red]\(#,##0\)</c:formatCode>
                <c:ptCount val="29"/>
                <c:pt idx="0">
                  <c:v>1566.6356883293604</c:v>
                </c:pt>
                <c:pt idx="1">
                  <c:v>1581.2092414853169</c:v>
                </c:pt>
                <c:pt idx="2">
                  <c:v>1696.8181029894699</c:v>
                </c:pt>
                <c:pt idx="3">
                  <c:v>1722.6353859888252</c:v>
                </c:pt>
                <c:pt idx="4">
                  <c:v>1856.513961028221</c:v>
                </c:pt>
                <c:pt idx="5">
                  <c:v>1875.0851010406773</c:v>
                </c:pt>
                <c:pt idx="6">
                  <c:v>1936.3824917729535</c:v>
                </c:pt>
                <c:pt idx="7">
                  <c:v>1843.6937283063951</c:v>
                </c:pt>
                <c:pt idx="8">
                  <c:v>1853.8574547779997</c:v>
                </c:pt>
                <c:pt idx="9">
                  <c:v>1939.5788262453798</c:v>
                </c:pt>
                <c:pt idx="10">
                  <c:v>1979.2472732263195</c:v>
                </c:pt>
                <c:pt idx="11">
                  <c:v>1943.8550585251005</c:v>
                </c:pt>
                <c:pt idx="12">
                  <c:v>2038.4316980246417</c:v>
                </c:pt>
                <c:pt idx="13">
                  <c:v>2066.4559963864826</c:v>
                </c:pt>
                <c:pt idx="14">
                  <c:v>2033.4701084810481</c:v>
                </c:pt>
                <c:pt idx="15">
                  <c:v>2057.8105145647169</c:v>
                </c:pt>
                <c:pt idx="16">
                  <c:v>1963.4444422160304</c:v>
                </c:pt>
                <c:pt idx="17">
                  <c:v>2037.2773109679481</c:v>
                </c:pt>
                <c:pt idx="18">
                  <c:v>2005.5689372868376</c:v>
                </c:pt>
                <c:pt idx="19">
                  <c:v>1914.9244145850812</c:v>
                </c:pt>
                <c:pt idx="20">
                  <c:v>2041.2452738941749</c:v>
                </c:pt>
                <c:pt idx="21">
                  <c:v>2156.0378599249407</c:v>
                </c:pt>
                <c:pt idx="22">
                  <c:v>2333.3839423731069</c:v>
                </c:pt>
                <c:pt idx="23">
                  <c:v>2275.4726042535599</c:v>
                </c:pt>
                <c:pt idx="24">
                  <c:v>2125.7645294439476</c:v>
                </c:pt>
                <c:pt idx="25">
                  <c:v>2068.9155666555057</c:v>
                </c:pt>
                <c:pt idx="26">
                  <c:v>2035.2402794931891</c:v>
                </c:pt>
                <c:pt idx="27">
                  <c:v>2066.8559336571607</c:v>
                </c:pt>
                <c:pt idx="28">
                  <c:v>1920.9455738569218</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tickLblSkip val="1"/>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84385285179"/>
          <c:y val="0.3565776500159703"/>
          <c:w val="0.1483202099737532"/>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174832706516327"/>
          <c:y val="0.17815882444436512"/>
          <c:w val="0.58489130689727975"/>
          <c:h val="0.54777313987108589"/>
        </c:manualLayout>
      </c:layout>
      <c:doughnutChart>
        <c:varyColors val="1"/>
        <c:ser>
          <c:idx val="1"/>
          <c:order val="0"/>
          <c:tx>
            <c:strRef>
              <c:f>'リンク切公表時非表示（グラフの添え物）'!$BC$82</c:f>
              <c:strCache>
                <c:ptCount val="1"/>
                <c:pt idx="0">
                  <c:v>per capita</c:v>
                </c:pt>
              </c:strCache>
            </c:strRef>
          </c:tx>
          <c:spPr>
            <a:noFill/>
            <a:ln>
              <a:noFill/>
            </a:ln>
          </c:spPr>
          <c:dLbls>
            <c:dLbl>
              <c:idx val="0"/>
              <c:layout>
                <c:manualLayout>
                  <c:x val="0.1028749075382398"/>
                  <c:y val="-1.5920045884103229E-2"/>
                </c:manualLayout>
              </c:layout>
              <c:tx>
                <c:rich>
                  <a:bodyPr wrap="square" lIns="38100" tIns="19050" rIns="38100" bIns="19050" anchor="ctr" anchorCtr="0">
                    <a:noAutofit/>
                  </a:bodyPr>
                  <a:lstStyle/>
                  <a:p>
                    <a:pPr algn="l">
                      <a:defRPr/>
                    </a:pPr>
                    <a:fld id="{5DB6C2E1-0076-466C-891E-A11C66C1F964}" type="VALUE">
                      <a:rPr lang="en-US" altLang="ja-JP" sz="1200" b="1"/>
                      <a:pPr algn="l">
                        <a:defRPr/>
                      </a:pPr>
                      <a:t>[値]</a:t>
                    </a:fld>
                    <a:endParaRPr lang="ja-JP" altLang="en-US"/>
                  </a:p>
                </c:rich>
              </c:tx>
              <c:numFmt formatCode="#,##0_);[Red]\(#,##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2742504194732872"/>
                      <c:h val="4.0033104779631776E-2"/>
                    </c:manualLayout>
                  </c15:layout>
                  <c15:dlblFieldTable/>
                  <c15:showDataLabelsRange val="0"/>
                </c:ext>
                <c:ext xmlns:c16="http://schemas.microsoft.com/office/drawing/2014/chart" uri="{C3380CC4-5D6E-409C-BE32-E72D297353CC}">
                  <c16:uniqueId val="{00000000-5078-4F49-B60D-3C90B7ED1E12}"/>
                </c:ext>
              </c:extLst>
            </c:dLbl>
            <c:dLbl>
              <c:idx val="1"/>
              <c:layout>
                <c:manualLayout>
                  <c:x val="0.25006187112421602"/>
                  <c:y val="4.748814092660756E-2"/>
                </c:manualLayout>
              </c:layout>
              <c:tx>
                <c:rich>
                  <a:bodyPr wrap="square" lIns="38100" tIns="19050" rIns="38100" bIns="19050" anchor="ctr" anchorCtr="0">
                    <a:noAutofit/>
                  </a:bodyPr>
                  <a:lstStyle/>
                  <a:p>
                    <a:pPr algn="l">
                      <a:defRPr/>
                    </a:pPr>
                    <a:fld id="{FF78C685-2F26-4058-8C74-87EE39516647}" type="VALUE">
                      <a:rPr lang="en-US" altLang="ja-JP" sz="1100"/>
                      <a:pPr algn="l">
                        <a:defRPr/>
                      </a:pPr>
                      <a:t>[値]</a:t>
                    </a:fld>
                    <a:endParaRPr lang="ja-JP" altLang="en-US"/>
                  </a:p>
                </c:rich>
              </c:tx>
              <c:numFmt formatCode="&quot;(FY&quot;00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686796992802474"/>
                      <c:h val="4.0033108211764118E-2"/>
                    </c:manualLayout>
                  </c15:layout>
                  <c15:dlblFieldTable/>
                  <c15:showDataLabelsRange val="0"/>
                </c:ext>
                <c:ext xmlns:c16="http://schemas.microsoft.com/office/drawing/2014/chart" uri="{C3380CC4-5D6E-409C-BE32-E72D297353CC}">
                  <c16:uniqueId val="{00000001-5078-4F49-B60D-3C90B7ED1E12}"/>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'15.Household (per capita)'!$Z$25:$Z$34</c:f>
              <c:strCache>
                <c:ptCount val="10"/>
                <c:pt idx="0">
                  <c:v>Coal</c:v>
                </c:pt>
                <c:pt idx="1">
                  <c:v>Kerosene</c:v>
                </c:pt>
                <c:pt idx="2">
                  <c:v>LPG</c:v>
                </c:pt>
                <c:pt idx="3">
                  <c:v>Town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'リンク切公表時非表示（グラフの添え物）'!$BC$83:$BC$84</c:f>
              <c:numCache>
                <c:formatCode>"(FY"0000")"</c:formatCode>
                <c:ptCount val="2"/>
                <c:pt idx="0" formatCode="#,##0_ ">
                  <c:v>1920</c:v>
                </c:pt>
                <c:pt idx="1">
                  <c:v>2018</c:v>
                </c:pt>
              </c:numCache>
            </c:numRef>
          </c:val>
          <c:extLst>
            <c:ext xmlns:c16="http://schemas.microsoft.com/office/drawing/2014/chart" uri="{C3380CC4-5D6E-409C-BE32-E72D297353CC}">
              <c16:uniqueId val="{00000002-5078-4F49-B60D-3C90B7ED1E12}"/>
            </c:ext>
          </c:extLst>
        </c:ser>
        <c:ser>
          <c:idx val="0"/>
          <c:order val="1"/>
          <c:tx>
            <c:strRef>
              <c:f>'15.Household (per capita)'!$BC$23</c:f>
              <c:strCache>
                <c:ptCount val="1"/>
                <c:pt idx="0">
                  <c:v>2018</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5078-4F49-B60D-3C90B7ED1E12}"/>
                </c:ext>
              </c:extLst>
            </c:dLbl>
            <c:dLbl>
              <c:idx val="1"/>
              <c:layout>
                <c:manualLayout>
                  <c:x val="0.14371870724927999"/>
                  <c:y val="-0.1134201345135753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74332566057404"/>
                      <c:h val="7.0279069983163953E-2"/>
                    </c:manualLayout>
                  </c15:layout>
                </c:ext>
                <c:ext xmlns:c16="http://schemas.microsoft.com/office/drawing/2014/chart" uri="{C3380CC4-5D6E-409C-BE32-E72D297353CC}">
                  <c16:uniqueId val="{00000004-5078-4F49-B60D-3C90B7ED1E12}"/>
                </c:ext>
              </c:extLst>
            </c:dLbl>
            <c:dLbl>
              <c:idx val="2"/>
              <c:layout>
                <c:manualLayout>
                  <c:x val="4.9935817870725369E-3"/>
                  <c:y val="-5.34003547909788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917542822142E-2"/>
                      <c:h val="7.236082013150491E-2"/>
                    </c:manualLayout>
                  </c15:layout>
                </c:ext>
                <c:ext xmlns:c16="http://schemas.microsoft.com/office/drawing/2014/chart" uri="{C3380CC4-5D6E-409C-BE32-E72D297353CC}">
                  <c16:uniqueId val="{00000005-5078-4F49-B60D-3C90B7ED1E12}"/>
                </c:ext>
              </c:extLst>
            </c:dLbl>
            <c:dLbl>
              <c:idx val="3"/>
              <c:layout>
                <c:manualLayout>
                  <c:x val="2.973263223648469E-3"/>
                  <c:y val="-2.4704215674671126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993516233068478"/>
                      <c:h val="7.4759364241465939E-2"/>
                    </c:manualLayout>
                  </c15:layout>
                </c:ext>
                <c:ext xmlns:c16="http://schemas.microsoft.com/office/drawing/2014/chart" uri="{C3380CC4-5D6E-409C-BE32-E72D297353CC}">
                  <c16:uniqueId val="{00000006-5078-4F49-B60D-3C90B7ED1E12}"/>
                </c:ext>
              </c:extLst>
            </c:dLbl>
            <c:dLbl>
              <c:idx val="4"/>
              <c:layout>
                <c:manualLayout>
                  <c:x val="-3.9748642765194811E-2"/>
                  <c:y val="-1.17370892018780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078-4F49-B60D-3C90B7ED1E12}"/>
                </c:ext>
              </c:extLst>
            </c:dLbl>
            <c:dLbl>
              <c:idx val="5"/>
              <c:layout>
                <c:manualLayout>
                  <c:x val="-0.11155212639282845"/>
                  <c:y val="2.16104219513151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078-4F49-B60D-3C90B7ED1E12}"/>
                </c:ext>
              </c:extLst>
            </c:dLbl>
            <c:dLbl>
              <c:idx val="6"/>
              <c:layout>
                <c:manualLayout>
                  <c:x val="-1.030221698793121E-3"/>
                  <c:y val="5.5917554172383319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9291690923062"/>
                      <c:h val="7.1013030609056227E-2"/>
                    </c:manualLayout>
                  </c15:layout>
                </c:ext>
                <c:ext xmlns:c16="http://schemas.microsoft.com/office/drawing/2014/chart" uri="{C3380CC4-5D6E-409C-BE32-E72D297353CC}">
                  <c16:uniqueId val="{00000009-5078-4F49-B60D-3C90B7ED1E12}"/>
                </c:ext>
              </c:extLst>
            </c:dLbl>
            <c:dLbl>
              <c:idx val="7"/>
              <c:layout>
                <c:manualLayout>
                  <c:x val="-0.19576165170748736"/>
                  <c:y val="-7.00313994313780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078-4F49-B60D-3C90B7ED1E12}"/>
                </c:ext>
              </c:extLst>
            </c:dLbl>
            <c:dLbl>
              <c:idx val="8"/>
              <c:layout>
                <c:manualLayout>
                  <c:x val="-0.1140480847187206"/>
                  <c:y val="-0.1228918242435767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252586600588027"/>
                      <c:h val="0.10376852755606258"/>
                    </c:manualLayout>
                  </c15:layout>
                </c:ext>
                <c:ext xmlns:c16="http://schemas.microsoft.com/office/drawing/2014/chart" uri="{C3380CC4-5D6E-409C-BE32-E72D297353CC}">
                  <c16:uniqueId val="{0000000B-5078-4F49-B60D-3C90B7ED1E12}"/>
                </c:ext>
              </c:extLst>
            </c:dLbl>
            <c:dLbl>
              <c:idx val="9"/>
              <c:layout>
                <c:manualLayout>
                  <c:x val="5.7804824453122731E-3"/>
                  <c:y val="-0.1262005142024065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747331307007658"/>
                      <c:h val="0.11751259963454881"/>
                    </c:manualLayout>
                  </c15:layout>
                </c:ext>
                <c:ext xmlns:c16="http://schemas.microsoft.com/office/drawing/2014/chart" uri="{C3380CC4-5D6E-409C-BE32-E72D297353CC}">
                  <c16:uniqueId val="{0000000C-5078-4F49-B60D-3C90B7ED1E1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'15.Household (per capita)'!$Z$25:$Z$34</c:f>
              <c:strCache>
                <c:ptCount val="10"/>
                <c:pt idx="0">
                  <c:v>Coal</c:v>
                </c:pt>
                <c:pt idx="1">
                  <c:v>Kerosene</c:v>
                </c:pt>
                <c:pt idx="2">
                  <c:v>LPG</c:v>
                </c:pt>
                <c:pt idx="3">
                  <c:v>Town Gas</c:v>
                </c:pt>
                <c:pt idx="4">
                  <c:v>Electricity</c:v>
                </c:pt>
                <c:pt idx="5">
                  <c:v>Heat</c:v>
                </c:pt>
                <c:pt idx="6">
                  <c:v>Gasoline</c:v>
                </c:pt>
                <c:pt idx="7">
                  <c:v>Diesel Oil</c:v>
                </c:pt>
                <c:pt idx="8">
                  <c:v>Municipal Solid Waste</c:v>
                </c:pt>
                <c:pt idx="9">
                  <c:v>Water and Waste Water</c:v>
                </c:pt>
              </c:strCache>
            </c:strRef>
          </c:cat>
          <c:val>
            <c:numRef>
              <c:f>'15.Household (per capita)'!$BC$25:$BC$34</c:f>
              <c:numCache>
                <c:formatCode>0.0%</c:formatCode>
                <c:ptCount val="10"/>
                <c:pt idx="0">
                  <c:v>0</c:v>
                </c:pt>
                <c:pt idx="1">
                  <c:v>8.3529395518730634E-2</c:v>
                </c:pt>
                <c:pt idx="2">
                  <c:v>4.6216614922291191E-2</c:v>
                </c:pt>
                <c:pt idx="3">
                  <c:v>8.4968004033150704E-2</c:v>
                </c:pt>
                <c:pt idx="4">
                  <c:v>0.46709794000111315</c:v>
                </c:pt>
                <c:pt idx="5" formatCode="0.00%">
                  <c:v>2.405560594300851E-4</c:v>
                </c:pt>
                <c:pt idx="6">
                  <c:v>0.24309744134275452</c:v>
                </c:pt>
                <c:pt idx="7">
                  <c:v>1.1922885617533885E-2</c:v>
                </c:pt>
                <c:pt idx="8">
                  <c:v>4.3587573833706775E-2</c:v>
                </c:pt>
                <c:pt idx="9">
                  <c:v>1.9339588671289185E-2</c:v>
                </c:pt>
              </c:numCache>
            </c:numRef>
          </c:val>
          <c:extLst>
            <c:ext xmlns:c16="http://schemas.microsoft.com/office/drawing/2014/chart" uri="{C3380CC4-5D6E-409C-BE32-E72D297353CC}">
              <c16:uniqueId val="{0000000D-5078-4F49-B60D-3C90B7ED1E1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391538117987419"/>
          <c:y val="0.14748555196657553"/>
          <c:w val="0.5757203485443233"/>
          <c:h val="0.60307655636404789"/>
        </c:manualLayout>
      </c:layout>
      <c:doughnutChart>
        <c:varyColors val="1"/>
        <c:ser>
          <c:idx val="1"/>
          <c:order val="0"/>
          <c:tx>
            <c:strRef>
              <c:f>'リンク切公表時非表示（グラフの添え物）'!$BC$82</c:f>
              <c:strCache>
                <c:ptCount val="1"/>
                <c:pt idx="0">
                  <c:v>per capita</c:v>
                </c:pt>
              </c:strCache>
            </c:strRef>
          </c:tx>
          <c:dPt>
            <c:idx val="0"/>
            <c:bubble3D val="0"/>
            <c:spPr>
              <a:noFill/>
            </c:spPr>
            <c:extLst>
              <c:ext xmlns:c16="http://schemas.microsoft.com/office/drawing/2014/chart" uri="{C3380CC4-5D6E-409C-BE32-E72D297353CC}">
                <c16:uniqueId val="{00000001-6CDC-4244-8504-2032A4EA4262}"/>
              </c:ext>
            </c:extLst>
          </c:dPt>
          <c:dPt>
            <c:idx val="1"/>
            <c:bubble3D val="0"/>
            <c:spPr>
              <a:noFill/>
            </c:spPr>
            <c:extLst>
              <c:ext xmlns:c16="http://schemas.microsoft.com/office/drawing/2014/chart" uri="{C3380CC4-5D6E-409C-BE32-E72D297353CC}">
                <c16:uniqueId val="{00000003-6CDC-4244-8504-2032A4EA4262}"/>
              </c:ext>
            </c:extLst>
          </c:dPt>
          <c:dLbls>
            <c:dLbl>
              <c:idx val="0"/>
              <c:layout>
                <c:manualLayout>
                  <c:x val="0.11395257111940399"/>
                  <c:y val="-9.4153965016777197E-3"/>
                </c:manualLayout>
              </c:layout>
              <c:tx>
                <c:rich>
                  <a:bodyPr wrap="square" lIns="38100" tIns="19050" rIns="38100" bIns="19050" anchor="ctr" anchorCtr="0">
                    <a:noAutofit/>
                  </a:bodyPr>
                  <a:lstStyle/>
                  <a:p>
                    <a:pPr algn="l">
                      <a:defRPr/>
                    </a:pPr>
                    <a:fld id="{EEE21D84-9854-4549-B233-3058D2467B2E}"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424312381386472"/>
                      <c:h val="3.9723851912132929E-2"/>
                    </c:manualLayout>
                  </c15:layout>
                  <c15:dlblFieldTable/>
                  <c15:showDataLabelsRange val="0"/>
                </c:ext>
                <c:ext xmlns:c16="http://schemas.microsoft.com/office/drawing/2014/chart" uri="{C3380CC4-5D6E-409C-BE32-E72D297353CC}">
                  <c16:uniqueId val="{00000001-6CDC-4244-8504-2032A4EA4262}"/>
                </c:ext>
              </c:extLst>
            </c:dLbl>
            <c:dLbl>
              <c:idx val="1"/>
              <c:layout>
                <c:manualLayout>
                  <c:x val="0.27411420944835163"/>
                  <c:y val="6.1413804192046159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0198622191135522"/>
                      <c:h val="3.9723851912132929E-2"/>
                    </c:manualLayout>
                  </c15:layout>
                </c:ext>
                <c:ext xmlns:c16="http://schemas.microsoft.com/office/drawing/2014/chart" uri="{C3380CC4-5D6E-409C-BE32-E72D297353CC}">
                  <c16:uniqueId val="{00000003-6CDC-4244-8504-2032A4EA42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'15.Household (per capita)'!$Z$51:$Z$58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'リンク切公表時非表示（グラフの添え物）'!$BC$83:$BC$84</c:f>
              <c:numCache>
                <c:formatCode>"(FY"0000")"</c:formatCode>
                <c:ptCount val="2"/>
                <c:pt idx="0" formatCode="#,##0_ ">
                  <c:v>1920</c:v>
                </c:pt>
                <c:pt idx="1">
                  <c:v>2018</c:v>
                </c:pt>
              </c:numCache>
            </c:numRef>
          </c:val>
          <c:extLst>
            <c:ext xmlns:c16="http://schemas.microsoft.com/office/drawing/2014/chart" uri="{C3380CC4-5D6E-409C-BE32-E72D297353CC}">
              <c16:uniqueId val="{00000004-6CDC-4244-8504-2032A4EA4262}"/>
            </c:ext>
          </c:extLst>
        </c:ser>
        <c:ser>
          <c:idx val="0"/>
          <c:order val="1"/>
          <c:tx>
            <c:strRef>
              <c:f>'15.Household (per capita)'!$BC$49</c:f>
              <c:strCache>
                <c:ptCount val="1"/>
                <c:pt idx="0">
                  <c:v>2018</c:v>
                </c:pt>
              </c:strCache>
            </c:strRef>
          </c:tx>
          <c:spPr>
            <a:ln>
              <a:solidFill>
                <a:sysClr val="windowText" lastClr="000000"/>
              </a:solidFill>
            </a:ln>
          </c:spPr>
          <c:dLbls>
            <c:dLbl>
              <c:idx val="0"/>
              <c:layout>
                <c:manualLayout>
                  <c:x val="-6.5806210062773926E-6"/>
                  <c:y val="-7.44863005103951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85452800553859"/>
                      <c:h val="8.1328313885198414E-2"/>
                    </c:manualLayout>
                  </c15:layout>
                </c:ext>
                <c:ext xmlns:c16="http://schemas.microsoft.com/office/drawing/2014/chart" uri="{C3380CC4-5D6E-409C-BE32-E72D297353CC}">
                  <c16:uniqueId val="{00000005-6CDC-4244-8504-2032A4EA4262}"/>
                </c:ext>
              </c:extLst>
            </c:dLbl>
            <c:dLbl>
              <c:idx val="1"/>
              <c:layout>
                <c:manualLayout>
                  <c:x val="0.1408695491777342"/>
                  <c:y val="-4.749263300237953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254181120253906"/>
                      <c:h val="6.9310882280718508E-2"/>
                    </c:manualLayout>
                  </c15:layout>
                </c:ext>
                <c:ext xmlns:c16="http://schemas.microsoft.com/office/drawing/2014/chart" uri="{C3380CC4-5D6E-409C-BE32-E72D297353CC}">
                  <c16:uniqueId val="{00000006-6CDC-4244-8504-2032A4EA4262}"/>
                </c:ext>
              </c:extLst>
            </c:dLbl>
            <c:dLbl>
              <c:idx val="2"/>
              <c:layout>
                <c:manualLayout>
                  <c:x val="-1.7626539713788817E-3"/>
                  <c:y val="3.368949117424340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4391324914132"/>
                      <c:h val="0.12506874089992234"/>
                    </c:manualLayout>
                  </c15:layout>
                </c:ext>
                <c:ext xmlns:c16="http://schemas.microsoft.com/office/drawing/2014/chart" uri="{C3380CC4-5D6E-409C-BE32-E72D297353CC}">
                  <c16:uniqueId val="{00000007-6CDC-4244-8504-2032A4EA4262}"/>
                </c:ext>
              </c:extLst>
            </c:dLbl>
            <c:dLbl>
              <c:idx val="3"/>
              <c:layout>
                <c:manualLayout>
                  <c:x val="7.5931707700589946E-3"/>
                  <c:y val="6.9476210059398304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96808173685447"/>
                      <c:h val="7.7148825815514716E-2"/>
                    </c:manualLayout>
                  </c15:layout>
                </c:ext>
                <c:ext xmlns:c16="http://schemas.microsoft.com/office/drawing/2014/chart" uri="{C3380CC4-5D6E-409C-BE32-E72D297353CC}">
                  <c16:uniqueId val="{00000008-6CDC-4244-8504-2032A4EA4262}"/>
                </c:ext>
              </c:extLst>
            </c:dLbl>
            <c:dLbl>
              <c:idx val="4"/>
              <c:layout>
                <c:manualLayout>
                  <c:x val="1.0598832359186506E-2"/>
                  <c:y val="-1.03801742921171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CDC-4244-8504-2032A4EA4262}"/>
                </c:ext>
              </c:extLst>
            </c:dLbl>
            <c:dLbl>
              <c:idx val="5"/>
              <c:layout>
                <c:manualLayout>
                  <c:x val="-2.7901634823990951E-3"/>
                  <c:y val="7.58289076511558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5136374424867286E-2"/>
                      <c:h val="8.9038306450575755E-2"/>
                    </c:manualLayout>
                  </c15:layout>
                </c:ext>
                <c:ext xmlns:c16="http://schemas.microsoft.com/office/drawing/2014/chart" uri="{C3380CC4-5D6E-409C-BE32-E72D297353CC}">
                  <c16:uniqueId val="{0000000A-6CDC-4244-8504-2032A4EA4262}"/>
                </c:ext>
              </c:extLst>
            </c:dLbl>
            <c:dLbl>
              <c:idx val="6"/>
              <c:layout>
                <c:manualLayout>
                  <c:x val="-0.20581713200941965"/>
                  <c:y val="-7.671718431332824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190139424309955"/>
                      <c:h val="9.9586109141503565E-2"/>
                    </c:manualLayout>
                  </c15:layout>
                </c:ext>
                <c:ext xmlns:c16="http://schemas.microsoft.com/office/drawing/2014/chart" uri="{C3380CC4-5D6E-409C-BE32-E72D297353CC}">
                  <c16:uniqueId val="{0000000B-6CDC-4244-8504-2032A4EA4262}"/>
                </c:ext>
              </c:extLst>
            </c:dLbl>
            <c:dLbl>
              <c:idx val="7"/>
              <c:layout>
                <c:manualLayout>
                  <c:x val="-1.4239335361790029E-2"/>
                  <c:y val="-0.1270195144125320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627354230551379"/>
                      <c:h val="0.10411106103086518"/>
                    </c:manualLayout>
                  </c15:layout>
                </c:ext>
                <c:ext xmlns:c16="http://schemas.microsoft.com/office/drawing/2014/chart" uri="{C3380CC4-5D6E-409C-BE32-E72D297353CC}">
                  <c16:uniqueId val="{0000000C-6CDC-4244-8504-2032A4EA426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'15.Household (per capita)'!$Z$51:$Z$58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'15.Household (per capita)'!$BC$51:$BC$58</c:f>
              <c:numCache>
                <c:formatCode>0.0%</c:formatCode>
                <c:ptCount val="8"/>
                <c:pt idx="0">
                  <c:v>0.15634514621784334</c:v>
                </c:pt>
                <c:pt idx="1">
                  <c:v>2.9403439097963505E-2</c:v>
                </c:pt>
                <c:pt idx="2">
                  <c:v>0.13673350738454487</c:v>
                </c:pt>
                <c:pt idx="3">
                  <c:v>5.1065830448250936E-2</c:v>
                </c:pt>
                <c:pt idx="4">
                  <c:v>0.30850458738611314</c:v>
                </c:pt>
                <c:pt idx="5">
                  <c:v>0.25502032696028842</c:v>
                </c:pt>
                <c:pt idx="6">
                  <c:v>4.3587573833706775E-2</c:v>
                </c:pt>
                <c:pt idx="7">
                  <c:v>1.9339588671289185E-2</c:v>
                </c:pt>
              </c:numCache>
            </c:numRef>
          </c:val>
          <c:extLst>
            <c:ext xmlns:c16="http://schemas.microsoft.com/office/drawing/2014/chart" uri="{C3380CC4-5D6E-409C-BE32-E72D297353CC}">
              <c16:uniqueId val="{0000000D-6CDC-4244-8504-2032A4EA426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2037541666666668"/>
          <c:y val="0.1320487037037037"/>
          <c:w val="0.72339680555555563"/>
          <c:h val="0.66606148148148281"/>
        </c:manualLayout>
      </c:layout>
      <c:barChart>
        <c:barDir val="col"/>
        <c:grouping val="stacked"/>
        <c:varyColors val="0"/>
        <c:ser>
          <c:idx val="0"/>
          <c:order val="0"/>
          <c:tx>
            <c:strRef>
              <c:f>'15.Household (per capita)'!$Z$11</c:f>
              <c:strCache>
                <c:ptCount val="1"/>
                <c:pt idx="0">
                  <c:v>Coal</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capita)'!$AA$11:$BE$11</c:f>
              <c:numCache>
                <c:formatCode>#,##0.0_);[Red]\(#,##0.0\)</c:formatCode>
                <c:ptCount val="29"/>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9693-463C-9386-A782A9DA43FC}"/>
            </c:ext>
          </c:extLst>
        </c:ser>
        <c:ser>
          <c:idx val="1"/>
          <c:order val="1"/>
          <c:tx>
            <c:strRef>
              <c:f>'15.Household (per capita)'!$Z$12</c:f>
              <c:strCache>
                <c:ptCount val="1"/>
                <c:pt idx="0">
                  <c:v>Kerosene</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capita)'!$AA$12:$BE$12</c:f>
              <c:numCache>
                <c:formatCode>#,##0_);[Red]\(#,##0\)</c:formatCode>
                <c:ptCount val="29"/>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numCache>
            </c:numRef>
          </c:val>
          <c:extLst>
            <c:ext xmlns:c16="http://schemas.microsoft.com/office/drawing/2014/chart" uri="{C3380CC4-5D6E-409C-BE32-E72D297353CC}">
              <c16:uniqueId val="{00000001-9693-463C-9386-A782A9DA43FC}"/>
            </c:ext>
          </c:extLst>
        </c:ser>
        <c:ser>
          <c:idx val="2"/>
          <c:order val="2"/>
          <c:tx>
            <c:strRef>
              <c:f>'15.Household (per capita)'!$Z$13</c:f>
              <c:strCache>
                <c:ptCount val="1"/>
                <c:pt idx="0">
                  <c:v>LPG</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capita)'!$AA$13:$BE$13</c:f>
              <c:numCache>
                <c:formatCode>#,##0_);[Red]\(#,##0\)</c:formatCode>
                <c:ptCount val="29"/>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numCache>
            </c:numRef>
          </c:val>
          <c:extLst>
            <c:ext xmlns:c16="http://schemas.microsoft.com/office/drawing/2014/chart" uri="{C3380CC4-5D6E-409C-BE32-E72D297353CC}">
              <c16:uniqueId val="{00000002-9693-463C-9386-A782A9DA43FC}"/>
            </c:ext>
          </c:extLst>
        </c:ser>
        <c:ser>
          <c:idx val="3"/>
          <c:order val="3"/>
          <c:tx>
            <c:strRef>
              <c:f>'15.Household (per capita)'!$Z$14</c:f>
              <c:strCache>
                <c:ptCount val="1"/>
                <c:pt idx="0">
                  <c:v>Town Gas</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capita)'!$AA$14:$BE$14</c:f>
              <c:numCache>
                <c:formatCode>#,##0_);[Red]\(#,##0\)</c:formatCode>
                <c:ptCount val="29"/>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163.21891126693788</c:v>
                </c:pt>
              </c:numCache>
            </c:numRef>
          </c:val>
          <c:extLst>
            <c:ext xmlns:c16="http://schemas.microsoft.com/office/drawing/2014/chart" uri="{C3380CC4-5D6E-409C-BE32-E72D297353CC}">
              <c16:uniqueId val="{00000003-9693-463C-9386-A782A9DA43FC}"/>
            </c:ext>
          </c:extLst>
        </c:ser>
        <c:ser>
          <c:idx val="4"/>
          <c:order val="4"/>
          <c:tx>
            <c:strRef>
              <c:f>'15.Household (per capita)'!$Z$15</c:f>
              <c:strCache>
                <c:ptCount val="1"/>
                <c:pt idx="0">
                  <c:v>Electricity</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capita)'!$AA$15:$BE$15</c:f>
              <c:numCache>
                <c:formatCode>#,##0_);[Red]\(#,##0\)</c:formatCode>
                <c:ptCount val="29"/>
                <c:pt idx="0">
                  <c:v>585.62526674305582</c:v>
                </c:pt>
                <c:pt idx="1">
                  <c:v>589.00156157775507</c:v>
                </c:pt>
                <c:pt idx="2">
                  <c:v>618.43232767880238</c:v>
                </c:pt>
                <c:pt idx="3">
                  <c:v>584.80777284563214</c:v>
                </c:pt>
                <c:pt idx="4">
                  <c:v>673.69266419768996</c:v>
                </c:pt>
                <c:pt idx="5">
                  <c:v>658.892933119291</c:v>
                </c:pt>
                <c:pt idx="6">
                  <c:v>659.94933307878046</c:v>
                </c:pt>
                <c:pt idx="7">
                  <c:v>644.66800616581872</c:v>
                </c:pt>
                <c:pt idx="8">
                  <c:v>622.1809247035402</c:v>
                </c:pt>
                <c:pt idx="9">
                  <c:v>663.23914528930879</c:v>
                </c:pt>
                <c:pt idx="10">
                  <c:v>656.168287791534</c:v>
                </c:pt>
                <c:pt idx="11">
                  <c:v>658.23205715448944</c:v>
                </c:pt>
                <c:pt idx="12">
                  <c:v>720.38873229766398</c:v>
                </c:pt>
                <c:pt idx="13">
                  <c:v>765.12342385547481</c:v>
                </c:pt>
                <c:pt idx="14">
                  <c:v>751.2679443089595</c:v>
                </c:pt>
                <c:pt idx="15">
                  <c:v>782.64419318332943</c:v>
                </c:pt>
                <c:pt idx="16">
                  <c:v>748.48952883053948</c:v>
                </c:pt>
                <c:pt idx="17">
                  <c:v>838.20016883735013</c:v>
                </c:pt>
                <c:pt idx="18">
                  <c:v>829.36338661930131</c:v>
                </c:pt>
                <c:pt idx="19">
                  <c:v>784.57072797384728</c:v>
                </c:pt>
                <c:pt idx="20">
                  <c:v>894.62458590320603</c:v>
                </c:pt>
                <c:pt idx="21">
                  <c:v>1026.3857003063906</c:v>
                </c:pt>
                <c:pt idx="22">
                  <c:v>1169.0696768674075</c:v>
                </c:pt>
                <c:pt idx="23">
                  <c:v>1156.7676448652671</c:v>
                </c:pt>
                <c:pt idx="24">
                  <c:v>1063.5806077059403</c:v>
                </c:pt>
                <c:pt idx="25">
                  <c:v>1031.4361137098495</c:v>
                </c:pt>
                <c:pt idx="26">
                  <c:v>1016.1597288451561</c:v>
                </c:pt>
                <c:pt idx="27">
                  <c:v>1002.8610586463427</c:v>
                </c:pt>
                <c:pt idx="28">
                  <c:v>897.26972040282408</c:v>
                </c:pt>
              </c:numCache>
            </c:numRef>
          </c:val>
          <c:extLst>
            <c:ext xmlns:c16="http://schemas.microsoft.com/office/drawing/2014/chart" uri="{C3380CC4-5D6E-409C-BE32-E72D297353CC}">
              <c16:uniqueId val="{00000004-9693-463C-9386-A782A9DA43FC}"/>
            </c:ext>
          </c:extLst>
        </c:ser>
        <c:ser>
          <c:idx val="5"/>
          <c:order val="5"/>
          <c:tx>
            <c:strRef>
              <c:f>'15.Household (per capita)'!$Z$16</c:f>
              <c:strCache>
                <c:ptCount val="1"/>
                <c:pt idx="0">
                  <c:v>Heat</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capita)'!$AA$16:$BE$16</c:f>
              <c:numCache>
                <c:formatCode>#,##0.00_);[Red]\(#,##0.00\)</c:formatCode>
                <c:ptCount val="29"/>
                <c:pt idx="0">
                  <c:v>0.87673902570916884</c:v>
                </c:pt>
                <c:pt idx="1">
                  <c:v>0.78460668670234657</c:v>
                </c:pt>
                <c:pt idx="2">
                  <c:v>0.80418915642853472</c:v>
                </c:pt>
                <c:pt idx="3">
                  <c:v>0.76525669942824748</c:v>
                </c:pt>
                <c:pt idx="4">
                  <c:v>0.71970907602182754</c:v>
                </c:pt>
                <c:pt idx="5">
                  <c:v>0.68867717617694224</c:v>
                </c:pt>
                <c:pt idx="6">
                  <c:v>0.65739492529708043</c:v>
                </c:pt>
                <c:pt idx="7">
                  <c:v>0.60378932477769864</c:v>
                </c:pt>
                <c:pt idx="8">
                  <c:v>0.58755871431247664</c:v>
                </c:pt>
                <c:pt idx="9">
                  <c:v>0.60075608083756149</c:v>
                </c:pt>
                <c:pt idx="10">
                  <c:v>0.58393604570287139</c:v>
                </c:pt>
                <c:pt idx="11">
                  <c:v>0.54791221873840545</c:v>
                </c:pt>
                <c:pt idx="12">
                  <c:v>0.57358962885106701</c:v>
                </c:pt>
                <c:pt idx="13">
                  <c:v>0.58424557553538725</c:v>
                </c:pt>
                <c:pt idx="14">
                  <c:v>0.56413889045836452</c:v>
                </c:pt>
                <c:pt idx="15">
                  <c:v>0.60348141394624188</c:v>
                </c:pt>
                <c:pt idx="16">
                  <c:v>0.57061679976900859</c:v>
                </c:pt>
                <c:pt idx="17">
                  <c:v>0.61223182178830471</c:v>
                </c:pt>
                <c:pt idx="18">
                  <c:v>0.58753233920225834</c:v>
                </c:pt>
                <c:pt idx="19">
                  <c:v>0.55294604729686581</c:v>
                </c:pt>
                <c:pt idx="20">
                  <c:v>0.55116993163776928</c:v>
                </c:pt>
                <c:pt idx="21">
                  <c:v>0.57043860496235743</c:v>
                </c:pt>
                <c:pt idx="22">
                  <c:v>0.57103078606207036</c:v>
                </c:pt>
                <c:pt idx="23">
                  <c:v>0.56620545980662607</c:v>
                </c:pt>
                <c:pt idx="24">
                  <c:v>0.52542347198720685</c:v>
                </c:pt>
                <c:pt idx="25">
                  <c:v>0.5036338148801256</c:v>
                </c:pt>
                <c:pt idx="26">
                  <c:v>0.50733361967219037</c:v>
                </c:pt>
                <c:pt idx="27">
                  <c:v>0.50566909330582843</c:v>
                </c:pt>
                <c:pt idx="28">
                  <c:v>0.46209509762668449</c:v>
                </c:pt>
              </c:numCache>
            </c:numRef>
          </c:val>
          <c:extLst>
            <c:ext xmlns:c16="http://schemas.microsoft.com/office/drawing/2014/chart" uri="{C3380CC4-5D6E-409C-BE32-E72D297353CC}">
              <c16:uniqueId val="{00000005-9693-463C-9386-A782A9DA43FC}"/>
            </c:ext>
          </c:extLst>
        </c:ser>
        <c:ser>
          <c:idx val="6"/>
          <c:order val="6"/>
          <c:tx>
            <c:strRef>
              <c:f>'15.Household (per capita)'!$Z$17</c:f>
              <c:strCache>
                <c:ptCount val="1"/>
                <c:pt idx="0">
                  <c:v>Gasoline</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capita)'!$AA$17:$BE$17</c:f>
              <c:numCache>
                <c:formatCode>#,##0_);[Red]\(#,##0\)</c:formatCode>
                <c:ptCount val="29"/>
                <c:pt idx="0">
                  <c:v>344.84443716911125</c:v>
                </c:pt>
                <c:pt idx="1">
                  <c:v>337.63919729990141</c:v>
                </c:pt>
                <c:pt idx="2">
                  <c:v>383.43838022891271</c:v>
                </c:pt>
                <c:pt idx="3">
                  <c:v>403.51481385431322</c:v>
                </c:pt>
                <c:pt idx="4">
                  <c:v>437.75824927976771</c:v>
                </c:pt>
                <c:pt idx="5">
                  <c:v>435.69383751640623</c:v>
                </c:pt>
                <c:pt idx="6">
                  <c:v>468.98583346997515</c:v>
                </c:pt>
                <c:pt idx="7">
                  <c:v>431.54165783107146</c:v>
                </c:pt>
                <c:pt idx="8">
                  <c:v>464.42114945623672</c:v>
                </c:pt>
                <c:pt idx="9">
                  <c:v>494.67286466417511</c:v>
                </c:pt>
                <c:pt idx="10">
                  <c:v>518.02023998110826</c:v>
                </c:pt>
                <c:pt idx="11">
                  <c:v>517.04771886034268</c:v>
                </c:pt>
                <c:pt idx="12">
                  <c:v>535.01994281125167</c:v>
                </c:pt>
                <c:pt idx="13">
                  <c:v>552.48367453680999</c:v>
                </c:pt>
                <c:pt idx="14">
                  <c:v>546.44606688264105</c:v>
                </c:pt>
                <c:pt idx="15">
                  <c:v>540.51660176677728</c:v>
                </c:pt>
                <c:pt idx="16">
                  <c:v>536.36088672129347</c:v>
                </c:pt>
                <c:pt idx="17">
                  <c:v>533.60394610864489</c:v>
                </c:pt>
                <c:pt idx="18">
                  <c:v>541.93487035374187</c:v>
                </c:pt>
                <c:pt idx="19">
                  <c:v>518.17489162039396</c:v>
                </c:pt>
                <c:pt idx="20">
                  <c:v>517.74322886175446</c:v>
                </c:pt>
                <c:pt idx="21">
                  <c:v>503.6828709575683</c:v>
                </c:pt>
                <c:pt idx="22">
                  <c:v>517.73923285960359</c:v>
                </c:pt>
                <c:pt idx="23">
                  <c:v>497.70186979272523</c:v>
                </c:pt>
                <c:pt idx="24">
                  <c:v>466.8409366769547</c:v>
                </c:pt>
                <c:pt idx="25">
                  <c:v>467.69336354779682</c:v>
                </c:pt>
                <c:pt idx="26">
                  <c:v>448.28185288197028</c:v>
                </c:pt>
                <c:pt idx="27">
                  <c:v>457.88256897079384</c:v>
                </c:pt>
                <c:pt idx="28">
                  <c:v>466.97695396330687</c:v>
                </c:pt>
              </c:numCache>
            </c:numRef>
          </c:val>
          <c:extLst>
            <c:ext xmlns:c16="http://schemas.microsoft.com/office/drawing/2014/chart" uri="{C3380CC4-5D6E-409C-BE32-E72D297353CC}">
              <c16:uniqueId val="{00000006-9693-463C-9386-A782A9DA43FC}"/>
            </c:ext>
          </c:extLst>
        </c:ser>
        <c:ser>
          <c:idx val="7"/>
          <c:order val="7"/>
          <c:tx>
            <c:strRef>
              <c:f>'15.Household (per capita)'!$Z$18</c:f>
              <c:strCache>
                <c:ptCount val="1"/>
                <c:pt idx="0">
                  <c:v>Diesel Oil</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capita)'!$AA$18:$BE$18</c:f>
              <c:numCache>
                <c:formatCode>#,##0.0_);[Red]\(#,##0.0\)</c:formatCode>
                <c:ptCount val="29"/>
                <c:pt idx="0">
                  <c:v>54.569993850823053</c:v>
                </c:pt>
                <c:pt idx="1">
                  <c:v>59.459956813427901</c:v>
                </c:pt>
                <c:pt idx="2">
                  <c:v>72.947488329360411</c:v>
                </c:pt>
                <c:pt idx="3">
                  <c:v>84.598831641961539</c:v>
                </c:pt>
                <c:pt idx="4" formatCode="#,##0_);[Red]\(#,##0\)">
                  <c:v>100.37926308687702</c:v>
                </c:pt>
                <c:pt idx="5" formatCode="#,##0_);[Red]\(#,##0\)">
                  <c:v>103.91951565699634</c:v>
                </c:pt>
                <c:pt idx="6" formatCode="#,##0_);[Red]\(#,##0\)">
                  <c:v>112.61384628810178</c:v>
                </c:pt>
                <c:pt idx="7" formatCode="#,##0_);[Red]\(#,##0\)">
                  <c:v>99.875539330318801</c:v>
                </c:pt>
                <c:pt idx="8" formatCode="#,##0_);[Red]\(#,##0\)">
                  <c:v>101.51918215588539</c:v>
                </c:pt>
                <c:pt idx="9" formatCode="#,##0_);[Red]\(#,##0\)">
                  <c:v>100.6551071939644</c:v>
                </c:pt>
                <c:pt idx="10">
                  <c:v>93.121919346075998</c:v>
                </c:pt>
                <c:pt idx="11">
                  <c:v>86.816213967913001</c:v>
                </c:pt>
                <c:pt idx="12">
                  <c:v>77.79775072452027</c:v>
                </c:pt>
                <c:pt idx="13">
                  <c:v>70.582609100274524</c:v>
                </c:pt>
                <c:pt idx="14">
                  <c:v>64.907000174620393</c:v>
                </c:pt>
                <c:pt idx="15">
                  <c:v>56.014325206884813</c:v>
                </c:pt>
                <c:pt idx="16">
                  <c:v>44.909679386218826</c:v>
                </c:pt>
                <c:pt idx="17">
                  <c:v>37.555229675057589</c:v>
                </c:pt>
                <c:pt idx="18">
                  <c:v>31.730650204486331</c:v>
                </c:pt>
                <c:pt idx="19">
                  <c:v>24.654873507926272</c:v>
                </c:pt>
                <c:pt idx="20">
                  <c:v>22.746144783956741</c:v>
                </c:pt>
                <c:pt idx="21">
                  <c:v>21.577216267353862</c:v>
                </c:pt>
                <c:pt idx="22">
                  <c:v>20.267800647844197</c:v>
                </c:pt>
                <c:pt idx="23">
                  <c:v>20.390710209010667</c:v>
                </c:pt>
                <c:pt idx="24">
                  <c:v>19.373402137478521</c:v>
                </c:pt>
                <c:pt idx="25">
                  <c:v>20.479834221745808</c:v>
                </c:pt>
                <c:pt idx="26">
                  <c:v>19.82903217476483</c:v>
                </c:pt>
                <c:pt idx="27">
                  <c:v>21.168997140617414</c:v>
                </c:pt>
                <c:pt idx="28">
                  <c:v>22.90321435460406</c:v>
                </c:pt>
              </c:numCache>
            </c:numRef>
          </c:val>
          <c:extLst>
            <c:ext xmlns:c16="http://schemas.microsoft.com/office/drawing/2014/chart" uri="{C3380CC4-5D6E-409C-BE32-E72D297353CC}">
              <c16:uniqueId val="{00000007-9693-463C-9386-A782A9DA43FC}"/>
            </c:ext>
          </c:extLst>
        </c:ser>
        <c:ser>
          <c:idx val="8"/>
          <c:order val="8"/>
          <c:tx>
            <c:strRef>
              <c:f>'15.Household (per capita)'!$Z$19</c:f>
              <c:strCache>
                <c:ptCount val="1"/>
                <c:pt idx="0">
                  <c:v>Municipal Solid Waste</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capita)'!$AA$19:$BE$19</c:f>
              <c:numCache>
                <c:formatCode>#,##0.0_);[Red]\(#,##0.0\)</c:formatCode>
                <c:ptCount val="29"/>
                <c:pt idx="0">
                  <c:v>93.192831391539968</c:v>
                </c:pt>
                <c:pt idx="1">
                  <c:v>95.068557974418269</c:v>
                </c:pt>
                <c:pt idx="2">
                  <c:v>95.960881051500863</c:v>
                </c:pt>
                <c:pt idx="3">
                  <c:v>95.636022193137833</c:v>
                </c:pt>
                <c:pt idx="4">
                  <c:v>99.201946392034856</c:v>
                </c:pt>
                <c:pt idx="5">
                  <c:v>101.45676216290028</c:v>
                </c:pt>
                <c:pt idx="6">
                  <c:v>104.54962449929474</c:v>
                </c:pt>
                <c:pt idx="7">
                  <c:v>106.5609602457038</c:v>
                </c:pt>
                <c:pt idx="8">
                  <c:v>107.67551581617482</c:v>
                </c:pt>
                <c:pt idx="9">
                  <c:v>110.25630816107369</c:v>
                </c:pt>
                <c:pt idx="10">
                  <c:v>114.53516135173446</c:v>
                </c:pt>
                <c:pt idx="11" formatCode="#,##0_);[Red]\(#,##0\)">
                  <c:v>116.46598632142853</c:v>
                </c:pt>
                <c:pt idx="12" formatCode="#,##0_);[Red]\(#,##0\)">
                  <c:v>118.02714253831903</c:v>
                </c:pt>
                <c:pt idx="13" formatCode="#,##0_);[Red]\(#,##0\)">
                  <c:v>118.55452866990434</c:v>
                </c:pt>
                <c:pt idx="14">
                  <c:v>111.93998597832649</c:v>
                </c:pt>
                <c:pt idx="15">
                  <c:v>101.83699642278795</c:v>
                </c:pt>
                <c:pt idx="16">
                  <c:v>91.532453152526713</c:v>
                </c:pt>
                <c:pt idx="17">
                  <c:v>89.009167169337275</c:v>
                </c:pt>
                <c:pt idx="18">
                  <c:v>87.866805897354638</c:v>
                </c:pt>
                <c:pt idx="19">
                  <c:v>72.789418003135609</c:v>
                </c:pt>
                <c:pt idx="20">
                  <c:v>69.337975290672134</c:v>
                </c:pt>
                <c:pt idx="21">
                  <c:v>76.612509635383915</c:v>
                </c:pt>
                <c:pt idx="22">
                  <c:v>84.855886493107931</c:v>
                </c:pt>
                <c:pt idx="23">
                  <c:v>83.123876398436025</c:v>
                </c:pt>
                <c:pt idx="24">
                  <c:v>75.727686774832264</c:v>
                </c:pt>
                <c:pt idx="25">
                  <c:v>74.885514896813305</c:v>
                </c:pt>
                <c:pt idx="26">
                  <c:v>76.51569810501482</c:v>
                </c:pt>
                <c:pt idx="27">
                  <c:v>80.58591389842644</c:v>
                </c:pt>
                <c:pt idx="28">
                  <c:v>83.729357031020783</c:v>
                </c:pt>
              </c:numCache>
            </c:numRef>
          </c:val>
          <c:extLst>
            <c:ext xmlns:c16="http://schemas.microsoft.com/office/drawing/2014/chart" uri="{C3380CC4-5D6E-409C-BE32-E72D297353CC}">
              <c16:uniqueId val="{00000008-9693-463C-9386-A782A9DA43FC}"/>
            </c:ext>
          </c:extLst>
        </c:ser>
        <c:ser>
          <c:idx val="9"/>
          <c:order val="9"/>
          <c:tx>
            <c:strRef>
              <c:f>'15.Household (per capita)'!$Z$20</c:f>
              <c:strCache>
                <c:ptCount val="1"/>
                <c:pt idx="0">
                  <c:v>Water and Waste Water</c:v>
                </c:pt>
              </c:strCache>
            </c:strRef>
          </c:tx>
          <c:spPr>
            <a:ln>
              <a:solidFill>
                <a:sysClr val="windowText" lastClr="000000"/>
              </a:solidFill>
            </a:ln>
          </c:spPr>
          <c:invertIfNegative val="0"/>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capita)'!$AA$20:$BE$20</c:f>
              <c:numCache>
                <c:formatCode>#,##0.0_);[Red]\(#,##0.0\)</c:formatCode>
                <c:ptCount val="29"/>
                <c:pt idx="0">
                  <c:v>16.960147661202868</c:v>
                </c:pt>
                <c:pt idx="1">
                  <c:v>21.408023866782841</c:v>
                </c:pt>
                <c:pt idx="2">
                  <c:v>25.760230054035048</c:v>
                </c:pt>
                <c:pt idx="3">
                  <c:v>27.9060892010027</c:v>
                </c:pt>
                <c:pt idx="4">
                  <c:v>35.175146819098316</c:v>
                </c:pt>
                <c:pt idx="5">
                  <c:v>37.065948987773872</c:v>
                </c:pt>
                <c:pt idx="6">
                  <c:v>34.399046630193602</c:v>
                </c:pt>
                <c:pt idx="7">
                  <c:v>31.498056021089667</c:v>
                </c:pt>
                <c:pt idx="8">
                  <c:v>29.488556104445358</c:v>
                </c:pt>
                <c:pt idx="9">
                  <c:v>28.665269222651123</c:v>
                </c:pt>
                <c:pt idx="10">
                  <c:v>27.775593873634808</c:v>
                </c:pt>
                <c:pt idx="11">
                  <c:v>26.296461757760213</c:v>
                </c:pt>
                <c:pt idx="12">
                  <c:v>27.073740798732224</c:v>
                </c:pt>
                <c:pt idx="13">
                  <c:v>27.271185177181799</c:v>
                </c:pt>
                <c:pt idx="14">
                  <c:v>26.159305206375347</c:v>
                </c:pt>
                <c:pt idx="15">
                  <c:v>25.231619422374287</c:v>
                </c:pt>
                <c:pt idx="16">
                  <c:v>24.594934299606802</c:v>
                </c:pt>
                <c:pt idx="17">
                  <c:v>27.460282752285952</c:v>
                </c:pt>
                <c:pt idx="18">
                  <c:v>32.338303346160238</c:v>
                </c:pt>
                <c:pt idx="19">
                  <c:v>34.997469073315976</c:v>
                </c:pt>
                <c:pt idx="20">
                  <c:v>34.772000410782589</c:v>
                </c:pt>
                <c:pt idx="21">
                  <c:v>37.974534161287011</c:v>
                </c:pt>
                <c:pt idx="22">
                  <c:v>50.049261506207152</c:v>
                </c:pt>
                <c:pt idx="23">
                  <c:v>43.510211786262175</c:v>
                </c:pt>
                <c:pt idx="24">
                  <c:v>43.766653517468804</c:v>
                </c:pt>
                <c:pt idx="25">
                  <c:v>38.088630420181232</c:v>
                </c:pt>
                <c:pt idx="26">
                  <c:v>35.039172212210481</c:v>
                </c:pt>
                <c:pt idx="27">
                  <c:v>36.156038738594724</c:v>
                </c:pt>
                <c:pt idx="28">
                  <c:v>37.150297258326418</c:v>
                </c:pt>
              </c:numCache>
            </c:numRef>
          </c:val>
          <c:extLst>
            <c:ext xmlns:c16="http://schemas.microsoft.com/office/drawing/2014/chart" uri="{C3380CC4-5D6E-409C-BE32-E72D297353CC}">
              <c16:uniqueId val="{00000009-9693-463C-9386-A782A9DA43FC}"/>
            </c:ext>
          </c:extLst>
        </c:ser>
        <c:dLbls>
          <c:showLegendKey val="0"/>
          <c:showVal val="0"/>
          <c:showCatName val="0"/>
          <c:showSerName val="0"/>
          <c:showPercent val="0"/>
          <c:showBubbleSize val="0"/>
        </c:dLbls>
        <c:gapWidth val="40"/>
        <c:overlap val="100"/>
        <c:axId val="137575424"/>
        <c:axId val="137585408"/>
      </c:barChart>
      <c:lineChart>
        <c:grouping val="standard"/>
        <c:varyColors val="0"/>
        <c:ser>
          <c:idx val="10"/>
          <c:order val="10"/>
          <c:tx>
            <c:strRef>
              <c:f>'15.Household (per capita)'!$Y$10</c:f>
              <c:strCache>
                <c:ptCount val="1"/>
                <c:pt idx="0">
                  <c:v>Total</c:v>
                </c:pt>
              </c:strCache>
            </c:strRef>
          </c:tx>
          <c:spPr>
            <a:ln>
              <a:noFill/>
            </a:ln>
          </c:spPr>
          <c:marker>
            <c:symbol val="none"/>
          </c:marker>
          <c:dLbls>
            <c:dLbl>
              <c:idx val="18"/>
              <c:layout>
                <c:manualLayout>
                  <c:x val="-2.4874946187282202E-2"/>
                  <c:y val="-4.293555898105328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9693-463C-9386-A782A9DA43FC}"/>
                </c:ext>
              </c:extLst>
            </c:dLbl>
            <c:spPr>
              <a:noFill/>
              <a:ln>
                <a:noFill/>
              </a:ln>
              <a:effectLst/>
            </c:spPr>
            <c:txPr>
              <a:bodyPr rot="-5400000" vertOverflow="clip" horzOverflow="clip"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'15.Household (per capita)'!$AA$9:$BE$9</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capita)'!$AA$10:$BE$10</c:f>
              <c:numCache>
                <c:formatCode>#,##0_);[Red]\(#,##0\)</c:formatCode>
                <c:ptCount val="29"/>
                <c:pt idx="0">
                  <c:v>1566.6356883293606</c:v>
                </c:pt>
                <c:pt idx="1">
                  <c:v>1581.2092414853171</c:v>
                </c:pt>
                <c:pt idx="2">
                  <c:v>1696.8181029894697</c:v>
                </c:pt>
                <c:pt idx="3">
                  <c:v>1722.6353859888252</c:v>
                </c:pt>
                <c:pt idx="4">
                  <c:v>1856.513961028221</c:v>
                </c:pt>
                <c:pt idx="5">
                  <c:v>1875.0851010406773</c:v>
                </c:pt>
                <c:pt idx="6">
                  <c:v>1936.3824917729532</c:v>
                </c:pt>
                <c:pt idx="7">
                  <c:v>1843.6937283063951</c:v>
                </c:pt>
                <c:pt idx="8">
                  <c:v>1853.8574547779997</c:v>
                </c:pt>
                <c:pt idx="9">
                  <c:v>1939.5788262453798</c:v>
                </c:pt>
                <c:pt idx="10">
                  <c:v>1979.2472732263193</c:v>
                </c:pt>
                <c:pt idx="11">
                  <c:v>1943.8550585251007</c:v>
                </c:pt>
                <c:pt idx="12">
                  <c:v>2038.4316980246417</c:v>
                </c:pt>
                <c:pt idx="13">
                  <c:v>2066.4559963864826</c:v>
                </c:pt>
                <c:pt idx="14">
                  <c:v>2033.4701084810476</c:v>
                </c:pt>
                <c:pt idx="15">
                  <c:v>2057.8105145647169</c:v>
                </c:pt>
                <c:pt idx="16">
                  <c:v>1963.4444422160302</c:v>
                </c:pt>
                <c:pt idx="17">
                  <c:v>2037.2773109679486</c:v>
                </c:pt>
                <c:pt idx="18">
                  <c:v>2005.5689372868376</c:v>
                </c:pt>
                <c:pt idx="19">
                  <c:v>1914.9244145850814</c:v>
                </c:pt>
                <c:pt idx="20">
                  <c:v>2041.2452738941752</c:v>
                </c:pt>
                <c:pt idx="21">
                  <c:v>2156.0378599249411</c:v>
                </c:pt>
                <c:pt idx="22">
                  <c:v>2333.3839423731065</c:v>
                </c:pt>
                <c:pt idx="23">
                  <c:v>2275.4726042535599</c:v>
                </c:pt>
                <c:pt idx="24">
                  <c:v>2125.7645294439471</c:v>
                </c:pt>
                <c:pt idx="25">
                  <c:v>2068.9155666555052</c:v>
                </c:pt>
                <c:pt idx="26">
                  <c:v>2035.2402794931891</c:v>
                </c:pt>
                <c:pt idx="27">
                  <c:v>2066.8559336571607</c:v>
                </c:pt>
                <c:pt idx="28">
                  <c:v>1920.9455738569213</c:v>
                </c:pt>
              </c:numCache>
            </c:numRef>
          </c:val>
          <c:smooth val="0"/>
          <c:extLst>
            <c:ext xmlns:c16="http://schemas.microsoft.com/office/drawing/2014/chart" uri="{C3380CC4-5D6E-409C-BE32-E72D297353CC}">
              <c16:uniqueId val="{0000000B-9693-463C-9386-A782A9DA43FC}"/>
            </c:ext>
          </c:extLst>
        </c:ser>
        <c:dLbls>
          <c:showLegendKey val="0"/>
          <c:showVal val="0"/>
          <c:showCatName val="0"/>
          <c:showSerName val="0"/>
          <c:showPercent val="0"/>
          <c:showBubbleSize val="0"/>
        </c:dLbls>
        <c:marker val="1"/>
        <c:smooth val="0"/>
        <c:axId val="137575424"/>
        <c:axId val="137585408"/>
      </c:lineChart>
      <c:catAx>
        <c:axId val="13757542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585408"/>
        <c:crosses val="autoZero"/>
        <c:auto val="1"/>
        <c:lblAlgn val="ctr"/>
        <c:lblOffset val="100"/>
        <c:tickLblSkip val="1"/>
        <c:noMultiLvlLbl val="0"/>
      </c:catAx>
      <c:valAx>
        <c:axId val="1375854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575424"/>
        <c:crosses val="autoZero"/>
        <c:crossBetween val="between"/>
      </c:valAx>
    </c:plotArea>
    <c:legend>
      <c:legendPos val="r"/>
      <c:legendEntry>
        <c:idx val="10"/>
        <c:delete val="1"/>
      </c:legendEntry>
      <c:layout>
        <c:manualLayout>
          <c:xMode val="edge"/>
          <c:yMode val="edge"/>
          <c:x val="0.85243217872026777"/>
          <c:y val="0.21632797324488068"/>
          <c:w val="0.14601427234397873"/>
          <c:h val="0.58804689036943891"/>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purpose)</a:t>
            </a:r>
            <a:endParaRPr lang="ja-JP" altLang="ja-JP" sz="1600">
              <a:effectLst/>
              <a:latin typeface="Times New Roman" panose="02020603050405020304" pitchFamily="18" charset="0"/>
              <a:cs typeface="Times New Roman" panose="02020603050405020304" pitchFamily="18" charset="0"/>
            </a:endParaRPr>
          </a:p>
        </c:rich>
      </c:tx>
      <c:layout>
        <c:manualLayout>
          <c:xMode val="edge"/>
          <c:yMode val="edge"/>
          <c:x val="0.13616969430849979"/>
          <c:y val="2.7921231549653012E-2"/>
        </c:manualLayout>
      </c:layout>
      <c:overlay val="0"/>
    </c:title>
    <c:autoTitleDeleted val="0"/>
    <c:plotArea>
      <c:layout>
        <c:manualLayout>
          <c:layoutTarget val="inner"/>
          <c:xMode val="edge"/>
          <c:yMode val="edge"/>
          <c:x val="0.12124013888888906"/>
          <c:y val="0.14932407407407408"/>
          <c:w val="0.72296416666666652"/>
          <c:h val="0.66274537037037295"/>
        </c:manualLayout>
      </c:layout>
      <c:barChart>
        <c:barDir val="col"/>
        <c:grouping val="stacked"/>
        <c:varyColors val="0"/>
        <c:ser>
          <c:idx val="0"/>
          <c:order val="0"/>
          <c:tx>
            <c:strRef>
              <c:f>'15.Household (per capita)'!$Z$39</c:f>
              <c:strCache>
                <c:ptCount val="1"/>
                <c:pt idx="0">
                  <c:v>Heating</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capita)'!$AA$39:$BE$39</c:f>
              <c:numCache>
                <c:formatCode>#,##0_);[Red]\(#,##0\)</c:formatCode>
                <c:ptCount val="29"/>
                <c:pt idx="0">
                  <c:v>229.56831951619611</c:v>
                </c:pt>
                <c:pt idx="1">
                  <c:v>216.06155321225759</c:v>
                </c:pt>
                <c:pt idx="2">
                  <c:v>226.83819981634912</c:v>
                </c:pt>
                <c:pt idx="3">
                  <c:v>242.0437736625029</c:v>
                </c:pt>
                <c:pt idx="4">
                  <c:v>252.75789521985067</c:v>
                </c:pt>
                <c:pt idx="5">
                  <c:v>269.54557721631198</c:v>
                </c:pt>
                <c:pt idx="6">
                  <c:v>266.133582801871</c:v>
                </c:pt>
                <c:pt idx="7">
                  <c:v>234.92123289304732</c:v>
                </c:pt>
                <c:pt idx="8">
                  <c:v>250.29653659877437</c:v>
                </c:pt>
                <c:pt idx="9">
                  <c:v>268.33162945394434</c:v>
                </c:pt>
                <c:pt idx="10">
                  <c:v>307.68961982276642</c:v>
                </c:pt>
                <c:pt idx="11">
                  <c:v>255.58068075955327</c:v>
                </c:pt>
                <c:pt idx="12">
                  <c:v>290.05152486975857</c:v>
                </c:pt>
                <c:pt idx="13">
                  <c:v>255.42201465420749</c:v>
                </c:pt>
                <c:pt idx="14">
                  <c:v>275.97394035426578</c:v>
                </c:pt>
                <c:pt idx="15">
                  <c:v>306.43948000260127</c:v>
                </c:pt>
                <c:pt idx="16">
                  <c:v>255.98370937829026</c:v>
                </c:pt>
                <c:pt idx="17">
                  <c:v>277.22240347019135</c:v>
                </c:pt>
                <c:pt idx="18">
                  <c:v>260.87819581156282</c:v>
                </c:pt>
                <c:pt idx="19">
                  <c:v>260.61439460497564</c:v>
                </c:pt>
                <c:pt idx="20">
                  <c:v>330.77634712372384</c:v>
                </c:pt>
                <c:pt idx="21">
                  <c:v>309.18667425737664</c:v>
                </c:pt>
                <c:pt idx="22">
                  <c:v>317.28894499841755</c:v>
                </c:pt>
                <c:pt idx="23">
                  <c:v>302.05234900874018</c:v>
                </c:pt>
                <c:pt idx="24">
                  <c:v>283.81725259430101</c:v>
                </c:pt>
                <c:pt idx="25">
                  <c:v>270.37855201832434</c:v>
                </c:pt>
                <c:pt idx="26">
                  <c:v>281.61214077610708</c:v>
                </c:pt>
                <c:pt idx="27">
                  <c:v>322.92898979590143</c:v>
                </c:pt>
                <c:pt idx="28">
                  <c:v>300.33051662117936</c:v>
                </c:pt>
              </c:numCache>
            </c:numRef>
          </c:val>
          <c:extLst>
            <c:ext xmlns:c16="http://schemas.microsoft.com/office/drawing/2014/chart" uri="{C3380CC4-5D6E-409C-BE32-E72D297353CC}">
              <c16:uniqueId val="{00000000-A65F-4226-AC3B-747B466089ED}"/>
            </c:ext>
          </c:extLst>
        </c:ser>
        <c:ser>
          <c:idx val="1"/>
          <c:order val="1"/>
          <c:tx>
            <c:strRef>
              <c:f>'15.Household (per capita)'!$Z$40</c:f>
              <c:strCache>
                <c:ptCount val="1"/>
                <c:pt idx="0">
                  <c:v>Cooling</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capita)'!$AA$40:$BE$40</c:f>
              <c:numCache>
                <c:formatCode>#,##0.0_);[Red]\(#,##0.0\)</c:formatCode>
                <c:ptCount val="29"/>
                <c:pt idx="0">
                  <c:v>35.440852559238841</c:v>
                </c:pt>
                <c:pt idx="1">
                  <c:v>26.721624021512945</c:v>
                </c:pt>
                <c:pt idx="2">
                  <c:v>30.326960846961271</c:v>
                </c:pt>
                <c:pt idx="3">
                  <c:v>17.467788858821343</c:v>
                </c:pt>
                <c:pt idx="4">
                  <c:v>52.488654819132513</c:v>
                </c:pt>
                <c:pt idx="5">
                  <c:v>40.06831817017995</c:v>
                </c:pt>
                <c:pt idx="6">
                  <c:v>32.002427220099847</c:v>
                </c:pt>
                <c:pt idx="7">
                  <c:v>33.650521728564783</c:v>
                </c:pt>
                <c:pt idx="8">
                  <c:v>36.520505213239055</c:v>
                </c:pt>
                <c:pt idx="9">
                  <c:v>40.853116290024438</c:v>
                </c:pt>
                <c:pt idx="10">
                  <c:v>39.059333229389594</c:v>
                </c:pt>
                <c:pt idx="11">
                  <c:v>36.932607123881716</c:v>
                </c:pt>
                <c:pt idx="12">
                  <c:v>40.745977729716081</c:v>
                </c:pt>
                <c:pt idx="13">
                  <c:v>32.642516156371435</c:v>
                </c:pt>
                <c:pt idx="14">
                  <c:v>46.730665910274496</c:v>
                </c:pt>
                <c:pt idx="15">
                  <c:v>43.398961491162815</c:v>
                </c:pt>
                <c:pt idx="16">
                  <c:v>37.799279423148917</c:v>
                </c:pt>
                <c:pt idx="17">
                  <c:v>47.107475270618394</c:v>
                </c:pt>
                <c:pt idx="18">
                  <c:v>38.221141777206967</c:v>
                </c:pt>
                <c:pt idx="19">
                  <c:v>29.472216465338821</c:v>
                </c:pt>
                <c:pt idx="20">
                  <c:v>53.700085716599361</c:v>
                </c:pt>
                <c:pt idx="21">
                  <c:v>48.727177187751906</c:v>
                </c:pt>
                <c:pt idx="22">
                  <c:v>53.720926070493555</c:v>
                </c:pt>
                <c:pt idx="23">
                  <c:v>58.177533785510732</c:v>
                </c:pt>
                <c:pt idx="24">
                  <c:v>42.112076854724961</c:v>
                </c:pt>
                <c:pt idx="25">
                  <c:v>43.091331444764172</c:v>
                </c:pt>
                <c:pt idx="26">
                  <c:v>45.554521466666444</c:v>
                </c:pt>
                <c:pt idx="27">
                  <c:v>48.402471446792099</c:v>
                </c:pt>
                <c:pt idx="28" formatCode="#,##0_);[Red]\(#,##0\)">
                  <c:v>56.482406191404543</c:v>
                </c:pt>
              </c:numCache>
            </c:numRef>
          </c:val>
          <c:extLst>
            <c:ext xmlns:c16="http://schemas.microsoft.com/office/drawing/2014/chart" uri="{C3380CC4-5D6E-409C-BE32-E72D297353CC}">
              <c16:uniqueId val="{00000001-A65F-4226-AC3B-747B466089ED}"/>
            </c:ext>
          </c:extLst>
        </c:ser>
        <c:ser>
          <c:idx val="2"/>
          <c:order val="2"/>
          <c:tx>
            <c:strRef>
              <c:f>'15.Household (per capita)'!$Z$41</c:f>
              <c:strCache>
                <c:ptCount val="1"/>
                <c:pt idx="0">
                  <c:v>Hot Water</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capita)'!$AA$41:$BE$41</c:f>
              <c:numCache>
                <c:formatCode>#,##0_);[Red]\(#,##0\)</c:formatCode>
                <c:ptCount val="29"/>
                <c:pt idx="0">
                  <c:v>285.10214149461387</c:v>
                </c:pt>
                <c:pt idx="1">
                  <c:v>271.930815601983</c:v>
                </c:pt>
                <c:pt idx="2">
                  <c:v>289.77944602897946</c:v>
                </c:pt>
                <c:pt idx="3">
                  <c:v>308.52534539554802</c:v>
                </c:pt>
                <c:pt idx="4">
                  <c:v>280.50455772442695</c:v>
                </c:pt>
                <c:pt idx="5">
                  <c:v>293.18647329245795</c:v>
                </c:pt>
                <c:pt idx="6">
                  <c:v>307.75517788369979</c:v>
                </c:pt>
                <c:pt idx="7">
                  <c:v>308.7615002521834</c:v>
                </c:pt>
                <c:pt idx="8">
                  <c:v>279.68955218867438</c:v>
                </c:pt>
                <c:pt idx="9">
                  <c:v>280.3892323084732</c:v>
                </c:pt>
                <c:pt idx="10">
                  <c:v>301.35038720715659</c:v>
                </c:pt>
                <c:pt idx="11">
                  <c:v>295.37597484201279</c:v>
                </c:pt>
                <c:pt idx="12">
                  <c:v>294.14906111301804</c:v>
                </c:pt>
                <c:pt idx="13">
                  <c:v>307.22530695221633</c:v>
                </c:pt>
                <c:pt idx="14">
                  <c:v>293.82959907042499</c:v>
                </c:pt>
                <c:pt idx="15">
                  <c:v>302.66499693122483</c:v>
                </c:pt>
                <c:pt idx="16">
                  <c:v>303.33781567847035</c:v>
                </c:pt>
                <c:pt idx="17">
                  <c:v>302.39694225655359</c:v>
                </c:pt>
                <c:pt idx="18">
                  <c:v>286.82588493213802</c:v>
                </c:pt>
                <c:pt idx="19">
                  <c:v>281.32834895963992</c:v>
                </c:pt>
                <c:pt idx="20">
                  <c:v>287.60117368516808</c:v>
                </c:pt>
                <c:pt idx="21">
                  <c:v>303.27720277673012</c:v>
                </c:pt>
                <c:pt idx="22">
                  <c:v>316.5110848102172</c:v>
                </c:pt>
                <c:pt idx="23">
                  <c:v>303.81576071310491</c:v>
                </c:pt>
                <c:pt idx="24">
                  <c:v>288.09205398466253</c:v>
                </c:pt>
                <c:pt idx="25">
                  <c:v>296.26061494564459</c:v>
                </c:pt>
                <c:pt idx="26">
                  <c:v>295.69663415770356</c:v>
                </c:pt>
                <c:pt idx="27">
                  <c:v>309.67891057484906</c:v>
                </c:pt>
                <c:pt idx="28">
                  <c:v>262.65762580827413</c:v>
                </c:pt>
              </c:numCache>
            </c:numRef>
          </c:val>
          <c:extLst>
            <c:ext xmlns:c16="http://schemas.microsoft.com/office/drawing/2014/chart" uri="{C3380CC4-5D6E-409C-BE32-E72D297353CC}">
              <c16:uniqueId val="{00000002-A65F-4226-AC3B-747B466089ED}"/>
            </c:ext>
          </c:extLst>
        </c:ser>
        <c:ser>
          <c:idx val="3"/>
          <c:order val="3"/>
          <c:tx>
            <c:strRef>
              <c:f>'15.Household (per capita)'!$Z$42</c:f>
              <c:strCache>
                <c:ptCount val="1"/>
                <c:pt idx="0">
                  <c:v>Cooking</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capita)'!$AA$42:$BE$42</c:f>
              <c:numCache>
                <c:formatCode>#,##0.0_);[Red]\(#,##0.0\)</c:formatCode>
                <c:ptCount val="29"/>
                <c:pt idx="0">
                  <c:v>82.131024620649185</c:v>
                </c:pt>
                <c:pt idx="1">
                  <c:v>76.428172611698542</c:v>
                </c:pt>
                <c:pt idx="2">
                  <c:v>77.125198013375766</c:v>
                </c:pt>
                <c:pt idx="3">
                  <c:v>77.262049773811356</c:v>
                </c:pt>
                <c:pt idx="4">
                  <c:v>82.537629682248834</c:v>
                </c:pt>
                <c:pt idx="5">
                  <c:v>81.050521866137245</c:v>
                </c:pt>
                <c:pt idx="6">
                  <c:v>78.314162622935342</c:v>
                </c:pt>
                <c:pt idx="7">
                  <c:v>78.966151199966035</c:v>
                </c:pt>
                <c:pt idx="8">
                  <c:v>87.448414183539043</c:v>
                </c:pt>
                <c:pt idx="9">
                  <c:v>91.389566126805249</c:v>
                </c:pt>
                <c:pt idx="10">
                  <c:v>90.736323846588903</c:v>
                </c:pt>
                <c:pt idx="11">
                  <c:v>84.102563403201714</c:v>
                </c:pt>
                <c:pt idx="12">
                  <c:v>85.183673141941853</c:v>
                </c:pt>
                <c:pt idx="13">
                  <c:v>91.435890721206874</c:v>
                </c:pt>
                <c:pt idx="14">
                  <c:v>88.543346522883525</c:v>
                </c:pt>
                <c:pt idx="15">
                  <c:v>85.500077329947814</c:v>
                </c:pt>
                <c:pt idx="16">
                  <c:v>86.784882933886209</c:v>
                </c:pt>
                <c:pt idx="17">
                  <c:v>89.317630459340464</c:v>
                </c:pt>
                <c:pt idx="18">
                  <c:v>91.762200761721104</c:v>
                </c:pt>
                <c:pt idx="19">
                  <c:v>89.72864813730034</c:v>
                </c:pt>
                <c:pt idx="20">
                  <c:v>94.110469573302595</c:v>
                </c:pt>
                <c:pt idx="21" formatCode="#,##0_);[Red]\(#,##0\)">
                  <c:v>100.50717311223458</c:v>
                </c:pt>
                <c:pt idx="22" formatCode="#,##0_);[Red]\(#,##0\)">
                  <c:v>109.32296492061464</c:v>
                </c:pt>
                <c:pt idx="23" formatCode="#,##0_);[Red]\(#,##0\)">
                  <c:v>110.73397708774894</c:v>
                </c:pt>
                <c:pt idx="24" formatCode="#,##0_);[Red]\(#,##0\)">
                  <c:v>109.41434640164397</c:v>
                </c:pt>
                <c:pt idx="25" formatCode="#,##0_);[Red]\(#,##0\)">
                  <c:v>110.70376178970305</c:v>
                </c:pt>
                <c:pt idx="26" formatCode="#,##0_);[Red]\(#,##0\)">
                  <c:v>110.69655415029644</c:v>
                </c:pt>
                <c:pt idx="27" formatCode="#,##0_);[Red]\(#,##0\)">
                  <c:v>114.80180103544564</c:v>
                </c:pt>
                <c:pt idx="28" formatCode="#,##0_);[Red]\(#,##0\)">
                  <c:v>98.094680974895638</c:v>
                </c:pt>
              </c:numCache>
            </c:numRef>
          </c:val>
          <c:extLst>
            <c:ext xmlns:c16="http://schemas.microsoft.com/office/drawing/2014/chart" uri="{C3380CC4-5D6E-409C-BE32-E72D297353CC}">
              <c16:uniqueId val="{00000003-A65F-4226-AC3B-747B466089ED}"/>
            </c:ext>
          </c:extLst>
        </c:ser>
        <c:ser>
          <c:idx val="4"/>
          <c:order val="4"/>
          <c:tx>
            <c:strRef>
              <c:f>'15.Household (per capita)'!$Z$43</c:f>
              <c:strCache>
                <c:ptCount val="1"/>
                <c:pt idx="0">
                  <c:v>Power etc.*</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capita)'!$AA$43:$BE$43</c:f>
              <c:numCache>
                <c:formatCode>#,##0_);[Red]\(#,##0\)</c:formatCode>
                <c:ptCount val="29"/>
                <c:pt idx="0">
                  <c:v>424.82594006598526</c:v>
                </c:pt>
                <c:pt idx="1">
                  <c:v>476.49134008333448</c:v>
                </c:pt>
                <c:pt idx="2">
                  <c:v>494.64131861999527</c:v>
                </c:pt>
                <c:pt idx="3">
                  <c:v>465.68067140772615</c:v>
                </c:pt>
                <c:pt idx="4">
                  <c:v>515.71061800478412</c:v>
                </c:pt>
                <c:pt idx="5">
                  <c:v>513.09814617151346</c:v>
                </c:pt>
                <c:pt idx="6">
                  <c:v>531.62879035678213</c:v>
                </c:pt>
                <c:pt idx="7">
                  <c:v>517.91810880444973</c:v>
                </c:pt>
                <c:pt idx="8">
                  <c:v>496.79804306103085</c:v>
                </c:pt>
                <c:pt idx="9">
                  <c:v>524.36573282426809</c:v>
                </c:pt>
                <c:pt idx="10">
                  <c:v>486.95869456786448</c:v>
                </c:pt>
                <c:pt idx="11">
                  <c:v>525.23685148900677</c:v>
                </c:pt>
                <c:pt idx="12">
                  <c:v>570.38288429738418</c:v>
                </c:pt>
                <c:pt idx="13">
                  <c:v>610.83827041830966</c:v>
                </c:pt>
                <c:pt idx="14">
                  <c:v>578.94019838123575</c:v>
                </c:pt>
                <c:pt idx="15">
                  <c:v>596.20745599095585</c:v>
                </c:pt>
                <c:pt idx="16">
                  <c:v>582.14080124258874</c:v>
                </c:pt>
                <c:pt idx="17">
                  <c:v>633.60423380591897</c:v>
                </c:pt>
                <c:pt idx="18">
                  <c:v>634.01088420246549</c:v>
                </c:pt>
                <c:pt idx="19">
                  <c:v>603.16415421305487</c:v>
                </c:pt>
                <c:pt idx="20">
                  <c:v>630.45784844821537</c:v>
                </c:pt>
                <c:pt idx="21">
                  <c:v>754.49250156925427</c:v>
                </c:pt>
                <c:pt idx="22">
                  <c:v>863.62784006660115</c:v>
                </c:pt>
                <c:pt idx="23">
                  <c:v>855.96631547202117</c:v>
                </c:pt>
                <c:pt idx="24">
                  <c:v>796.62012050188048</c:v>
                </c:pt>
                <c:pt idx="25">
                  <c:v>747.33396337053227</c:v>
                </c:pt>
                <c:pt idx="26">
                  <c:v>722.01467356845512</c:v>
                </c:pt>
                <c:pt idx="27">
                  <c:v>675.25024205573993</c:v>
                </c:pt>
                <c:pt idx="28">
                  <c:v>592.6205216539098</c:v>
                </c:pt>
              </c:numCache>
            </c:numRef>
          </c:val>
          <c:extLst>
            <c:ext xmlns:c16="http://schemas.microsoft.com/office/drawing/2014/chart" uri="{C3380CC4-5D6E-409C-BE32-E72D297353CC}">
              <c16:uniqueId val="{00000004-A65F-4226-AC3B-747B466089ED}"/>
            </c:ext>
          </c:extLst>
        </c:ser>
        <c:ser>
          <c:idx val="5"/>
          <c:order val="5"/>
          <c:tx>
            <c:strRef>
              <c:f>'15.Household (per capita)'!$Z$44</c:f>
              <c:strCache>
                <c:ptCount val="1"/>
                <c:pt idx="0">
                  <c:v>Car</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capita)'!$AA$44:$BE$44</c:f>
              <c:numCache>
                <c:formatCode>#,##0_);[Red]\(#,##0\)</c:formatCode>
                <c:ptCount val="29"/>
                <c:pt idx="0">
                  <c:v>399.41443101993428</c:v>
                </c:pt>
                <c:pt idx="1">
                  <c:v>397.09915411332929</c:v>
                </c:pt>
                <c:pt idx="2">
                  <c:v>456.38586855827305</c:v>
                </c:pt>
                <c:pt idx="3">
                  <c:v>488.11364549627478</c:v>
                </c:pt>
                <c:pt idx="4">
                  <c:v>538.13751236664484</c:v>
                </c:pt>
                <c:pt idx="5">
                  <c:v>539.61335317340252</c:v>
                </c:pt>
                <c:pt idx="6">
                  <c:v>581.59967975807706</c:v>
                </c:pt>
                <c:pt idx="7">
                  <c:v>531.41719716139028</c:v>
                </c:pt>
                <c:pt idx="8">
                  <c:v>565.94033161212201</c:v>
                </c:pt>
                <c:pt idx="9">
                  <c:v>595.32797185813945</c:v>
                </c:pt>
                <c:pt idx="10">
                  <c:v>611.14215932718434</c:v>
                </c:pt>
                <c:pt idx="11">
                  <c:v>603.86393282825554</c:v>
                </c:pt>
                <c:pt idx="12">
                  <c:v>612.81769353577192</c:v>
                </c:pt>
                <c:pt idx="13">
                  <c:v>623.06628363708467</c:v>
                </c:pt>
                <c:pt idx="14">
                  <c:v>611.35306705726157</c:v>
                </c:pt>
                <c:pt idx="15">
                  <c:v>596.53092697366208</c:v>
                </c:pt>
                <c:pt idx="16">
                  <c:v>581.27056610751231</c:v>
                </c:pt>
                <c:pt idx="17">
                  <c:v>571.15917578370238</c:v>
                </c:pt>
                <c:pt idx="18">
                  <c:v>573.66552055822808</c:v>
                </c:pt>
                <c:pt idx="19">
                  <c:v>542.82976512832022</c:v>
                </c:pt>
                <c:pt idx="20">
                  <c:v>540.48937364571123</c:v>
                </c:pt>
                <c:pt idx="21">
                  <c:v>525.26008722492213</c:v>
                </c:pt>
                <c:pt idx="22">
                  <c:v>538.00703350744777</c:v>
                </c:pt>
                <c:pt idx="23">
                  <c:v>518.09258000173577</c:v>
                </c:pt>
                <c:pt idx="24">
                  <c:v>486.21433881443318</c:v>
                </c:pt>
                <c:pt idx="25">
                  <c:v>488.1731977695427</c:v>
                </c:pt>
                <c:pt idx="26">
                  <c:v>468.11088505673513</c:v>
                </c:pt>
                <c:pt idx="27">
                  <c:v>479.05156611141126</c:v>
                </c:pt>
                <c:pt idx="28">
                  <c:v>489.880168317911</c:v>
                </c:pt>
              </c:numCache>
            </c:numRef>
          </c:val>
          <c:extLst>
            <c:ext xmlns:c16="http://schemas.microsoft.com/office/drawing/2014/chart" uri="{C3380CC4-5D6E-409C-BE32-E72D297353CC}">
              <c16:uniqueId val="{00000005-A65F-4226-AC3B-747B466089ED}"/>
            </c:ext>
          </c:extLst>
        </c:ser>
        <c:ser>
          <c:idx val="6"/>
          <c:order val="6"/>
          <c:tx>
            <c:strRef>
              <c:f>'15.Household (per capita)'!$Z$45</c:f>
              <c:strCache>
                <c:ptCount val="1"/>
                <c:pt idx="0">
                  <c:v>Municipal Solid Waste</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capita)'!$AA$45:$BE$45</c:f>
              <c:numCache>
                <c:formatCode>#,##0.0_);[Red]\(#,##0.0\)</c:formatCode>
                <c:ptCount val="29"/>
                <c:pt idx="0">
                  <c:v>93.192831391539968</c:v>
                </c:pt>
                <c:pt idx="1">
                  <c:v>95.068557974418255</c:v>
                </c:pt>
                <c:pt idx="2">
                  <c:v>95.960881051500863</c:v>
                </c:pt>
                <c:pt idx="3">
                  <c:v>95.636022193137833</c:v>
                </c:pt>
                <c:pt idx="4">
                  <c:v>99.20194639203487</c:v>
                </c:pt>
                <c:pt idx="5">
                  <c:v>101.45676216290026</c:v>
                </c:pt>
                <c:pt idx="6">
                  <c:v>104.54962449929475</c:v>
                </c:pt>
                <c:pt idx="7">
                  <c:v>106.5609602457038</c:v>
                </c:pt>
                <c:pt idx="8">
                  <c:v>107.67551581617482</c:v>
                </c:pt>
                <c:pt idx="9">
                  <c:v>110.25630816107369</c:v>
                </c:pt>
                <c:pt idx="10">
                  <c:v>114.53516135173446</c:v>
                </c:pt>
                <c:pt idx="11" formatCode="#,##0_);[Red]\(#,##0\)">
                  <c:v>116.46598632142853</c:v>
                </c:pt>
                <c:pt idx="12" formatCode="#,##0_);[Red]\(#,##0\)">
                  <c:v>118.02714253831903</c:v>
                </c:pt>
                <c:pt idx="13" formatCode="#,##0_);[Red]\(#,##0\)">
                  <c:v>118.55452866990434</c:v>
                </c:pt>
                <c:pt idx="14">
                  <c:v>111.9399859783265</c:v>
                </c:pt>
                <c:pt idx="15">
                  <c:v>101.83699642278793</c:v>
                </c:pt>
                <c:pt idx="16">
                  <c:v>91.532453152526728</c:v>
                </c:pt>
                <c:pt idx="17">
                  <c:v>89.009167169337275</c:v>
                </c:pt>
                <c:pt idx="18">
                  <c:v>87.866805897354638</c:v>
                </c:pt>
                <c:pt idx="19">
                  <c:v>72.789418003135609</c:v>
                </c:pt>
                <c:pt idx="20">
                  <c:v>69.337975290672119</c:v>
                </c:pt>
                <c:pt idx="21">
                  <c:v>76.612509635383901</c:v>
                </c:pt>
                <c:pt idx="22">
                  <c:v>84.855886493107931</c:v>
                </c:pt>
                <c:pt idx="23">
                  <c:v>83.123876398436025</c:v>
                </c:pt>
                <c:pt idx="24">
                  <c:v>75.727686774832264</c:v>
                </c:pt>
                <c:pt idx="25">
                  <c:v>74.885514896813319</c:v>
                </c:pt>
                <c:pt idx="26">
                  <c:v>76.51569810501482</c:v>
                </c:pt>
                <c:pt idx="27">
                  <c:v>80.58591389842644</c:v>
                </c:pt>
                <c:pt idx="28" formatCode="#,##0_);[Red]\(#,##0\)">
                  <c:v>83.729357031020783</c:v>
                </c:pt>
              </c:numCache>
            </c:numRef>
          </c:val>
          <c:extLst>
            <c:ext xmlns:c16="http://schemas.microsoft.com/office/drawing/2014/chart" uri="{C3380CC4-5D6E-409C-BE32-E72D297353CC}">
              <c16:uniqueId val="{00000006-A65F-4226-AC3B-747B466089ED}"/>
            </c:ext>
          </c:extLst>
        </c:ser>
        <c:ser>
          <c:idx val="7"/>
          <c:order val="7"/>
          <c:tx>
            <c:strRef>
              <c:f>'15.Household (per capita)'!$Z$46</c:f>
              <c:strCache>
                <c:ptCount val="1"/>
                <c:pt idx="0">
                  <c:v>Water and Waste Water</c:v>
                </c:pt>
              </c:strCache>
            </c:strRef>
          </c:tx>
          <c:spPr>
            <a:ln>
              <a:solidFill>
                <a:sysClr val="windowText" lastClr="000000"/>
              </a:solidFill>
            </a:ln>
          </c:spPr>
          <c:invertIfNegative val="0"/>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capita)'!$AA$46:$BE$46</c:f>
              <c:numCache>
                <c:formatCode>#,##0.0_);[Red]\(#,##0.0\)</c:formatCode>
                <c:ptCount val="29"/>
                <c:pt idx="0">
                  <c:v>16.960147661202868</c:v>
                </c:pt>
                <c:pt idx="1">
                  <c:v>21.408023866782841</c:v>
                </c:pt>
                <c:pt idx="2">
                  <c:v>25.760230054035052</c:v>
                </c:pt>
                <c:pt idx="3">
                  <c:v>27.906089201002697</c:v>
                </c:pt>
                <c:pt idx="4">
                  <c:v>35.175146819098316</c:v>
                </c:pt>
                <c:pt idx="5">
                  <c:v>37.065948987773865</c:v>
                </c:pt>
                <c:pt idx="6">
                  <c:v>34.399046630193602</c:v>
                </c:pt>
                <c:pt idx="7">
                  <c:v>31.498056021089667</c:v>
                </c:pt>
                <c:pt idx="8">
                  <c:v>29.488556104445358</c:v>
                </c:pt>
                <c:pt idx="9">
                  <c:v>28.665269222651123</c:v>
                </c:pt>
                <c:pt idx="10">
                  <c:v>27.775593873634808</c:v>
                </c:pt>
                <c:pt idx="11">
                  <c:v>26.296461757760213</c:v>
                </c:pt>
                <c:pt idx="12">
                  <c:v>27.073740798732224</c:v>
                </c:pt>
                <c:pt idx="13">
                  <c:v>27.271185177181799</c:v>
                </c:pt>
                <c:pt idx="14">
                  <c:v>26.159305206375347</c:v>
                </c:pt>
                <c:pt idx="15">
                  <c:v>25.231619422374287</c:v>
                </c:pt>
                <c:pt idx="16">
                  <c:v>24.594934299606802</c:v>
                </c:pt>
                <c:pt idx="17">
                  <c:v>27.460282752285952</c:v>
                </c:pt>
                <c:pt idx="18">
                  <c:v>32.338303346160238</c:v>
                </c:pt>
                <c:pt idx="19">
                  <c:v>34.997469073315976</c:v>
                </c:pt>
                <c:pt idx="20">
                  <c:v>34.772000410782589</c:v>
                </c:pt>
                <c:pt idx="21">
                  <c:v>37.974534161287011</c:v>
                </c:pt>
                <c:pt idx="22">
                  <c:v>50.049261506207152</c:v>
                </c:pt>
                <c:pt idx="23">
                  <c:v>43.510211786262175</c:v>
                </c:pt>
                <c:pt idx="24">
                  <c:v>43.766653517468804</c:v>
                </c:pt>
                <c:pt idx="25">
                  <c:v>38.088630420181239</c:v>
                </c:pt>
                <c:pt idx="26">
                  <c:v>35.039172212210481</c:v>
                </c:pt>
                <c:pt idx="27">
                  <c:v>36.156038738594717</c:v>
                </c:pt>
                <c:pt idx="28" formatCode="#,##0_);[Red]\(#,##0\)">
                  <c:v>37.150297258326418</c:v>
                </c:pt>
              </c:numCache>
            </c:numRef>
          </c:val>
          <c:extLst>
            <c:ext xmlns:c16="http://schemas.microsoft.com/office/drawing/2014/chart" uri="{C3380CC4-5D6E-409C-BE32-E72D297353CC}">
              <c16:uniqueId val="{00000007-A65F-4226-AC3B-747B466089ED}"/>
            </c:ext>
          </c:extLst>
        </c:ser>
        <c:dLbls>
          <c:showLegendKey val="0"/>
          <c:showVal val="0"/>
          <c:showCatName val="0"/>
          <c:showSerName val="0"/>
          <c:showPercent val="0"/>
          <c:showBubbleSize val="0"/>
        </c:dLbls>
        <c:gapWidth val="40"/>
        <c:overlap val="100"/>
        <c:axId val="138055040"/>
        <c:axId val="138065024"/>
      </c:barChart>
      <c:lineChart>
        <c:grouping val="standard"/>
        <c:varyColors val="0"/>
        <c:ser>
          <c:idx val="10"/>
          <c:order val="8"/>
          <c:tx>
            <c:strRef>
              <c:f>'15.Household (per capita)'!$Y$38</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capita)'!$AA$37:$BE$37</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'15.Household (per capita)'!$AA$38:$BE$38</c:f>
              <c:numCache>
                <c:formatCode>#,##0_);[Red]\(#,##0\)</c:formatCode>
                <c:ptCount val="29"/>
                <c:pt idx="0">
                  <c:v>1566.6356883293604</c:v>
                </c:pt>
                <c:pt idx="1">
                  <c:v>1581.2092414853169</c:v>
                </c:pt>
                <c:pt idx="2">
                  <c:v>1696.8181029894699</c:v>
                </c:pt>
                <c:pt idx="3">
                  <c:v>1722.6353859888252</c:v>
                </c:pt>
                <c:pt idx="4">
                  <c:v>1856.513961028221</c:v>
                </c:pt>
                <c:pt idx="5">
                  <c:v>1875.0851010406773</c:v>
                </c:pt>
                <c:pt idx="6">
                  <c:v>1936.3824917729535</c:v>
                </c:pt>
                <c:pt idx="7">
                  <c:v>1843.6937283063951</c:v>
                </c:pt>
                <c:pt idx="8">
                  <c:v>1853.8574547779997</c:v>
                </c:pt>
                <c:pt idx="9">
                  <c:v>1939.5788262453798</c:v>
                </c:pt>
                <c:pt idx="10">
                  <c:v>1979.2472732263195</c:v>
                </c:pt>
                <c:pt idx="11">
                  <c:v>1943.8550585251005</c:v>
                </c:pt>
                <c:pt idx="12">
                  <c:v>2038.4316980246417</c:v>
                </c:pt>
                <c:pt idx="13">
                  <c:v>2066.4559963864826</c:v>
                </c:pt>
                <c:pt idx="14">
                  <c:v>2033.4701084810481</c:v>
                </c:pt>
                <c:pt idx="15">
                  <c:v>2057.8105145647169</c:v>
                </c:pt>
                <c:pt idx="16">
                  <c:v>1963.4444422160304</c:v>
                </c:pt>
                <c:pt idx="17">
                  <c:v>2037.2773109679481</c:v>
                </c:pt>
                <c:pt idx="18">
                  <c:v>2005.5689372868376</c:v>
                </c:pt>
                <c:pt idx="19">
                  <c:v>1914.9244145850812</c:v>
                </c:pt>
                <c:pt idx="20">
                  <c:v>2041.2452738941749</c:v>
                </c:pt>
                <c:pt idx="21">
                  <c:v>2156.0378599249407</c:v>
                </c:pt>
                <c:pt idx="22">
                  <c:v>2333.3839423731069</c:v>
                </c:pt>
                <c:pt idx="23">
                  <c:v>2275.4726042535599</c:v>
                </c:pt>
                <c:pt idx="24">
                  <c:v>2125.7645294439476</c:v>
                </c:pt>
                <c:pt idx="25">
                  <c:v>2068.9155666555057</c:v>
                </c:pt>
                <c:pt idx="26">
                  <c:v>2035.2402794931891</c:v>
                </c:pt>
                <c:pt idx="27">
                  <c:v>2066.8559336571607</c:v>
                </c:pt>
                <c:pt idx="28">
                  <c:v>1920.9455738569218</c:v>
                </c:pt>
              </c:numCache>
            </c:numRef>
          </c:val>
          <c:smooth val="0"/>
          <c:extLst>
            <c:ext xmlns:c16="http://schemas.microsoft.com/office/drawing/2014/chart" uri="{C3380CC4-5D6E-409C-BE32-E72D297353CC}">
              <c16:uniqueId val="{00000008-A65F-4226-AC3B-747B466089ED}"/>
            </c:ext>
          </c:extLst>
        </c:ser>
        <c:dLbls>
          <c:showLegendKey val="0"/>
          <c:showVal val="0"/>
          <c:showCatName val="0"/>
          <c:showSerName val="0"/>
          <c:showPercent val="0"/>
          <c:showBubbleSize val="0"/>
        </c:dLbls>
        <c:marker val="1"/>
        <c:smooth val="0"/>
        <c:axId val="138055040"/>
        <c:axId val="138065024"/>
      </c:lineChart>
      <c:catAx>
        <c:axId val="1380550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8065024"/>
        <c:crosses val="autoZero"/>
        <c:auto val="1"/>
        <c:lblAlgn val="ctr"/>
        <c:lblOffset val="100"/>
        <c:tickLblSkip val="1"/>
        <c:noMultiLvlLbl val="0"/>
      </c:catAx>
      <c:valAx>
        <c:axId val="1380650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8055040"/>
        <c:crosses val="autoZero"/>
        <c:crossBetween val="between"/>
      </c:valAx>
    </c:plotArea>
    <c:legend>
      <c:legendPos val="r"/>
      <c:legendEntry>
        <c:idx val="8"/>
        <c:delete val="1"/>
      </c:legendEntry>
      <c:layout>
        <c:manualLayout>
          <c:xMode val="edge"/>
          <c:yMode val="edge"/>
          <c:x val="0.84991584385285179"/>
          <c:y val="0.3565776500159703"/>
          <c:w val="0.14832020997375317"/>
          <c:h val="0.45252191931408203"/>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C0C2-4791-85D0-71C666065225}"/>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C0C2-4791-85D0-71C666065225}"/>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C0C2-4791-85D0-71C666065225}"/>
            </c:ext>
          </c:extLst>
        </c:ser>
        <c:dLbls>
          <c:showLegendKey val="0"/>
          <c:showVal val="0"/>
          <c:showCatName val="0"/>
          <c:showSerName val="0"/>
          <c:showPercent val="0"/>
          <c:showBubbleSize val="0"/>
        </c:dLbls>
        <c:marker val="1"/>
        <c:smooth val="0"/>
        <c:axId val="181657984"/>
        <c:axId val="181659904"/>
      </c:lineChart>
      <c:catAx>
        <c:axId val="1816579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81659904"/>
        <c:crosses val="autoZero"/>
        <c:auto val="1"/>
        <c:lblAlgn val="ctr"/>
        <c:lblOffset val="100"/>
        <c:tickLblSkip val="1"/>
        <c:tickMarkSkip val="1"/>
        <c:noMultiLvlLbl val="0"/>
      </c:catAx>
      <c:valAx>
        <c:axId val="181659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81657984"/>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（電気・熱配分前）の推移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2018</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7E96-4A23-B204-1EA9500DE5B3}"/>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6-4A23-B204-1EA9500DE5B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96-4A23-B204-1EA9500DE5B3}"/>
                </c:ext>
              </c:extLst>
            </c:dLbl>
            <c:dLbl>
              <c:idx val="23"/>
              <c:delete val="1"/>
              <c:extLst>
                <c:ext xmlns:c15="http://schemas.microsoft.com/office/drawing/2012/chart" uri="{CE6537A1-D6FC-4f65-9D91-7224C49458BB}"/>
                <c:ext xmlns:c16="http://schemas.microsoft.com/office/drawing/2014/chart" uri="{C3380CC4-5D6E-409C-BE32-E72D297353CC}">
                  <c16:uniqueId val="{00000004-7E96-4A23-B204-1EA9500DE5B3}"/>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6-4A23-B204-1EA9500DE5B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val>
          <c:smooth val="0"/>
          <c:extLst>
            <c:ext xmlns:c16="http://schemas.microsoft.com/office/drawing/2014/chart" uri="{C3380CC4-5D6E-409C-BE32-E72D297353CC}">
              <c16:uniqueId val="{00000006-7E96-4A23-B204-1EA9500DE5B3}"/>
            </c:ext>
          </c:extLst>
        </c:ser>
        <c:ser>
          <c:idx val="2"/>
          <c:order val="1"/>
          <c:tx>
            <c:strRef>
              <c:f>'2.CO2-Sector'!$T$72</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96-4A23-B204-1EA9500DE5B3}"/>
                </c:ext>
              </c:extLst>
            </c:dLbl>
            <c:dLbl>
              <c:idx val="15"/>
              <c:layout>
                <c:manualLayout>
                  <c:x val="-1.8691167299865839E-2"/>
                  <c:y val="-2.2893812846449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96-4A23-B204-1EA9500DE5B3}"/>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0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0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0C-7E96-4A23-B204-1EA9500DE5B3}"/>
                </c:ext>
              </c:extLst>
            </c:dLbl>
            <c:dLbl>
              <c:idx val="28"/>
              <c:layout>
                <c:manualLayout>
                  <c:x val="8.3962740793344422E-3"/>
                  <c:y val="1.7311814499752762E-2"/>
                </c:manualLayout>
              </c:layout>
              <c:numFmt formatCode="###&quot;百万トン&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96-4A23-B204-1EA9500DE5B3}"/>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'2.CO2-Sector'!$AA$72:$BC$72</c:f>
              <c:numCache>
                <c:formatCode>#,##0_ </c:formatCode>
                <c:ptCount val="29"/>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436.55731213543805</c:v>
                </c:pt>
                <c:pt idx="19">
                  <c:v>397.6822033693656</c:v>
                </c:pt>
                <c:pt idx="20">
                  <c:v>422.04719202207656</c:v>
                </c:pt>
                <c:pt idx="21">
                  <c:v>479.36174286509265</c:v>
                </c:pt>
                <c:pt idx="22">
                  <c:v>524.9068807143135</c:v>
                </c:pt>
                <c:pt idx="23">
                  <c:v>526.22735136262838</c:v>
                </c:pt>
                <c:pt idx="24">
                  <c:v>498.45934487487892</c:v>
                </c:pt>
                <c:pt idx="25">
                  <c:v>473.53365908637051</c:v>
                </c:pt>
                <c:pt idx="26">
                  <c:v>506.37713202083069</c:v>
                </c:pt>
                <c:pt idx="27">
                  <c:v>492.72058700883508</c:v>
                </c:pt>
                <c:pt idx="28">
                  <c:v>456.1859207333473</c:v>
                </c:pt>
              </c:numCache>
            </c:numRef>
          </c:val>
          <c:smooth val="0"/>
          <c:extLst>
            <c:ext xmlns:c16="http://schemas.microsoft.com/office/drawing/2014/chart" uri="{C3380CC4-5D6E-409C-BE32-E72D297353CC}">
              <c16:uniqueId val="{0000000E-7E96-4A23-B204-1EA9500DE5B3}"/>
            </c:ext>
          </c:extLst>
        </c:ser>
        <c:ser>
          <c:idx val="3"/>
          <c:order val="2"/>
          <c:tx>
            <c:strRef>
              <c:f>'2.CO2-Sector'!$T$73</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96-4A23-B204-1EA9500DE5B3}"/>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96-4A23-B204-1EA9500DE5B3}"/>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2-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3-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4-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5-7E96-4A23-B204-1EA9500DE5B3}"/>
                </c:ext>
              </c:extLst>
            </c:dLbl>
            <c:dLbl>
              <c:idx val="28"/>
              <c:layout>
                <c:manualLayout>
                  <c:x val="9.8291816247546848E-3"/>
                  <c:y val="-9.9417857760730893E-3"/>
                </c:manualLayout>
              </c:layout>
              <c:tx>
                <c:rich>
                  <a:bodyPr wrap="square" lIns="38100" tIns="19050" rIns="38100" bIns="19050" anchor="ctr">
                    <a:spAutoFit/>
                  </a:bodyPr>
                  <a:lstStyle/>
                  <a:p>
                    <a:pPr>
                      <a:defRPr>
                        <a:solidFill>
                          <a:srgbClr val="A8423F"/>
                        </a:solidFill>
                      </a:defRPr>
                    </a:pPr>
                    <a:fld id="{CD71AF3F-37CF-432B-8FF9-25C92446711A}" type="VALUE">
                      <a:rPr lang="ja-JP" altLang="en-US" sz="1200"/>
                      <a:pPr>
                        <a:defRPr>
                          <a:solidFill>
                            <a:srgbClr val="A8423F"/>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E96-4A23-B204-1EA9500DE5B3}"/>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'2.CO2-Sector'!$AA$73:$BC$73</c:f>
              <c:numCache>
                <c:formatCode>#,##0_ </c:formatCode>
                <c:ptCount val="29"/>
                <c:pt idx="0">
                  <c:v>379.43293558807915</c:v>
                </c:pt>
                <c:pt idx="1">
                  <c:v>376.93236115127036</c:v>
                </c:pt>
                <c:pt idx="2">
                  <c:v>371.33954566083264</c:v>
                </c:pt>
                <c:pt idx="3">
                  <c:v>373.17090826986504</c:v>
                </c:pt>
                <c:pt idx="4">
                  <c:v>379.82004765512886</c:v>
                </c:pt>
                <c:pt idx="5">
                  <c:v>386.84132073711118</c:v>
                </c:pt>
                <c:pt idx="6">
                  <c:v>391.55115122935229</c:v>
                </c:pt>
                <c:pt idx="7">
                  <c:v>387.16907769880117</c:v>
                </c:pt>
                <c:pt idx="8">
                  <c:v>363.31945304239252</c:v>
                </c:pt>
                <c:pt idx="9">
                  <c:v>367.91617257073574</c:v>
                </c:pt>
                <c:pt idx="10">
                  <c:v>377.8211820137625</c:v>
                </c:pt>
                <c:pt idx="11">
                  <c:v>371.70551368265154</c:v>
                </c:pt>
                <c:pt idx="12">
                  <c:v>376.98055364049145</c:v>
                </c:pt>
                <c:pt idx="13">
                  <c:v>376.61720164532483</c:v>
                </c:pt>
                <c:pt idx="14">
                  <c:v>377.36596196453524</c:v>
                </c:pt>
                <c:pt idx="15">
                  <c:v>366.55378190483623</c:v>
                </c:pt>
                <c:pt idx="16">
                  <c:v>363.02598390406621</c:v>
                </c:pt>
                <c:pt idx="17">
                  <c:v>359.35673004093178</c:v>
                </c:pt>
                <c:pt idx="18">
                  <c:v>328.60630881623797</c:v>
                </c:pt>
                <c:pt idx="19">
                  <c:v>314.78253163066847</c:v>
                </c:pt>
                <c:pt idx="20">
                  <c:v>329.17421818346628</c:v>
                </c:pt>
                <c:pt idx="21">
                  <c:v>326.7347956748651</c:v>
                </c:pt>
                <c:pt idx="22">
                  <c:v>324.83201715263777</c:v>
                </c:pt>
                <c:pt idx="23">
                  <c:v>329.68513931949246</c:v>
                </c:pt>
                <c:pt idx="24">
                  <c:v>320.18101405461482</c:v>
                </c:pt>
                <c:pt idx="25">
                  <c:v>311.43478010531362</c:v>
                </c:pt>
                <c:pt idx="26">
                  <c:v>297.50451778621141</c:v>
                </c:pt>
                <c:pt idx="27">
                  <c:v>291.76978033269569</c:v>
                </c:pt>
                <c:pt idx="28">
                  <c:v>284.77293980794377</c:v>
                </c:pt>
              </c:numCache>
            </c:numRef>
          </c:val>
          <c:smooth val="0"/>
          <c:extLst>
            <c:ext xmlns:c16="http://schemas.microsoft.com/office/drawing/2014/chart" uri="{C3380CC4-5D6E-409C-BE32-E72D297353CC}">
              <c16:uniqueId val="{00000017-7E96-4A23-B204-1EA9500DE5B3}"/>
            </c:ext>
          </c:extLst>
        </c:ser>
        <c:ser>
          <c:idx val="4"/>
          <c:order val="3"/>
          <c:tx>
            <c:strRef>
              <c:f>'2.CO2-Sector'!$T$74</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96-4A23-B204-1EA9500DE5B3}"/>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E96-4A23-B204-1EA9500DE5B3}"/>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B-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C-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D-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E-7E96-4A23-B204-1EA9500DE5B3}"/>
                </c:ext>
              </c:extLst>
            </c:dLbl>
            <c:dLbl>
              <c:idx val="28"/>
              <c:layout>
                <c:manualLayout>
                  <c:x val="1.0414689325838522E-2"/>
                  <c:y val="-5.0036170304825031E-2"/>
                </c:manualLayout>
              </c:layout>
              <c:numFmt formatCode="###&quot;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E96-4A23-B204-1EA9500DE5B3}"/>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'2.CO2-Sector'!$AA$74:$BC$74</c:f>
              <c:numCache>
                <c:formatCode>#,##0_ </c:formatCode>
                <c:ptCount val="29"/>
                <c:pt idx="0">
                  <c:v>200.59626279585336</c:v>
                </c:pt>
                <c:pt idx="1">
                  <c:v>212.30190184523818</c:v>
                </c:pt>
                <c:pt idx="2">
                  <c:v>218.96297042941686</c:v>
                </c:pt>
                <c:pt idx="3">
                  <c:v>222.80708858339233</c:v>
                </c:pt>
                <c:pt idx="4">
                  <c:v>232.17927026446233</c:v>
                </c:pt>
                <c:pt idx="5">
                  <c:v>241.58972851991706</c:v>
                </c:pt>
                <c:pt idx="6">
                  <c:v>248.32049583294412</c:v>
                </c:pt>
                <c:pt idx="7">
                  <c:v>250.13065313120802</c:v>
                </c:pt>
                <c:pt idx="8">
                  <c:v>248.34017277310465</c:v>
                </c:pt>
                <c:pt idx="9">
                  <c:v>252.46214638444823</c:v>
                </c:pt>
                <c:pt idx="10">
                  <c:v>252.13820079660451</c:v>
                </c:pt>
                <c:pt idx="11">
                  <c:v>256.3228673722972</c:v>
                </c:pt>
                <c:pt idx="12">
                  <c:v>252.70967044072725</c:v>
                </c:pt>
                <c:pt idx="13">
                  <c:v>248.70970304080191</c:v>
                </c:pt>
                <c:pt idx="14">
                  <c:v>242.79823710314557</c:v>
                </c:pt>
                <c:pt idx="15">
                  <c:v>237.32294762975246</c:v>
                </c:pt>
                <c:pt idx="16">
                  <c:v>234.69198293296068</c:v>
                </c:pt>
                <c:pt idx="17">
                  <c:v>231.96625606244729</c:v>
                </c:pt>
                <c:pt idx="18">
                  <c:v>224.39091436567762</c:v>
                </c:pt>
                <c:pt idx="19">
                  <c:v>221.1249427849167</c:v>
                </c:pt>
                <c:pt idx="20">
                  <c:v>221.62963127802303</c:v>
                </c:pt>
                <c:pt idx="21">
                  <c:v>216.84274845979689</c:v>
                </c:pt>
                <c:pt idx="22">
                  <c:v>217.73668527545004</c:v>
                </c:pt>
                <c:pt idx="23">
                  <c:v>214.84790412393068</c:v>
                </c:pt>
                <c:pt idx="24">
                  <c:v>209.87853979168304</c:v>
                </c:pt>
                <c:pt idx="25">
                  <c:v>208.61467229925634</c:v>
                </c:pt>
                <c:pt idx="26">
                  <c:v>206.73193770943629</c:v>
                </c:pt>
                <c:pt idx="27">
                  <c:v>205.18233551443049</c:v>
                </c:pt>
                <c:pt idx="28">
                  <c:v>202.67800045609289</c:v>
                </c:pt>
              </c:numCache>
            </c:numRef>
          </c:val>
          <c:smooth val="0"/>
          <c:extLst>
            <c:ext xmlns:c16="http://schemas.microsoft.com/office/drawing/2014/chart" uri="{C3380CC4-5D6E-409C-BE32-E72D297353CC}">
              <c16:uniqueId val="{00000020-7E96-4A23-B204-1EA9500DE5B3}"/>
            </c:ext>
          </c:extLst>
        </c:ser>
        <c:ser>
          <c:idx val="5"/>
          <c:order val="4"/>
          <c:tx>
            <c:strRef>
              <c:f>'2.CO2-Sector'!$T$75</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E96-4A23-B204-1EA9500DE5B3}"/>
                </c:ext>
              </c:extLst>
            </c:dLbl>
            <c:dLbl>
              <c:idx val="1"/>
              <c:delete val="1"/>
              <c:extLst>
                <c:ext xmlns:c15="http://schemas.microsoft.com/office/drawing/2012/chart" uri="{CE6537A1-D6FC-4f65-9D91-7224C49458BB}"/>
                <c:ext xmlns:c16="http://schemas.microsoft.com/office/drawing/2014/chart" uri="{C3380CC4-5D6E-409C-BE32-E72D297353CC}">
                  <c16:uniqueId val="{00000022-7E96-4A23-B204-1EA9500DE5B3}"/>
                </c:ext>
              </c:extLst>
            </c:dLbl>
            <c:dLbl>
              <c:idx val="2"/>
              <c:delete val="1"/>
              <c:extLst>
                <c:ext xmlns:c15="http://schemas.microsoft.com/office/drawing/2012/chart" uri="{CE6537A1-D6FC-4f65-9D91-7224C49458BB}"/>
                <c:ext xmlns:c16="http://schemas.microsoft.com/office/drawing/2014/chart" uri="{C3380CC4-5D6E-409C-BE32-E72D297353CC}">
                  <c16:uniqueId val="{00000023-7E96-4A23-B204-1EA9500DE5B3}"/>
                </c:ext>
              </c:extLst>
            </c:dLbl>
            <c:dLbl>
              <c:idx val="3"/>
              <c:delete val="1"/>
              <c:extLst>
                <c:ext xmlns:c15="http://schemas.microsoft.com/office/drawing/2012/chart" uri="{CE6537A1-D6FC-4f65-9D91-7224C49458BB}"/>
                <c:ext xmlns:c16="http://schemas.microsoft.com/office/drawing/2014/chart" uri="{C3380CC4-5D6E-409C-BE32-E72D297353CC}">
                  <c16:uniqueId val="{00000024-7E96-4A23-B204-1EA9500DE5B3}"/>
                </c:ext>
              </c:extLst>
            </c:dLbl>
            <c:dLbl>
              <c:idx val="4"/>
              <c:delete val="1"/>
              <c:extLst>
                <c:ext xmlns:c15="http://schemas.microsoft.com/office/drawing/2012/chart" uri="{CE6537A1-D6FC-4f65-9D91-7224C49458BB}"/>
                <c:ext xmlns:c16="http://schemas.microsoft.com/office/drawing/2014/chart" uri="{C3380CC4-5D6E-409C-BE32-E72D297353CC}">
                  <c16:uniqueId val="{00000025-7E96-4A23-B204-1EA9500DE5B3}"/>
                </c:ext>
              </c:extLst>
            </c:dLbl>
            <c:dLbl>
              <c:idx val="5"/>
              <c:delete val="1"/>
              <c:extLst>
                <c:ext xmlns:c15="http://schemas.microsoft.com/office/drawing/2012/chart" uri="{CE6537A1-D6FC-4f65-9D91-7224C49458BB}"/>
                <c:ext xmlns:c16="http://schemas.microsoft.com/office/drawing/2014/chart" uri="{C3380CC4-5D6E-409C-BE32-E72D297353CC}">
                  <c16:uniqueId val="{00000026-7E96-4A23-B204-1EA9500DE5B3}"/>
                </c:ext>
              </c:extLst>
            </c:dLbl>
            <c:dLbl>
              <c:idx val="6"/>
              <c:delete val="1"/>
              <c:extLst>
                <c:ext xmlns:c15="http://schemas.microsoft.com/office/drawing/2012/chart" uri="{CE6537A1-D6FC-4f65-9D91-7224C49458BB}"/>
                <c:ext xmlns:c16="http://schemas.microsoft.com/office/drawing/2014/chart" uri="{C3380CC4-5D6E-409C-BE32-E72D297353CC}">
                  <c16:uniqueId val="{00000027-7E96-4A23-B204-1EA9500DE5B3}"/>
                </c:ext>
              </c:extLst>
            </c:dLbl>
            <c:dLbl>
              <c:idx val="7"/>
              <c:delete val="1"/>
              <c:extLst>
                <c:ext xmlns:c15="http://schemas.microsoft.com/office/drawing/2012/chart" uri="{CE6537A1-D6FC-4f65-9D91-7224C49458BB}"/>
                <c:ext xmlns:c16="http://schemas.microsoft.com/office/drawing/2014/chart" uri="{C3380CC4-5D6E-409C-BE32-E72D297353CC}">
                  <c16:uniqueId val="{00000028-7E96-4A23-B204-1EA9500DE5B3}"/>
                </c:ext>
              </c:extLst>
            </c:dLbl>
            <c:dLbl>
              <c:idx val="8"/>
              <c:delete val="1"/>
              <c:extLst>
                <c:ext xmlns:c15="http://schemas.microsoft.com/office/drawing/2012/chart" uri="{CE6537A1-D6FC-4f65-9D91-7224C49458BB}"/>
                <c:ext xmlns:c16="http://schemas.microsoft.com/office/drawing/2014/chart" uri="{C3380CC4-5D6E-409C-BE32-E72D297353CC}">
                  <c16:uniqueId val="{00000029-7E96-4A23-B204-1EA9500DE5B3}"/>
                </c:ext>
              </c:extLst>
            </c:dLbl>
            <c:dLbl>
              <c:idx val="9"/>
              <c:delete val="1"/>
              <c:extLst>
                <c:ext xmlns:c15="http://schemas.microsoft.com/office/drawing/2012/chart" uri="{CE6537A1-D6FC-4f65-9D91-7224C49458BB}"/>
                <c:ext xmlns:c16="http://schemas.microsoft.com/office/drawing/2014/chart" uri="{C3380CC4-5D6E-409C-BE32-E72D297353CC}">
                  <c16:uniqueId val="{0000002A-7E96-4A23-B204-1EA9500DE5B3}"/>
                </c:ext>
              </c:extLst>
            </c:dLbl>
            <c:dLbl>
              <c:idx val="10"/>
              <c:delete val="1"/>
              <c:extLst>
                <c:ext xmlns:c15="http://schemas.microsoft.com/office/drawing/2012/chart" uri="{CE6537A1-D6FC-4f65-9D91-7224C49458BB}"/>
                <c:ext xmlns:c16="http://schemas.microsoft.com/office/drawing/2014/chart" uri="{C3380CC4-5D6E-409C-BE32-E72D297353CC}">
                  <c16:uniqueId val="{0000002B-7E96-4A23-B204-1EA9500DE5B3}"/>
                </c:ext>
              </c:extLst>
            </c:dLbl>
            <c:dLbl>
              <c:idx val="11"/>
              <c:delete val="1"/>
              <c:extLst>
                <c:ext xmlns:c15="http://schemas.microsoft.com/office/drawing/2012/chart" uri="{CE6537A1-D6FC-4f65-9D91-7224C49458BB}"/>
                <c:ext xmlns:c16="http://schemas.microsoft.com/office/drawing/2014/chart" uri="{C3380CC4-5D6E-409C-BE32-E72D297353CC}">
                  <c16:uniqueId val="{0000002C-7E96-4A23-B204-1EA9500DE5B3}"/>
                </c:ext>
              </c:extLst>
            </c:dLbl>
            <c:dLbl>
              <c:idx val="12"/>
              <c:delete val="1"/>
              <c:extLst>
                <c:ext xmlns:c15="http://schemas.microsoft.com/office/drawing/2012/chart" uri="{CE6537A1-D6FC-4f65-9D91-7224C49458BB}"/>
                <c:ext xmlns:c16="http://schemas.microsoft.com/office/drawing/2014/chart" uri="{C3380CC4-5D6E-409C-BE32-E72D297353CC}">
                  <c16:uniqueId val="{0000002D-7E96-4A23-B204-1EA9500DE5B3}"/>
                </c:ext>
              </c:extLst>
            </c:dLbl>
            <c:dLbl>
              <c:idx val="13"/>
              <c:delete val="1"/>
              <c:extLst>
                <c:ext xmlns:c15="http://schemas.microsoft.com/office/drawing/2012/chart" uri="{CE6537A1-D6FC-4f65-9D91-7224C49458BB}"/>
                <c:ext xmlns:c16="http://schemas.microsoft.com/office/drawing/2014/chart" uri="{C3380CC4-5D6E-409C-BE32-E72D297353CC}">
                  <c16:uniqueId val="{0000002E-7E96-4A23-B204-1EA9500DE5B3}"/>
                </c:ext>
              </c:extLst>
            </c:dLbl>
            <c:dLbl>
              <c:idx val="14"/>
              <c:delete val="1"/>
              <c:extLst>
                <c:ext xmlns:c15="http://schemas.microsoft.com/office/drawing/2012/chart" uri="{CE6537A1-D6FC-4f65-9D91-7224C49458BB}"/>
                <c:ext xmlns:c16="http://schemas.microsoft.com/office/drawing/2014/chart" uri="{C3380CC4-5D6E-409C-BE32-E72D297353CC}">
                  <c16:uniqueId val="{0000002F-7E96-4A23-B204-1EA9500DE5B3}"/>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7E96-4A23-B204-1EA9500DE5B3}"/>
                </c:ext>
              </c:extLst>
            </c:dLbl>
            <c:dLbl>
              <c:idx val="16"/>
              <c:delete val="1"/>
              <c:extLst>
                <c:ext xmlns:c15="http://schemas.microsoft.com/office/drawing/2012/chart" uri="{CE6537A1-D6FC-4f65-9D91-7224C49458BB}"/>
                <c:ext xmlns:c16="http://schemas.microsoft.com/office/drawing/2014/chart" uri="{C3380CC4-5D6E-409C-BE32-E72D297353CC}">
                  <c16:uniqueId val="{00000031-7E96-4A23-B204-1EA9500DE5B3}"/>
                </c:ext>
              </c:extLst>
            </c:dLbl>
            <c:dLbl>
              <c:idx val="17"/>
              <c:delete val="1"/>
              <c:extLst>
                <c:ext xmlns:c15="http://schemas.microsoft.com/office/drawing/2012/chart" uri="{CE6537A1-D6FC-4f65-9D91-7224C49458BB}"/>
                <c:ext xmlns:c16="http://schemas.microsoft.com/office/drawing/2014/chart" uri="{C3380CC4-5D6E-409C-BE32-E72D297353CC}">
                  <c16:uniqueId val="{00000032-7E96-4A23-B204-1EA9500DE5B3}"/>
                </c:ext>
              </c:extLst>
            </c:dLbl>
            <c:dLbl>
              <c:idx val="18"/>
              <c:delete val="1"/>
              <c:extLst>
                <c:ext xmlns:c15="http://schemas.microsoft.com/office/drawing/2012/chart" uri="{CE6537A1-D6FC-4f65-9D91-7224C49458BB}"/>
                <c:ext xmlns:c16="http://schemas.microsoft.com/office/drawing/2014/chart" uri="{C3380CC4-5D6E-409C-BE32-E72D297353CC}">
                  <c16:uniqueId val="{00000033-7E96-4A23-B204-1EA9500DE5B3}"/>
                </c:ext>
              </c:extLst>
            </c:dLbl>
            <c:dLbl>
              <c:idx val="19"/>
              <c:delete val="1"/>
              <c:extLst>
                <c:ext xmlns:c15="http://schemas.microsoft.com/office/drawing/2012/chart" uri="{CE6537A1-D6FC-4f65-9D91-7224C49458BB}"/>
                <c:ext xmlns:c16="http://schemas.microsoft.com/office/drawing/2014/chart" uri="{C3380CC4-5D6E-409C-BE32-E72D297353CC}">
                  <c16:uniqueId val="{00000034-7E96-4A23-B204-1EA9500DE5B3}"/>
                </c:ext>
              </c:extLst>
            </c:dLbl>
            <c:dLbl>
              <c:idx val="20"/>
              <c:delete val="1"/>
              <c:extLst>
                <c:ext xmlns:c15="http://schemas.microsoft.com/office/drawing/2012/chart" uri="{CE6537A1-D6FC-4f65-9D91-7224C49458BB}"/>
                <c:ext xmlns:c16="http://schemas.microsoft.com/office/drawing/2014/chart" uri="{C3380CC4-5D6E-409C-BE32-E72D297353CC}">
                  <c16:uniqueId val="{00000035-7E96-4A23-B204-1EA9500DE5B3}"/>
                </c:ext>
              </c:extLst>
            </c:dLbl>
            <c:dLbl>
              <c:idx val="21"/>
              <c:delete val="1"/>
              <c:extLst>
                <c:ext xmlns:c15="http://schemas.microsoft.com/office/drawing/2012/chart" uri="{CE6537A1-D6FC-4f65-9D91-7224C49458BB}"/>
                <c:ext xmlns:c16="http://schemas.microsoft.com/office/drawing/2014/chart" uri="{C3380CC4-5D6E-409C-BE32-E72D297353CC}">
                  <c16:uniqueId val="{00000036-7E96-4A23-B204-1EA9500DE5B3}"/>
                </c:ext>
              </c:extLst>
            </c:dLbl>
            <c:dLbl>
              <c:idx val="22"/>
              <c:delete val="1"/>
              <c:extLst>
                <c:ext xmlns:c15="http://schemas.microsoft.com/office/drawing/2012/chart" uri="{CE6537A1-D6FC-4f65-9D91-7224C49458BB}"/>
                <c:ext xmlns:c16="http://schemas.microsoft.com/office/drawing/2014/chart" uri="{C3380CC4-5D6E-409C-BE32-E72D297353CC}">
                  <c16:uniqueId val="{00000037-7E96-4A23-B204-1EA9500DE5B3}"/>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3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3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3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3C-7E96-4A23-B204-1EA9500DE5B3}"/>
                </c:ext>
              </c:extLst>
            </c:dLbl>
            <c:dLbl>
              <c:idx val="28"/>
              <c:layout>
                <c:manualLayout>
                  <c:x val="1.7290825206110586E-2"/>
                  <c:y val="-0.15668725279932924"/>
                </c:manualLayout>
              </c:layout>
              <c:numFmt formatCode="###&quot;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7E96-4A23-B204-1EA9500DE5B3}"/>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'2.CO2-Sector'!$AA$75:$BC$75</c:f>
              <c:numCache>
                <c:formatCode>#,##0.0_ </c:formatCode>
                <c:ptCount val="29"/>
                <c:pt idx="0">
                  <c:v>80.963519745776949</c:v>
                </c:pt>
                <c:pt idx="1">
                  <c:v>79.557892449342816</c:v>
                </c:pt>
                <c:pt idx="2">
                  <c:v>78.175410355055007</c:v>
                </c:pt>
                <c:pt idx="3">
                  <c:v>80.655457360589921</c:v>
                </c:pt>
                <c:pt idx="4">
                  <c:v>82.296350492406006</c:v>
                </c:pt>
                <c:pt idx="5">
                  <c:v>85.538464349379652</c:v>
                </c:pt>
                <c:pt idx="6">
                  <c:v>80.57347232249758</c:v>
                </c:pt>
                <c:pt idx="7">
                  <c:v>85.285227298976451</c:v>
                </c:pt>
                <c:pt idx="8">
                  <c:v>90.196808839802145</c:v>
                </c:pt>
                <c:pt idx="9">
                  <c:v>94.285510601320695</c:v>
                </c:pt>
                <c:pt idx="10">
                  <c:v>93.194295334127787</c:v>
                </c:pt>
                <c:pt idx="11">
                  <c:v>94.936865807517293</c:v>
                </c:pt>
                <c:pt idx="12">
                  <c:v>96.542403318984171</c:v>
                </c:pt>
                <c:pt idx="13">
                  <c:v>96.309781312297005</c:v>
                </c:pt>
                <c:pt idx="14" formatCode="#,##0_ ">
                  <c:v>101.49191927629077</c:v>
                </c:pt>
                <c:pt idx="15" formatCode="#,##0_ ">
                  <c:v>102.32202262807284</c:v>
                </c:pt>
                <c:pt idx="16" formatCode="#,##0_ ">
                  <c:v>100.00602069007677</c:v>
                </c:pt>
                <c:pt idx="17">
                  <c:v>90.573396163669287</c:v>
                </c:pt>
                <c:pt idx="18">
                  <c:v>95.762520191634181</c:v>
                </c:pt>
                <c:pt idx="19">
                  <c:v>92.190990002966842</c:v>
                </c:pt>
                <c:pt idx="20" formatCode="#,##0_ ">
                  <c:v>99.961675366483391</c:v>
                </c:pt>
                <c:pt idx="21" formatCode="#,##0_ ">
                  <c:v>102.50486195553498</c:v>
                </c:pt>
                <c:pt idx="22">
                  <c:v>97.213424281702103</c:v>
                </c:pt>
                <c:pt idx="23" formatCode="#,##0_ ">
                  <c:v>104.19853670142976</c:v>
                </c:pt>
                <c:pt idx="24">
                  <c:v>98.603465493678712</c:v>
                </c:pt>
                <c:pt idx="25">
                  <c:v>96.937990347017461</c:v>
                </c:pt>
                <c:pt idx="26">
                  <c:v>60.215725519955683</c:v>
                </c:pt>
                <c:pt idx="27">
                  <c:v>61.209470084114336</c:v>
                </c:pt>
                <c:pt idx="28">
                  <c:v>63.501231341778379</c:v>
                </c:pt>
              </c:numCache>
            </c:numRef>
          </c:val>
          <c:smooth val="0"/>
          <c:extLst>
            <c:ext xmlns:c16="http://schemas.microsoft.com/office/drawing/2014/chart" uri="{C3380CC4-5D6E-409C-BE32-E72D297353CC}">
              <c16:uniqueId val="{0000003E-7E96-4A23-B204-1EA9500DE5B3}"/>
            </c:ext>
          </c:extLst>
        </c:ser>
        <c:ser>
          <c:idx val="6"/>
          <c:order val="5"/>
          <c:tx>
            <c:strRef>
              <c:f>'2.CO2-Sector'!$T$76</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7E96-4A23-B204-1EA9500DE5B3}"/>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7E96-4A23-B204-1EA9500DE5B3}"/>
                </c:ext>
              </c:extLst>
            </c:dLbl>
            <c:dLbl>
              <c:idx val="23"/>
              <c:layout>
                <c:manualLayout>
                  <c:x val="-2.4949652505089178E-2"/>
                  <c:y val="-1.895381673116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42-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43-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44-7E96-4A23-B204-1EA9500DE5B3}"/>
                </c:ext>
              </c:extLst>
            </c:dLbl>
            <c:dLbl>
              <c:idx val="28"/>
              <c:layout>
                <c:manualLayout>
                  <c:x val="1.7294765814166779E-2"/>
                  <c:y val="-0.11222895262860511"/>
                </c:manualLayout>
              </c:layout>
              <c:numFmt formatCode="###&quot;百万トン&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7E96-4A23-B204-1EA9500DE5B3}"/>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'2.CO2-Sector'!$AA$76:$BC$76</c:f>
              <c:numCache>
                <c:formatCode>#,##0.0_ </c:formatCode>
                <c:ptCount val="29"/>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52.151987239646125</c:v>
                </c:pt>
              </c:numCache>
            </c:numRef>
          </c:val>
          <c:smooth val="0"/>
          <c:extLst>
            <c:ext xmlns:c16="http://schemas.microsoft.com/office/drawing/2014/chart" uri="{C3380CC4-5D6E-409C-BE32-E72D297353CC}">
              <c16:uniqueId val="{00000046-7E96-4A23-B204-1EA9500DE5B3}"/>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983545214399293E-2"/>
                  <c:y val="-4.5851581192076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7E96-4A23-B204-1EA9500DE5B3}"/>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7E96-4A23-B204-1EA9500DE5B3}"/>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4A-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4B-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4C-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4D-7E96-4A23-B204-1EA9500DE5B3}"/>
                </c:ext>
              </c:extLst>
            </c:dLbl>
            <c:dLbl>
              <c:idx val="28"/>
              <c:layout>
                <c:manualLayout>
                  <c:x val="1.604390422836241E-2"/>
                  <c:y val="-6.9652871021246343E-2"/>
                </c:manualLayout>
              </c:layout>
              <c:numFmt formatCode="###&quot;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7E96-4A23-B204-1EA9500DE5B3}"/>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'2.CO2-Sector'!$AA$77:$BC$77</c:f>
              <c:numCache>
                <c:formatCode>#,##0.0_ </c:formatCode>
                <c:ptCount val="29"/>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48.758233154878504</c:v>
                </c:pt>
                <c:pt idx="24">
                  <c:v>48.153203343976863</c:v>
                </c:pt>
                <c:pt idx="25">
                  <c:v>46.772380870678738</c:v>
                </c:pt>
                <c:pt idx="26">
                  <c:v>46.359043017928805</c:v>
                </c:pt>
                <c:pt idx="27">
                  <c:v>46.993986788954004</c:v>
                </c:pt>
                <c:pt idx="28">
                  <c:v>46.388934716161266</c:v>
                </c:pt>
              </c:numCache>
            </c:numRef>
          </c:val>
          <c:smooth val="0"/>
          <c:extLst>
            <c:ext xmlns:c16="http://schemas.microsoft.com/office/drawing/2014/chart" uri="{C3380CC4-5D6E-409C-BE32-E72D297353CC}">
              <c16:uniqueId val="{0000004F-7E96-4A23-B204-1EA9500DE5B3}"/>
            </c:ext>
          </c:extLst>
        </c:ser>
        <c:ser>
          <c:idx val="9"/>
          <c:order val="7"/>
          <c:tx>
            <c:strRef>
              <c:f>'2.CO2-Sector'!$T$78</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E96-4A23-B204-1EA9500DE5B3}"/>
                </c:ext>
              </c:extLst>
            </c:dLbl>
            <c:dLbl>
              <c:idx val="15"/>
              <c:layout>
                <c:manualLayout>
                  <c:x val="1.74857095068791E-2"/>
                  <c:y val="1.5270788295135472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7E96-4A23-B204-1EA9500DE5B3}"/>
                </c:ext>
              </c:extLst>
            </c:dLbl>
            <c:dLbl>
              <c:idx val="23"/>
              <c:layout>
                <c:manualLayout>
                  <c:x val="1.2744588372771102E-2"/>
                  <c:y val="1.9170414437261488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7E96-4A23-B204-1EA9500DE5B3}"/>
                </c:ext>
              </c:extLst>
            </c:dLbl>
            <c:dLbl>
              <c:idx val="28"/>
              <c:layout>
                <c:manualLayout>
                  <c:x val="1.9499254549544483E-2"/>
                  <c:y val="-3.8611301817209863E-2"/>
                </c:manualLayout>
              </c:layout>
              <c:numFmt formatCode="###&quot;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7E96-4A23-B204-1EA9500DE5B3}"/>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'2.CO2-Sector'!$AA$78:$BC$78</c:f>
              <c:numCache>
                <c:formatCode>#,##0.0_ </c:formatCode>
                <c:ptCount val="29"/>
                <c:pt idx="0">
                  <c:v>24.009919440480939</c:v>
                </c:pt>
                <c:pt idx="1">
                  <c:v>24.198433025104432</c:v>
                </c:pt>
                <c:pt idx="2">
                  <c:v>26.002914828499776</c:v>
                </c:pt>
                <c:pt idx="3">
                  <c:v>25.024946447143286</c:v>
                </c:pt>
                <c:pt idx="4">
                  <c:v>28.60356693581674</c:v>
                </c:pt>
                <c:pt idx="5">
                  <c:v>29.144796301750581</c:v>
                </c:pt>
                <c:pt idx="6">
                  <c:v>29.655014460891916</c:v>
                </c:pt>
                <c:pt idx="7">
                  <c:v>31.208889703732336</c:v>
                </c:pt>
                <c:pt idx="8">
                  <c:v>31.451722241133282</c:v>
                </c:pt>
                <c:pt idx="9">
                  <c:v>31.367978973028713</c:v>
                </c:pt>
                <c:pt idx="10">
                  <c:v>32.857906344402544</c:v>
                </c:pt>
                <c:pt idx="11">
                  <c:v>32.52316222944993</c:v>
                </c:pt>
                <c:pt idx="12">
                  <c:v>32.768137501850823</c:v>
                </c:pt>
                <c:pt idx="13">
                  <c:v>33.516424967093371</c:v>
                </c:pt>
                <c:pt idx="14">
                  <c:v>32.704041643759759</c:v>
                </c:pt>
                <c:pt idx="15">
                  <c:v>31.686377260110259</c:v>
                </c:pt>
                <c:pt idx="16">
                  <c:v>29.931526286271751</c:v>
                </c:pt>
                <c:pt idx="17">
                  <c:v>30.502818619135546</c:v>
                </c:pt>
                <c:pt idx="18">
                  <c:v>31.87064823667842</c:v>
                </c:pt>
                <c:pt idx="19">
                  <c:v>28.20565865076334</c:v>
                </c:pt>
                <c:pt idx="20">
                  <c:v>28.717176056575322</c:v>
                </c:pt>
                <c:pt idx="21">
                  <c:v>28.036412482782122</c:v>
                </c:pt>
                <c:pt idx="22">
                  <c:v>29.84416517836717</c:v>
                </c:pt>
                <c:pt idx="23">
                  <c:v>29.383741838949959</c:v>
                </c:pt>
                <c:pt idx="24">
                  <c:v>28.508044282241624</c:v>
                </c:pt>
                <c:pt idx="25">
                  <c:v>28.974041529664674</c:v>
                </c:pt>
                <c:pt idx="26">
                  <c:v>29.176105476311879</c:v>
                </c:pt>
                <c:pt idx="27">
                  <c:v>29.518051254602316</c:v>
                </c:pt>
                <c:pt idx="28">
                  <c:v>28.952119086229271</c:v>
                </c:pt>
              </c:numCache>
            </c:numRef>
          </c:val>
          <c:smooth val="0"/>
          <c:extLst>
            <c:ext xmlns:c16="http://schemas.microsoft.com/office/drawing/2014/chart" uri="{C3380CC4-5D6E-409C-BE32-E72D297353CC}">
              <c16:uniqueId val="{00000054-7E96-4A23-B204-1EA9500DE5B3}"/>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7E96-4A23-B204-1EA9500DE5B3}"/>
                </c:ext>
              </c:extLst>
            </c:dLbl>
            <c:dLbl>
              <c:idx val="15"/>
              <c:layout>
                <c:manualLayout>
                  <c:x val="-9.5995371918305653E-3"/>
                  <c:y val="-1.140148515591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7E96-4A23-B204-1EA9500DE5B3}"/>
                </c:ext>
              </c:extLst>
            </c:dLbl>
            <c:dLbl>
              <c:idx val="23"/>
              <c:layout>
                <c:manualLayout>
                  <c:x val="-2.7450724252278142E-2"/>
                  <c:y val="-1.5191023323223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7E96-4A23-B204-1EA9500DE5B3}"/>
                </c:ext>
              </c:extLst>
            </c:dLbl>
            <c:dLbl>
              <c:idx val="28"/>
              <c:layout>
                <c:manualLayout>
                  <c:x val="1.4270405223997298E-2"/>
                  <c:y val="-1.1577201177413201E-2"/>
                </c:manualLayout>
              </c:layout>
              <c:numFmt formatCode="##.#&quot;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7E96-4A23-B204-1EA9500DE5B3}"/>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'2.CO2-Sector'!$AA$79:$BC$79</c:f>
              <c:numCache>
                <c:formatCode>#,##0.0_ </c:formatCode>
                <c:ptCount val="29"/>
                <c:pt idx="0">
                  <c:v>6.6721268380523249</c:v>
                </c:pt>
                <c:pt idx="1">
                  <c:v>6.4663045365745919</c:v>
                </c:pt>
                <c:pt idx="2">
                  <c:v>6.206227919699935</c:v>
                </c:pt>
                <c:pt idx="3">
                  <c:v>5.9939071350957995</c:v>
                </c:pt>
                <c:pt idx="4">
                  <c:v>5.7832637475431445</c:v>
                </c:pt>
                <c:pt idx="5">
                  <c:v>5.9755610305995885</c:v>
                </c:pt>
                <c:pt idx="6">
                  <c:v>6.0894145063801526</c:v>
                </c:pt>
                <c:pt idx="7">
                  <c:v>6.0494409006176557</c:v>
                </c:pt>
                <c:pt idx="8">
                  <c:v>5.6074418176236582</c:v>
                </c:pt>
                <c:pt idx="9">
                  <c:v>5.6316369367610521</c:v>
                </c:pt>
                <c:pt idx="10">
                  <c:v>5.705268954507785</c:v>
                </c:pt>
                <c:pt idx="11">
                  <c:v>5.2294456507450464</c:v>
                </c:pt>
                <c:pt idx="12">
                  <c:v>4.9653188116064415</c:v>
                </c:pt>
                <c:pt idx="13">
                  <c:v>4.7850753118183817</c:v>
                </c:pt>
                <c:pt idx="14">
                  <c:v>4.6271126453900102</c:v>
                </c:pt>
                <c:pt idx="15">
                  <c:v>4.5682629177681831</c:v>
                </c:pt>
                <c:pt idx="16">
                  <c:v>4.5025332509482521</c:v>
                </c:pt>
                <c:pt idx="17">
                  <c:v>4.5114971129597805</c:v>
                </c:pt>
                <c:pt idx="18">
                  <c:v>4.0841513951954465</c:v>
                </c:pt>
                <c:pt idx="19">
                  <c:v>3.7327235408687764</c:v>
                </c:pt>
                <c:pt idx="20">
                  <c:v>3.6261307966784453</c:v>
                </c:pt>
                <c:pt idx="21">
                  <c:v>3.5065713483391883</c:v>
                </c:pt>
                <c:pt idx="22">
                  <c:v>3.5183986872344741</c:v>
                </c:pt>
                <c:pt idx="23">
                  <c:v>3.5264480006655785</c:v>
                </c:pt>
                <c:pt idx="24">
                  <c:v>3.4207896528708073</c:v>
                </c:pt>
                <c:pt idx="25">
                  <c:v>3.2734732212951503</c:v>
                </c:pt>
                <c:pt idx="26">
                  <c:v>3.1988801205031203</c:v>
                </c:pt>
                <c:pt idx="27">
                  <c:v>3.0839227642139568</c:v>
                </c:pt>
                <c:pt idx="28">
                  <c:v>3.1198904951772728</c:v>
                </c:pt>
              </c:numCache>
            </c:numRef>
          </c:val>
          <c:smooth val="0"/>
          <c:extLst>
            <c:ext xmlns:c16="http://schemas.microsoft.com/office/drawing/2014/chart" uri="{C3380CC4-5D6E-409C-BE32-E72D297353CC}">
              <c16:uniqueId val="{00000059-7E96-4A23-B204-1EA9500DE5B3}"/>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'2.CO2-Sector'!$T$94</c:f>
              <c:strCache>
                <c:ptCount val="1"/>
                <c:pt idx="0">
                  <c:v>■2005年度比</c:v>
                </c:pt>
              </c:strCache>
            </c:strRef>
          </c:tx>
          <c:spPr>
            <a:ln>
              <a:noFill/>
            </a:ln>
          </c:spPr>
          <c:marker>
            <c:symbol val="none"/>
          </c:marker>
          <c:dLbls>
            <c:dLbl>
              <c:idx val="0"/>
              <c:layout>
                <c:manualLayout>
                  <c:x val="0.7084609692908731"/>
                  <c:y val="0.12482500150305462"/>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r>
                      <a:rPr lang="en-US" altLang="ja-JP" sz="1200" baseline="0">
                        <a:solidFill>
                          <a:srgbClr val="4572A7"/>
                        </a:solidFill>
                      </a:rPr>
                      <a:t>)</a:t>
                    </a:r>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7E96-4A23-B204-1EA9500DE5B3}"/>
                </c:ext>
              </c:extLst>
            </c:dLbl>
            <c:dLbl>
              <c:idx val="1"/>
              <c:layout>
                <c:manualLayout>
                  <c:x val="0.68866802469642663"/>
                  <c:y val="-3.6578065106941705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7E96-4A23-B204-1EA9500DE5B3}"/>
                </c:ext>
              </c:extLst>
            </c:dLbl>
            <c:dLbl>
              <c:idx val="2"/>
              <c:layout>
                <c:manualLayout>
                  <c:x val="0.66272335647933922"/>
                  <c:y val="0.1267357967835813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7E96-4A23-B204-1EA9500DE5B3}"/>
                </c:ext>
              </c:extLst>
            </c:dLbl>
            <c:dLbl>
              <c:idx val="3"/>
              <c:layout>
                <c:manualLayout>
                  <c:x val="0.64245467005964285"/>
                  <c:y val="-8.5482523558110077E-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7E96-4A23-B204-1EA9500DE5B3}"/>
                </c:ext>
              </c:extLst>
            </c:dLbl>
            <c:dLbl>
              <c:idx val="4"/>
              <c:layout>
                <c:manualLayout>
                  <c:x val="0.62341770512947836"/>
                  <c:y val="0.12034427345026824"/>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7E96-4A23-B204-1EA9500DE5B3}"/>
                </c:ext>
              </c:extLst>
            </c:dLbl>
            <c:dLbl>
              <c:idx val="5"/>
              <c:layout>
                <c:manualLayout>
                  <c:x val="0.5978185018979093"/>
                  <c:y val="0.27279319290613818"/>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7E96-4A23-B204-1EA9500DE5B3}"/>
                </c:ext>
              </c:extLst>
            </c:dLbl>
            <c:dLbl>
              <c:idx val="6"/>
              <c:layout>
                <c:manualLayout>
                  <c:x val="0.57866500755808636"/>
                  <c:y val="0.43305684324363719"/>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7E96-4A23-B204-1EA9500DE5B3}"/>
                </c:ext>
              </c:extLst>
            </c:dLbl>
            <c:dLbl>
              <c:idx val="7"/>
              <c:layout>
                <c:manualLayout>
                  <c:x val="0.55657755921161001"/>
                  <c:y val="0.20892944280653111"/>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7E96-4A23-B204-1EA9500DE5B3}"/>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7E96-4A23-B204-1EA9500DE5B3}"/>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'2.CO2-Sector'!$BC$96:$BC$103</c:f>
              <c:numCache>
                <c:formatCode>#,##0.0%;[Red]\-#,##0.0%</c:formatCode>
                <c:ptCount val="8"/>
                <c:pt idx="0">
                  <c:v>7.6095863426920873E-2</c:v>
                </c:pt>
                <c:pt idx="1">
                  <c:v>-0.22310734777284114</c:v>
                </c:pt>
                <c:pt idx="2">
                  <c:v>-0.14598228919568768</c:v>
                </c:pt>
                <c:pt idx="3">
                  <c:v>-0.37939820079009734</c:v>
                </c:pt>
                <c:pt idx="4">
                  <c:v>-0.25915714597292794</c:v>
                </c:pt>
                <c:pt idx="5">
                  <c:v>-0.17861433273015392</c:v>
                </c:pt>
                <c:pt idx="6">
                  <c:v>-8.6291283835818189E-2</c:v>
                </c:pt>
                <c:pt idx="7">
                  <c:v>-0.31705102106918792</c:v>
                </c:pt>
              </c:numCache>
            </c:numRef>
          </c:val>
          <c:smooth val="0"/>
          <c:extLst>
            <c:ext xmlns:c16="http://schemas.microsoft.com/office/drawing/2014/chart" uri="{C3380CC4-5D6E-409C-BE32-E72D297353CC}">
              <c16:uniqueId val="{00000063-7E96-4A23-B204-1EA9500DE5B3}"/>
            </c:ext>
          </c:extLst>
        </c:ser>
        <c:ser>
          <c:idx val="10"/>
          <c:order val="10"/>
          <c:tx>
            <c:strRef>
              <c:f>'2.CO2-Sector'!$T$106</c:f>
              <c:strCache>
                <c:ptCount val="1"/>
                <c:pt idx="0">
                  <c:v>■2013年度比</c:v>
                </c:pt>
              </c:strCache>
            </c:strRef>
          </c:tx>
          <c:spPr>
            <a:ln>
              <a:noFill/>
            </a:ln>
          </c:spPr>
          <c:marker>
            <c:symbol val="none"/>
          </c:marker>
          <c:dLbls>
            <c:dLbl>
              <c:idx val="0"/>
              <c:layout>
                <c:manualLayout>
                  <c:x val="0.70590644490222276"/>
                  <c:y val="-0.1405201120971967"/>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7E96-4A23-B204-1EA9500DE5B3}"/>
                </c:ext>
              </c:extLst>
            </c:dLbl>
            <c:dLbl>
              <c:idx val="1"/>
              <c:layout>
                <c:manualLayout>
                  <c:x val="0.68144498976229961"/>
                  <c:y val="3.6960639725247914E-2"/>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1413103452973754"/>
                      <c:h val="3.2431494730043871E-2"/>
                    </c:manualLayout>
                  </c15:layout>
                  <c15:dlblFieldTable/>
                  <c15:showDataLabelsRange val="0"/>
                </c:ext>
                <c:ext xmlns:c16="http://schemas.microsoft.com/office/drawing/2014/chart" uri="{C3380CC4-5D6E-409C-BE32-E72D297353CC}">
                  <c16:uniqueId val="{00000065-7E96-4A23-B204-1EA9500DE5B3}"/>
                </c:ext>
              </c:extLst>
            </c:dLbl>
            <c:dLbl>
              <c:idx val="2"/>
              <c:layout>
                <c:manualLayout>
                  <c:x val="0.66556858808463704"/>
                  <c:y val="0.2063043385806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7E96-4A23-B204-1EA9500DE5B3}"/>
                </c:ext>
              </c:extLst>
            </c:dLbl>
            <c:dLbl>
              <c:idx val="3"/>
              <c:layout>
                <c:manualLayout>
                  <c:x val="0.62049895303673386"/>
                  <c:y val="-0.12132555758750373"/>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0387795852032509"/>
                      <c:h val="3.6327162479566598E-2"/>
                    </c:manualLayout>
                  </c15:layout>
                  <c15:dlblFieldTable/>
                  <c15:showDataLabelsRange val="0"/>
                </c:ext>
                <c:ext xmlns:c16="http://schemas.microsoft.com/office/drawing/2014/chart" uri="{C3380CC4-5D6E-409C-BE32-E72D297353CC}">
                  <c16:uniqueId val="{00000067-7E96-4A23-B204-1EA9500DE5B3}"/>
                </c:ext>
              </c:extLst>
            </c:dLbl>
            <c:dLbl>
              <c:idx val="4"/>
              <c:layout>
                <c:manualLayout>
                  <c:x val="0.61530095324434764"/>
                  <c:y val="0.2439266858250351"/>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7E96-4A23-B204-1EA9500DE5B3}"/>
                </c:ext>
              </c:extLst>
            </c:dLbl>
            <c:dLbl>
              <c:idx val="5"/>
              <c:layout>
                <c:manualLayout>
                  <c:x val="0.57022681464438041"/>
                  <c:y val="0.39962938885614818"/>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2150663655571968"/>
                      <c:h val="2.2870213331414237E-2"/>
                    </c:manualLayout>
                  </c15:layout>
                  <c15:dlblFieldTable/>
                  <c15:showDataLabelsRange val="0"/>
                </c:ext>
                <c:ext xmlns:c16="http://schemas.microsoft.com/office/drawing/2014/chart" uri="{C3380CC4-5D6E-409C-BE32-E72D297353CC}">
                  <c16:uniqueId val="{00000069-7E96-4A23-B204-1EA9500DE5B3}"/>
                </c:ext>
              </c:extLst>
            </c:dLbl>
            <c:dLbl>
              <c:idx val="6"/>
              <c:layout>
                <c:manualLayout>
                  <c:x val="0.57355325078772745"/>
                  <c:y val="0.49742417660532345"/>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endParaRPr lang="ja-JP" altLang="en-US"/>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48074094921E-2"/>
                      <c:h val="3.4999477057777645E-2"/>
                    </c:manualLayout>
                  </c15:layout>
                  <c15:dlblFieldTable/>
                  <c15:showDataLabelsRange val="0"/>
                </c:ext>
                <c:ext xmlns:c16="http://schemas.microsoft.com/office/drawing/2014/chart" uri="{C3380CC4-5D6E-409C-BE32-E72D297353CC}">
                  <c16:uniqueId val="{0000006A-7E96-4A23-B204-1EA9500DE5B3}"/>
                </c:ext>
              </c:extLst>
            </c:dLbl>
            <c:dLbl>
              <c:idx val="7"/>
              <c:layout>
                <c:manualLayout>
                  <c:x val="0.55346442158561437"/>
                  <c:y val="0.42724693407271536"/>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7E96-4A23-B204-1EA9500DE5B3}"/>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7E96-4A23-B204-1EA9500DE5B3}"/>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'2.CO2-Sector'!$BC$108:$BC$115</c:f>
              <c:numCache>
                <c:formatCode>#,##0.0%;[Red]\-#,##0.0%</c:formatCode>
                <c:ptCount val="8"/>
                <c:pt idx="0">
                  <c:v>-0.13310108349160066</c:v>
                </c:pt>
                <c:pt idx="1">
                  <c:v>-0.13622755215552806</c:v>
                </c:pt>
                <c:pt idx="2">
                  <c:v>-5.6644274550697093E-2</c:v>
                </c:pt>
                <c:pt idx="3">
                  <c:v>-0.39057463423181593</c:v>
                </c:pt>
                <c:pt idx="4">
                  <c:v>-0.13540095272400898</c:v>
                </c:pt>
                <c:pt idx="5">
                  <c:v>-4.8592787010785621E-2</c:v>
                </c:pt>
                <c:pt idx="6">
                  <c:v>-1.4689169101960498E-2</c:v>
                </c:pt>
                <c:pt idx="7">
                  <c:v>-0.1152881044642009</c:v>
                </c:pt>
              </c:numCache>
            </c:numRef>
          </c:val>
          <c:smooth val="0"/>
          <c:extLst>
            <c:ext xmlns:c16="http://schemas.microsoft.com/office/drawing/2014/chart" uri="{C3380CC4-5D6E-409C-BE32-E72D297353CC}">
              <c16:uniqueId val="{0000006D-7E96-4A23-B204-1EA9500DE5B3}"/>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CO</a:t>
            </a:r>
            <a:r>
              <a:rPr lang="en-US" altLang="ja-JP" sz="1800" b="1" i="0" baseline="-25000">
                <a:effectLst/>
              </a:rPr>
              <a:t>2</a:t>
            </a:r>
            <a:r>
              <a:rPr lang="en-US" altLang="ja-JP" sz="1800" b="1" i="0" baseline="0">
                <a:effectLst/>
              </a:rPr>
              <a:t> emissions by sector (FY2018)</a:t>
            </a:r>
            <a:endParaRPr lang="ja-JP" altLang="ja-JP" sz="1600">
              <a:effectLst/>
            </a:endParaRPr>
          </a:p>
        </c:rich>
      </c:tx>
      <c:layout>
        <c:manualLayout>
          <c:xMode val="edge"/>
          <c:yMode val="edge"/>
          <c:x val="0.20192936673978185"/>
          <c:y val="2.1704129369223977E-2"/>
        </c:manualLayout>
      </c:layout>
      <c:overlay val="0"/>
    </c:title>
    <c:autoTitleDeleted val="0"/>
    <c:plotArea>
      <c:layout>
        <c:manualLayout>
          <c:layoutTarget val="inner"/>
          <c:xMode val="edge"/>
          <c:yMode val="edge"/>
          <c:x val="0.10706869717575355"/>
          <c:y val="0.14191385079769192"/>
          <c:w val="0.62890070000248632"/>
          <c:h val="0.74026244532389074"/>
        </c:manualLayout>
      </c:layout>
      <c:lineChart>
        <c:grouping val="standard"/>
        <c:varyColors val="0"/>
        <c:ser>
          <c:idx val="1"/>
          <c:order val="0"/>
          <c:dPt>
            <c:idx val="1"/>
            <c:bubble3D val="0"/>
            <c:spPr/>
            <c:extLst>
              <c:ext xmlns:c16="http://schemas.microsoft.com/office/drawing/2014/chart" uri="{C3380CC4-5D6E-409C-BE32-E72D297353CC}">
                <c16:uniqueId val="{00000001-38D7-4CAB-AFBF-446DCF49EBFC}"/>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7-4CAB-AFBF-446DCF49EBFC}"/>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7-4CAB-AFBF-446DCF49EBFC}"/>
                </c:ext>
              </c:extLst>
            </c:dLbl>
            <c:dLbl>
              <c:idx val="23"/>
              <c:delete val="1"/>
              <c:extLst>
                <c:ext xmlns:c15="http://schemas.microsoft.com/office/drawing/2012/chart" uri="{CE6537A1-D6FC-4f65-9D91-7224C49458BB}"/>
                <c:ext xmlns:c16="http://schemas.microsoft.com/office/drawing/2014/chart" uri="{C3380CC4-5D6E-409C-BE32-E72D297353CC}">
                  <c16:uniqueId val="{00000004-38D7-4CAB-AFBF-446DCF49EBFC}"/>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7-4CAB-AFBF-446DCF49EBFC}"/>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val>
          <c:smooth val="0"/>
          <c:extLst>
            <c:ext xmlns:c16="http://schemas.microsoft.com/office/drawing/2014/chart" uri="{C3380CC4-5D6E-409C-BE32-E72D297353CC}">
              <c16:uniqueId val="{00000006-38D7-4CAB-AFBF-446DCF49EBFC}"/>
            </c:ext>
          </c:extLst>
        </c:ser>
        <c:ser>
          <c:idx val="2"/>
          <c:order val="1"/>
          <c:tx>
            <c:strRef>
              <c:f>'2.CO2-Sector'!$T$72</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7-4CAB-AFBF-446DCF49EBFC}"/>
                </c:ext>
              </c:extLst>
            </c:dLbl>
            <c:dLbl>
              <c:idx val="15"/>
              <c:layout>
                <c:manualLayout>
                  <c:x val="-1.8691167299865839E-2"/>
                  <c:y val="-2.2893812846449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D7-4CAB-AFBF-446DCF49EBFC}"/>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0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0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0C-38D7-4CAB-AFBF-446DCF49EBFC}"/>
                </c:ext>
              </c:extLst>
            </c:dLbl>
            <c:dLbl>
              <c:idx val="28"/>
              <c:layout>
                <c:manualLayout>
                  <c:x val="8.3962740793344422E-3"/>
                  <c:y val="1.7311814499752762E-2"/>
                </c:manualLayout>
              </c:layout>
              <c:numFmt formatCode="###&quot;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D7-4CAB-AFBF-446DCF49EBFC}"/>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'2.CO2-Sector'!$AA$72:$BC$72</c:f>
              <c:numCache>
                <c:formatCode>#,##0_ </c:formatCode>
                <c:ptCount val="29"/>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436.55731213543805</c:v>
                </c:pt>
                <c:pt idx="19">
                  <c:v>397.6822033693656</c:v>
                </c:pt>
                <c:pt idx="20">
                  <c:v>422.04719202207656</c:v>
                </c:pt>
                <c:pt idx="21">
                  <c:v>479.36174286509265</c:v>
                </c:pt>
                <c:pt idx="22">
                  <c:v>524.9068807143135</c:v>
                </c:pt>
                <c:pt idx="23">
                  <c:v>526.22735136262838</c:v>
                </c:pt>
                <c:pt idx="24">
                  <c:v>498.45934487487892</c:v>
                </c:pt>
                <c:pt idx="25">
                  <c:v>473.53365908637051</c:v>
                </c:pt>
                <c:pt idx="26">
                  <c:v>506.37713202083069</c:v>
                </c:pt>
                <c:pt idx="27">
                  <c:v>492.72058700883508</c:v>
                </c:pt>
                <c:pt idx="28">
                  <c:v>456.1859207333473</c:v>
                </c:pt>
              </c:numCache>
            </c:numRef>
          </c:val>
          <c:smooth val="0"/>
          <c:extLst>
            <c:ext xmlns:c16="http://schemas.microsoft.com/office/drawing/2014/chart" uri="{C3380CC4-5D6E-409C-BE32-E72D297353CC}">
              <c16:uniqueId val="{0000000E-38D7-4CAB-AFBF-446DCF49EBFC}"/>
            </c:ext>
          </c:extLst>
        </c:ser>
        <c:ser>
          <c:idx val="3"/>
          <c:order val="2"/>
          <c:tx>
            <c:strRef>
              <c:f>'2.CO2-Sector'!$T$73</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7-4CAB-AFBF-446DCF49EBFC}"/>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D7-4CAB-AFBF-446DCF49EBFC}"/>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2-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3-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4-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5-38D7-4CAB-AFBF-446DCF49EBFC}"/>
                </c:ext>
              </c:extLst>
            </c:dLbl>
            <c:dLbl>
              <c:idx val="28"/>
              <c:layout>
                <c:manualLayout>
                  <c:x val="9.8291816247546848E-3"/>
                  <c:y val="-9.9417857760730893E-3"/>
                </c:manualLayout>
              </c:layout>
              <c:tx>
                <c:rich>
                  <a:bodyPr wrap="square" lIns="38100" tIns="19050" rIns="38100" bIns="19050" anchor="ctr">
                    <a:spAutoFit/>
                  </a:bodyPr>
                  <a:lstStyle/>
                  <a:p>
                    <a:pPr>
                      <a:defRPr>
                        <a:solidFill>
                          <a:srgbClr val="A8423F"/>
                        </a:solidFill>
                      </a:defRPr>
                    </a:pPr>
                    <a:fld id="{CD71AF3F-37CF-432B-8FF9-25C92446711A}" type="VALUE">
                      <a:rPr lang="en-US" altLang="ja-JP" sz="1200"/>
                      <a:pPr>
                        <a:defRPr>
                          <a:solidFill>
                            <a:srgbClr val="A8423F"/>
                          </a:solidFill>
                        </a:defRPr>
                      </a:pPr>
                      <a:t>[値]</a:t>
                    </a:fld>
                    <a:endParaRPr lang="ja-JP" altLang="en-US"/>
                  </a:p>
                </c:rich>
              </c:tx>
              <c:numFmt formatCode="###&quot;Mt&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38D7-4CAB-AFBF-446DCF49EBFC}"/>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'2.CO2-Sector'!$AA$73:$BC$73</c:f>
              <c:numCache>
                <c:formatCode>#,##0_ </c:formatCode>
                <c:ptCount val="29"/>
                <c:pt idx="0">
                  <c:v>379.43293558807915</c:v>
                </c:pt>
                <c:pt idx="1">
                  <c:v>376.93236115127036</c:v>
                </c:pt>
                <c:pt idx="2">
                  <c:v>371.33954566083264</c:v>
                </c:pt>
                <c:pt idx="3">
                  <c:v>373.17090826986504</c:v>
                </c:pt>
                <c:pt idx="4">
                  <c:v>379.82004765512886</c:v>
                </c:pt>
                <c:pt idx="5">
                  <c:v>386.84132073711118</c:v>
                </c:pt>
                <c:pt idx="6">
                  <c:v>391.55115122935229</c:v>
                </c:pt>
                <c:pt idx="7">
                  <c:v>387.16907769880117</c:v>
                </c:pt>
                <c:pt idx="8">
                  <c:v>363.31945304239252</c:v>
                </c:pt>
                <c:pt idx="9">
                  <c:v>367.91617257073574</c:v>
                </c:pt>
                <c:pt idx="10">
                  <c:v>377.8211820137625</c:v>
                </c:pt>
                <c:pt idx="11">
                  <c:v>371.70551368265154</c:v>
                </c:pt>
                <c:pt idx="12">
                  <c:v>376.98055364049145</c:v>
                </c:pt>
                <c:pt idx="13">
                  <c:v>376.61720164532483</c:v>
                </c:pt>
                <c:pt idx="14">
                  <c:v>377.36596196453524</c:v>
                </c:pt>
                <c:pt idx="15">
                  <c:v>366.55378190483623</c:v>
                </c:pt>
                <c:pt idx="16">
                  <c:v>363.02598390406621</c:v>
                </c:pt>
                <c:pt idx="17">
                  <c:v>359.35673004093178</c:v>
                </c:pt>
                <c:pt idx="18">
                  <c:v>328.60630881623797</c:v>
                </c:pt>
                <c:pt idx="19">
                  <c:v>314.78253163066847</c:v>
                </c:pt>
                <c:pt idx="20">
                  <c:v>329.17421818346628</c:v>
                </c:pt>
                <c:pt idx="21">
                  <c:v>326.7347956748651</c:v>
                </c:pt>
                <c:pt idx="22">
                  <c:v>324.83201715263777</c:v>
                </c:pt>
                <c:pt idx="23">
                  <c:v>329.68513931949246</c:v>
                </c:pt>
                <c:pt idx="24">
                  <c:v>320.18101405461482</c:v>
                </c:pt>
                <c:pt idx="25">
                  <c:v>311.43478010531362</c:v>
                </c:pt>
                <c:pt idx="26">
                  <c:v>297.50451778621141</c:v>
                </c:pt>
                <c:pt idx="27">
                  <c:v>291.76978033269569</c:v>
                </c:pt>
                <c:pt idx="28">
                  <c:v>284.77293980794377</c:v>
                </c:pt>
              </c:numCache>
            </c:numRef>
          </c:val>
          <c:smooth val="0"/>
          <c:extLst>
            <c:ext xmlns:c16="http://schemas.microsoft.com/office/drawing/2014/chart" uri="{C3380CC4-5D6E-409C-BE32-E72D297353CC}">
              <c16:uniqueId val="{00000017-38D7-4CAB-AFBF-446DCF49EBFC}"/>
            </c:ext>
          </c:extLst>
        </c:ser>
        <c:ser>
          <c:idx val="4"/>
          <c:order val="3"/>
          <c:tx>
            <c:strRef>
              <c:f>'2.CO2-Sector'!$T$74</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D7-4CAB-AFBF-446DCF49EBFC}"/>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8D7-4CAB-AFBF-446DCF49EBFC}"/>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B-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C-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D-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E-38D7-4CAB-AFBF-446DCF49EBFC}"/>
                </c:ext>
              </c:extLst>
            </c:dLbl>
            <c:dLbl>
              <c:idx val="28"/>
              <c:layout>
                <c:manualLayout>
                  <c:x val="1.0414642825792967E-2"/>
                  <c:y val="-2.3043206990860272E-2"/>
                </c:manualLayout>
              </c:layout>
              <c:numFmt formatCode="###&quot;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8D7-4CAB-AFBF-446DCF49EBFC}"/>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'2.CO2-Sector'!$AA$74:$BC$74</c:f>
              <c:numCache>
                <c:formatCode>#,##0_ </c:formatCode>
                <c:ptCount val="29"/>
                <c:pt idx="0">
                  <c:v>200.59626279585336</c:v>
                </c:pt>
                <c:pt idx="1">
                  <c:v>212.30190184523818</c:v>
                </c:pt>
                <c:pt idx="2">
                  <c:v>218.96297042941686</c:v>
                </c:pt>
                <c:pt idx="3">
                  <c:v>222.80708858339233</c:v>
                </c:pt>
                <c:pt idx="4">
                  <c:v>232.17927026446233</c:v>
                </c:pt>
                <c:pt idx="5">
                  <c:v>241.58972851991706</c:v>
                </c:pt>
                <c:pt idx="6">
                  <c:v>248.32049583294412</c:v>
                </c:pt>
                <c:pt idx="7">
                  <c:v>250.13065313120802</c:v>
                </c:pt>
                <c:pt idx="8">
                  <c:v>248.34017277310465</c:v>
                </c:pt>
                <c:pt idx="9">
                  <c:v>252.46214638444823</c:v>
                </c:pt>
                <c:pt idx="10">
                  <c:v>252.13820079660451</c:v>
                </c:pt>
                <c:pt idx="11">
                  <c:v>256.3228673722972</c:v>
                </c:pt>
                <c:pt idx="12">
                  <c:v>252.70967044072725</c:v>
                </c:pt>
                <c:pt idx="13">
                  <c:v>248.70970304080191</c:v>
                </c:pt>
                <c:pt idx="14">
                  <c:v>242.79823710314557</c:v>
                </c:pt>
                <c:pt idx="15">
                  <c:v>237.32294762975246</c:v>
                </c:pt>
                <c:pt idx="16">
                  <c:v>234.69198293296068</c:v>
                </c:pt>
                <c:pt idx="17">
                  <c:v>231.96625606244729</c:v>
                </c:pt>
                <c:pt idx="18">
                  <c:v>224.39091436567762</c:v>
                </c:pt>
                <c:pt idx="19">
                  <c:v>221.1249427849167</c:v>
                </c:pt>
                <c:pt idx="20">
                  <c:v>221.62963127802303</c:v>
                </c:pt>
                <c:pt idx="21">
                  <c:v>216.84274845979689</c:v>
                </c:pt>
                <c:pt idx="22">
                  <c:v>217.73668527545004</c:v>
                </c:pt>
                <c:pt idx="23">
                  <c:v>214.84790412393068</c:v>
                </c:pt>
                <c:pt idx="24">
                  <c:v>209.87853979168304</c:v>
                </c:pt>
                <c:pt idx="25">
                  <c:v>208.61467229925634</c:v>
                </c:pt>
                <c:pt idx="26">
                  <c:v>206.73193770943629</c:v>
                </c:pt>
                <c:pt idx="27">
                  <c:v>205.18233551443049</c:v>
                </c:pt>
                <c:pt idx="28">
                  <c:v>202.67800045609289</c:v>
                </c:pt>
              </c:numCache>
            </c:numRef>
          </c:val>
          <c:smooth val="0"/>
          <c:extLst>
            <c:ext xmlns:c16="http://schemas.microsoft.com/office/drawing/2014/chart" uri="{C3380CC4-5D6E-409C-BE32-E72D297353CC}">
              <c16:uniqueId val="{00000020-38D7-4CAB-AFBF-446DCF49EBFC}"/>
            </c:ext>
          </c:extLst>
        </c:ser>
        <c:ser>
          <c:idx val="5"/>
          <c:order val="4"/>
          <c:tx>
            <c:strRef>
              <c:f>'2.CO2-Sector'!$T$75</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D7-4CAB-AFBF-446DCF49EBFC}"/>
                </c:ext>
              </c:extLst>
            </c:dLbl>
            <c:dLbl>
              <c:idx val="1"/>
              <c:delete val="1"/>
              <c:extLst>
                <c:ext xmlns:c15="http://schemas.microsoft.com/office/drawing/2012/chart" uri="{CE6537A1-D6FC-4f65-9D91-7224C49458BB}"/>
                <c:ext xmlns:c16="http://schemas.microsoft.com/office/drawing/2014/chart" uri="{C3380CC4-5D6E-409C-BE32-E72D297353CC}">
                  <c16:uniqueId val="{00000022-38D7-4CAB-AFBF-446DCF49EBFC}"/>
                </c:ext>
              </c:extLst>
            </c:dLbl>
            <c:dLbl>
              <c:idx val="2"/>
              <c:delete val="1"/>
              <c:extLst>
                <c:ext xmlns:c15="http://schemas.microsoft.com/office/drawing/2012/chart" uri="{CE6537A1-D6FC-4f65-9D91-7224C49458BB}"/>
                <c:ext xmlns:c16="http://schemas.microsoft.com/office/drawing/2014/chart" uri="{C3380CC4-5D6E-409C-BE32-E72D297353CC}">
                  <c16:uniqueId val="{00000023-38D7-4CAB-AFBF-446DCF49EBFC}"/>
                </c:ext>
              </c:extLst>
            </c:dLbl>
            <c:dLbl>
              <c:idx val="3"/>
              <c:delete val="1"/>
              <c:extLst>
                <c:ext xmlns:c15="http://schemas.microsoft.com/office/drawing/2012/chart" uri="{CE6537A1-D6FC-4f65-9D91-7224C49458BB}"/>
                <c:ext xmlns:c16="http://schemas.microsoft.com/office/drawing/2014/chart" uri="{C3380CC4-5D6E-409C-BE32-E72D297353CC}">
                  <c16:uniqueId val="{00000024-38D7-4CAB-AFBF-446DCF49EBFC}"/>
                </c:ext>
              </c:extLst>
            </c:dLbl>
            <c:dLbl>
              <c:idx val="4"/>
              <c:delete val="1"/>
              <c:extLst>
                <c:ext xmlns:c15="http://schemas.microsoft.com/office/drawing/2012/chart" uri="{CE6537A1-D6FC-4f65-9D91-7224C49458BB}"/>
                <c:ext xmlns:c16="http://schemas.microsoft.com/office/drawing/2014/chart" uri="{C3380CC4-5D6E-409C-BE32-E72D297353CC}">
                  <c16:uniqueId val="{00000025-38D7-4CAB-AFBF-446DCF49EBFC}"/>
                </c:ext>
              </c:extLst>
            </c:dLbl>
            <c:dLbl>
              <c:idx val="5"/>
              <c:delete val="1"/>
              <c:extLst>
                <c:ext xmlns:c15="http://schemas.microsoft.com/office/drawing/2012/chart" uri="{CE6537A1-D6FC-4f65-9D91-7224C49458BB}"/>
                <c:ext xmlns:c16="http://schemas.microsoft.com/office/drawing/2014/chart" uri="{C3380CC4-5D6E-409C-BE32-E72D297353CC}">
                  <c16:uniqueId val="{00000026-38D7-4CAB-AFBF-446DCF49EBFC}"/>
                </c:ext>
              </c:extLst>
            </c:dLbl>
            <c:dLbl>
              <c:idx val="6"/>
              <c:delete val="1"/>
              <c:extLst>
                <c:ext xmlns:c15="http://schemas.microsoft.com/office/drawing/2012/chart" uri="{CE6537A1-D6FC-4f65-9D91-7224C49458BB}"/>
                <c:ext xmlns:c16="http://schemas.microsoft.com/office/drawing/2014/chart" uri="{C3380CC4-5D6E-409C-BE32-E72D297353CC}">
                  <c16:uniqueId val="{00000027-38D7-4CAB-AFBF-446DCF49EBFC}"/>
                </c:ext>
              </c:extLst>
            </c:dLbl>
            <c:dLbl>
              <c:idx val="7"/>
              <c:delete val="1"/>
              <c:extLst>
                <c:ext xmlns:c15="http://schemas.microsoft.com/office/drawing/2012/chart" uri="{CE6537A1-D6FC-4f65-9D91-7224C49458BB}"/>
                <c:ext xmlns:c16="http://schemas.microsoft.com/office/drawing/2014/chart" uri="{C3380CC4-5D6E-409C-BE32-E72D297353CC}">
                  <c16:uniqueId val="{00000028-38D7-4CAB-AFBF-446DCF49EBFC}"/>
                </c:ext>
              </c:extLst>
            </c:dLbl>
            <c:dLbl>
              <c:idx val="8"/>
              <c:delete val="1"/>
              <c:extLst>
                <c:ext xmlns:c15="http://schemas.microsoft.com/office/drawing/2012/chart" uri="{CE6537A1-D6FC-4f65-9D91-7224C49458BB}"/>
                <c:ext xmlns:c16="http://schemas.microsoft.com/office/drawing/2014/chart" uri="{C3380CC4-5D6E-409C-BE32-E72D297353CC}">
                  <c16:uniqueId val="{00000029-38D7-4CAB-AFBF-446DCF49EBFC}"/>
                </c:ext>
              </c:extLst>
            </c:dLbl>
            <c:dLbl>
              <c:idx val="9"/>
              <c:delete val="1"/>
              <c:extLst>
                <c:ext xmlns:c15="http://schemas.microsoft.com/office/drawing/2012/chart" uri="{CE6537A1-D6FC-4f65-9D91-7224C49458BB}"/>
                <c:ext xmlns:c16="http://schemas.microsoft.com/office/drawing/2014/chart" uri="{C3380CC4-5D6E-409C-BE32-E72D297353CC}">
                  <c16:uniqueId val="{0000002A-38D7-4CAB-AFBF-446DCF49EBFC}"/>
                </c:ext>
              </c:extLst>
            </c:dLbl>
            <c:dLbl>
              <c:idx val="10"/>
              <c:delete val="1"/>
              <c:extLst>
                <c:ext xmlns:c15="http://schemas.microsoft.com/office/drawing/2012/chart" uri="{CE6537A1-D6FC-4f65-9D91-7224C49458BB}"/>
                <c:ext xmlns:c16="http://schemas.microsoft.com/office/drawing/2014/chart" uri="{C3380CC4-5D6E-409C-BE32-E72D297353CC}">
                  <c16:uniqueId val="{0000002B-38D7-4CAB-AFBF-446DCF49EBFC}"/>
                </c:ext>
              </c:extLst>
            </c:dLbl>
            <c:dLbl>
              <c:idx val="11"/>
              <c:delete val="1"/>
              <c:extLst>
                <c:ext xmlns:c15="http://schemas.microsoft.com/office/drawing/2012/chart" uri="{CE6537A1-D6FC-4f65-9D91-7224C49458BB}"/>
                <c:ext xmlns:c16="http://schemas.microsoft.com/office/drawing/2014/chart" uri="{C3380CC4-5D6E-409C-BE32-E72D297353CC}">
                  <c16:uniqueId val="{0000002C-38D7-4CAB-AFBF-446DCF49EBFC}"/>
                </c:ext>
              </c:extLst>
            </c:dLbl>
            <c:dLbl>
              <c:idx val="12"/>
              <c:delete val="1"/>
              <c:extLst>
                <c:ext xmlns:c15="http://schemas.microsoft.com/office/drawing/2012/chart" uri="{CE6537A1-D6FC-4f65-9D91-7224C49458BB}"/>
                <c:ext xmlns:c16="http://schemas.microsoft.com/office/drawing/2014/chart" uri="{C3380CC4-5D6E-409C-BE32-E72D297353CC}">
                  <c16:uniqueId val="{0000002D-38D7-4CAB-AFBF-446DCF49EBFC}"/>
                </c:ext>
              </c:extLst>
            </c:dLbl>
            <c:dLbl>
              <c:idx val="13"/>
              <c:delete val="1"/>
              <c:extLst>
                <c:ext xmlns:c15="http://schemas.microsoft.com/office/drawing/2012/chart" uri="{CE6537A1-D6FC-4f65-9D91-7224C49458BB}"/>
                <c:ext xmlns:c16="http://schemas.microsoft.com/office/drawing/2014/chart" uri="{C3380CC4-5D6E-409C-BE32-E72D297353CC}">
                  <c16:uniqueId val="{0000002E-38D7-4CAB-AFBF-446DCF49EBFC}"/>
                </c:ext>
              </c:extLst>
            </c:dLbl>
            <c:dLbl>
              <c:idx val="14"/>
              <c:delete val="1"/>
              <c:extLst>
                <c:ext xmlns:c15="http://schemas.microsoft.com/office/drawing/2012/chart" uri="{CE6537A1-D6FC-4f65-9D91-7224C49458BB}"/>
                <c:ext xmlns:c16="http://schemas.microsoft.com/office/drawing/2014/chart" uri="{C3380CC4-5D6E-409C-BE32-E72D297353CC}">
                  <c16:uniqueId val="{0000002F-38D7-4CAB-AFBF-446DCF49EBFC}"/>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8D7-4CAB-AFBF-446DCF49EBFC}"/>
                </c:ext>
              </c:extLst>
            </c:dLbl>
            <c:dLbl>
              <c:idx val="16"/>
              <c:delete val="1"/>
              <c:extLst>
                <c:ext xmlns:c15="http://schemas.microsoft.com/office/drawing/2012/chart" uri="{CE6537A1-D6FC-4f65-9D91-7224C49458BB}"/>
                <c:ext xmlns:c16="http://schemas.microsoft.com/office/drawing/2014/chart" uri="{C3380CC4-5D6E-409C-BE32-E72D297353CC}">
                  <c16:uniqueId val="{00000031-38D7-4CAB-AFBF-446DCF49EBFC}"/>
                </c:ext>
              </c:extLst>
            </c:dLbl>
            <c:dLbl>
              <c:idx val="17"/>
              <c:delete val="1"/>
              <c:extLst>
                <c:ext xmlns:c15="http://schemas.microsoft.com/office/drawing/2012/chart" uri="{CE6537A1-D6FC-4f65-9D91-7224C49458BB}"/>
                <c:ext xmlns:c16="http://schemas.microsoft.com/office/drawing/2014/chart" uri="{C3380CC4-5D6E-409C-BE32-E72D297353CC}">
                  <c16:uniqueId val="{00000032-38D7-4CAB-AFBF-446DCF49EBFC}"/>
                </c:ext>
              </c:extLst>
            </c:dLbl>
            <c:dLbl>
              <c:idx val="18"/>
              <c:delete val="1"/>
              <c:extLst>
                <c:ext xmlns:c15="http://schemas.microsoft.com/office/drawing/2012/chart" uri="{CE6537A1-D6FC-4f65-9D91-7224C49458BB}"/>
                <c:ext xmlns:c16="http://schemas.microsoft.com/office/drawing/2014/chart" uri="{C3380CC4-5D6E-409C-BE32-E72D297353CC}">
                  <c16:uniqueId val="{00000033-38D7-4CAB-AFBF-446DCF49EBFC}"/>
                </c:ext>
              </c:extLst>
            </c:dLbl>
            <c:dLbl>
              <c:idx val="19"/>
              <c:delete val="1"/>
              <c:extLst>
                <c:ext xmlns:c15="http://schemas.microsoft.com/office/drawing/2012/chart" uri="{CE6537A1-D6FC-4f65-9D91-7224C49458BB}"/>
                <c:ext xmlns:c16="http://schemas.microsoft.com/office/drawing/2014/chart" uri="{C3380CC4-5D6E-409C-BE32-E72D297353CC}">
                  <c16:uniqueId val="{00000034-38D7-4CAB-AFBF-446DCF49EBFC}"/>
                </c:ext>
              </c:extLst>
            </c:dLbl>
            <c:dLbl>
              <c:idx val="20"/>
              <c:delete val="1"/>
              <c:extLst>
                <c:ext xmlns:c15="http://schemas.microsoft.com/office/drawing/2012/chart" uri="{CE6537A1-D6FC-4f65-9D91-7224C49458BB}"/>
                <c:ext xmlns:c16="http://schemas.microsoft.com/office/drawing/2014/chart" uri="{C3380CC4-5D6E-409C-BE32-E72D297353CC}">
                  <c16:uniqueId val="{00000035-38D7-4CAB-AFBF-446DCF49EBFC}"/>
                </c:ext>
              </c:extLst>
            </c:dLbl>
            <c:dLbl>
              <c:idx val="21"/>
              <c:delete val="1"/>
              <c:extLst>
                <c:ext xmlns:c15="http://schemas.microsoft.com/office/drawing/2012/chart" uri="{CE6537A1-D6FC-4f65-9D91-7224C49458BB}"/>
                <c:ext xmlns:c16="http://schemas.microsoft.com/office/drawing/2014/chart" uri="{C3380CC4-5D6E-409C-BE32-E72D297353CC}">
                  <c16:uniqueId val="{00000036-38D7-4CAB-AFBF-446DCF49EBFC}"/>
                </c:ext>
              </c:extLst>
            </c:dLbl>
            <c:dLbl>
              <c:idx val="22"/>
              <c:delete val="1"/>
              <c:extLst>
                <c:ext xmlns:c15="http://schemas.microsoft.com/office/drawing/2012/chart" uri="{CE6537A1-D6FC-4f65-9D91-7224C49458BB}"/>
                <c:ext xmlns:c16="http://schemas.microsoft.com/office/drawing/2014/chart" uri="{C3380CC4-5D6E-409C-BE32-E72D297353CC}">
                  <c16:uniqueId val="{00000037-38D7-4CAB-AFBF-446DCF49EBFC}"/>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3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3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3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3C-38D7-4CAB-AFBF-446DCF49EBFC}"/>
                </c:ext>
              </c:extLst>
            </c:dLbl>
            <c:dLbl>
              <c:idx val="28"/>
              <c:layout>
                <c:manualLayout>
                  <c:x val="1.8720704685531941E-2"/>
                  <c:y val="-0.12775225012093441"/>
                </c:manualLayout>
              </c:layout>
              <c:numFmt formatCode="###&quot;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38D7-4CAB-AFBF-446DCF49EBFC}"/>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'2.CO2-Sector'!$AA$75:$BC$75</c:f>
              <c:numCache>
                <c:formatCode>#,##0.0_ </c:formatCode>
                <c:ptCount val="29"/>
                <c:pt idx="0">
                  <c:v>80.963519745776949</c:v>
                </c:pt>
                <c:pt idx="1">
                  <c:v>79.557892449342816</c:v>
                </c:pt>
                <c:pt idx="2">
                  <c:v>78.175410355055007</c:v>
                </c:pt>
                <c:pt idx="3">
                  <c:v>80.655457360589921</c:v>
                </c:pt>
                <c:pt idx="4">
                  <c:v>82.296350492406006</c:v>
                </c:pt>
                <c:pt idx="5">
                  <c:v>85.538464349379652</c:v>
                </c:pt>
                <c:pt idx="6">
                  <c:v>80.57347232249758</c:v>
                </c:pt>
                <c:pt idx="7">
                  <c:v>85.285227298976451</c:v>
                </c:pt>
                <c:pt idx="8">
                  <c:v>90.196808839802145</c:v>
                </c:pt>
                <c:pt idx="9">
                  <c:v>94.285510601320695</c:v>
                </c:pt>
                <c:pt idx="10">
                  <c:v>93.194295334127787</c:v>
                </c:pt>
                <c:pt idx="11">
                  <c:v>94.936865807517293</c:v>
                </c:pt>
                <c:pt idx="12">
                  <c:v>96.542403318984171</c:v>
                </c:pt>
                <c:pt idx="13">
                  <c:v>96.309781312297005</c:v>
                </c:pt>
                <c:pt idx="14" formatCode="#,##0_ ">
                  <c:v>101.49191927629077</c:v>
                </c:pt>
                <c:pt idx="15" formatCode="#,##0_ ">
                  <c:v>102.32202262807284</c:v>
                </c:pt>
                <c:pt idx="16" formatCode="#,##0_ ">
                  <c:v>100.00602069007677</c:v>
                </c:pt>
                <c:pt idx="17">
                  <c:v>90.573396163669287</c:v>
                </c:pt>
                <c:pt idx="18">
                  <c:v>95.762520191634181</c:v>
                </c:pt>
                <c:pt idx="19">
                  <c:v>92.190990002966842</c:v>
                </c:pt>
                <c:pt idx="20" formatCode="#,##0_ ">
                  <c:v>99.961675366483391</c:v>
                </c:pt>
                <c:pt idx="21" formatCode="#,##0_ ">
                  <c:v>102.50486195553498</c:v>
                </c:pt>
                <c:pt idx="22">
                  <c:v>97.213424281702103</c:v>
                </c:pt>
                <c:pt idx="23" formatCode="#,##0_ ">
                  <c:v>104.19853670142976</c:v>
                </c:pt>
                <c:pt idx="24">
                  <c:v>98.603465493678712</c:v>
                </c:pt>
                <c:pt idx="25">
                  <c:v>96.937990347017461</c:v>
                </c:pt>
                <c:pt idx="26">
                  <c:v>60.215725519955683</c:v>
                </c:pt>
                <c:pt idx="27">
                  <c:v>61.209470084114336</c:v>
                </c:pt>
                <c:pt idx="28">
                  <c:v>63.501231341778379</c:v>
                </c:pt>
              </c:numCache>
            </c:numRef>
          </c:val>
          <c:smooth val="0"/>
          <c:extLst>
            <c:ext xmlns:c16="http://schemas.microsoft.com/office/drawing/2014/chart" uri="{C3380CC4-5D6E-409C-BE32-E72D297353CC}">
              <c16:uniqueId val="{0000003E-38D7-4CAB-AFBF-446DCF49EBFC}"/>
            </c:ext>
          </c:extLst>
        </c:ser>
        <c:ser>
          <c:idx val="6"/>
          <c:order val="5"/>
          <c:tx>
            <c:strRef>
              <c:f>'2.CO2-Sector'!$T$76</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8D7-4CAB-AFBF-446DCF49EBFC}"/>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38D7-4CAB-AFBF-446DCF49EBFC}"/>
                </c:ext>
              </c:extLst>
            </c:dLbl>
            <c:dLbl>
              <c:idx val="23"/>
              <c:layout>
                <c:manualLayout>
                  <c:x val="1.3657021634388583E-2"/>
                  <c:y val="-2.6673474613424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2-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3-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4-38D7-4CAB-AFBF-446DCF49EBFC}"/>
                </c:ext>
              </c:extLst>
            </c:dLbl>
            <c:dLbl>
              <c:idx val="28"/>
              <c:layout>
                <c:manualLayout>
                  <c:x val="1.7294763147900127E-2"/>
                  <c:y val="-8.9080912112327534E-2"/>
                </c:manualLayout>
              </c:layout>
              <c:numFmt formatCode="###&quot;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38D7-4CAB-AFBF-446DCF49EBFC}"/>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'2.CO2-Sector'!$AA$76:$BC$76</c:f>
              <c:numCache>
                <c:formatCode>#,##0.0_ </c:formatCode>
                <c:ptCount val="29"/>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52.151987239646125</c:v>
                </c:pt>
              </c:numCache>
            </c:numRef>
          </c:val>
          <c:smooth val="0"/>
          <c:extLst>
            <c:ext xmlns:c16="http://schemas.microsoft.com/office/drawing/2014/chart" uri="{C3380CC4-5D6E-409C-BE32-E72D297353CC}">
              <c16:uniqueId val="{00000046-38D7-4CAB-AFBF-446DCF49EBFC}"/>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983545214399293E-2"/>
                  <c:y val="-4.5851581192076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38D7-4CAB-AFBF-446DCF49EBFC}"/>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38D7-4CAB-AFBF-446DCF49EBFC}"/>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4A-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B-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C-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D-38D7-4CAB-AFBF-446DCF49EBFC}"/>
                </c:ext>
              </c:extLst>
            </c:dLbl>
            <c:dLbl>
              <c:idx val="28"/>
              <c:layout>
                <c:manualLayout>
                  <c:x val="1.6043951679329642E-2"/>
                  <c:y val="-4.0717885393648866E-2"/>
                </c:manualLayout>
              </c:layout>
              <c:numFmt formatCode="###&quot;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38D7-4CAB-AFBF-446DCF49EBFC}"/>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'2.CO2-Sector'!$AA$77:$BC$77</c:f>
              <c:numCache>
                <c:formatCode>#,##0.0_ </c:formatCode>
                <c:ptCount val="29"/>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48.758233154878504</c:v>
                </c:pt>
                <c:pt idx="24">
                  <c:v>48.153203343976863</c:v>
                </c:pt>
                <c:pt idx="25">
                  <c:v>46.772380870678738</c:v>
                </c:pt>
                <c:pt idx="26">
                  <c:v>46.359043017928805</c:v>
                </c:pt>
                <c:pt idx="27">
                  <c:v>46.993986788954004</c:v>
                </c:pt>
                <c:pt idx="28">
                  <c:v>46.388934716161266</c:v>
                </c:pt>
              </c:numCache>
            </c:numRef>
          </c:val>
          <c:smooth val="0"/>
          <c:extLst>
            <c:ext xmlns:c16="http://schemas.microsoft.com/office/drawing/2014/chart" uri="{C3380CC4-5D6E-409C-BE32-E72D297353CC}">
              <c16:uniqueId val="{0000004F-38D7-4CAB-AFBF-446DCF49EBFC}"/>
            </c:ext>
          </c:extLst>
        </c:ser>
        <c:ser>
          <c:idx val="9"/>
          <c:order val="7"/>
          <c:tx>
            <c:strRef>
              <c:f>'2.CO2-Sector'!$T$78</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8D7-4CAB-AFBF-446DCF49EBFC}"/>
                </c:ext>
              </c:extLst>
            </c:dLbl>
            <c:dLbl>
              <c:idx val="15"/>
              <c:layout>
                <c:manualLayout>
                  <c:x val="1.74857095068791E-2"/>
                  <c:y val="1.5270788295135472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38D7-4CAB-AFBF-446DCF49EBFC}"/>
                </c:ext>
              </c:extLst>
            </c:dLbl>
            <c:dLbl>
              <c:idx val="23"/>
              <c:layout>
                <c:manualLayout>
                  <c:x val="1.2744588372771102E-2"/>
                  <c:y val="1.9170414437261488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8D7-4CAB-AFBF-446DCF49EBFC}"/>
                </c:ext>
              </c:extLst>
            </c:dLbl>
            <c:dLbl>
              <c:idx val="28"/>
              <c:layout>
                <c:manualLayout>
                  <c:x val="1.8069368999775692E-2"/>
                  <c:y val="-2.1250281071372383E-2"/>
                </c:manualLayout>
              </c:layout>
              <c:numFmt formatCode="###&quot;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38D7-4CAB-AFBF-446DCF49EBFC}"/>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'2.CO2-Sector'!$AA$78:$BC$78</c:f>
              <c:numCache>
                <c:formatCode>#,##0.0_ </c:formatCode>
                <c:ptCount val="29"/>
                <c:pt idx="0">
                  <c:v>24.009919440480939</c:v>
                </c:pt>
                <c:pt idx="1">
                  <c:v>24.198433025104432</c:v>
                </c:pt>
                <c:pt idx="2">
                  <c:v>26.002914828499776</c:v>
                </c:pt>
                <c:pt idx="3">
                  <c:v>25.024946447143286</c:v>
                </c:pt>
                <c:pt idx="4">
                  <c:v>28.60356693581674</c:v>
                </c:pt>
                <c:pt idx="5">
                  <c:v>29.144796301750581</c:v>
                </c:pt>
                <c:pt idx="6">
                  <c:v>29.655014460891916</c:v>
                </c:pt>
                <c:pt idx="7">
                  <c:v>31.208889703732336</c:v>
                </c:pt>
                <c:pt idx="8">
                  <c:v>31.451722241133282</c:v>
                </c:pt>
                <c:pt idx="9">
                  <c:v>31.367978973028713</c:v>
                </c:pt>
                <c:pt idx="10">
                  <c:v>32.857906344402544</c:v>
                </c:pt>
                <c:pt idx="11">
                  <c:v>32.52316222944993</c:v>
                </c:pt>
                <c:pt idx="12">
                  <c:v>32.768137501850823</c:v>
                </c:pt>
                <c:pt idx="13">
                  <c:v>33.516424967093371</c:v>
                </c:pt>
                <c:pt idx="14">
                  <c:v>32.704041643759759</c:v>
                </c:pt>
                <c:pt idx="15">
                  <c:v>31.686377260110259</c:v>
                </c:pt>
                <c:pt idx="16">
                  <c:v>29.931526286271751</c:v>
                </c:pt>
                <c:pt idx="17">
                  <c:v>30.502818619135546</c:v>
                </c:pt>
                <c:pt idx="18">
                  <c:v>31.87064823667842</c:v>
                </c:pt>
                <c:pt idx="19">
                  <c:v>28.20565865076334</c:v>
                </c:pt>
                <c:pt idx="20">
                  <c:v>28.717176056575322</c:v>
                </c:pt>
                <c:pt idx="21">
                  <c:v>28.036412482782122</c:v>
                </c:pt>
                <c:pt idx="22">
                  <c:v>29.84416517836717</c:v>
                </c:pt>
                <c:pt idx="23">
                  <c:v>29.383741838949959</c:v>
                </c:pt>
                <c:pt idx="24">
                  <c:v>28.508044282241624</c:v>
                </c:pt>
                <c:pt idx="25">
                  <c:v>28.974041529664674</c:v>
                </c:pt>
                <c:pt idx="26">
                  <c:v>29.176105476311879</c:v>
                </c:pt>
                <c:pt idx="27">
                  <c:v>29.518051254602316</c:v>
                </c:pt>
                <c:pt idx="28">
                  <c:v>28.952119086229271</c:v>
                </c:pt>
              </c:numCache>
            </c:numRef>
          </c:val>
          <c:smooth val="0"/>
          <c:extLst>
            <c:ext xmlns:c16="http://schemas.microsoft.com/office/drawing/2014/chart" uri="{C3380CC4-5D6E-409C-BE32-E72D297353CC}">
              <c16:uniqueId val="{00000054-38D7-4CAB-AFBF-446DCF49EBFC}"/>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8D7-4CAB-AFBF-446DCF49EBFC}"/>
                </c:ext>
              </c:extLst>
            </c:dLbl>
            <c:dLbl>
              <c:idx val="15"/>
              <c:layout>
                <c:manualLayout>
                  <c:x val="-9.5995371918305653E-3"/>
                  <c:y val="-1.140148515591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38D7-4CAB-AFBF-446DCF49EBFC}"/>
                </c:ext>
              </c:extLst>
            </c:dLbl>
            <c:dLbl>
              <c:idx val="23"/>
              <c:layout>
                <c:manualLayout>
                  <c:x val="-2.7450724252278142E-2"/>
                  <c:y val="-1.5191023323223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8D7-4CAB-AFBF-446DCF49EBFC}"/>
                </c:ext>
              </c:extLst>
            </c:dLbl>
            <c:dLbl>
              <c:idx val="28"/>
              <c:layout>
                <c:manualLayout>
                  <c:x val="1.4270405223997298E-2"/>
                  <c:y val="-1.1577201177413201E-2"/>
                </c:manualLayout>
              </c:layout>
              <c:numFmt formatCode="##.#&quot;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38D7-4CAB-AFBF-446DCF49EBFC}"/>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'2.CO2-Sector'!$AA$79:$BC$79</c:f>
              <c:numCache>
                <c:formatCode>#,##0.0_ </c:formatCode>
                <c:ptCount val="29"/>
                <c:pt idx="0">
                  <c:v>6.6721268380523249</c:v>
                </c:pt>
                <c:pt idx="1">
                  <c:v>6.4663045365745919</c:v>
                </c:pt>
                <c:pt idx="2">
                  <c:v>6.206227919699935</c:v>
                </c:pt>
                <c:pt idx="3">
                  <c:v>5.9939071350957995</c:v>
                </c:pt>
                <c:pt idx="4">
                  <c:v>5.7832637475431445</c:v>
                </c:pt>
                <c:pt idx="5">
                  <c:v>5.9755610305995885</c:v>
                </c:pt>
                <c:pt idx="6">
                  <c:v>6.0894145063801526</c:v>
                </c:pt>
                <c:pt idx="7">
                  <c:v>6.0494409006176557</c:v>
                </c:pt>
                <c:pt idx="8">
                  <c:v>5.6074418176236582</c:v>
                </c:pt>
                <c:pt idx="9">
                  <c:v>5.6316369367610521</c:v>
                </c:pt>
                <c:pt idx="10">
                  <c:v>5.705268954507785</c:v>
                </c:pt>
                <c:pt idx="11">
                  <c:v>5.2294456507450464</c:v>
                </c:pt>
                <c:pt idx="12">
                  <c:v>4.9653188116064415</c:v>
                </c:pt>
                <c:pt idx="13">
                  <c:v>4.7850753118183817</c:v>
                </c:pt>
                <c:pt idx="14">
                  <c:v>4.6271126453900102</c:v>
                </c:pt>
                <c:pt idx="15">
                  <c:v>4.5682629177681831</c:v>
                </c:pt>
                <c:pt idx="16">
                  <c:v>4.5025332509482521</c:v>
                </c:pt>
                <c:pt idx="17">
                  <c:v>4.5114971129597805</c:v>
                </c:pt>
                <c:pt idx="18">
                  <c:v>4.0841513951954465</c:v>
                </c:pt>
                <c:pt idx="19">
                  <c:v>3.7327235408687764</c:v>
                </c:pt>
                <c:pt idx="20">
                  <c:v>3.6261307966784453</c:v>
                </c:pt>
                <c:pt idx="21">
                  <c:v>3.5065713483391883</c:v>
                </c:pt>
                <c:pt idx="22">
                  <c:v>3.5183986872344741</c:v>
                </c:pt>
                <c:pt idx="23">
                  <c:v>3.5264480006655785</c:v>
                </c:pt>
                <c:pt idx="24">
                  <c:v>3.4207896528708073</c:v>
                </c:pt>
                <c:pt idx="25">
                  <c:v>3.2734732212951503</c:v>
                </c:pt>
                <c:pt idx="26">
                  <c:v>3.1988801205031203</c:v>
                </c:pt>
                <c:pt idx="27">
                  <c:v>3.0839227642139568</c:v>
                </c:pt>
                <c:pt idx="28">
                  <c:v>3.1198904951772728</c:v>
                </c:pt>
              </c:numCache>
            </c:numRef>
          </c:val>
          <c:smooth val="0"/>
          <c:extLst>
            <c:ext xmlns:c16="http://schemas.microsoft.com/office/drawing/2014/chart" uri="{C3380CC4-5D6E-409C-BE32-E72D297353CC}">
              <c16:uniqueId val="{00000059-38D7-4CAB-AFBF-446DCF49EBFC}"/>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'2.CO2-Sector'!$T$94</c:f>
              <c:strCache>
                <c:ptCount val="1"/>
                <c:pt idx="0">
                  <c:v>■2005年度比</c:v>
                </c:pt>
              </c:strCache>
            </c:strRef>
          </c:tx>
          <c:spPr>
            <a:ln>
              <a:noFill/>
            </a:ln>
          </c:spPr>
          <c:marker>
            <c:symbol val="none"/>
          </c:marker>
          <c:dLbls>
            <c:dLbl>
              <c:idx val="0"/>
              <c:layout>
                <c:manualLayout>
                  <c:x val="0.68129330306045621"/>
                  <c:y val="0.12868493415059087"/>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r>
                      <a:rPr lang="en-US" altLang="ja-JP" sz="1200" baseline="0">
                        <a:solidFill>
                          <a:srgbClr val="4572A7"/>
                        </a:solidFill>
                      </a:rPr>
                      <a:t>)</a:t>
                    </a:r>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38D7-4CAB-AFBF-446DCF49EBFC}"/>
                </c:ext>
              </c:extLst>
            </c:dLbl>
            <c:dLbl>
              <c:idx val="1"/>
              <c:layout>
                <c:manualLayout>
                  <c:x val="0.65006128208471226"/>
                  <c:y val="-4.0437988038984685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38D7-4CAB-AFBF-446DCF49EBFC}"/>
                </c:ext>
              </c:extLst>
            </c:dLbl>
            <c:dLbl>
              <c:idx val="2"/>
              <c:layout>
                <c:manualLayout>
                  <c:x val="0.62840628975088386"/>
                  <c:y val="0.15374364889230291"/>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38D7-4CAB-AFBF-446DCF49EBFC}"/>
                </c:ext>
              </c:extLst>
            </c:dLbl>
            <c:dLbl>
              <c:idx val="3"/>
              <c:layout>
                <c:manualLayout>
                  <c:x val="0.61528699223294903"/>
                  <c:y val="-5.6547595981791779E-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38D7-4CAB-AFBF-446DCF49EBFC}"/>
                </c:ext>
              </c:extLst>
            </c:dLbl>
            <c:dLbl>
              <c:idx val="4"/>
              <c:layout>
                <c:manualLayout>
                  <c:x val="0.5905305161813752"/>
                  <c:y val="0.14542214968517045"/>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38D7-4CAB-AFBF-446DCF49EBFC}"/>
                </c:ext>
              </c:extLst>
            </c:dLbl>
            <c:dLbl>
              <c:idx val="5"/>
              <c:layout>
                <c:manualLayout>
                  <c:x val="0.56636119073015856"/>
                  <c:y val="0.29015499476107209"/>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38D7-4CAB-AFBF-446DCF49EBFC}"/>
                </c:ext>
              </c:extLst>
            </c:dLbl>
            <c:dLbl>
              <c:idx val="6"/>
              <c:layout>
                <c:manualLayout>
                  <c:x val="0.54291806304927859"/>
                  <c:y val="0.45620856631175688"/>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38D7-4CAB-AFBF-446DCF49EBFC}"/>
                </c:ext>
              </c:extLst>
            </c:dLbl>
            <c:dLbl>
              <c:idx val="7"/>
              <c:layout>
                <c:manualLayout>
                  <c:x val="0.52083061712849454"/>
                  <c:y val="0.23015874824957508"/>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38D7-4CAB-AFBF-446DCF49EBFC}"/>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38D7-4CAB-AFBF-446DCF49EBFC}"/>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'2.CO2-Sector'!$BC$96:$BC$103</c:f>
              <c:numCache>
                <c:formatCode>#,##0.0%;[Red]\-#,##0.0%</c:formatCode>
                <c:ptCount val="8"/>
                <c:pt idx="0">
                  <c:v>7.6095863426920873E-2</c:v>
                </c:pt>
                <c:pt idx="1">
                  <c:v>-0.22310734777284114</c:v>
                </c:pt>
                <c:pt idx="2">
                  <c:v>-0.14598228919568768</c:v>
                </c:pt>
                <c:pt idx="3">
                  <c:v>-0.37939820079009734</c:v>
                </c:pt>
                <c:pt idx="4">
                  <c:v>-0.25915714597292794</c:v>
                </c:pt>
                <c:pt idx="5">
                  <c:v>-0.17861433273015392</c:v>
                </c:pt>
                <c:pt idx="6">
                  <c:v>-8.6291283835818189E-2</c:v>
                </c:pt>
                <c:pt idx="7">
                  <c:v>-0.31705102106918792</c:v>
                </c:pt>
              </c:numCache>
            </c:numRef>
          </c:val>
          <c:smooth val="0"/>
          <c:extLst>
            <c:ext xmlns:c16="http://schemas.microsoft.com/office/drawing/2014/chart" uri="{C3380CC4-5D6E-409C-BE32-E72D297353CC}">
              <c16:uniqueId val="{00000063-38D7-4CAB-AFBF-446DCF49EBFC}"/>
            </c:ext>
          </c:extLst>
        </c:ser>
        <c:ser>
          <c:idx val="10"/>
          <c:order val="10"/>
          <c:tx>
            <c:strRef>
              <c:f>'2.CO2-Sector'!$T$106</c:f>
              <c:strCache>
                <c:ptCount val="1"/>
                <c:pt idx="0">
                  <c:v>■2013年度比</c:v>
                </c:pt>
              </c:strCache>
            </c:strRef>
          </c:tx>
          <c:spPr>
            <a:ln>
              <a:noFill/>
            </a:ln>
          </c:spPr>
          <c:marker>
            <c:symbol val="none"/>
          </c:marker>
          <c:dLbls>
            <c:dLbl>
              <c:idx val="0"/>
              <c:layout>
                <c:manualLayout>
                  <c:x val="0.67873877574089614"/>
                  <c:y val="-0.1540296434413867"/>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38D7-4CAB-AFBF-446DCF49EBFC}"/>
                </c:ext>
              </c:extLst>
            </c:dLbl>
            <c:dLbl>
              <c:idx val="1"/>
              <c:layout>
                <c:manualLayout>
                  <c:x val="0.64569807196180795"/>
                  <c:y val="3.6960692465441695E-2"/>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1413103452973754"/>
                      <c:h val="3.2431494730043871E-2"/>
                    </c:manualLayout>
                  </c15:layout>
                  <c15:dlblFieldTable/>
                  <c15:showDataLabelsRange val="0"/>
                </c:ext>
                <c:ext xmlns:c16="http://schemas.microsoft.com/office/drawing/2014/chart" uri="{C3380CC4-5D6E-409C-BE32-E72D297353CC}">
                  <c16:uniqueId val="{00000065-38D7-4CAB-AFBF-446DCF49EBFC}"/>
                </c:ext>
              </c:extLst>
            </c:dLbl>
            <c:dLbl>
              <c:idx val="2"/>
              <c:layout>
                <c:manualLayout>
                  <c:x val="0.62696188801512476"/>
                  <c:y val="0.23331031092409513"/>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38D7-4CAB-AFBF-446DCF49EBFC}"/>
                </c:ext>
              </c:extLst>
            </c:dLbl>
            <c:dLbl>
              <c:idx val="3"/>
              <c:layout>
                <c:manualLayout>
                  <c:x val="0.5861818863082785"/>
                  <c:y val="-9.6254109652012171E-2"/>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0387795852032509"/>
                      <c:h val="3.6327162479566598E-2"/>
                    </c:manualLayout>
                  </c15:layout>
                  <c15:dlblFieldTable/>
                  <c15:showDataLabelsRange val="0"/>
                </c:ext>
                <c:ext xmlns:c16="http://schemas.microsoft.com/office/drawing/2014/chart" uri="{C3380CC4-5D6E-409C-BE32-E72D297353CC}">
                  <c16:uniqueId val="{00000067-38D7-4CAB-AFBF-446DCF49EBFC}"/>
                </c:ext>
              </c:extLst>
            </c:dLbl>
            <c:dLbl>
              <c:idx val="4"/>
              <c:layout>
                <c:manualLayout>
                  <c:x val="0.5867033976373015"/>
                  <c:y val="0.26900461891834188"/>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38D7-4CAB-AFBF-446DCF49EBFC}"/>
                </c:ext>
              </c:extLst>
            </c:dLbl>
            <c:dLbl>
              <c:idx val="5"/>
              <c:layout>
                <c:manualLayout>
                  <c:x val="0.53447987013557252"/>
                  <c:y val="0.42471102317513199"/>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2150663655571968"/>
                      <c:h val="2.2870213331414237E-2"/>
                    </c:manualLayout>
                  </c15:layout>
                  <c15:dlblFieldTable/>
                  <c15:showDataLabelsRange val="0"/>
                </c:ext>
                <c:ext xmlns:c16="http://schemas.microsoft.com/office/drawing/2014/chart" uri="{C3380CC4-5D6E-409C-BE32-E72D297353CC}">
                  <c16:uniqueId val="{00000069-38D7-4CAB-AFBF-446DCF49EBFC}"/>
                </c:ext>
              </c:extLst>
            </c:dLbl>
            <c:dLbl>
              <c:idx val="6"/>
              <c:layout>
                <c:manualLayout>
                  <c:x val="0.54209593961997671"/>
                  <c:y val="0.52057595533500634"/>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endParaRPr lang="ja-JP" altLang="en-US"/>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48074094921E-2"/>
                      <c:h val="3.4999477057777645E-2"/>
                    </c:manualLayout>
                  </c15:layout>
                  <c15:dlblFieldTable/>
                  <c15:showDataLabelsRange val="0"/>
                </c:ext>
                <c:ext xmlns:c16="http://schemas.microsoft.com/office/drawing/2014/chart" uri="{C3380CC4-5D6E-409C-BE32-E72D297353CC}">
                  <c16:uniqueId val="{0000006A-38D7-4CAB-AFBF-446DCF49EBFC}"/>
                </c:ext>
              </c:extLst>
            </c:dLbl>
            <c:dLbl>
              <c:idx val="7"/>
              <c:layout>
                <c:manualLayout>
                  <c:x val="0.519147301955735"/>
                  <c:y val="0.45233609070373348"/>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38D7-4CAB-AFBF-446DCF49EBFC}"/>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38D7-4CAB-AFBF-446DCF49EBFC}"/>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'2.CO2-Sector'!$BC$108:$BC$115</c:f>
              <c:numCache>
                <c:formatCode>#,##0.0%;[Red]\-#,##0.0%</c:formatCode>
                <c:ptCount val="8"/>
                <c:pt idx="0">
                  <c:v>-0.13310108349160066</c:v>
                </c:pt>
                <c:pt idx="1">
                  <c:v>-0.13622755215552806</c:v>
                </c:pt>
                <c:pt idx="2">
                  <c:v>-5.6644274550697093E-2</c:v>
                </c:pt>
                <c:pt idx="3">
                  <c:v>-0.39057463423181593</c:v>
                </c:pt>
                <c:pt idx="4">
                  <c:v>-0.13540095272400898</c:v>
                </c:pt>
                <c:pt idx="5">
                  <c:v>-4.8592787010785621E-2</c:v>
                </c:pt>
                <c:pt idx="6">
                  <c:v>-1.4689169101960498E-2</c:v>
                </c:pt>
                <c:pt idx="7">
                  <c:v>-0.1152881044642009</c:v>
                </c:pt>
              </c:numCache>
            </c:numRef>
          </c:val>
          <c:smooth val="0"/>
          <c:extLst>
            <c:ext xmlns:c16="http://schemas.microsoft.com/office/drawing/2014/chart" uri="{C3380CC4-5D6E-409C-BE32-E72D297353CC}">
              <c16:uniqueId val="{0000006D-38D7-4CAB-AFBF-446DCF49EBFC}"/>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21" Type="http://schemas.openxmlformats.org/officeDocument/2006/relationships/chart" Target="../charts/chart58.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xdr:from>
      <xdr:col>58</xdr:col>
      <xdr:colOff>139981</xdr:colOff>
      <xdr:row>20</xdr:row>
      <xdr:rowOff>200398</xdr:rowOff>
    </xdr:from>
    <xdr:to>
      <xdr:col>68</xdr:col>
      <xdr:colOff>733786</xdr:colOff>
      <xdr:row>40</xdr:row>
      <xdr:rowOff>0</xdr:rowOff>
    </xdr:to>
    <xdr:graphicFrame macro="">
      <xdr:nvGraphicFramePr>
        <xdr:cNvPr id="21" name="グラフ 20">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960439</xdr:colOff>
      <xdr:row>20</xdr:row>
      <xdr:rowOff>179388</xdr:rowOff>
    </xdr:from>
    <xdr:to>
      <xdr:col>76</xdr:col>
      <xdr:colOff>865188</xdr:colOff>
      <xdr:row>40</xdr:row>
      <xdr:rowOff>11906</xdr:rowOff>
    </xdr:to>
    <xdr:graphicFrame macro="">
      <xdr:nvGraphicFramePr>
        <xdr:cNvPr id="35" name="グラフ 34">
          <a:extLst>
            <a:ext uri="{FF2B5EF4-FFF2-40B4-BE49-F238E27FC236}">
              <a16:creationId xmlns:a16="http://schemas.microsoft.com/office/drawing/2014/main" id="{D464A857-26FF-43F5-8E25-2F9F1CE7A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57</xdr:col>
      <xdr:colOff>214313</xdr:colOff>
      <xdr:row>4</xdr:row>
      <xdr:rowOff>32543</xdr:rowOff>
    </xdr:from>
    <xdr:to>
      <xdr:col>68</xdr:col>
      <xdr:colOff>335742</xdr:colOff>
      <xdr:row>17</xdr:row>
      <xdr:rowOff>150535</xdr:rowOff>
    </xdr:to>
    <xdr:graphicFrame macro="">
      <xdr:nvGraphicFramePr>
        <xdr:cNvPr id="22" name="Chart 2">
          <a:extLst>
            <a:ext uri="{FF2B5EF4-FFF2-40B4-BE49-F238E27FC236}">
              <a16:creationId xmlns:a16="http://schemas.microsoft.com/office/drawing/2014/main" id="{9428E53D-E53B-44F9-AAC8-C9C123D55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68</xdr:col>
      <xdr:colOff>446088</xdr:colOff>
      <xdr:row>4</xdr:row>
      <xdr:rowOff>65087</xdr:rowOff>
    </xdr:from>
    <xdr:to>
      <xdr:col>77</xdr:col>
      <xdr:colOff>845343</xdr:colOff>
      <xdr:row>18</xdr:row>
      <xdr:rowOff>2104</xdr:rowOff>
    </xdr:to>
    <xdr:graphicFrame macro="">
      <xdr:nvGraphicFramePr>
        <xdr:cNvPr id="25" name="Chart 2">
          <a:extLst>
            <a:ext uri="{FF2B5EF4-FFF2-40B4-BE49-F238E27FC236}">
              <a16:creationId xmlns:a16="http://schemas.microsoft.com/office/drawing/2014/main" id="{F70D93D8-6625-453E-BF33-8C85B3C3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57</xdr:col>
      <xdr:colOff>547688</xdr:colOff>
      <xdr:row>40</xdr:row>
      <xdr:rowOff>238125</xdr:rowOff>
    </xdr:from>
    <xdr:to>
      <xdr:col>68</xdr:col>
      <xdr:colOff>792000</xdr:colOff>
      <xdr:row>58</xdr:row>
      <xdr:rowOff>64416</xdr:rowOff>
    </xdr:to>
    <xdr:graphicFrame macro="">
      <xdr:nvGraphicFramePr>
        <xdr:cNvPr id="26" name="グラフ 25">
          <a:extLst>
            <a:ext uri="{FF2B5EF4-FFF2-40B4-BE49-F238E27FC236}">
              <a16:creationId xmlns:a16="http://schemas.microsoft.com/office/drawing/2014/main" id="{E915D10C-4E5A-4562-8912-CF0147088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68</xdr:col>
      <xdr:colOff>750094</xdr:colOff>
      <xdr:row>40</xdr:row>
      <xdr:rowOff>246856</xdr:rowOff>
    </xdr:from>
    <xdr:to>
      <xdr:col>76</xdr:col>
      <xdr:colOff>717387</xdr:colOff>
      <xdr:row>58</xdr:row>
      <xdr:rowOff>82672</xdr:rowOff>
    </xdr:to>
    <xdr:graphicFrame macro="">
      <xdr:nvGraphicFramePr>
        <xdr:cNvPr id="27" name="グラフ 26">
          <a:extLst>
            <a:ext uri="{FF2B5EF4-FFF2-40B4-BE49-F238E27FC236}">
              <a16:creationId xmlns:a16="http://schemas.microsoft.com/office/drawing/2014/main" id="{D689DE87-A1C6-47C1-A5F3-A3D51D33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0.02631</cdr:x>
      <cdr:y>0.29947</cdr:y>
    </cdr:from>
    <cdr:to>
      <cdr:x>0.07116</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826709" y="3133460"/>
          <a:ext cx="2643051" cy="455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0.16031</cdr:x>
      <cdr:y>0.29787</cdr:y>
    </cdr:from>
    <cdr:to>
      <cdr:x>0.37379</cdr:x>
      <cdr:y>0.35013</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408993" y="2102642"/>
          <a:ext cx="1876334" cy="3688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0.17131</cdr:x>
      <cdr:y>0.65724</cdr:y>
    </cdr:from>
    <cdr:to>
      <cdr:x>0.44025</cdr:x>
      <cdr:y>0.72193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505690" y="4639362"/>
          <a:ext cx="2363787" cy="4566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66699"/>
              </a:solidFill>
            </a:rPr>
            <a:t>業務その他</a:t>
          </a:r>
          <a:r>
            <a:rPr kumimoji="1" lang="ja-JP" altLang="en-US" sz="1100">
              <a:solidFill>
                <a:srgbClr val="6E548D"/>
              </a:solidFill>
            </a:rPr>
            <a:t>部門</a:t>
          </a:r>
          <a:endParaRPr kumimoji="1" lang="en-US" altLang="ja-JP" sz="1100">
            <a:solidFill>
              <a:srgbClr val="6E548D"/>
            </a:solidFill>
          </a:endParaRPr>
        </a:p>
        <a:p xmlns:a="http://schemas.openxmlformats.org/drawingml/2006/main">
          <a:pPr algn="ctr">
            <a:lnSpc>
              <a:spcPts val="1500"/>
            </a:lnSpc>
          </a:pPr>
          <a:r>
            <a:rPr kumimoji="1" lang="ja-JP" altLang="en-US" sz="1000">
              <a:solidFill>
                <a:srgbClr val="666699"/>
              </a:solidFill>
            </a:rPr>
            <a:t>（商業・サービス・事業所等）</a:t>
          </a:r>
          <a:endParaRPr kumimoji="1" lang="en-US" altLang="ja-JP" sz="1000">
            <a:solidFill>
              <a:srgbClr val="666699"/>
            </a:solidFill>
          </a:endParaRPr>
        </a:p>
      </cdr:txBody>
    </cdr:sp>
  </cdr:relSizeAnchor>
  <cdr:relSizeAnchor xmlns:cdr="http://schemas.openxmlformats.org/drawingml/2006/chartDrawing">
    <cdr:from>
      <cdr:x>0.51313</cdr:x>
      <cdr:y>0.73163</cdr:y>
    </cdr:from>
    <cdr:to>
      <cdr:x>0.59963</cdr:x>
      <cdr:y>0.77017</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510040" y="5164483"/>
          <a:ext cx="760272" cy="2720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0.28894</cdr:x>
      <cdr:y>0.19362</cdr:y>
    </cdr:from>
    <cdr:to>
      <cdr:x>0.59581</cdr:x>
      <cdr:y>0.25111</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556686" y="1274381"/>
          <a:ext cx="2715351" cy="3783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（製油所、発電所等）</a:t>
          </a:r>
        </a:p>
      </cdr:txBody>
    </cdr:sp>
  </cdr:relSizeAnchor>
  <cdr:relSizeAnchor xmlns:cdr="http://schemas.openxmlformats.org/drawingml/2006/chartDrawing">
    <cdr:from>
      <cdr:x>0.33577</cdr:x>
      <cdr:y>0.80378</cdr:y>
    </cdr:from>
    <cdr:to>
      <cdr:x>0.47082</cdr:x>
      <cdr:y>0.84484</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951174" y="5239943"/>
          <a:ext cx="1186991" cy="2676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廃棄物（焼却等）</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0.13603</cdr:x>
      <cdr:y>0.76945</cdr:y>
    </cdr:from>
    <cdr:to>
      <cdr:x>0.38198</cdr:x>
      <cdr:y>0.8074</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95585" y="5431470"/>
          <a:ext cx="2161721" cy="267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0.78588</cdr:x>
      <cdr:y>0.19369</cdr:y>
    </cdr:from>
    <cdr:to>
      <cdr:x>0.94198</cdr:x>
      <cdr:y>0.25392</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6965334" y="1262895"/>
          <a:ext cx="1383560" cy="39270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lt"/>
              <a:ea typeface="+mn-ea"/>
              <a:cs typeface="+mn-cs"/>
            </a:rPr>
            <a:t>&gt;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2005</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0.15653</cdr:x>
      <cdr:y>0.80914</cdr:y>
    </cdr:from>
    <cdr:to>
      <cdr:x>0.33041</cdr:x>
      <cdr:y>0.83981</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1386835" y="5275609"/>
          <a:ext cx="1540563" cy="1999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その他（間接</a:t>
          </a:r>
          <a:r>
            <a:rPr lang="en-US" altLang="ja-JP" sz="1100">
              <a:solidFill>
                <a:srgbClr val="4A452A"/>
              </a:solidFill>
            </a:rPr>
            <a:t>CO2</a:t>
          </a:r>
          <a:r>
            <a:rPr lang="ja-JP" altLang="en-US" sz="1100">
              <a:solidFill>
                <a:srgbClr val="4A452A"/>
              </a:solidFill>
            </a:rPr>
            <a:t>等）</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1.xml><?xml version="1.0" encoding="utf-8"?>
<c:userShapes xmlns:c="http://schemas.openxmlformats.org/drawingml/2006/chart">
  <cdr:relSizeAnchor xmlns:cdr="http://schemas.openxmlformats.org/drawingml/2006/chartDrawing">
    <cdr:from>
      <cdr:x>0.11508</cdr:x>
      <cdr:y>0.94444</cdr:y>
    </cdr:from>
    <cdr:to>
      <cdr:x>0.734</cdr:x>
      <cdr:y>0.9782</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21772" y="6214921"/>
          <a:ext cx="5495206" cy="22216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0.72209</cdr:x>
      <cdr:y>0.16983</cdr:y>
    </cdr:from>
    <cdr:to>
      <cdr:x>0.92474</cdr:x>
      <cdr:y>0.22995</cdr:y>
    </cdr:to>
    <cdr:sp macro="" textlink="">
      <cdr:nvSpPr>
        <cdr:cNvPr id="18" name="テキスト ボックス 1">
          <a:extLst xmlns:a="http://schemas.openxmlformats.org/drawingml/2006/main">
            <a:ext uri="{FF2B5EF4-FFF2-40B4-BE49-F238E27FC236}">
              <a16:creationId xmlns:a16="http://schemas.microsoft.com/office/drawing/2014/main" id="{E51B84AA-7566-48B4-934A-C78C40116B2E}"/>
            </a:ext>
          </a:extLst>
        </cdr:cNvPr>
        <cdr:cNvSpPr txBox="1"/>
      </cdr:nvSpPr>
      <cdr:spPr>
        <a:xfrm xmlns:a="http://schemas.openxmlformats.org/drawingml/2006/main">
          <a:off x="6413500" y="1117600"/>
          <a:ext cx="1799920" cy="3955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2005)</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0.10867</cdr:x>
      <cdr:y>0.29421</cdr:y>
    </cdr:from>
    <cdr:to>
      <cdr:x>0.37846</cdr:x>
      <cdr:y>0.33568</cdr:y>
    </cdr:to>
    <cdr:sp macro="" textlink="">
      <cdr:nvSpPr>
        <cdr:cNvPr id="19" name="テキスト ボックス 4">
          <a:extLst xmlns:a="http://schemas.openxmlformats.org/drawingml/2006/main">
            <a:ext uri="{FF2B5EF4-FFF2-40B4-BE49-F238E27FC236}">
              <a16:creationId xmlns:a16="http://schemas.microsoft.com/office/drawing/2014/main" id="{1B6406A6-51A3-4603-AFE2-D3A06CB407FD}"/>
            </a:ext>
          </a:extLst>
        </cdr:cNvPr>
        <cdr:cNvSpPr txBox="1"/>
      </cdr:nvSpPr>
      <cdr:spPr>
        <a:xfrm xmlns:a="http://schemas.openxmlformats.org/drawingml/2006/main">
          <a:off x="965200" y="1936090"/>
          <a:ext cx="2396273" cy="2728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sector (Factories,etc.)</a:t>
          </a:r>
        </a:p>
      </cdr:txBody>
    </cdr:sp>
  </cdr:relSizeAnchor>
  <cdr:relSizeAnchor xmlns:cdr="http://schemas.openxmlformats.org/drawingml/2006/chartDrawing">
    <cdr:from>
      <cdr:x>0.15562</cdr:x>
      <cdr:y>0.48316</cdr:y>
    </cdr:from>
    <cdr:to>
      <cdr:x>0.36437</cdr:x>
      <cdr:y>0.53508</cdr:y>
    </cdr:to>
    <cdr:sp macro="" textlink="">
      <cdr:nvSpPr>
        <cdr:cNvPr id="20" name="テキスト ボックス 4">
          <a:extLst xmlns:a="http://schemas.openxmlformats.org/drawingml/2006/main">
            <a:ext uri="{FF2B5EF4-FFF2-40B4-BE49-F238E27FC236}">
              <a16:creationId xmlns:a16="http://schemas.microsoft.com/office/drawing/2014/main" id="{8DFA4B20-435D-410E-BDD7-2893EE6E141A}"/>
            </a:ext>
          </a:extLst>
        </cdr:cNvPr>
        <cdr:cNvSpPr txBox="1"/>
      </cdr:nvSpPr>
      <cdr:spPr>
        <a:xfrm xmlns:a="http://schemas.openxmlformats.org/drawingml/2006/main">
          <a:off x="1382190" y="3179465"/>
          <a:ext cx="1854056" cy="341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cdr:txBody>
    </cdr:sp>
  </cdr:relSizeAnchor>
  <cdr:relSizeAnchor xmlns:cdr="http://schemas.openxmlformats.org/drawingml/2006/chartDrawing">
    <cdr:from>
      <cdr:x>0.11963</cdr:x>
      <cdr:y>0.68947</cdr:y>
    </cdr:from>
    <cdr:to>
      <cdr:x>0.60649</cdr:x>
      <cdr:y>0.73723</cdr:y>
    </cdr:to>
    <cdr:sp macro="" textlink="">
      <cdr:nvSpPr>
        <cdr:cNvPr id="21" name="テキスト ボックス 4">
          <a:extLst xmlns:a="http://schemas.openxmlformats.org/drawingml/2006/main">
            <a:ext uri="{FF2B5EF4-FFF2-40B4-BE49-F238E27FC236}">
              <a16:creationId xmlns:a16="http://schemas.microsoft.com/office/drawing/2014/main" id="{88350A77-342E-4C36-97F2-0F83BADF416E}"/>
            </a:ext>
          </a:extLst>
        </cdr:cNvPr>
        <cdr:cNvSpPr txBox="1"/>
      </cdr:nvSpPr>
      <cdr:spPr>
        <a:xfrm xmlns:a="http://schemas.openxmlformats.org/drawingml/2006/main">
          <a:off x="1062512" y="4537088"/>
          <a:ext cx="4324214" cy="3143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and other sector (Commerce, services, office,etc.)</a:t>
          </a:r>
        </a:p>
      </cdr:txBody>
    </cdr:sp>
  </cdr:relSizeAnchor>
  <cdr:relSizeAnchor xmlns:cdr="http://schemas.openxmlformats.org/drawingml/2006/chartDrawing">
    <cdr:from>
      <cdr:x>0.4806</cdr:x>
      <cdr:y>0.75895</cdr:y>
    </cdr:from>
    <cdr:to>
      <cdr:x>0.6533</cdr:x>
      <cdr:y>0.78575</cdr:y>
    </cdr:to>
    <cdr:sp macro="" textlink="">
      <cdr:nvSpPr>
        <cdr:cNvPr id="22" name="テキスト ボックス 4">
          <a:extLst xmlns:a="http://schemas.openxmlformats.org/drawingml/2006/main">
            <a:ext uri="{FF2B5EF4-FFF2-40B4-BE49-F238E27FC236}">
              <a16:creationId xmlns:a16="http://schemas.microsoft.com/office/drawing/2014/main" id="{23544248-59F2-4098-A2D3-C82D4C06A56B}"/>
            </a:ext>
          </a:extLst>
        </cdr:cNvPr>
        <cdr:cNvSpPr txBox="1"/>
      </cdr:nvSpPr>
      <cdr:spPr>
        <a:xfrm xmlns:a="http://schemas.openxmlformats.org/drawingml/2006/main">
          <a:off x="4268607" y="4994305"/>
          <a:ext cx="1533900" cy="1763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cdr:txBody>
    </cdr:sp>
  </cdr:relSizeAnchor>
  <cdr:relSizeAnchor xmlns:cdr="http://schemas.openxmlformats.org/drawingml/2006/chartDrawing">
    <cdr:from>
      <cdr:x>0.27002</cdr:x>
      <cdr:y>0.17176</cdr:y>
    </cdr:from>
    <cdr:to>
      <cdr:x>0.57656</cdr:x>
      <cdr:y>0.22914</cdr:y>
    </cdr:to>
    <cdr:sp macro="" textlink="">
      <cdr:nvSpPr>
        <cdr:cNvPr id="23" name="テキスト ボックス 4">
          <a:extLst xmlns:a="http://schemas.openxmlformats.org/drawingml/2006/main">
            <a:ext uri="{FF2B5EF4-FFF2-40B4-BE49-F238E27FC236}">
              <a16:creationId xmlns:a16="http://schemas.microsoft.com/office/drawing/2014/main" id="{048EC88B-2BDA-489D-95D2-22D000E9007F}"/>
            </a:ext>
          </a:extLst>
        </cdr:cNvPr>
        <cdr:cNvSpPr txBox="1"/>
      </cdr:nvSpPr>
      <cdr:spPr>
        <a:xfrm xmlns:a="http://schemas.openxmlformats.org/drawingml/2006/main">
          <a:off x="2398251" y="1130300"/>
          <a:ext cx="2722659" cy="3775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Industries</a:t>
          </a:r>
          <a:br>
            <a:rPr kumimoji="1" lang="en-US" altLang="ja-JP" sz="1100">
              <a:solidFill>
                <a:srgbClr val="4572A7"/>
              </a:solidFill>
            </a:rPr>
          </a:br>
          <a:r>
            <a:rPr kumimoji="1" lang="en-US" altLang="ja-JP" sz="1100">
              <a:solidFill>
                <a:srgbClr val="4572A7"/>
              </a:solidFill>
            </a:rPr>
            <a:t> (Oil Refinery, Electric Power Plant,</a:t>
          </a:r>
          <a:r>
            <a:rPr kumimoji="1" lang="ja-JP" altLang="en-US" sz="1100" baseline="0">
              <a:solidFill>
                <a:srgbClr val="4572A7"/>
              </a:solidFill>
            </a:rPr>
            <a:t> </a:t>
          </a:r>
          <a:r>
            <a:rPr kumimoji="1" lang="en-US" altLang="ja-JP" sz="1100" baseline="0">
              <a:solidFill>
                <a:srgbClr val="4572A7"/>
              </a:solidFill>
            </a:rPr>
            <a:t>etc</a:t>
          </a:r>
          <a:r>
            <a:rPr kumimoji="1" lang="en-US" altLang="ja-JP" sz="1100">
              <a:solidFill>
                <a:srgbClr val="4572A7"/>
              </a:solidFill>
            </a:rPr>
            <a:t>)</a:t>
          </a:r>
        </a:p>
      </cdr:txBody>
    </cdr:sp>
  </cdr:relSizeAnchor>
  <cdr:relSizeAnchor xmlns:cdr="http://schemas.openxmlformats.org/drawingml/2006/chartDrawing">
    <cdr:from>
      <cdr:x>0.2706</cdr:x>
      <cdr:y>0.7546</cdr:y>
    </cdr:from>
    <cdr:to>
      <cdr:x>0.4786</cdr:x>
      <cdr:y>0.77969</cdr:y>
    </cdr:to>
    <cdr:sp macro="" textlink="">
      <cdr:nvSpPr>
        <cdr:cNvPr id="24" name="テキスト ボックス 1">
          <a:extLst xmlns:a="http://schemas.openxmlformats.org/drawingml/2006/main">
            <a:ext uri="{FF2B5EF4-FFF2-40B4-BE49-F238E27FC236}">
              <a16:creationId xmlns:a16="http://schemas.microsoft.com/office/drawing/2014/main" id="{D5FBB84E-084E-40E2-9F15-838ACE0E1D7F}"/>
            </a:ext>
          </a:extLst>
        </cdr:cNvPr>
        <cdr:cNvSpPr txBox="1"/>
      </cdr:nvSpPr>
      <cdr:spPr>
        <a:xfrm xmlns:a="http://schemas.openxmlformats.org/drawingml/2006/main">
          <a:off x="2403476" y="4965680"/>
          <a:ext cx="1847384" cy="1651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0.11584</cdr:x>
      <cdr:y>0.79706</cdr:y>
    </cdr:from>
    <cdr:to>
      <cdr:x>0.3875</cdr:x>
      <cdr:y>0.82794</cdr:y>
    </cdr:to>
    <cdr:sp macro="" textlink="">
      <cdr:nvSpPr>
        <cdr:cNvPr id="25" name="テキスト ボックス 1">
          <a:extLst xmlns:a="http://schemas.openxmlformats.org/drawingml/2006/main">
            <a:ext uri="{FF2B5EF4-FFF2-40B4-BE49-F238E27FC236}">
              <a16:creationId xmlns:a16="http://schemas.microsoft.com/office/drawing/2014/main" id="{FAAC1AB1-13DC-49BF-B7FD-3A88D3F6FB42}"/>
            </a:ext>
          </a:extLst>
        </cdr:cNvPr>
        <cdr:cNvSpPr txBox="1"/>
      </cdr:nvSpPr>
      <cdr:spPr>
        <a:xfrm xmlns:a="http://schemas.openxmlformats.org/drawingml/2006/main">
          <a:off x="1028519" y="5245086"/>
          <a:ext cx="2411989" cy="2032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0.12301</cdr:x>
      <cdr:y>0.84201</cdr:y>
    </cdr:from>
    <cdr:to>
      <cdr:x>0.46488</cdr:x>
      <cdr:y>0.87426</cdr:y>
    </cdr:to>
    <cdr:sp macro="" textlink="">
      <cdr:nvSpPr>
        <cdr:cNvPr id="26" name="テキスト ボックス 8">
          <a:extLst xmlns:a="http://schemas.openxmlformats.org/drawingml/2006/main">
            <a:ext uri="{FF2B5EF4-FFF2-40B4-BE49-F238E27FC236}">
              <a16:creationId xmlns:a16="http://schemas.microsoft.com/office/drawing/2014/main" id="{DC1D41B1-FD50-48B7-9113-1ADE2A66E6C0}"/>
            </a:ext>
          </a:extLst>
        </cdr:cNvPr>
        <cdr:cNvSpPr txBox="1"/>
      </cdr:nvSpPr>
      <cdr:spPr>
        <a:xfrm xmlns:a="http://schemas.openxmlformats.org/drawingml/2006/main">
          <a:off x="1092560" y="5540884"/>
          <a:ext cx="3036447" cy="2122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0.00143</cdr:x>
      <cdr:y>0.30107</cdr:y>
    </cdr:from>
    <cdr:to>
      <cdr:x>0.04623</cdr:x>
      <cdr:y>0.68838</cdr:y>
    </cdr:to>
    <cdr:sp macro="" textlink="">
      <cdr:nvSpPr>
        <cdr:cNvPr id="28" name="テキスト ボックス 1">
          <a:extLst xmlns:a="http://schemas.openxmlformats.org/drawingml/2006/main">
            <a:ext uri="{FF2B5EF4-FFF2-40B4-BE49-F238E27FC236}">
              <a16:creationId xmlns:a16="http://schemas.microsoft.com/office/drawing/2014/main" id="{2C9D4D0D-B134-49B7-8801-23AA5FDF6E1D}"/>
            </a:ext>
          </a:extLst>
        </cdr:cNvPr>
        <cdr:cNvSpPr txBox="1"/>
      </cdr:nvSpPr>
      <cdr:spPr>
        <a:xfrm xmlns:a="http://schemas.openxmlformats.org/drawingml/2006/main" rot="16200000">
          <a:off x="-1062695" y="3056596"/>
          <a:ext cx="2548718" cy="397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400">
              <a:effectLst/>
              <a:latin typeface="Calibri"/>
              <a:ea typeface="+mn-ea"/>
              <a:cs typeface="+mn-cs"/>
            </a:rPr>
            <a:t>　</a:t>
          </a:r>
          <a:r>
            <a:rPr lang="en-US" altLang="ja-JP" sz="1400">
              <a:effectLst/>
              <a:latin typeface="Calibri"/>
              <a:ea typeface="+mn-ea"/>
              <a:cs typeface="+mn-cs"/>
            </a:rPr>
            <a:t>(Unit  Mt-CO</a:t>
          </a:r>
          <a:r>
            <a:rPr lang="en-US" altLang="ja-JP" sz="1400" baseline="-25000">
              <a:effectLst/>
              <a:latin typeface="Calibri"/>
              <a:ea typeface="+mn-ea"/>
              <a:cs typeface="+mn-cs"/>
            </a:rPr>
            <a:t>2</a:t>
          </a:r>
          <a:r>
            <a:rPr lang="en-US" altLang="ja-JP" sz="1400">
              <a:effectLst/>
              <a:latin typeface="Calibri"/>
              <a:ea typeface="+mn-ea"/>
              <a:cs typeface="+mn-cs"/>
            </a:rPr>
            <a:t>)</a:t>
          </a:r>
          <a:endParaRPr lang="ja-JP" altLang="ja-JP" sz="1600">
            <a:effectLst/>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60</xdr:col>
      <xdr:colOff>355600</xdr:colOff>
      <xdr:row>4</xdr:row>
      <xdr:rowOff>63500</xdr:rowOff>
    </xdr:from>
    <xdr:to>
      <xdr:col>74</xdr:col>
      <xdr:colOff>430028</xdr:colOff>
      <xdr:row>33</xdr:row>
      <xdr:rowOff>122595</xdr:rowOff>
    </xdr:to>
    <xdr:graphicFrame macro="">
      <xdr:nvGraphicFramePr>
        <xdr:cNvPr id="4" name="グラフ 3">
          <a:extLst>
            <a:ext uri="{FF2B5EF4-FFF2-40B4-BE49-F238E27FC236}">
              <a16:creationId xmlns:a16="http://schemas.microsoft.com/office/drawing/2014/main" id="{3F4C4213-D789-44E2-89F2-29B9F812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75</xdr:col>
      <xdr:colOff>587375</xdr:colOff>
      <xdr:row>4</xdr:row>
      <xdr:rowOff>57150</xdr:rowOff>
    </xdr:from>
    <xdr:to>
      <xdr:col>89</xdr:col>
      <xdr:colOff>569728</xdr:colOff>
      <xdr:row>33</xdr:row>
      <xdr:rowOff>122595</xdr:rowOff>
    </xdr:to>
    <xdr:graphicFrame macro="">
      <xdr:nvGraphicFramePr>
        <xdr:cNvPr id="5" name="グラフ 4">
          <a:extLst>
            <a:ext uri="{FF2B5EF4-FFF2-40B4-BE49-F238E27FC236}">
              <a16:creationId xmlns:a16="http://schemas.microsoft.com/office/drawing/2014/main" id="{7A592DD0-CE7B-44FF-984F-29E16DED2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0.02631</cdr:x>
      <cdr:y>0.29947</cdr:y>
    </cdr:from>
    <cdr:to>
      <cdr:x>0.07116</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826709" y="3133460"/>
          <a:ext cx="2643051" cy="455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0.15745</cdr:x>
      <cdr:y>0.16856</cdr:y>
    </cdr:from>
    <cdr:to>
      <cdr:x>0.37093</cdr:x>
      <cdr:y>0.22082</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398454" y="1109247"/>
          <a:ext cx="1896103" cy="343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0.07694</cdr:x>
      <cdr:y>0.56267</cdr:y>
    </cdr:from>
    <cdr:to>
      <cdr:x>0.34588</cdr:x>
      <cdr:y>0.62736</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683355" y="3702697"/>
          <a:ext cx="2388692" cy="4256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66699"/>
              </a:solidFill>
            </a:rPr>
            <a:t>業務その他</a:t>
          </a:r>
          <a:r>
            <a:rPr kumimoji="1" lang="ja-JP" altLang="en-US" sz="1100">
              <a:solidFill>
                <a:srgbClr val="6E548D"/>
              </a:solidFill>
            </a:rPr>
            <a:t>部門</a:t>
          </a:r>
          <a:endParaRPr kumimoji="1" lang="en-US" altLang="ja-JP" sz="1100">
            <a:solidFill>
              <a:srgbClr val="6E548D"/>
            </a:solidFill>
          </a:endParaRPr>
        </a:p>
        <a:p xmlns:a="http://schemas.openxmlformats.org/drawingml/2006/main">
          <a:pPr algn="ctr">
            <a:lnSpc>
              <a:spcPts val="1500"/>
            </a:lnSpc>
          </a:pPr>
          <a:r>
            <a:rPr kumimoji="1" lang="ja-JP" altLang="en-US" sz="1000">
              <a:solidFill>
                <a:srgbClr val="666699"/>
              </a:solidFill>
            </a:rPr>
            <a:t>（商業・サービス・事業所等）</a:t>
          </a:r>
          <a:endParaRPr kumimoji="1" lang="en-US" altLang="ja-JP" sz="1000">
            <a:solidFill>
              <a:srgbClr val="666699"/>
            </a:solidFill>
          </a:endParaRPr>
        </a:p>
      </cdr:txBody>
    </cdr:sp>
  </cdr:relSizeAnchor>
  <cdr:relSizeAnchor xmlns:cdr="http://schemas.openxmlformats.org/drawingml/2006/chartDrawing">
    <cdr:from>
      <cdr:x>0.62323</cdr:x>
      <cdr:y>0.61776</cdr:y>
    </cdr:from>
    <cdr:to>
      <cdr:x>0.70973</cdr:x>
      <cdr:y>0.6563</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535458" y="4065224"/>
          <a:ext cx="768283" cy="2536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0.26177</cdr:x>
      <cdr:y>0.65487</cdr:y>
    </cdr:from>
    <cdr:to>
      <cdr:x>0.61462</cdr:x>
      <cdr:y>0.71236</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304230" y="4321877"/>
          <a:ext cx="3105969" cy="3794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（電気熱配分統計誤差を除く）</a:t>
          </a:r>
        </a:p>
      </cdr:txBody>
    </cdr:sp>
  </cdr:relSizeAnchor>
  <cdr:relSizeAnchor xmlns:cdr="http://schemas.openxmlformats.org/drawingml/2006/chartDrawing">
    <cdr:from>
      <cdr:x>0.33577</cdr:x>
      <cdr:y>0.80378</cdr:y>
    </cdr:from>
    <cdr:to>
      <cdr:x>0.47082</cdr:x>
      <cdr:y>0.84484</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951174" y="5239943"/>
          <a:ext cx="1186991" cy="2676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廃棄物（焼却等）</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0.13603</cdr:x>
      <cdr:y>0.76945</cdr:y>
    </cdr:from>
    <cdr:to>
      <cdr:x>0.38198</cdr:x>
      <cdr:y>0.8074</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95585" y="5431470"/>
          <a:ext cx="2161721" cy="267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0.78588</cdr:x>
      <cdr:y>0.19369</cdr:y>
    </cdr:from>
    <cdr:to>
      <cdr:x>0.94198</cdr:x>
      <cdr:y>0.25392</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6965334" y="1262895"/>
          <a:ext cx="1383560" cy="39270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lt"/>
              <a:ea typeface="+mn-ea"/>
              <a:cs typeface="+mn-cs"/>
            </a:rPr>
            <a:t>&gt;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2005</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0.15653</cdr:x>
      <cdr:y>0.80914</cdr:y>
    </cdr:from>
    <cdr:to>
      <cdr:x>0.33041</cdr:x>
      <cdr:y>0.83981</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1386835" y="5275609"/>
          <a:ext cx="1540563" cy="1999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その他（間接</a:t>
          </a:r>
          <a:r>
            <a:rPr lang="en-US" altLang="ja-JP" sz="1100">
              <a:solidFill>
                <a:srgbClr val="4A452A"/>
              </a:solidFill>
            </a:rPr>
            <a:t>CO2</a:t>
          </a:r>
          <a:r>
            <a:rPr lang="ja-JP" altLang="en-US" sz="1100">
              <a:solidFill>
                <a:srgbClr val="4A452A"/>
              </a:solidFill>
            </a:rPr>
            <a:t>等）</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4.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0.15745</cdr:x>
      <cdr:y>0.16856</cdr:y>
    </cdr:from>
    <cdr:to>
      <cdr:x>0.45054</cdr:x>
      <cdr:y>0.22082</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396951" y="1109752"/>
          <a:ext cx="2600373" cy="3440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Industries sector (Factories,etc.)</a:t>
          </a:r>
        </a:p>
      </cdr:txBody>
    </cdr:sp>
  </cdr:relSizeAnchor>
  <cdr:relSizeAnchor xmlns:cdr="http://schemas.openxmlformats.org/drawingml/2006/chartDrawing">
    <cdr:from>
      <cdr:x>0.17728</cdr:x>
      <cdr:y>0.47415</cdr:y>
    </cdr:from>
    <cdr:to>
      <cdr:x>0.46485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72891" y="3121671"/>
          <a:ext cx="2551434" cy="3844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a:p xmlns:a="http://schemas.openxmlformats.org/drawingml/2006/main">
          <a:pPr algn="ctr"/>
          <a:r>
            <a:rPr kumimoji="1" lang="ja-JP" altLang="en-US" sz="1200">
              <a:solidFill>
                <a:srgbClr val="669900"/>
              </a:solidFill>
            </a:rPr>
            <a:t>　</a:t>
          </a:r>
        </a:p>
      </cdr:txBody>
    </cdr:sp>
  </cdr:relSizeAnchor>
  <cdr:relSizeAnchor xmlns:cdr="http://schemas.openxmlformats.org/drawingml/2006/chartDrawing">
    <cdr:from>
      <cdr:x>0.02111</cdr:x>
      <cdr:y>0.53896</cdr:y>
    </cdr:from>
    <cdr:to>
      <cdr:x>0.51208</cdr:x>
      <cdr:y>0.61632</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87323" y="3548342"/>
          <a:ext cx="4356060" cy="5093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and other sector</a:t>
          </a:r>
        </a:p>
        <a:p xmlns:a="http://schemas.openxmlformats.org/drawingml/2006/main">
          <a:pPr algn="ctr">
            <a:lnSpc>
              <a:spcPts val="1500"/>
            </a:lnSpc>
          </a:pPr>
          <a:r>
            <a:rPr kumimoji="1" lang="en-US" altLang="ja-JP" sz="1100">
              <a:solidFill>
                <a:srgbClr val="666699"/>
              </a:solidFill>
            </a:rPr>
            <a:t> (Commerce, services, office,etc.)</a:t>
          </a:r>
        </a:p>
        <a:p xmlns:a="http://schemas.openxmlformats.org/drawingml/2006/main">
          <a:pPr algn="ctr">
            <a:lnSpc>
              <a:spcPts val="1500"/>
            </a:lnSpc>
          </a:pPr>
          <a:r>
            <a:rPr kumimoji="1" lang="en-US" altLang="ja-JP" sz="1100">
              <a:solidFill>
                <a:srgbClr val="666699"/>
              </a:solidFill>
            </a:rPr>
            <a:t> </a:t>
          </a:r>
        </a:p>
      </cdr:txBody>
    </cdr:sp>
  </cdr:relSizeAnchor>
  <cdr:relSizeAnchor xmlns:cdr="http://schemas.openxmlformats.org/drawingml/2006/chartDrawing">
    <cdr:from>
      <cdr:x>0.52927</cdr:x>
      <cdr:y>0.61776</cdr:y>
    </cdr:from>
    <cdr:to>
      <cdr:x>0.70973</cdr:x>
      <cdr:y>0.65875</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695826" y="4067159"/>
          <a:ext cx="1601150" cy="2698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a:p xmlns:a="http://schemas.openxmlformats.org/drawingml/2006/main">
          <a:pPr algn="ctr"/>
          <a:endParaRPr kumimoji="1" lang="ja-JP" altLang="en-US" sz="1100">
            <a:solidFill>
              <a:srgbClr val="3D96AE"/>
            </a:solidFill>
          </a:endParaRPr>
        </a:p>
      </cdr:txBody>
    </cdr:sp>
  </cdr:relSizeAnchor>
  <cdr:relSizeAnchor xmlns:cdr="http://schemas.openxmlformats.org/drawingml/2006/chartDrawing">
    <cdr:from>
      <cdr:x>0.11576</cdr:x>
      <cdr:y>0.65294</cdr:y>
    </cdr:from>
    <cdr:to>
      <cdr:x>0.58652</cdr:x>
      <cdr:y>0.71043</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027105" y="4298800"/>
          <a:ext cx="4176720" cy="3784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Industries</a:t>
          </a:r>
          <a:br>
            <a:rPr kumimoji="1" lang="en-US" altLang="ja-JP" sz="1100">
              <a:solidFill>
                <a:srgbClr val="4572A7"/>
              </a:solidFill>
            </a:rPr>
          </a:br>
          <a:r>
            <a:rPr kumimoji="1" lang="en-US" altLang="ja-JP" sz="1100">
              <a:solidFill>
                <a:srgbClr val="4572A7"/>
              </a:solidFill>
            </a:rPr>
            <a:t> (excl. statistical discrepancy from power and heat allocation)</a:t>
          </a:r>
          <a:endParaRPr kumimoji="1" lang="ja-JP" altLang="en-US" sz="1000">
            <a:solidFill>
              <a:srgbClr val="4572A7"/>
            </a:solidFill>
          </a:endParaRPr>
        </a:p>
      </cdr:txBody>
    </cdr:sp>
  </cdr:relSizeAnchor>
  <cdr:relSizeAnchor xmlns:cdr="http://schemas.openxmlformats.org/drawingml/2006/chartDrawing">
    <cdr:from>
      <cdr:x>0.44525</cdr:x>
      <cdr:y>0.78062</cdr:y>
    </cdr:from>
    <cdr:to>
      <cdr:x>0.68455</cdr:x>
      <cdr:y>0.82272</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3910843" y="5159211"/>
          <a:ext cx="2101880" cy="2782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p>
      </cdr:txBody>
    </cdr:sp>
  </cdr:relSizeAnchor>
  <cdr:relSizeAnchor xmlns:cdr="http://schemas.openxmlformats.org/drawingml/2006/chartDrawing">
    <cdr:from>
      <cdr:x>0.11457</cdr:x>
      <cdr:y>0.77138</cdr:y>
    </cdr:from>
    <cdr:to>
      <cdr:x>0.3905</cdr:x>
      <cdr:y>0.80719</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017270" y="5076100"/>
          <a:ext cx="2449830" cy="2356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0.13792</cdr:x>
      <cdr:y>0.80914</cdr:y>
    </cdr:from>
    <cdr:to>
      <cdr:x>0.45054</cdr:x>
      <cdr:y>0.8482</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1223689" y="5324582"/>
          <a:ext cx="2773636" cy="2570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0.0143</cdr:x>
      <cdr:y>0.36862</cdr:y>
    </cdr:from>
    <cdr:to>
      <cdr:x>0.04665</cdr:x>
      <cdr:y>0.67457</cdr:y>
    </cdr:to>
    <cdr:sp macro="" textlink="">
      <cdr:nvSpPr>
        <cdr:cNvPr id="18" name="テキスト ボックス 1">
          <a:extLst xmlns:a="http://schemas.openxmlformats.org/drawingml/2006/main">
            <a:ext uri="{FF2B5EF4-FFF2-40B4-BE49-F238E27FC236}">
              <a16:creationId xmlns:a16="http://schemas.microsoft.com/office/drawing/2014/main" id="{2A91CA96-9689-4568-A79F-5710707424ED}"/>
            </a:ext>
          </a:extLst>
        </cdr:cNvPr>
        <cdr:cNvSpPr txBox="1"/>
      </cdr:nvSpPr>
      <cdr:spPr>
        <a:xfrm xmlns:a="http://schemas.openxmlformats.org/drawingml/2006/main" rot="16200000">
          <a:off x="-736054" y="3288755"/>
          <a:ext cx="2013323" cy="2872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200">
              <a:effectLst/>
              <a:latin typeface="Century" panose="02040604050505020304" pitchFamily="18" charset="0"/>
              <a:ea typeface="+mn-ea"/>
              <a:cs typeface="+mn-cs"/>
            </a:rPr>
            <a:t>CO</a:t>
          </a:r>
          <a:r>
            <a:rPr lang="en-US" altLang="ja-JP" sz="1200" baseline="-25000">
              <a:effectLst/>
              <a:latin typeface="Century" panose="02040604050505020304" pitchFamily="18" charset="0"/>
              <a:ea typeface="+mn-ea"/>
              <a:cs typeface="+mn-cs"/>
            </a:rPr>
            <a:t>2</a:t>
          </a:r>
          <a:r>
            <a:rPr lang="ja-JP" altLang="ja-JP" sz="1200" baseline="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emissions</a:t>
          </a:r>
          <a:r>
            <a:rPr lang="ja-JP" altLang="ja-JP" sz="120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(Mt-CO</a:t>
          </a:r>
          <a:r>
            <a:rPr lang="en-US" altLang="ja-JP" sz="1200" baseline="-25000">
              <a:effectLst/>
              <a:latin typeface="Century" panose="02040604050505020304" pitchFamily="18" charset="0"/>
              <a:ea typeface="+mn-ea"/>
              <a:cs typeface="+mn-cs"/>
            </a:rPr>
            <a:t>2</a:t>
          </a:r>
          <a:r>
            <a:rPr lang="en-US" altLang="ja-JP" sz="1200">
              <a:effectLst/>
              <a:latin typeface="Century" panose="02040604050505020304" pitchFamily="18" charset="0"/>
              <a:ea typeface="+mn-ea"/>
              <a:cs typeface="+mn-cs"/>
            </a:rPr>
            <a:t>)</a:t>
          </a:r>
          <a:endParaRPr lang="ja-JP" altLang="ja-JP" sz="1200">
            <a:effectLst/>
            <a:latin typeface="Century" panose="02040604050505020304" pitchFamily="18" charset="0"/>
          </a:endParaRPr>
        </a:p>
      </cdr:txBody>
    </cdr:sp>
  </cdr:relSizeAnchor>
  <cdr:relSizeAnchor xmlns:cdr="http://schemas.openxmlformats.org/drawingml/2006/chartDrawing">
    <cdr:from>
      <cdr:x>0.74237</cdr:x>
      <cdr:y>0.20843</cdr:y>
    </cdr:from>
    <cdr:to>
      <cdr:x>0.94502</cdr:x>
      <cdr:y>0.26855</cdr:y>
    </cdr:to>
    <cdr:sp macro="" textlink="">
      <cdr:nvSpPr>
        <cdr:cNvPr id="19" name="テキスト ボックス 1">
          <a:extLst xmlns:a="http://schemas.openxmlformats.org/drawingml/2006/main">
            <a:ext uri="{FF2B5EF4-FFF2-40B4-BE49-F238E27FC236}">
              <a16:creationId xmlns:a16="http://schemas.microsoft.com/office/drawing/2014/main" id="{7C4051DC-D795-4748-8001-54FDAF13A774}"/>
            </a:ext>
          </a:extLst>
        </cdr:cNvPr>
        <cdr:cNvSpPr txBox="1"/>
      </cdr:nvSpPr>
      <cdr:spPr>
        <a:xfrm xmlns:a="http://schemas.openxmlformats.org/drawingml/2006/main">
          <a:off x="6591300" y="1371600"/>
          <a:ext cx="1799277" cy="3955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2005)</a:t>
          </a:r>
          <a:r>
            <a:rPr kumimoji="1" lang="ja-JP" altLang="ja-JP" sz="1050">
              <a:solidFill>
                <a:schemeClr val="tx1"/>
              </a:solidFill>
              <a:effectLst/>
              <a:latin typeface="+mn-lt"/>
              <a:ea typeface="+mn-ea"/>
              <a:cs typeface="+mn-cs"/>
            </a:rPr>
            <a:t>　</a:t>
          </a:r>
          <a:endParaRPr lang="ja-JP" altLang="ja-JP" sz="105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9</xdr:col>
      <xdr:colOff>157956</xdr:colOff>
      <xdr:row>0</xdr:row>
      <xdr:rowOff>285750</xdr:rowOff>
    </xdr:from>
    <xdr:to>
      <xdr:col>16</xdr:col>
      <xdr:colOff>561045</xdr:colOff>
      <xdr:row>23</xdr:row>
      <xdr:rowOff>94531</xdr:rowOff>
    </xdr:to>
    <xdr:graphicFrame macro="">
      <xdr:nvGraphicFramePr>
        <xdr:cNvPr id="8" name="Chart 1">
          <a:extLst>
            <a:ext uri="{FF2B5EF4-FFF2-40B4-BE49-F238E27FC236}">
              <a16:creationId xmlns:a16="http://schemas.microsoft.com/office/drawing/2014/main" id="{A690B295-F5D3-4889-A54A-4C6D7FC65C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532606</xdr:colOff>
      <xdr:row>27</xdr:row>
      <xdr:rowOff>27170</xdr:rowOff>
    </xdr:from>
    <xdr:to>
      <xdr:col>17</xdr:col>
      <xdr:colOff>533928</xdr:colOff>
      <xdr:row>51</xdr:row>
      <xdr:rowOff>26910</xdr:rowOff>
    </xdr:to>
    <xdr:graphicFrame macro="">
      <xdr:nvGraphicFramePr>
        <xdr:cNvPr id="11" name="Chart 1">
          <a:extLst>
            <a:ext uri="{FF2B5EF4-FFF2-40B4-BE49-F238E27FC236}">
              <a16:creationId xmlns:a16="http://schemas.microsoft.com/office/drawing/2014/main" id="{32327682-4761-4469-9428-CCC4AA6191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153673</xdr:colOff>
      <xdr:row>23</xdr:row>
      <xdr:rowOff>27782</xdr:rowOff>
    </xdr:from>
    <xdr:to>
      <xdr:col>14</xdr:col>
      <xdr:colOff>172991</xdr:colOff>
      <xdr:row>26</xdr:row>
      <xdr:rowOff>141294</xdr:rowOff>
    </xdr:to>
    <xdr:sp macro="" textlink="">
      <xdr:nvSpPr>
        <xdr:cNvPr id="13" name="矢印: 下 12">
          <a:extLst>
            <a:ext uri="{FF2B5EF4-FFF2-40B4-BE49-F238E27FC236}">
              <a16:creationId xmlns:a16="http://schemas.microsoft.com/office/drawing/2014/main" id="{FAA1D6E7-EA65-4239-929D-07EB60AB5463}"/>
            </a:ext>
          </a:extLst>
        </xdr:cNvPr>
        <xdr:cNvSpPr/>
      </xdr:nvSpPr>
      <xdr:spPr bwMode="auto">
        <a:xfrm flipV="1">
          <a:off x="9802498" y="4895057"/>
          <a:ext cx="647968" cy="68501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10</xdr:col>
      <xdr:colOff>21432</xdr:colOff>
      <xdr:row>49</xdr:row>
      <xdr:rowOff>795</xdr:rowOff>
    </xdr:from>
    <xdr:to>
      <xdr:col>17</xdr:col>
      <xdr:colOff>351940</xdr:colOff>
      <xdr:row>70</xdr:row>
      <xdr:rowOff>134139</xdr:rowOff>
    </xdr:to>
    <xdr:graphicFrame macro="">
      <xdr:nvGraphicFramePr>
        <xdr:cNvPr id="14" name="Chart 1">
          <a:extLst>
            <a:ext uri="{FF2B5EF4-FFF2-40B4-BE49-F238E27FC236}">
              <a16:creationId xmlns:a16="http://schemas.microsoft.com/office/drawing/2014/main" id="{39BAF1EA-5A77-42CB-991C-58D7231BA9E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28</xdr:col>
      <xdr:colOff>139700</xdr:colOff>
      <xdr:row>1</xdr:row>
      <xdr:rowOff>238125</xdr:rowOff>
    </xdr:from>
    <xdr:to>
      <xdr:col>37</xdr:col>
      <xdr:colOff>467518</xdr:colOff>
      <xdr:row>22</xdr:row>
      <xdr:rowOff>8726</xdr:rowOff>
    </xdr:to>
    <xdr:graphicFrame macro="">
      <xdr:nvGraphicFramePr>
        <xdr:cNvPr id="15" name="Chart 1">
          <a:extLst>
            <a:ext uri="{FF2B5EF4-FFF2-40B4-BE49-F238E27FC236}">
              <a16:creationId xmlns:a16="http://schemas.microsoft.com/office/drawing/2014/main" id="{44896A84-10DB-497D-BEAB-D603E1C6A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29</xdr:col>
      <xdr:colOff>103981</xdr:colOff>
      <xdr:row>26</xdr:row>
      <xdr:rowOff>69238</xdr:rowOff>
    </xdr:from>
    <xdr:to>
      <xdr:col>37</xdr:col>
      <xdr:colOff>111653</xdr:colOff>
      <xdr:row>50</xdr:row>
      <xdr:rowOff>57071</xdr:rowOff>
    </xdr:to>
    <xdr:graphicFrame macro="">
      <xdr:nvGraphicFramePr>
        <xdr:cNvPr id="16" name="Chart 1">
          <a:extLst>
            <a:ext uri="{FF2B5EF4-FFF2-40B4-BE49-F238E27FC236}">
              <a16:creationId xmlns:a16="http://schemas.microsoft.com/office/drawing/2014/main" id="{88610E49-9587-40BD-8A96-41E22740F9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32</xdr:col>
      <xdr:colOff>427517</xdr:colOff>
      <xdr:row>21</xdr:row>
      <xdr:rowOff>44451</xdr:rowOff>
    </xdr:from>
    <xdr:to>
      <xdr:col>33</xdr:col>
      <xdr:colOff>446834</xdr:colOff>
      <xdr:row>24</xdr:row>
      <xdr:rowOff>173838</xdr:rowOff>
    </xdr:to>
    <xdr:sp macro="" textlink="">
      <xdr:nvSpPr>
        <xdr:cNvPr id="17" name="矢印: 下 16">
          <a:extLst>
            <a:ext uri="{FF2B5EF4-FFF2-40B4-BE49-F238E27FC236}">
              <a16:creationId xmlns:a16="http://schemas.microsoft.com/office/drawing/2014/main" id="{8E57A35B-33EE-4679-94EB-2B32CA4045E4}"/>
            </a:ext>
          </a:extLst>
        </xdr:cNvPr>
        <xdr:cNvSpPr/>
      </xdr:nvSpPr>
      <xdr:spPr bwMode="auto">
        <a:xfrm flipV="1">
          <a:off x="25078217" y="4530726"/>
          <a:ext cx="647967" cy="70088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29</xdr:col>
      <xdr:colOff>407194</xdr:colOff>
      <xdr:row>49</xdr:row>
      <xdr:rowOff>124618</xdr:rowOff>
    </xdr:from>
    <xdr:to>
      <xdr:col>37</xdr:col>
      <xdr:colOff>111433</xdr:colOff>
      <xdr:row>71</xdr:row>
      <xdr:rowOff>86512</xdr:rowOff>
    </xdr:to>
    <xdr:graphicFrame macro="">
      <xdr:nvGraphicFramePr>
        <xdr:cNvPr id="18" name="Chart 1">
          <a:extLst>
            <a:ext uri="{FF2B5EF4-FFF2-40B4-BE49-F238E27FC236}">
              <a16:creationId xmlns:a16="http://schemas.microsoft.com/office/drawing/2014/main" id="{F304D906-1226-49FC-932F-CBFAAECDF0E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0.69523</cdr:x>
      <cdr:y>0.80456</cdr:y>
    </cdr:from>
    <cdr:to>
      <cdr:x>0.97391</cdr:x>
      <cdr:y>0.86489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077960" y="3480808"/>
          <a:ext cx="1233779" cy="26100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0.47208</cdr:x>
      <cdr:y>0.33279</cdr:y>
    </cdr:from>
    <cdr:to>
      <cdr:x>0.67458</cdr:x>
      <cdr:y>0.3867</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477916" y="1590236"/>
          <a:ext cx="1062909" cy="2576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0.46509</cdr:x>
      <cdr:y>0.2575</cdr:y>
    </cdr:from>
    <cdr:to>
      <cdr:x>0.67292</cdr:x>
      <cdr:y>0.33299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24124" y="1275643"/>
          <a:ext cx="1127909" cy="3739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0.41227</cdr:x>
      <cdr:y>0.42536</cdr:y>
    </cdr:from>
    <cdr:to>
      <cdr:x>0.72702</cdr:x>
      <cdr:y>0.48889</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044863" y="2058754"/>
          <a:ext cx="1561163" cy="3074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solidFill>
                <a:schemeClr val="tx1"/>
              </a:solidFill>
              <a:effectLst/>
              <a:latin typeface="+mn-ea"/>
              <a:ea typeface="+mn-ea"/>
              <a:cs typeface="+mn-cs"/>
            </a:rPr>
            <a:t>CO</a:t>
          </a:r>
          <a:r>
            <a:rPr kumimoji="1" lang="en-US" altLang="ja-JP" sz="1100" b="1" baseline="-25000">
              <a:solidFill>
                <a:schemeClr val="tx1"/>
              </a:solidFill>
              <a:effectLst/>
              <a:latin typeface="+mn-ea"/>
              <a:ea typeface="+mn-ea"/>
              <a:cs typeface="+mn-cs"/>
            </a:rPr>
            <a:t>2</a:t>
          </a:r>
          <a:r>
            <a:rPr kumimoji="1" lang="en-US" altLang="ja-JP" sz="1100">
              <a:solidFill>
                <a:schemeClr val="tx1"/>
              </a:solidFill>
              <a:effectLst/>
              <a:latin typeface="+mn-ea"/>
              <a:ea typeface="+mn-ea"/>
              <a:cs typeface="+mn-cs"/>
            </a:rPr>
            <a:t> </a:t>
          </a:r>
          <a:endParaRPr kumimoji="1" lang="en-US" altLang="ja-JP" sz="1100" baseline="0">
            <a:solidFill>
              <a:schemeClr val="tx1"/>
            </a:solidFill>
            <a:effectLst/>
            <a:latin typeface="+mn-ea"/>
            <a:ea typeface="+mn-ea"/>
            <a:cs typeface="+mn-cs"/>
          </a:endParaRPr>
        </a:p>
        <a:p xmlns:a="http://schemas.openxmlformats.org/drawingml/2006/main">
          <a:pPr algn="ctr"/>
          <a:r>
            <a:rPr kumimoji="1" lang="ja-JP" altLang="ja-JP" sz="1100" b="1">
              <a:solidFill>
                <a:schemeClr val="tx1"/>
              </a:solidFill>
              <a:effectLst/>
              <a:latin typeface="+mn-ea"/>
              <a:ea typeface="+mn-ea"/>
              <a:cs typeface="+mn-cs"/>
            </a:rPr>
            <a:t>排出量</a:t>
          </a:r>
          <a:endParaRPr lang="ja-JP" altLang="ja-JP" sz="1100" b="1">
            <a:effectLst/>
            <a:latin typeface="+mn-ea"/>
            <a:ea typeface="+mn-ea"/>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0.66938</cdr:x>
      <cdr:y>0.76072</cdr:y>
    </cdr:from>
    <cdr:to>
      <cdr:x>0.92107</cdr:x>
      <cdr:y>0.82842</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930801" y="2769476"/>
          <a:ext cx="1101994" cy="24646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0.39803</cdr:x>
      <cdr:y>0.29103</cdr:y>
    </cdr:from>
    <cdr:to>
      <cdr:x>0.63952</cdr:x>
      <cdr:y>0.35486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05302" y="1036665"/>
          <a:ext cx="973952" cy="227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0.39201</cdr:x>
      <cdr:y>0.22177</cdr:y>
    </cdr:from>
    <cdr:to>
      <cdr:x>0.63375</cdr:x>
      <cdr:y>0.2653</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66513" y="1056671"/>
          <a:ext cx="1336004" cy="2074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0.44655</cdr:x>
      <cdr:y>0.37588</cdr:y>
    </cdr:from>
    <cdr:to>
      <cdr:x>0.56728</cdr:x>
      <cdr:y>0.47126</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254909" y="1765265"/>
          <a:ext cx="609589" cy="4479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solidFill>
                <a:schemeClr val="tx1"/>
              </a:solidFill>
              <a:effectLst/>
              <a:latin typeface="+mn-lt"/>
              <a:ea typeface="+mn-ea"/>
              <a:cs typeface="+mn-cs"/>
            </a:rPr>
            <a:t>CO</a:t>
          </a:r>
          <a:r>
            <a:rPr kumimoji="1" lang="en-US" altLang="ja-JP" sz="1100" b="1" baseline="-25000">
              <a:solidFill>
                <a:schemeClr val="tx1"/>
              </a:solidFill>
              <a:effectLst/>
              <a:latin typeface="+mn-lt"/>
              <a:ea typeface="+mn-ea"/>
              <a:cs typeface="+mn-cs"/>
            </a:rPr>
            <a:t>2</a:t>
          </a:r>
          <a:r>
            <a:rPr kumimoji="1" lang="en-US" altLang="ja-JP" sz="1100">
              <a:solidFill>
                <a:schemeClr val="tx1"/>
              </a:solidFill>
              <a:effectLst/>
              <a:latin typeface="+mn-lt"/>
              <a:ea typeface="+mn-ea"/>
              <a:cs typeface="+mn-cs"/>
            </a:rPr>
            <a:t> </a:t>
          </a:r>
          <a:endParaRPr lang="ja-JP" altLang="ja-JP" sz="1100">
            <a:effectLst/>
          </a:endParaRPr>
        </a:p>
        <a:p xmlns:a="http://schemas.openxmlformats.org/drawingml/2006/main">
          <a:pPr algn="ctr"/>
          <a:r>
            <a:rPr kumimoji="1" lang="ja-JP" altLang="ja-JP" sz="1100" b="1">
              <a:solidFill>
                <a:schemeClr val="tx1"/>
              </a:solidFill>
              <a:effectLst/>
              <a:latin typeface="+mn-lt"/>
              <a:ea typeface="+mn-ea"/>
              <a:cs typeface="+mn-cs"/>
            </a:rPr>
            <a:t>排出量</a:t>
          </a:r>
          <a:endParaRPr lang="ja-JP" altLang="ja-JP" sz="1100">
            <a:effectLs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0.3957</cdr:x>
      <cdr:y>0.21558</cdr:y>
    </cdr:from>
    <cdr:to>
      <cdr:x>0.63744</cdr:x>
      <cdr:y>0.28458</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76388" y="778923"/>
          <a:ext cx="1024136" cy="2493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0.41455</cdr:x>
      <cdr:y>0.38729</cdr:y>
    </cdr:from>
    <cdr:to>
      <cdr:x>0.60608</cdr:x>
      <cdr:y>0.4936</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1970473" y="1603468"/>
          <a:ext cx="910397" cy="44012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ja-JP" altLang="ja-JP" sz="1100" b="1">
              <a:solidFill>
                <a:schemeClr val="tx1"/>
              </a:solidFill>
              <a:effectLst/>
              <a:latin typeface="+mn-lt"/>
              <a:ea typeface="+mn-ea"/>
              <a:cs typeface="+mn-cs"/>
            </a:rPr>
            <a:t>排出量</a:t>
          </a:r>
          <a:endParaRPr lang="ja-JP" altLang="ja-JP" sz="1050">
            <a:effectLs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latin typeface="HGP創英角ｺﾞｼｯｸUB" pitchFamily="50" charset="-128"/>
              <a:ea typeface="HGP創英角ｺﾞｼｯｸUB" pitchFamily="50" charset="-128"/>
            </a:rPr>
            <a:t>Unallocated</a:t>
          </a:r>
          <a:endParaRPr lang="ja-JP" altLang="en-US" sz="1200">
            <a:latin typeface="HGP創英角ｺﾞｼｯｸUB" pitchFamily="50" charset="-128"/>
            <a:ea typeface="HGP創英角ｺﾞｼｯｸUB" pitchFamily="50" charset="-128"/>
          </a:endParaRPr>
        </a:p>
      </cdr:txBody>
    </cdr:sp>
  </cdr:relSizeAnchor>
  <cdr:relSizeAnchor xmlns:cdr="http://schemas.openxmlformats.org/drawingml/2006/chartDrawing">
    <cdr:from>
      <cdr:x>0.39967</cdr:x>
      <cdr:y>0.21325</cdr:y>
    </cdr:from>
    <cdr:to>
      <cdr:x>0.65675</cdr:x>
      <cdr:y>0.29077</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398310" y="884236"/>
          <a:ext cx="1542659" cy="3214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0.36146</cdr:x>
      <cdr:y>0.36468</cdr:y>
    </cdr:from>
    <cdr:to>
      <cdr:x>0.66726</cdr:x>
      <cdr:y>0.61735</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2169031" y="1512154"/>
          <a:ext cx="1835029" cy="10477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a:p xmlns:a="http://schemas.openxmlformats.org/drawingml/2006/main">
          <a:pPr algn="ctr"/>
          <a:endParaRPr kumimoji="1" lang="en-US" altLang="ja-JP" sz="1100" b="0" baseline="0">
            <a:solidFill>
              <a:schemeClr val="tx1"/>
            </a:solidFill>
            <a:effectLst/>
            <a:latin typeface="+mn-lt"/>
            <a:ea typeface="+mn-ea"/>
            <a:cs typeface="+mn-cs"/>
          </a:endParaRPr>
        </a:p>
        <a:p xmlns:a="http://schemas.openxmlformats.org/drawingml/2006/main">
          <a:pPr algn="ctr"/>
          <a:endParaRPr lang="ja-JP" altLang="ja-JP" sz="105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Century" panose="02040604050505020304" pitchFamily="18" charset="0"/>
              <a:ea typeface="+mj-ea"/>
            </a:rPr>
            <a:t>各種温室効果ガス（エネルギー起源</a:t>
          </a:r>
          <a:r>
            <a:rPr lang="en-US" altLang="ja-JP" sz="1600" b="1">
              <a:latin typeface="Century" panose="02040604050505020304" pitchFamily="18" charset="0"/>
              <a:ea typeface="+mj-ea"/>
            </a:rPr>
            <a:t>CO</a:t>
          </a:r>
          <a:r>
            <a:rPr lang="en-US" altLang="ja-JP" sz="1600" b="1" baseline="-10000">
              <a:latin typeface="Century" panose="02040604050505020304" pitchFamily="18" charset="0"/>
              <a:ea typeface="+mj-ea"/>
            </a:rPr>
            <a:t>2</a:t>
          </a:r>
          <a:r>
            <a:rPr lang="ja-JP" altLang="en-US" sz="1600" b="1">
              <a:latin typeface="Century" panose="02040604050505020304" pitchFamily="18" charset="0"/>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11593" y="1967391"/>
          <a:ext cx="1536914" cy="3123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latin typeface="Century" panose="02040604050505020304" pitchFamily="18" charset="0"/>
            </a:rPr>
            <a:t>（百万トン</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0.40837</cdr:x>
      <cdr:y>0.91519</cdr:y>
    </cdr:from>
    <cdr:to>
      <cdr:x>0.48567</cdr:x>
      <cdr:y>0.98212</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3011321" y="4265254"/>
          <a:ext cx="570012" cy="311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0.39803</cdr:x>
      <cdr:y>0.29103</cdr:y>
    </cdr:from>
    <cdr:to>
      <cdr:x>0.63952</cdr:x>
      <cdr:y>0.35486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05302" y="1036665"/>
          <a:ext cx="973952" cy="227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0.39201</cdr:x>
      <cdr:y>0.22177</cdr:y>
    </cdr:from>
    <cdr:to>
      <cdr:x>0.63375</cdr:x>
      <cdr:y>0.2653</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66513" y="1056671"/>
          <a:ext cx="1336004" cy="2074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0.67026</cdr:x>
      <cdr:y>0.79059</cdr:y>
    </cdr:from>
    <cdr:to>
      <cdr:x>0.98631</cdr:x>
      <cdr:y>0.85487</cdr:y>
    </cdr:to>
    <cdr:sp macro="" textlink="">
      <cdr:nvSpPr>
        <cdr:cNvPr id="7" name="テキスト ボックス 1">
          <a:extLst xmlns:a="http://schemas.openxmlformats.org/drawingml/2006/main">
            <a:ext uri="{FF2B5EF4-FFF2-40B4-BE49-F238E27FC236}">
              <a16:creationId xmlns:a16="http://schemas.microsoft.com/office/drawing/2014/main" id="{415BFFB8-D7BD-42F0-9D08-AB3081129A3D}"/>
            </a:ext>
          </a:extLst>
        </cdr:cNvPr>
        <cdr:cNvSpPr txBox="1"/>
      </cdr:nvSpPr>
      <cdr:spPr>
        <a:xfrm xmlns:a="http://schemas.openxmlformats.org/drawingml/2006/main">
          <a:off x="3384550" y="3717925"/>
          <a:ext cx="1595906" cy="30228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0.32366</cdr:x>
      <cdr:y>0.31425</cdr:y>
    </cdr:from>
    <cdr:to>
      <cdr:x>0.68744</cdr:x>
      <cdr:y>0.53673</cdr:y>
    </cdr:to>
    <cdr:sp macro="" textlink="">
      <cdr:nvSpPr>
        <cdr:cNvPr id="9"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1634334" y="1480835"/>
          <a:ext cx="1836934" cy="10483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0.3957</cdr:x>
      <cdr:y>0.21558</cdr:y>
    </cdr:from>
    <cdr:to>
      <cdr:x>0.63744</cdr:x>
      <cdr:y>0.28458</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76388" y="778923"/>
          <a:ext cx="1024136" cy="2493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0.65969</cdr:x>
      <cdr:y>0.85865</cdr:y>
    </cdr:from>
    <cdr:to>
      <cdr:x>0.99499</cdr:x>
      <cdr:y>0.93159</cdr:y>
    </cdr:to>
    <cdr:sp macro="" textlink="">
      <cdr:nvSpPr>
        <cdr:cNvPr id="6" name="テキスト ボックス 1">
          <a:extLst xmlns:a="http://schemas.openxmlformats.org/drawingml/2006/main">
            <a:ext uri="{FF2B5EF4-FFF2-40B4-BE49-F238E27FC236}">
              <a16:creationId xmlns:a16="http://schemas.microsoft.com/office/drawing/2014/main" id="{9B6B072E-FD6E-40D2-A25D-ABF6CBE3448F}"/>
            </a:ext>
          </a:extLst>
        </cdr:cNvPr>
        <cdr:cNvSpPr txBox="1"/>
      </cdr:nvSpPr>
      <cdr:spPr>
        <a:xfrm xmlns:a="http://schemas.openxmlformats.org/drawingml/2006/main">
          <a:off x="3135695" y="3563160"/>
          <a:ext cx="1593776" cy="30268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0.32086</cdr:x>
      <cdr:y>0.31916</cdr:y>
    </cdr:from>
    <cdr:to>
      <cdr:x>0.7068</cdr:x>
      <cdr:y>0.57164</cdr:y>
    </cdr:to>
    <cdr:sp macro="" textlink="">
      <cdr:nvSpPr>
        <cdr:cNvPr id="8"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1526144" y="1323420"/>
          <a:ext cx="1835708" cy="104691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57</xdr:col>
      <xdr:colOff>459462</xdr:colOff>
      <xdr:row>4</xdr:row>
      <xdr:rowOff>79329</xdr:rowOff>
    </xdr:from>
    <xdr:to>
      <xdr:col>60</xdr:col>
      <xdr:colOff>373737</xdr:colOff>
      <xdr:row>27</xdr:row>
      <xdr:rowOff>26075</xdr:rowOff>
    </xdr:to>
    <xdr:graphicFrame macro="">
      <xdr:nvGraphicFramePr>
        <xdr:cNvPr id="5" name="グラフ 2">
          <a:extLst>
            <a:ext uri="{FF2B5EF4-FFF2-40B4-BE49-F238E27FC236}">
              <a16:creationId xmlns:a16="http://schemas.microsoft.com/office/drawing/2014/main" id="{CBE24896-1586-48F6-9306-D64E9D61F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446574</xdr:colOff>
      <xdr:row>26</xdr:row>
      <xdr:rowOff>74775</xdr:rowOff>
    </xdr:from>
    <xdr:to>
      <xdr:col>60</xdr:col>
      <xdr:colOff>396147</xdr:colOff>
      <xdr:row>55</xdr:row>
      <xdr:rowOff>104755</xdr:rowOff>
    </xdr:to>
    <xdr:graphicFrame macro="">
      <xdr:nvGraphicFramePr>
        <xdr:cNvPr id="6" name="グラフ 2">
          <a:extLst>
            <a:ext uri="{FF2B5EF4-FFF2-40B4-BE49-F238E27FC236}">
              <a16:creationId xmlns:a16="http://schemas.microsoft.com/office/drawing/2014/main" id="{2023E72E-8C9B-4308-91A3-B4D2D7EC1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467819</xdr:colOff>
      <xdr:row>4</xdr:row>
      <xdr:rowOff>113646</xdr:rowOff>
    </xdr:from>
    <xdr:to>
      <xdr:col>71</xdr:col>
      <xdr:colOff>180669</xdr:colOff>
      <xdr:row>27</xdr:row>
      <xdr:rowOff>77109</xdr:rowOff>
    </xdr:to>
    <xdr:graphicFrame macro="">
      <xdr:nvGraphicFramePr>
        <xdr:cNvPr id="7" name="グラフ 2">
          <a:extLst>
            <a:ext uri="{FF2B5EF4-FFF2-40B4-BE49-F238E27FC236}">
              <a16:creationId xmlns:a16="http://schemas.microsoft.com/office/drawing/2014/main" id="{71C5723C-103E-43D4-9E0D-797786798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513576</xdr:colOff>
      <xdr:row>26</xdr:row>
      <xdr:rowOff>96299</xdr:rowOff>
    </xdr:from>
    <xdr:to>
      <xdr:col>71</xdr:col>
      <xdr:colOff>259017</xdr:colOff>
      <xdr:row>55</xdr:row>
      <xdr:rowOff>118249</xdr:rowOff>
    </xdr:to>
    <xdr:graphicFrame macro="">
      <xdr:nvGraphicFramePr>
        <xdr:cNvPr id="8" name="グラフ 2">
          <a:extLst>
            <a:ext uri="{FF2B5EF4-FFF2-40B4-BE49-F238E27FC236}">
              <a16:creationId xmlns:a16="http://schemas.microsoft.com/office/drawing/2014/main" id="{EA76FC35-7F62-4A9A-878A-987DB99E1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0.24669</cdr:x>
      <cdr:y>0.01686</cdr:y>
    </cdr:from>
    <cdr:to>
      <cdr:x>0.81304</cdr:x>
      <cdr:y>0.08436</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1638344" y="89690"/>
          <a:ext cx="3761286"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a:t>
          </a:r>
          <a:r>
            <a:rPr kumimoji="1" lang="ja-JP" altLang="en-US" sz="1600" b="1" baseline="0">
              <a:solidFill>
                <a:sysClr val="windowText" lastClr="000000"/>
              </a:solidFill>
              <a:latin typeface="Century" panose="02040604050505020304" pitchFamily="18" charset="0"/>
            </a:rPr>
            <a:t>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 （総</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排出量）</a:t>
          </a:r>
          <a:r>
            <a:rPr kumimoji="1" lang="en-US" altLang="ja-JP" sz="1600" b="1">
              <a:solidFill>
                <a:sysClr val="windowText" lastClr="000000"/>
              </a:solidFill>
              <a:latin typeface="Century" panose="02040604050505020304" pitchFamily="18" charset="0"/>
            </a:rPr>
            <a:t> </a:t>
          </a:r>
        </a:p>
      </cdr:txBody>
    </cdr:sp>
  </cdr:relSizeAnchor>
  <cdr:relSizeAnchor xmlns:cdr="http://schemas.openxmlformats.org/drawingml/2006/chartDrawing">
    <cdr:from>
      <cdr:x>0.92527</cdr:x>
      <cdr:y>0.13127</cdr:y>
    </cdr:from>
    <cdr:to>
      <cdr:x>0.96589</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5004529" y="2397681"/>
          <a:ext cx="3681102" cy="2940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0.02211</cdr:x>
      <cdr:y>0.19188</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150549" y="2345893"/>
          <a:ext cx="2927016" cy="3075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総排出量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0.46793</cdr:x>
      <cdr:y>0.91187</cdr:y>
    </cdr:from>
    <cdr:to>
      <cdr:x>0.5577</cdr:x>
      <cdr:y>0.96603</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90315" y="4850892"/>
          <a:ext cx="650416" cy="2881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931767" y="4181286"/>
          <a:ext cx="4965821" cy="124629"/>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4.xml><?xml version="1.0" encoding="utf-8"?>
<c:userShapes xmlns:c="http://schemas.openxmlformats.org/drawingml/2006/chart">
  <cdr:relSizeAnchor xmlns:cdr="http://schemas.openxmlformats.org/drawingml/2006/chartDrawing">
    <cdr:from>
      <cdr:x>0.17359</cdr:x>
      <cdr:y>0.0257</cdr:y>
    </cdr:from>
    <cdr:to>
      <cdr:x>0.85429</cdr:x>
      <cdr:y>0.0891</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263848" y="145562"/>
          <a:ext cx="4955972"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排出量 　</a:t>
          </a:r>
          <a:r>
            <a:rPr kumimoji="1" lang="en-US" altLang="ja-JP" sz="1600" b="1">
              <a:solidFill>
                <a:sysClr val="windowText" lastClr="000000"/>
              </a:solidFill>
              <a:latin typeface="Century" panose="02040604050505020304" pitchFamily="18" charset="0"/>
            </a:rPr>
            <a:t>(</a:t>
          </a:r>
          <a:r>
            <a:rPr kumimoji="1" lang="ja-JP" altLang="en-US" sz="1600" b="1">
              <a:solidFill>
                <a:sysClr val="windowText" lastClr="000000"/>
              </a:solidFill>
              <a:latin typeface="Century" panose="02040604050505020304" pitchFamily="18" charset="0"/>
            </a:rPr>
            <a:t>エネルギー起源</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a:t>
          </a:r>
          <a:r>
            <a:rPr kumimoji="1" lang="en-US" altLang="ja-JP" sz="1600" b="1">
              <a:solidFill>
                <a:sysClr val="windowText" lastClr="000000"/>
              </a:solidFill>
              <a:latin typeface="Century" panose="02040604050505020304" pitchFamily="18" charset="0"/>
            </a:rPr>
            <a:t>)</a:t>
          </a: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0.05296</cdr:x>
      <cdr:y>0.81166</cdr:y>
    </cdr:from>
    <cdr:to>
      <cdr:x>0.135</cdr:x>
      <cdr:y>0.88064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385574" y="4597164"/>
          <a:ext cx="597304" cy="39069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0.87603</cdr:x>
      <cdr:y>0.80984</cdr:y>
    </cdr:from>
    <cdr:to>
      <cdr:x>0.9408</cdr:x>
      <cdr:y>0.87476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378057" y="4586856"/>
          <a:ext cx="471567" cy="3676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0.46625</cdr:x>
      <cdr:y>0.91379</cdr:y>
    </cdr:from>
    <cdr:to>
      <cdr:x>0.55602</cdr:x>
      <cdr:y>0.96795</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394617" y="5175574"/>
          <a:ext cx="653584" cy="306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0.91614</cdr:x>
      <cdr:y>0.13918</cdr:y>
    </cdr:from>
    <cdr:to>
      <cdr:x>0.96255</cdr:x>
      <cdr:y>0.82252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4903880" y="2554538"/>
          <a:ext cx="3870351" cy="3378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 </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エネルギー起源</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928679" y="4358480"/>
          <a:ext cx="4944863" cy="143776"/>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5.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capita</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 (Total 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e</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0.92315</cdr:x>
      <cdr:y>0.13599</cdr:y>
    </cdr:from>
    <cdr:to>
      <cdr:x>0.96109</cdr:x>
      <cdr:y>0.85726</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960347" y="2513116"/>
          <a:ext cx="3851286" cy="2773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Line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0.02211</cdr:x>
      <cdr:y>0.19188</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150549" y="2345893"/>
          <a:ext cx="2927016" cy="3075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Total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CO</a:t>
          </a:r>
          <a:r>
            <a:rPr kumimoji="1" lang="en-US" altLang="ja-JP" sz="1100" baseline="-25000">
              <a:solidFill>
                <a:sysClr val="windowText" lastClr="000000"/>
              </a:solidFill>
              <a:effectLst/>
              <a:latin typeface="Century" panose="02040604050505020304" pitchFamily="18" charset="0"/>
              <a:ea typeface="+mn-ea"/>
              <a:cs typeface="+mn-cs"/>
            </a:rPr>
            <a:t>2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0.50072</cdr:x>
      <cdr:y>0.91419</cdr:y>
    </cdr:from>
    <cdr:to>
      <cdr:x>0.57166</cdr:x>
      <cdr:y>0.96327</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331868" y="4878501"/>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926289" y="4212683"/>
          <a:ext cx="4905198" cy="138141"/>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6.xml><?xml version="1.0" encoding="utf-8"?>
<c:userShapes xmlns:c="http://schemas.openxmlformats.org/drawingml/2006/chart">
  <cdr:relSizeAnchor xmlns:cdr="http://schemas.openxmlformats.org/drawingml/2006/chartDrawing">
    <cdr:from>
      <cdr:x>0.15041</cdr:x>
      <cdr:y>0.04222</cdr:y>
    </cdr:from>
    <cdr:to>
      <cdr:x>0.98978</cdr:x>
      <cdr:y>0.10214</cdr:y>
    </cdr:to>
    <cdr:sp macro="" textlink="">
      <cdr:nvSpPr>
        <cdr:cNvPr id="3" name="テキスト ボックス 3">
          <a:extLst xmlns:a="http://schemas.openxmlformats.org/drawingml/2006/main">
            <a:ext uri="{FF2B5EF4-FFF2-40B4-BE49-F238E27FC236}">
              <a16:creationId xmlns:a16="http://schemas.microsoft.com/office/drawing/2014/main" id="{A061BE93-4A17-46D5-B9B3-4E7DA1668FD6}"/>
            </a:ext>
          </a:extLst>
        </cdr:cNvPr>
        <cdr:cNvSpPr txBox="1"/>
      </cdr:nvSpPr>
      <cdr:spPr>
        <a:xfrm xmlns:a="http://schemas.openxmlformats.org/drawingml/2006/main">
          <a:off x="1005759" y="238924"/>
          <a:ext cx="5612690" cy="3390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capita (Energy-related</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 C</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89D8A708-5856-4C06-989D-DA37C58293C5}"/>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0.05139</cdr:x>
      <cdr:y>0.80957</cdr:y>
    </cdr:from>
    <cdr:to>
      <cdr:x>0.13343</cdr:x>
      <cdr:y>0.87855</cdr:y>
    </cdr:to>
    <cdr:sp macro="" textlink="">
      <cdr:nvSpPr>
        <cdr:cNvPr id="11" name="テキスト ボックス 1">
          <a:extLst xmlns:a="http://schemas.openxmlformats.org/drawingml/2006/main">
            <a:ext uri="{FF2B5EF4-FFF2-40B4-BE49-F238E27FC236}">
              <a16:creationId xmlns:a16="http://schemas.microsoft.com/office/drawing/2014/main" id="{035FF31E-5EE6-4BDC-80D1-651443F7F54B}"/>
            </a:ext>
          </a:extLst>
        </cdr:cNvPr>
        <cdr:cNvSpPr txBox="1"/>
      </cdr:nvSpPr>
      <cdr:spPr>
        <a:xfrm xmlns:a="http://schemas.openxmlformats.org/drawingml/2006/main">
          <a:off x="377106" y="4576209"/>
          <a:ext cx="602047" cy="3899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0.8777</cdr:x>
      <cdr:y>0.80985</cdr:y>
    </cdr:from>
    <cdr:to>
      <cdr:x>0.93344</cdr:x>
      <cdr:y>0.87477</cdr:y>
    </cdr:to>
    <cdr:sp macro="" textlink="">
      <cdr:nvSpPr>
        <cdr:cNvPr id="12" name="テキスト ボックス 1">
          <a:extLst xmlns:a="http://schemas.openxmlformats.org/drawingml/2006/main">
            <a:ext uri="{FF2B5EF4-FFF2-40B4-BE49-F238E27FC236}">
              <a16:creationId xmlns:a16="http://schemas.microsoft.com/office/drawing/2014/main" id="{945D31B9-9D18-4AEE-894C-1C1D28DF4A12}"/>
            </a:ext>
          </a:extLst>
        </cdr:cNvPr>
        <cdr:cNvSpPr txBox="1"/>
      </cdr:nvSpPr>
      <cdr:spPr>
        <a:xfrm xmlns:a="http://schemas.openxmlformats.org/drawingml/2006/main">
          <a:off x="6440980" y="4577828"/>
          <a:ext cx="408991" cy="3669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0.50597</cdr:x>
      <cdr:y>0.91009</cdr:y>
    </cdr:from>
    <cdr:to>
      <cdr:x>0.57656</cdr:x>
      <cdr:y>0.95637</cdr:y>
    </cdr:to>
    <cdr:sp macro="" textlink="">
      <cdr:nvSpPr>
        <cdr:cNvPr id="13" name="テキスト ボックス 3">
          <a:extLst xmlns:a="http://schemas.openxmlformats.org/drawingml/2006/main">
            <a:ext uri="{FF2B5EF4-FFF2-40B4-BE49-F238E27FC236}">
              <a16:creationId xmlns:a16="http://schemas.microsoft.com/office/drawing/2014/main" id="{C90214D9-520D-4496-8E98-E130435968E9}"/>
            </a:ext>
          </a:extLst>
        </cdr:cNvPr>
        <cdr:cNvSpPr txBox="1"/>
      </cdr:nvSpPr>
      <cdr:spPr>
        <a:xfrm xmlns:a="http://schemas.openxmlformats.org/drawingml/2006/main">
          <a:off x="3383311" y="5150205"/>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0.91653</cdr:x>
      <cdr:y>0.11804</cdr:y>
    </cdr:from>
    <cdr:to>
      <cdr:x>0.95743</cdr:x>
      <cdr:y>0.86507</cdr:y>
    </cdr:to>
    <cdr:sp macro="" textlink="">
      <cdr:nvSpPr>
        <cdr:cNvPr id="14" name="テキスト ボックス 3">
          <a:extLst xmlns:a="http://schemas.openxmlformats.org/drawingml/2006/main">
            <a:ext uri="{FF2B5EF4-FFF2-40B4-BE49-F238E27FC236}">
              <a16:creationId xmlns:a16="http://schemas.microsoft.com/office/drawing/2014/main" id="{17D29E80-BAAC-4758-9A52-E315F2DBCA25}"/>
            </a:ext>
          </a:extLst>
        </cdr:cNvPr>
        <cdr:cNvSpPr txBox="1"/>
      </cdr:nvSpPr>
      <cdr:spPr>
        <a:xfrm xmlns:a="http://schemas.openxmlformats.org/drawingml/2006/main" rot="5400000">
          <a:off x="4161414" y="2596481"/>
          <a:ext cx="4152900" cy="2722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l</a:t>
          </a:r>
          <a:r>
            <a:rPr kumimoji="1" lang="en-US" altLang="ja-JP" sz="1200">
              <a:solidFill>
                <a:sysClr val="windowText" lastClr="000000"/>
              </a:solidFill>
              <a:effectLst/>
              <a:latin typeface="Century" panose="02040604050505020304" pitchFamily="18" charset="0"/>
              <a:ea typeface="+mn-ea"/>
              <a:cs typeface="+mn-cs"/>
            </a:rPr>
            <a:t>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0.02061</cdr:x>
      <cdr:y>0.09837</cdr:y>
    </cdr:from>
    <cdr:to>
      <cdr:x>0.06811</cdr:x>
      <cdr:y>0.82224</cdr:y>
    </cdr:to>
    <cdr:sp macro="" textlink="">
      <cdr:nvSpPr>
        <cdr:cNvPr id="17" name="テキスト ボックス 4">
          <a:extLst xmlns:a="http://schemas.openxmlformats.org/drawingml/2006/main">
            <a:ext uri="{FF2B5EF4-FFF2-40B4-BE49-F238E27FC236}">
              <a16:creationId xmlns:a16="http://schemas.microsoft.com/office/drawing/2014/main" id="{6426BE10-A7E3-4D30-A350-F2F26D3BE38A}"/>
            </a:ext>
          </a:extLst>
        </cdr:cNvPr>
        <cdr:cNvSpPr txBox="1"/>
      </cdr:nvSpPr>
      <cdr:spPr>
        <a:xfrm xmlns:a="http://schemas.openxmlformats.org/drawingml/2006/main" rot="16200000">
          <a:off x="-1716715" y="2400791"/>
          <a:ext cx="4024101" cy="3162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 from fuel combustion</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100" baseline="-2500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0.13613</cdr:x>
      <cdr:y>0.78936</cdr:y>
    </cdr:from>
    <cdr:to>
      <cdr:x>0.88547</cdr:x>
      <cdr:y>0.81458</cdr:y>
    </cdr:to>
    <cdr:grpSp>
      <cdr:nvGrpSpPr>
        <cdr:cNvPr id="16" name="Group 14">
          <a:extLst xmlns:a="http://schemas.openxmlformats.org/drawingml/2006/main">
            <a:ext uri="{FF2B5EF4-FFF2-40B4-BE49-F238E27FC236}">
              <a16:creationId xmlns:a16="http://schemas.microsoft.com/office/drawing/2014/main" id="{DA559B79-16F9-47C4-9C33-B40C10100DB6}"/>
            </a:ext>
          </a:extLst>
        </cdr:cNvPr>
        <cdr:cNvGrpSpPr>
          <a:grpSpLocks xmlns:a="http://schemas.openxmlformats.org/drawingml/2006/main"/>
        </cdr:cNvGrpSpPr>
      </cdr:nvGrpSpPr>
      <cdr:grpSpPr bwMode="auto">
        <a:xfrm xmlns:a="http://schemas.openxmlformats.org/drawingml/2006/main">
          <a:off x="904596" y="4380652"/>
          <a:ext cx="4979432" cy="139962"/>
          <a:chOff x="0" y="0"/>
          <a:chExt cx="5326872" cy="103532"/>
        </a:xfrm>
      </cdr:grpSpPr>
      <cdr:pic>
        <cdr:nvPicPr>
          <cdr:cNvPr id="8" name="Picture 10">
            <a:extLst xmlns:a="http://schemas.openxmlformats.org/drawingml/2006/main">
              <a:ext uri="{FF2B5EF4-FFF2-40B4-BE49-F238E27FC236}">
                <a16:creationId xmlns:a16="http://schemas.microsoft.com/office/drawing/2014/main" id="{64941D09-A394-4572-ACD3-4E97CAF644D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5033B356-C5E0-49FC-8500-7A03DE92BB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E9E96845-73D8-429E-8217-09166021A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7.xml><?xml version="1.0" encoding="utf-8"?>
<xdr:wsDr xmlns:xdr="http://schemas.openxmlformats.org/drawingml/2006/spreadsheetDrawing" xmlns:a="http://schemas.openxmlformats.org/drawingml/2006/main">
  <xdr:twoCellAnchor>
    <xdr:from>
      <xdr:col>57</xdr:col>
      <xdr:colOff>235248</xdr:colOff>
      <xdr:row>4</xdr:row>
      <xdr:rowOff>42287</xdr:rowOff>
    </xdr:from>
    <xdr:to>
      <xdr:col>59</xdr:col>
      <xdr:colOff>622445</xdr:colOff>
      <xdr:row>21</xdr:row>
      <xdr:rowOff>17320</xdr:rowOff>
    </xdr:to>
    <xdr:graphicFrame macro="">
      <xdr:nvGraphicFramePr>
        <xdr:cNvPr id="6" name="グラフ 2">
          <a:extLst>
            <a:ext uri="{FF2B5EF4-FFF2-40B4-BE49-F238E27FC236}">
              <a16:creationId xmlns:a16="http://schemas.microsoft.com/office/drawing/2014/main" id="{2F53EAE9-D5F0-4C12-8538-ED4F5236D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178190</xdr:colOff>
      <xdr:row>22</xdr:row>
      <xdr:rowOff>50553</xdr:rowOff>
    </xdr:from>
    <xdr:to>
      <xdr:col>60</xdr:col>
      <xdr:colOff>216477</xdr:colOff>
      <xdr:row>46</xdr:row>
      <xdr:rowOff>35720</xdr:rowOff>
    </xdr:to>
    <xdr:graphicFrame macro="">
      <xdr:nvGraphicFramePr>
        <xdr:cNvPr id="7" name="グラフ 4">
          <a:extLst>
            <a:ext uri="{FF2B5EF4-FFF2-40B4-BE49-F238E27FC236}">
              <a16:creationId xmlns:a16="http://schemas.microsoft.com/office/drawing/2014/main" id="{CA0B8380-E5E4-4A55-BAE1-5EA262525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579586</xdr:colOff>
      <xdr:row>4</xdr:row>
      <xdr:rowOff>33554</xdr:rowOff>
    </xdr:from>
    <xdr:to>
      <xdr:col>69</xdr:col>
      <xdr:colOff>76777</xdr:colOff>
      <xdr:row>21</xdr:row>
      <xdr:rowOff>43366</xdr:rowOff>
    </xdr:to>
    <xdr:graphicFrame macro="">
      <xdr:nvGraphicFramePr>
        <xdr:cNvPr id="5" name="グラフ 2">
          <a:extLst>
            <a:ext uri="{FF2B5EF4-FFF2-40B4-BE49-F238E27FC236}">
              <a16:creationId xmlns:a16="http://schemas.microsoft.com/office/drawing/2014/main" id="{96AFE5E1-0325-44A4-8936-749D9300B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26354</xdr:colOff>
      <xdr:row>22</xdr:row>
      <xdr:rowOff>30524</xdr:rowOff>
    </xdr:from>
    <xdr:to>
      <xdr:col>69</xdr:col>
      <xdr:colOff>189489</xdr:colOff>
      <xdr:row>45</xdr:row>
      <xdr:rowOff>163514</xdr:rowOff>
    </xdr:to>
    <xdr:graphicFrame macro="">
      <xdr:nvGraphicFramePr>
        <xdr:cNvPr id="8" name="グラフ 7">
          <a:extLst>
            <a:ext uri="{FF2B5EF4-FFF2-40B4-BE49-F238E27FC236}">
              <a16:creationId xmlns:a16="http://schemas.microsoft.com/office/drawing/2014/main" id="{8329C9E6-BA73-4F12-8F23-2C554F2DD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0.04463</cdr:x>
      <cdr:y>0.16067</cdr:y>
    </cdr:from>
    <cdr:to>
      <cdr:x>0.08344</cdr:x>
      <cdr:y>0.79866</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165040" y="2208996"/>
          <a:ext cx="3091601" cy="230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0.50402</cdr:x>
      <cdr:y>0.93503</cdr:y>
    </cdr:from>
    <cdr:to>
      <cdr:x>0.59379</cdr:x>
      <cdr:y>0.98919</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97062" y="4496431"/>
          <a:ext cx="533796" cy="2604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0.03414</cdr:x>
      <cdr:y>0.07694</cdr:y>
    </cdr:from>
    <cdr:to>
      <cdr:x>0.08949</cdr:x>
      <cdr:y>0.8231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374288" y="1924824"/>
          <a:ext cx="3452927" cy="3153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0.47831</cdr:x>
      <cdr:y>0.92419</cdr:y>
    </cdr:from>
    <cdr:to>
      <cdr:x>0.56808</cdr:x>
      <cdr:y>0.97834</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2973947" y="4512764"/>
          <a:ext cx="558157" cy="2644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0.06991</cdr:x>
      <cdr:y>0</cdr:y>
    </cdr:from>
    <cdr:to>
      <cdr:x>0.86763</cdr:x>
      <cdr:y>0.08984</cdr:y>
    </cdr:to>
    <cdr:sp macro="" textlink="">
      <cdr:nvSpPr>
        <cdr:cNvPr id="3" name="テキスト ボックス 2">
          <a:extLst xmlns:a="http://schemas.openxmlformats.org/drawingml/2006/main">
            <a:ext uri="{FF2B5EF4-FFF2-40B4-BE49-F238E27FC236}">
              <a16:creationId xmlns:a16="http://schemas.microsoft.com/office/drawing/2014/main" id="{9881CB9E-0E0F-416E-A91F-FCB6C1233AEB}"/>
            </a:ext>
          </a:extLst>
        </cdr:cNvPr>
        <cdr:cNvSpPr txBox="1"/>
      </cdr:nvSpPr>
      <cdr:spPr>
        <a:xfrm xmlns:a="http://schemas.openxmlformats.org/drawingml/2006/main">
          <a:off x="579770" y="0"/>
          <a:ext cx="6615571" cy="4023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800" b="1">
              <a:effectLst/>
              <a:latin typeface="Century" panose="02040604050505020304" pitchFamily="18" charset="0"/>
              <a:ea typeface="+mn-ea"/>
              <a:cs typeface="Times New Roman" panose="02020603050405020304" pitchFamily="18" charset="0"/>
            </a:rPr>
            <a:t>GHG</a:t>
          </a:r>
          <a:r>
            <a:rPr lang="en-US" altLang="ja-JP" sz="1800" b="1" baseline="0">
              <a:effectLst/>
              <a:latin typeface="Century" panose="02040604050505020304" pitchFamily="18" charset="0"/>
              <a:ea typeface="+mn-ea"/>
              <a:cs typeface="Times New Roman" panose="02020603050405020304" pitchFamily="18" charset="0"/>
            </a:rPr>
            <a:t> emissions by gas (excluding energy-related CO</a:t>
          </a:r>
          <a:r>
            <a:rPr lang="en-US" altLang="ja-JP" sz="1800" b="1" baseline="-25000">
              <a:effectLst/>
              <a:latin typeface="Century" panose="02040604050505020304" pitchFamily="18" charset="0"/>
              <a:ea typeface="+mn-ea"/>
              <a:cs typeface="Times New Roman" panose="02020603050405020304" pitchFamily="18" charset="0"/>
            </a:rPr>
            <a:t>2</a:t>
          </a:r>
          <a:r>
            <a:rPr lang="en-US" altLang="ja-JP" sz="1800" b="1" baseline="0">
              <a:effectLst/>
              <a:latin typeface="Century" panose="02040604050505020304" pitchFamily="18" charset="0"/>
              <a:ea typeface="+mn-ea"/>
              <a:cs typeface="Times New Roman" panose="02020603050405020304" pitchFamily="18" charset="0"/>
            </a:rPr>
            <a:t> emissions</a:t>
          </a:r>
          <a:r>
            <a:rPr lang="en-US" altLang="ja-JP" sz="1400" b="1" baseline="0">
              <a:effectLst/>
              <a:latin typeface="Century" panose="02040604050505020304" pitchFamily="18" charset="0"/>
              <a:ea typeface="+mn-ea"/>
              <a:cs typeface="Times New Roman" panose="02020603050405020304" pitchFamily="18" charset="0"/>
            </a:rPr>
            <a:t>)</a:t>
          </a:r>
          <a:endParaRPr lang="ja-JP" altLang="ja-JP" sz="1800" b="1">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0.38426</cdr:x>
      <cdr:y>0.91924</cdr:y>
    </cdr:from>
    <cdr:to>
      <cdr:x>0.50588</cdr:x>
      <cdr:y>0.96494</cdr:y>
    </cdr:to>
    <cdr:sp macro="" textlink="">
      <cdr:nvSpPr>
        <cdr:cNvPr id="5" name="テキスト ボックス 1">
          <a:extLst xmlns:a="http://schemas.openxmlformats.org/drawingml/2006/main">
            <a:ext uri="{FF2B5EF4-FFF2-40B4-BE49-F238E27FC236}">
              <a16:creationId xmlns:a16="http://schemas.microsoft.com/office/drawing/2014/main" id="{7A017F91-9BF3-4FDE-BC2E-F124A445880E}"/>
            </a:ext>
          </a:extLst>
        </cdr:cNvPr>
        <cdr:cNvSpPr txBox="1"/>
      </cdr:nvSpPr>
      <cdr:spPr>
        <a:xfrm xmlns:a="http://schemas.openxmlformats.org/drawingml/2006/main">
          <a:off x="2928042" y="4305655"/>
          <a:ext cx="926744" cy="21405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entury" panose="02040604050505020304" pitchFamily="18" charset="0"/>
              <a:ea typeface="+mn-ea"/>
              <a:cs typeface="Times New Roman" panose="02020603050405020304" pitchFamily="18" charset="0"/>
            </a:rPr>
            <a:t>(FY)</a:t>
          </a:r>
          <a:endParaRPr lang="ja-JP" altLang="ja-JP" sz="12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0.03519</cdr:x>
      <cdr:y>0.31111</cdr:y>
    </cdr:from>
    <cdr:to>
      <cdr:x>0.07083</cdr:x>
      <cdr:y>0.67109</cdr:y>
    </cdr:to>
    <cdr:sp macro="" textlink="">
      <cdr:nvSpPr>
        <cdr:cNvPr id="13" name="テキスト ボックス 1">
          <a:extLst xmlns:a="http://schemas.openxmlformats.org/drawingml/2006/main">
            <a:ext uri="{FF2B5EF4-FFF2-40B4-BE49-F238E27FC236}">
              <a16:creationId xmlns:a16="http://schemas.microsoft.com/office/drawing/2014/main" id="{12462F0C-DE10-45F5-8565-CC457D2256D5}"/>
            </a:ext>
          </a:extLst>
        </cdr:cNvPr>
        <cdr:cNvSpPr txBox="1"/>
      </cdr:nvSpPr>
      <cdr:spPr>
        <a:xfrm xmlns:a="http://schemas.openxmlformats.org/drawingml/2006/main" rot="16200000">
          <a:off x="-366416" y="2051482"/>
          <a:ext cx="1612061" cy="295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Century" panose="02040604050505020304" pitchFamily="18" charset="0"/>
              <a:cs typeface="Times New Roman" panose="02020603050405020304" pitchFamily="18" charset="0"/>
            </a:rPr>
            <a:t>(Mt-CO</a:t>
          </a:r>
          <a:r>
            <a:rPr lang="en-US" altLang="ja-JP" sz="1200" baseline="-25000">
              <a:latin typeface="Century" panose="02040604050505020304" pitchFamily="18" charset="0"/>
              <a:cs typeface="Times New Roman" panose="02020603050405020304" pitchFamily="18" charset="0"/>
            </a:rPr>
            <a:t>2</a:t>
          </a:r>
          <a:r>
            <a:rPr lang="en-US" altLang="ja-JP" sz="1200">
              <a:latin typeface="Century" panose="02040604050505020304" pitchFamily="18" charset="0"/>
              <a:cs typeface="Times New Roman" panose="02020603050405020304" pitchFamily="18" charset="0"/>
            </a:rPr>
            <a:t>eq.)</a:t>
          </a:r>
          <a:endParaRPr lang="ja-JP" altLang="en-US" sz="1200">
            <a:latin typeface="Century" panose="02040604050505020304" pitchFamily="18" charset="0"/>
            <a:cs typeface="Times New Roman" panose="02020603050405020304" pitchFamily="18"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0.04628</cdr:x>
      <cdr:y>0.15748</cdr:y>
    </cdr:from>
    <cdr:to>
      <cdr:x>0.08503</cdr:x>
      <cdr:y>0.84256</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56582" y="2318260"/>
          <a:ext cx="3344260" cy="2452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 per GDP (t-CO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en-US" altLang="ja-JP" sz="1200">
              <a:solidFill>
                <a:sysClr val="windowText" lastClr="000000"/>
              </a:solidFill>
              <a:effectLst/>
              <a:latin typeface="Century" panose="02040604050505020304" pitchFamily="18" charset="0"/>
              <a:ea typeface="+mn-ea"/>
              <a:cs typeface="+mn-cs"/>
            </a:rPr>
            <a: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0.50478</cdr:x>
      <cdr:y>0.93015</cdr:y>
    </cdr:from>
    <cdr:to>
      <cdr:x>0.58617</cdr:x>
      <cdr:y>0.98384</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2927701" y="4537625"/>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0.02609</cdr:x>
      <cdr:y>0.14027</cdr:y>
    </cdr:from>
    <cdr:to>
      <cdr:x>0.08143</cdr:x>
      <cdr:y>0.90886</cdr:y>
    </cdr:to>
    <cdr:sp macro="" textlink="">
      <cdr:nvSpPr>
        <cdr:cNvPr id="6" name="テキスト ボックス 3">
          <a:extLst xmlns:a="http://schemas.openxmlformats.org/drawingml/2006/main">
            <a:ext uri="{FF2B5EF4-FFF2-40B4-BE49-F238E27FC236}">
              <a16:creationId xmlns:a16="http://schemas.microsoft.com/office/drawing/2014/main" id="{6300A2DF-5FB9-44FA-A34F-771BEA667781}"/>
            </a:ext>
          </a:extLst>
        </cdr:cNvPr>
        <cdr:cNvSpPr txBox="1"/>
      </cdr:nvSpPr>
      <cdr:spPr>
        <a:xfrm xmlns:a="http://schemas.openxmlformats.org/drawingml/2006/main" rot="16200000">
          <a:off x="-1447760" y="2242146"/>
          <a:ext cx="3521051" cy="3219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baseline="0">
              <a:solidFill>
                <a:sysClr val="windowText" lastClr="000000"/>
              </a:solidFill>
              <a:effectLst/>
              <a:latin typeface="Century" panose="02040604050505020304" pitchFamily="18" charset="0"/>
              <a:ea typeface="+mn-ea"/>
              <a:cs typeface="+mn-cs"/>
            </a:rPr>
            <a:t> emissions</a:t>
          </a:r>
          <a:r>
            <a:rPr kumimoji="1" lang="en-US" altLang="ja-JP" sz="1200">
              <a:solidFill>
                <a:sysClr val="windowText" lastClr="000000"/>
              </a:solidFill>
              <a:effectLst/>
              <a:latin typeface="Century" panose="02040604050505020304" pitchFamily="18" charset="0"/>
              <a:ea typeface="+mn-ea"/>
              <a:cs typeface="+mn-cs"/>
            </a:rPr>
            <a:t> per GDP </a:t>
          </a:r>
          <a:r>
            <a:rPr kumimoji="1" lang="en-US" altLang="ja-JP" sz="1200" baseline="0">
              <a:solidFill>
                <a:sysClr val="windowText" lastClr="000000"/>
              </a:solidFill>
              <a:effectLst/>
              <a:latin typeface="Century" panose="02040604050505020304" pitchFamily="18" charset="0"/>
              <a:ea typeface="+mn-ea"/>
              <a:cs typeface="+mn-cs"/>
            </a:rPr>
            <a:t> (t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0.52079</cdr:x>
      <cdr:y>0.92395</cdr:y>
    </cdr:from>
    <cdr:to>
      <cdr:x>0.60159</cdr:x>
      <cdr:y>0.97929</cdr:y>
    </cdr:to>
    <cdr:sp macro="" textlink="">
      <cdr:nvSpPr>
        <cdr:cNvPr id="3" name="テキスト ボックス 3">
          <a:extLst xmlns:a="http://schemas.openxmlformats.org/drawingml/2006/main">
            <a:ext uri="{FF2B5EF4-FFF2-40B4-BE49-F238E27FC236}">
              <a16:creationId xmlns:a16="http://schemas.microsoft.com/office/drawing/2014/main" id="{E89D08EB-E6CF-47EC-9220-AC9D8D576052}"/>
            </a:ext>
          </a:extLst>
        </cdr:cNvPr>
        <cdr:cNvSpPr txBox="1"/>
      </cdr:nvSpPr>
      <cdr:spPr>
        <a:xfrm xmlns:a="http://schemas.openxmlformats.org/drawingml/2006/main">
          <a:off x="3042663" y="4373193"/>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57</xdr:col>
      <xdr:colOff>178594</xdr:colOff>
      <xdr:row>3</xdr:row>
      <xdr:rowOff>154782</xdr:rowOff>
    </xdr:from>
    <xdr:to>
      <xdr:col>66</xdr:col>
      <xdr:colOff>142535</xdr:colOff>
      <xdr:row>24</xdr:row>
      <xdr:rowOff>111565</xdr:rowOff>
    </xdr:to>
    <xdr:graphicFrame macro="">
      <xdr:nvGraphicFramePr>
        <xdr:cNvPr id="10" name="Chart 1">
          <a:extLst>
            <a:ext uri="{FF2B5EF4-FFF2-40B4-BE49-F238E27FC236}">
              <a16:creationId xmlns:a16="http://schemas.microsoft.com/office/drawing/2014/main" id="{F964E010-C22E-4688-8F00-ED98AA4F4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58</xdr:col>
      <xdr:colOff>535782</xdr:colOff>
      <xdr:row>27</xdr:row>
      <xdr:rowOff>130969</xdr:rowOff>
    </xdr:from>
    <xdr:to>
      <xdr:col>65</xdr:col>
      <xdr:colOff>145264</xdr:colOff>
      <xdr:row>48</xdr:row>
      <xdr:rowOff>103730</xdr:rowOff>
    </xdr:to>
    <xdr:graphicFrame macro="">
      <xdr:nvGraphicFramePr>
        <xdr:cNvPr id="11" name="Chart 1">
          <a:extLst>
            <a:ext uri="{FF2B5EF4-FFF2-40B4-BE49-F238E27FC236}">
              <a16:creationId xmlns:a16="http://schemas.microsoft.com/office/drawing/2014/main" id="{2D4B22EE-4AAC-44D4-9D26-C4C5F4EEA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58</xdr:col>
      <xdr:colOff>500063</xdr:colOff>
      <xdr:row>52</xdr:row>
      <xdr:rowOff>160337</xdr:rowOff>
    </xdr:from>
    <xdr:to>
      <xdr:col>65</xdr:col>
      <xdr:colOff>112720</xdr:colOff>
      <xdr:row>73</xdr:row>
      <xdr:rowOff>145797</xdr:rowOff>
    </xdr:to>
    <xdr:graphicFrame macro="">
      <xdr:nvGraphicFramePr>
        <xdr:cNvPr id="13" name="Chart 1">
          <a:extLst>
            <a:ext uri="{FF2B5EF4-FFF2-40B4-BE49-F238E27FC236}">
              <a16:creationId xmlns:a16="http://schemas.microsoft.com/office/drawing/2014/main" id="{77673FD2-95AC-4FCE-9DE6-C633F5CFD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61</xdr:col>
      <xdr:colOff>598487</xdr:colOff>
      <xdr:row>22</xdr:row>
      <xdr:rowOff>148828</xdr:rowOff>
    </xdr:from>
    <xdr:to>
      <xdr:col>62</xdr:col>
      <xdr:colOff>551812</xdr:colOff>
      <xdr:row>26</xdr:row>
      <xdr:rowOff>114959</xdr:rowOff>
    </xdr:to>
    <xdr:sp macro="" textlink="">
      <xdr:nvSpPr>
        <xdr:cNvPr id="16" name="矢印: 下 15">
          <a:extLst>
            <a:ext uri="{FF2B5EF4-FFF2-40B4-BE49-F238E27FC236}">
              <a16:creationId xmlns:a16="http://schemas.microsoft.com/office/drawing/2014/main" id="{D61171DB-7F7B-4A8A-82BA-F9DFB74F10A0}"/>
            </a:ext>
          </a:extLst>
        </xdr:cNvPr>
        <xdr:cNvSpPr/>
      </xdr:nvSpPr>
      <xdr:spPr bwMode="auto">
        <a:xfrm flipV="1">
          <a:off x="22970331" y="4601766"/>
          <a:ext cx="631981" cy="68050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64</xdr:col>
      <xdr:colOff>345281</xdr:colOff>
      <xdr:row>3</xdr:row>
      <xdr:rowOff>166688</xdr:rowOff>
    </xdr:from>
    <xdr:to>
      <xdr:col>73</xdr:col>
      <xdr:colOff>154440</xdr:colOff>
      <xdr:row>24</xdr:row>
      <xdr:rowOff>126646</xdr:rowOff>
    </xdr:to>
    <xdr:graphicFrame macro="">
      <xdr:nvGraphicFramePr>
        <xdr:cNvPr id="17" name="Chart 1">
          <a:extLst>
            <a:ext uri="{FF2B5EF4-FFF2-40B4-BE49-F238E27FC236}">
              <a16:creationId xmlns:a16="http://schemas.microsoft.com/office/drawing/2014/main" id="{46A5D292-3ED4-46BA-95FD-F80BCC02C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64</xdr:col>
      <xdr:colOff>339724</xdr:colOff>
      <xdr:row>27</xdr:row>
      <xdr:rowOff>115888</xdr:rowOff>
    </xdr:from>
    <xdr:to>
      <xdr:col>73</xdr:col>
      <xdr:colOff>145708</xdr:colOff>
      <xdr:row>48</xdr:row>
      <xdr:rowOff>75846</xdr:rowOff>
    </xdr:to>
    <xdr:graphicFrame macro="">
      <xdr:nvGraphicFramePr>
        <xdr:cNvPr id="19" name="Chart 1">
          <a:extLst>
            <a:ext uri="{FF2B5EF4-FFF2-40B4-BE49-F238E27FC236}">
              <a16:creationId xmlns:a16="http://schemas.microsoft.com/office/drawing/2014/main" id="{D871767B-8853-4843-B79C-AAE07DF41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64</xdr:col>
      <xdr:colOff>342106</xdr:colOff>
      <xdr:row>53</xdr:row>
      <xdr:rowOff>47625</xdr:rowOff>
    </xdr:from>
    <xdr:to>
      <xdr:col>73</xdr:col>
      <xdr:colOff>141740</xdr:colOff>
      <xdr:row>74</xdr:row>
      <xdr:rowOff>10757</xdr:rowOff>
    </xdr:to>
    <xdr:graphicFrame macro="">
      <xdr:nvGraphicFramePr>
        <xdr:cNvPr id="20" name="Chart 1">
          <a:extLst>
            <a:ext uri="{FF2B5EF4-FFF2-40B4-BE49-F238E27FC236}">
              <a16:creationId xmlns:a16="http://schemas.microsoft.com/office/drawing/2014/main" id="{7829A1D1-7EE3-4A81-A7D8-6AAF03EEA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68</xdr:col>
      <xdr:colOff>550862</xdr:colOff>
      <xdr:row>22</xdr:row>
      <xdr:rowOff>153591</xdr:rowOff>
    </xdr:from>
    <xdr:to>
      <xdr:col>69</xdr:col>
      <xdr:colOff>551812</xdr:colOff>
      <xdr:row>26</xdr:row>
      <xdr:rowOff>107022</xdr:rowOff>
    </xdr:to>
    <xdr:sp macro="" textlink="">
      <xdr:nvSpPr>
        <xdr:cNvPr id="9" name="矢印: 下 8">
          <a:extLst>
            <a:ext uri="{FF2B5EF4-FFF2-40B4-BE49-F238E27FC236}">
              <a16:creationId xmlns:a16="http://schemas.microsoft.com/office/drawing/2014/main" id="{DF164D00-53BE-49CF-8825-7E7153F5A910}"/>
            </a:ext>
          </a:extLst>
        </xdr:cNvPr>
        <xdr:cNvSpPr/>
      </xdr:nvSpPr>
      <xdr:spPr bwMode="auto">
        <a:xfrm flipV="1">
          <a:off x="27637581" y="4606529"/>
          <a:ext cx="631981" cy="670981"/>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3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0.36997</cdr:x>
      <cdr:y>0.32487</cdr:y>
    </cdr:from>
    <cdr:to>
      <cdr:x>0.73657</cdr:x>
      <cdr:y>0.62413</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157151" y="1204357"/>
          <a:ext cx="2137478" cy="11094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CH</a:t>
          </a:r>
          <a:r>
            <a:rPr kumimoji="1" lang="en-US" altLang="ja-JP" sz="1100" b="1" baseline="-25000">
              <a:latin typeface="+mn-lt"/>
              <a:ea typeface="+mn-ea"/>
            </a:rPr>
            <a:t>4</a:t>
          </a:r>
        </a:p>
        <a:p xmlns:a="http://schemas.openxmlformats.org/drawingml/2006/main">
          <a:pPr algn="ctr"/>
          <a:r>
            <a:rPr kumimoji="1" lang="ja-JP" altLang="en-US" sz="1100" b="1">
              <a:latin typeface="+mn-ea"/>
              <a:ea typeface="+mn-ea"/>
            </a:rPr>
            <a:t>総排出量</a:t>
          </a:r>
          <a:endParaRPr kumimoji="1" lang="en-US" altLang="ja-JP" sz="1100" b="1">
            <a:latin typeface="+mn-ea"/>
            <a:ea typeface="+mn-ea"/>
          </a:endParaRPr>
        </a:p>
        <a:p xmlns:a="http://schemas.openxmlformats.org/drawingml/2006/main">
          <a:pPr algn="ctr"/>
          <a:endParaRPr kumimoji="1" lang="ja-JP" altLang="en-US" sz="1100" b="1">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r>
            <a:rPr kumimoji="1" lang="ja-JP" altLang="en-US" sz="1100">
              <a:latin typeface="+mn-lt"/>
              <a:ea typeface="+mn-ea"/>
            </a:rPr>
            <a:t>（</a:t>
          </a:r>
          <a:r>
            <a:rPr kumimoji="1" lang="en-US" altLang="ja-JP" sz="1100">
              <a:latin typeface="+mn-lt"/>
              <a:ea typeface="+mn-ea"/>
            </a:rPr>
            <a:t>CO</a:t>
          </a:r>
          <a:r>
            <a:rPr kumimoji="1" lang="en-US" altLang="ja-JP" sz="1100" baseline="-25000">
              <a:latin typeface="+mn-lt"/>
              <a:ea typeface="+mn-ea"/>
            </a:rPr>
            <a:t>2</a:t>
          </a:r>
          <a:r>
            <a:rPr kumimoji="1" lang="ja-JP" altLang="en-US" sz="1100">
              <a:latin typeface="+mn-lt"/>
              <a:ea typeface="+mn-ea"/>
            </a:rPr>
            <a:t>換算）</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0.38156</cdr:x>
      <cdr:y>0.34302</cdr:y>
    </cdr:from>
    <cdr:to>
      <cdr:x>0.72027</cdr:x>
      <cdr:y>0.641</cdr:y>
    </cdr:to>
    <cdr:sp macro="" textlink="">
      <cdr:nvSpPr>
        <cdr:cNvPr id="4" name="テキスト ボックス 2">
          <a:extLst xmlns:a="http://schemas.openxmlformats.org/drawingml/2006/main">
            <a:ext uri="{FF2B5EF4-FFF2-40B4-BE49-F238E27FC236}">
              <a16:creationId xmlns:a16="http://schemas.microsoft.com/office/drawing/2014/main" id="{666582C3-6854-4C75-9803-9EFEA05ACD93}"/>
            </a:ext>
          </a:extLst>
        </cdr:cNvPr>
        <cdr:cNvSpPr txBox="1"/>
      </cdr:nvSpPr>
      <cdr:spPr>
        <a:xfrm xmlns:a="http://schemas.openxmlformats.org/drawingml/2006/main">
          <a:off x="1627285" y="1277144"/>
          <a:ext cx="1444526" cy="11094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CH</a:t>
          </a:r>
          <a:r>
            <a:rPr kumimoji="1" lang="en-US" altLang="ja-JP" sz="1100" b="1" baseline="-25000">
              <a:latin typeface="+mn-lt"/>
              <a:ea typeface="+mn-ea"/>
            </a:rPr>
            <a:t>4</a:t>
          </a:r>
        </a:p>
        <a:p xmlns:a="http://schemas.openxmlformats.org/drawingml/2006/main">
          <a:pPr algn="ctr"/>
          <a:r>
            <a:rPr kumimoji="1" lang="ja-JP" altLang="en-US" sz="1100" b="1">
              <a:latin typeface="+mn-ea"/>
              <a:ea typeface="+mn-ea"/>
            </a:rPr>
            <a:t>総排出量</a:t>
          </a:r>
          <a:endParaRPr kumimoji="1" lang="en-US" altLang="ja-JP" sz="1100" b="1">
            <a:latin typeface="+mn-ea"/>
            <a:ea typeface="+mn-ea"/>
          </a:endParaRPr>
        </a:p>
        <a:p xmlns:a="http://schemas.openxmlformats.org/drawingml/2006/main">
          <a:pPr algn="ctr"/>
          <a:endParaRPr kumimoji="1" lang="ja-JP" altLang="en-US" sz="1100" b="1">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r>
            <a:rPr kumimoji="1" lang="ja-JP" altLang="en-US" sz="1100">
              <a:latin typeface="+mn-lt"/>
              <a:ea typeface="+mn-ea"/>
            </a:rPr>
            <a:t>（</a:t>
          </a:r>
          <a:r>
            <a:rPr kumimoji="1" lang="en-US" altLang="ja-JP" sz="1100">
              <a:latin typeface="+mn-lt"/>
              <a:ea typeface="+mn-ea"/>
            </a:rPr>
            <a:t>CO</a:t>
          </a:r>
          <a:r>
            <a:rPr kumimoji="1" lang="en-US" altLang="ja-JP" sz="1100" baseline="-25000">
              <a:latin typeface="+mn-lt"/>
              <a:ea typeface="+mn-ea"/>
            </a:rPr>
            <a:t>2</a:t>
          </a:r>
          <a:r>
            <a:rPr kumimoji="1" lang="ja-JP" altLang="en-US" sz="1100">
              <a:latin typeface="+mn-lt"/>
              <a:ea typeface="+mn-ea"/>
            </a:rPr>
            <a:t>換算）</a:t>
          </a: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0.38293</cdr:x>
      <cdr:y>0.32939</cdr:y>
    </cdr:from>
    <cdr:to>
      <cdr:x>0.72138</cdr:x>
      <cdr:y>0.6266</cdr:y>
    </cdr:to>
    <cdr:sp macro="" textlink="">
      <cdr:nvSpPr>
        <cdr:cNvPr id="4" name="テキスト ボックス 2">
          <a:extLst xmlns:a="http://schemas.openxmlformats.org/drawingml/2006/main">
            <a:ext uri="{FF2B5EF4-FFF2-40B4-BE49-F238E27FC236}">
              <a16:creationId xmlns:a16="http://schemas.microsoft.com/office/drawing/2014/main" id="{CF848E5C-06B2-4C9B-BCEA-BD9A20413985}"/>
            </a:ext>
          </a:extLst>
        </cdr:cNvPr>
        <cdr:cNvSpPr txBox="1"/>
      </cdr:nvSpPr>
      <cdr:spPr>
        <a:xfrm xmlns:a="http://schemas.openxmlformats.org/drawingml/2006/main">
          <a:off x="1634332" y="1229518"/>
          <a:ext cx="1444526" cy="11094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CH</a:t>
          </a:r>
          <a:r>
            <a:rPr kumimoji="1" lang="en-US" altLang="ja-JP" sz="1100" b="1" baseline="-25000">
              <a:latin typeface="+mn-lt"/>
              <a:ea typeface="+mn-ea"/>
            </a:rPr>
            <a:t>4</a:t>
          </a:r>
        </a:p>
        <a:p xmlns:a="http://schemas.openxmlformats.org/drawingml/2006/main">
          <a:pPr algn="ctr"/>
          <a:r>
            <a:rPr kumimoji="1" lang="ja-JP" altLang="en-US" sz="1100" b="1">
              <a:latin typeface="+mn-ea"/>
              <a:ea typeface="+mn-ea"/>
            </a:rPr>
            <a:t>総排出量</a:t>
          </a:r>
          <a:endParaRPr kumimoji="1" lang="en-US" altLang="ja-JP" sz="1100" b="1">
            <a:latin typeface="+mn-ea"/>
            <a:ea typeface="+mn-ea"/>
          </a:endParaRPr>
        </a:p>
        <a:p xmlns:a="http://schemas.openxmlformats.org/drawingml/2006/main">
          <a:pPr algn="ctr"/>
          <a:endParaRPr kumimoji="1" lang="ja-JP" altLang="en-US" sz="1100" b="1">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r>
            <a:rPr kumimoji="1" lang="ja-JP" altLang="en-US" sz="1100">
              <a:latin typeface="+mn-lt"/>
              <a:ea typeface="+mn-ea"/>
            </a:rPr>
            <a:t>（</a:t>
          </a:r>
          <a:r>
            <a:rPr kumimoji="1" lang="en-US" altLang="ja-JP" sz="1100">
              <a:latin typeface="+mn-lt"/>
              <a:ea typeface="+mn-ea"/>
            </a:rPr>
            <a:t>CO</a:t>
          </a:r>
          <a:r>
            <a:rPr kumimoji="1" lang="en-US" altLang="ja-JP" sz="1100" baseline="-25000">
              <a:latin typeface="+mn-lt"/>
              <a:ea typeface="+mn-ea"/>
            </a:rPr>
            <a:t>2</a:t>
          </a:r>
          <a:r>
            <a:rPr kumimoji="1" lang="ja-JP" altLang="en-US" sz="1100">
              <a:latin typeface="+mn-lt"/>
              <a:ea typeface="+mn-ea"/>
            </a:rPr>
            <a:t>換算）</a:t>
          </a: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0.44343</cdr:x>
      <cdr:y>0.30917</cdr:y>
    </cdr:from>
    <cdr:to>
      <cdr:x>0.6629</cdr:x>
      <cdr:y>0.67444</cdr:y>
    </cdr:to>
    <cdr:sp macro="" textlink="">
      <cdr:nvSpPr>
        <cdr:cNvPr id="4" name="テキスト ボックス 1">
          <a:extLst xmlns:a="http://schemas.openxmlformats.org/drawingml/2006/main">
            <a:ext uri="{FF2B5EF4-FFF2-40B4-BE49-F238E27FC236}">
              <a16:creationId xmlns:a16="http://schemas.microsoft.com/office/drawing/2014/main" id="{6CB4B700-8CCB-4E5C-8E9F-36B28C49B680}"/>
            </a:ext>
          </a:extLst>
        </cdr:cNvPr>
        <cdr:cNvSpPr txBox="1"/>
      </cdr:nvSpPr>
      <cdr:spPr>
        <a:xfrm xmlns:a="http://schemas.openxmlformats.org/drawingml/2006/main">
          <a:off x="2586833" y="1148134"/>
          <a:ext cx="1280327" cy="13564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0.43778</cdr:x>
      <cdr:y>0.33458</cdr:y>
    </cdr:from>
    <cdr:to>
      <cdr:x>0.65749</cdr:x>
      <cdr:y>0.69953</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551112" y="1241425"/>
          <a:ext cx="1280315" cy="13541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0.44392</cdr:x>
      <cdr:y>0.33136</cdr:y>
    </cdr:from>
    <cdr:to>
      <cdr:x>0.66362</cdr:x>
      <cdr:y>0.69632</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585462" y="1231578"/>
          <a:ext cx="1279576" cy="1356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57</xdr:col>
      <xdr:colOff>484980</xdr:colOff>
      <xdr:row>4</xdr:row>
      <xdr:rowOff>26987</xdr:rowOff>
    </xdr:from>
    <xdr:to>
      <xdr:col>66</xdr:col>
      <xdr:colOff>345281</xdr:colOff>
      <xdr:row>23</xdr:row>
      <xdr:rowOff>145757</xdr:rowOff>
    </xdr:to>
    <xdr:graphicFrame macro="">
      <xdr:nvGraphicFramePr>
        <xdr:cNvPr id="8" name="Chart 1">
          <a:extLst>
            <a:ext uri="{FF2B5EF4-FFF2-40B4-BE49-F238E27FC236}">
              <a16:creationId xmlns:a16="http://schemas.microsoft.com/office/drawing/2014/main" id="{6DFE4351-125A-4E34-AC34-0CB74FD5FD2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57</xdr:col>
      <xdr:colOff>523876</xdr:colOff>
      <xdr:row>30</xdr:row>
      <xdr:rowOff>154780</xdr:rowOff>
    </xdr:from>
    <xdr:to>
      <xdr:col>66</xdr:col>
      <xdr:colOff>377827</xdr:colOff>
      <xdr:row>50</xdr:row>
      <xdr:rowOff>86225</xdr:rowOff>
    </xdr:to>
    <xdr:graphicFrame macro="">
      <xdr:nvGraphicFramePr>
        <xdr:cNvPr id="10" name="Chart 1">
          <a:extLst>
            <a:ext uri="{FF2B5EF4-FFF2-40B4-BE49-F238E27FC236}">
              <a16:creationId xmlns:a16="http://schemas.microsoft.com/office/drawing/2014/main" id="{A6B3D9B1-5AA4-466E-BA6D-3D625D7E2A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57</xdr:col>
      <xdr:colOff>500063</xdr:colOff>
      <xdr:row>54</xdr:row>
      <xdr:rowOff>71438</xdr:rowOff>
    </xdr:from>
    <xdr:to>
      <xdr:col>66</xdr:col>
      <xdr:colOff>354014</xdr:colOff>
      <xdr:row>74</xdr:row>
      <xdr:rowOff>2883</xdr:rowOff>
    </xdr:to>
    <xdr:graphicFrame macro="">
      <xdr:nvGraphicFramePr>
        <xdr:cNvPr id="13" name="Chart 1">
          <a:extLst>
            <a:ext uri="{FF2B5EF4-FFF2-40B4-BE49-F238E27FC236}">
              <a16:creationId xmlns:a16="http://schemas.microsoft.com/office/drawing/2014/main" id="{DAAFBEDA-CF11-4B41-A267-45B4F0837D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62</xdr:col>
      <xdr:colOff>59532</xdr:colOff>
      <xdr:row>24</xdr:row>
      <xdr:rowOff>107157</xdr:rowOff>
    </xdr:from>
    <xdr:to>
      <xdr:col>63</xdr:col>
      <xdr:colOff>38564</xdr:colOff>
      <xdr:row>28</xdr:row>
      <xdr:rowOff>46781</xdr:rowOff>
    </xdr:to>
    <xdr:sp macro="" textlink="">
      <xdr:nvSpPr>
        <xdr:cNvPr id="14" name="矢印: 下 13">
          <a:extLst>
            <a:ext uri="{FF2B5EF4-FFF2-40B4-BE49-F238E27FC236}">
              <a16:creationId xmlns:a16="http://schemas.microsoft.com/office/drawing/2014/main" id="{56E19BC1-8E8E-42A2-BFCE-3CC34771931C}"/>
            </a:ext>
          </a:extLst>
        </xdr:cNvPr>
        <xdr:cNvSpPr/>
      </xdr:nvSpPr>
      <xdr:spPr bwMode="auto">
        <a:xfrm flipV="1">
          <a:off x="24669751" y="4917282"/>
          <a:ext cx="657688" cy="66034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37304</xdr:colOff>
      <xdr:row>4</xdr:row>
      <xdr:rowOff>47626</xdr:rowOff>
    </xdr:from>
    <xdr:to>
      <xdr:col>75</xdr:col>
      <xdr:colOff>50799</xdr:colOff>
      <xdr:row>23</xdr:row>
      <xdr:rowOff>163221</xdr:rowOff>
    </xdr:to>
    <xdr:graphicFrame macro="">
      <xdr:nvGraphicFramePr>
        <xdr:cNvPr id="15" name="Chart 1">
          <a:extLst>
            <a:ext uri="{FF2B5EF4-FFF2-40B4-BE49-F238E27FC236}">
              <a16:creationId xmlns:a16="http://schemas.microsoft.com/office/drawing/2014/main" id="{BBAE6678-3322-4919-8C7C-DAC07F096B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70</xdr:col>
      <xdr:colOff>352423</xdr:colOff>
      <xdr:row>24</xdr:row>
      <xdr:rowOff>107157</xdr:rowOff>
    </xdr:from>
    <xdr:to>
      <xdr:col>71</xdr:col>
      <xdr:colOff>315580</xdr:colOff>
      <xdr:row>28</xdr:row>
      <xdr:rowOff>46781</xdr:rowOff>
    </xdr:to>
    <xdr:sp macro="" textlink="">
      <xdr:nvSpPr>
        <xdr:cNvPr id="16" name="矢印: 下 15">
          <a:extLst>
            <a:ext uri="{FF2B5EF4-FFF2-40B4-BE49-F238E27FC236}">
              <a16:creationId xmlns:a16="http://schemas.microsoft.com/office/drawing/2014/main" id="{619EFC87-724B-4E4D-B009-A192C04551B9}"/>
            </a:ext>
          </a:extLst>
        </xdr:cNvPr>
        <xdr:cNvSpPr/>
      </xdr:nvSpPr>
      <xdr:spPr bwMode="auto">
        <a:xfrm flipV="1">
          <a:off x="30391892" y="4917282"/>
          <a:ext cx="641813" cy="65399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134935</xdr:colOff>
      <xdr:row>30</xdr:row>
      <xdr:rowOff>134143</xdr:rowOff>
    </xdr:from>
    <xdr:to>
      <xdr:col>75</xdr:col>
      <xdr:colOff>122236</xdr:colOff>
      <xdr:row>50</xdr:row>
      <xdr:rowOff>68763</xdr:rowOff>
    </xdr:to>
    <xdr:graphicFrame macro="">
      <xdr:nvGraphicFramePr>
        <xdr:cNvPr id="17" name="Chart 1">
          <a:extLst>
            <a:ext uri="{FF2B5EF4-FFF2-40B4-BE49-F238E27FC236}">
              <a16:creationId xmlns:a16="http://schemas.microsoft.com/office/drawing/2014/main" id="{1FCC657B-2B2C-49B9-93BA-FD74223746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67</xdr:col>
      <xdr:colOff>325434</xdr:colOff>
      <xdr:row>54</xdr:row>
      <xdr:rowOff>105569</xdr:rowOff>
    </xdr:from>
    <xdr:to>
      <xdr:col>75</xdr:col>
      <xdr:colOff>335754</xdr:colOff>
      <xdr:row>74</xdr:row>
      <xdr:rowOff>30664</xdr:rowOff>
    </xdr:to>
    <xdr:graphicFrame macro="">
      <xdr:nvGraphicFramePr>
        <xdr:cNvPr id="18" name="Chart 1">
          <a:extLst>
            <a:ext uri="{FF2B5EF4-FFF2-40B4-BE49-F238E27FC236}">
              <a16:creationId xmlns:a16="http://schemas.microsoft.com/office/drawing/2014/main" id="{3E4D69E3-1B41-4DB5-AEA7-E960B996172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0.05125</cdr:x>
      <cdr:y>0.70357</cdr:y>
    </cdr:from>
    <cdr:to>
      <cdr:x>0.12595</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424940" y="3811286"/>
          <a:ext cx="619369" cy="334883"/>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ＭＳ Ｐゴシック"/>
              <a:ea typeface="ＭＳ Ｐゴシック"/>
            </a:rPr>
            <a:t>　</a:t>
          </a:r>
          <a:r>
            <a:rPr lang="en-US" altLang="ja-JP" sz="1050" b="0" i="0" strike="noStrike">
              <a:solidFill>
                <a:srgbClr val="000000"/>
              </a:solidFill>
              <a:latin typeface="Arial"/>
              <a:cs typeface="Arial"/>
            </a:rPr>
            <a:t>0</a:t>
          </a:r>
        </a:p>
      </cdr:txBody>
    </cdr:sp>
  </cdr:relSizeAnchor>
  <cdr:relSizeAnchor xmlns:cdr="http://schemas.openxmlformats.org/drawingml/2006/chartDrawing">
    <cdr:from>
      <cdr:x>0.02026</cdr:x>
      <cdr:y>0.12811</cdr:y>
    </cdr:from>
    <cdr:to>
      <cdr:x>0.07031</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194126" y="2004782"/>
          <a:ext cx="3036883" cy="3568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 </a:t>
          </a:r>
          <a:r>
            <a:rPr lang="ja-JP" altLang="en-US" sz="1200" baseline="0"/>
            <a:t>換算</a:t>
          </a:r>
          <a:r>
            <a:rPr lang="ja-JP" altLang="en-US" sz="1200"/>
            <a:t>）</a:t>
          </a:r>
        </a:p>
      </cdr:txBody>
    </cdr:sp>
  </cdr:relSizeAnchor>
  <cdr:relSizeAnchor xmlns:cdr="http://schemas.openxmlformats.org/drawingml/2006/chartDrawing">
    <cdr:from>
      <cdr:x>0.13817</cdr:x>
      <cdr:y>0.65824</cdr:y>
    </cdr:from>
    <cdr:to>
      <cdr:x>0.8457</cdr:x>
      <cdr:y>0.71007</cdr:y>
    </cdr:to>
    <cdr:grpSp>
      <cdr:nvGrpSpPr>
        <cdr:cNvPr id="6" name="Group 14">
          <a:extLst xmlns:a="http://schemas.openxmlformats.org/drawingml/2006/main">
            <a:ext uri="{FF2B5EF4-FFF2-40B4-BE49-F238E27FC236}">
              <a16:creationId xmlns:a16="http://schemas.microsoft.com/office/drawing/2014/main" id="{5B5DBAAD-0FFF-43FB-8EF3-BFEEE3C93AC7}"/>
            </a:ext>
          </a:extLst>
        </cdr:cNvPr>
        <cdr:cNvGrpSpPr>
          <a:grpSpLocks xmlns:a="http://schemas.openxmlformats.org/drawingml/2006/main"/>
        </cdr:cNvGrpSpPr>
      </cdr:nvGrpSpPr>
      <cdr:grpSpPr bwMode="auto">
        <a:xfrm xmlns:a="http://schemas.openxmlformats.org/drawingml/2006/main">
          <a:off x="1042434" y="3561304"/>
          <a:ext cx="5338016" cy="280418"/>
          <a:chOff x="0" y="0"/>
          <a:chExt cx="2253299" cy="12986"/>
        </a:xfrm>
      </cdr:grpSpPr>
      <cdr:pic>
        <cdr:nvPicPr>
          <cdr:cNvPr id="7" name="Picture 10">
            <a:extLst xmlns:a="http://schemas.openxmlformats.org/drawingml/2006/main">
              <a:ext uri="{FF2B5EF4-FFF2-40B4-BE49-F238E27FC236}">
                <a16:creationId xmlns:a16="http://schemas.microsoft.com/office/drawing/2014/main" id="{7D5F9F36-CDEF-44DD-8C07-415840B448F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8" name="Picture 12">
            <a:extLst xmlns:a="http://schemas.openxmlformats.org/drawingml/2006/main">
              <a:ext uri="{FF2B5EF4-FFF2-40B4-BE49-F238E27FC236}">
                <a16:creationId xmlns:a16="http://schemas.microsoft.com/office/drawing/2014/main" id="{613F73AC-B8C6-4A42-9885-318054B5A76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001127"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3">
            <a:extLst xmlns:a="http://schemas.openxmlformats.org/drawingml/2006/main">
              <a:ext uri="{FF2B5EF4-FFF2-40B4-BE49-F238E27FC236}">
                <a16:creationId xmlns:a16="http://schemas.microsoft.com/office/drawing/2014/main" id="{677DAA05-2C9C-433D-9783-8C7BE8C64E5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252935" y="0"/>
            <a:ext cx="1000364"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dr:relSizeAnchor xmlns:cdr="http://schemas.openxmlformats.org/drawingml/2006/chartDrawing">
    <cdr:from>
      <cdr:x>0.84679</cdr:x>
      <cdr:y>0.44168</cdr:y>
    </cdr:from>
    <cdr:to>
      <cdr:x>0.99683</cdr:x>
      <cdr:y>0.54503</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398226" y="2408829"/>
          <a:ext cx="1133713" cy="5636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2030</a:t>
          </a:r>
          <a:r>
            <a:rPr lang="ja-JP" altLang="ja-JP" sz="1100">
              <a:solidFill>
                <a:schemeClr val="dk1"/>
              </a:solidFill>
              <a:effectLst/>
              <a:latin typeface="+mn-lt"/>
              <a:ea typeface="+mn-ea"/>
              <a:cs typeface="+mn-cs"/>
            </a:rPr>
            <a:t>年度目標</a:t>
          </a:r>
          <a:endParaRPr lang="en-US" altLang="ja-JP" sz="1100">
            <a:solidFill>
              <a:schemeClr val="dk1"/>
            </a:solidFill>
            <a:effectLst/>
            <a:latin typeface="+mn-lt"/>
            <a:ea typeface="+mn-ea"/>
            <a:cs typeface="+mn-cs"/>
          </a:endParaRPr>
        </a:p>
        <a:p xmlns:a="http://schemas.openxmlformats.org/drawingml/2006/main">
          <a:pPr algn="ctr"/>
          <a:r>
            <a:rPr kumimoji="1" lang="en-US" altLang="ja-JP" sz="1100" b="0">
              <a:solidFill>
                <a:sysClr val="windowText" lastClr="000000"/>
              </a:solidFill>
            </a:rPr>
            <a:t>2013</a:t>
          </a:r>
          <a:r>
            <a:rPr kumimoji="1" lang="ja-JP" altLang="en-US" sz="1100" b="0">
              <a:solidFill>
                <a:sysClr val="windowText" lastClr="000000"/>
              </a:solidFill>
            </a:rPr>
            <a:t>年度比</a:t>
          </a:r>
          <a:endParaRPr kumimoji="1" lang="en-US" altLang="ja-JP" sz="1100" b="0">
            <a:solidFill>
              <a:sysClr val="windowText" lastClr="000000"/>
            </a:solidFill>
          </a:endParaRPr>
        </a:p>
        <a:p xmlns:a="http://schemas.openxmlformats.org/drawingml/2006/main">
          <a:pPr algn="ctr"/>
          <a:r>
            <a:rPr kumimoji="1" lang="en-US" altLang="ja-JP" sz="1100" b="0">
              <a:solidFill>
                <a:sysClr val="windowText" lastClr="000000"/>
              </a:solidFill>
            </a:rPr>
            <a:t>-26.0</a:t>
          </a:r>
          <a:r>
            <a:rPr kumimoji="1" lang="ja-JP" altLang="en-US" sz="1100" b="0">
              <a:solidFill>
                <a:sysClr val="windowText" lastClr="000000"/>
              </a:solidFill>
            </a:rPr>
            <a:t>％</a:t>
          </a:r>
          <a:r>
            <a:rPr kumimoji="1" lang="ja-JP" altLang="ja-JP" sz="1100" b="0">
              <a:solidFill>
                <a:sysClr val="windowText" lastClr="000000"/>
              </a:solidFill>
              <a:effectLst/>
              <a:latin typeface="+mn-lt"/>
              <a:ea typeface="+mn-ea"/>
              <a:cs typeface="+mn-cs"/>
            </a:rPr>
            <a:t>（</a:t>
          </a:r>
          <a:r>
            <a:rPr kumimoji="1" lang="en-US" altLang="ja-JP" sz="1100" b="0">
              <a:solidFill>
                <a:sysClr val="windowText" lastClr="000000"/>
              </a:solidFill>
              <a:effectLst/>
              <a:latin typeface="+mn-lt"/>
              <a:ea typeface="+mn-ea"/>
              <a:cs typeface="+mn-cs"/>
            </a:rPr>
            <a:t>※</a:t>
          </a:r>
          <a:r>
            <a:rPr kumimoji="1" lang="ja-JP" altLang="ja-JP" sz="1100" b="0">
              <a:solidFill>
                <a:sysClr val="windowText" lastClr="000000"/>
              </a:solidFill>
              <a:effectLst/>
              <a:latin typeface="+mn-lt"/>
              <a:ea typeface="+mn-ea"/>
              <a:cs typeface="+mn-cs"/>
            </a:rPr>
            <a:t>）</a:t>
          </a:r>
          <a:endParaRPr kumimoji="1" lang="ja-JP" altLang="en-US" sz="1100" b="0">
            <a:solidFill>
              <a:sysClr val="windowText" lastClr="000000"/>
            </a:solidFill>
          </a:endParaRPr>
        </a:p>
      </cdr:txBody>
    </cdr:sp>
  </cdr:relSizeAnchor>
  <cdr:relSizeAnchor xmlns:cdr="http://schemas.openxmlformats.org/drawingml/2006/chartDrawing">
    <cdr:from>
      <cdr:x>0.68633</cdr:x>
      <cdr:y>0.90679</cdr:y>
    </cdr:from>
    <cdr:to>
      <cdr:x>0.9466</cdr:x>
      <cdr:y>0.95588</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5185781" y="4945479"/>
          <a:ext cx="1966595" cy="26772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a:t>
          </a:r>
          <a:r>
            <a:rPr kumimoji="1" lang="ja-JP" altLang="en-US" sz="1100" b="0">
              <a:solidFill>
                <a:sysClr val="windowText" lastClr="000000"/>
              </a:solidFill>
            </a:rPr>
            <a:t>出典：</a:t>
          </a:r>
          <a:r>
            <a:rPr lang="ja-JP" altLang="ja-JP" sz="1100">
              <a:solidFill>
                <a:schemeClr val="dk1"/>
              </a:solidFill>
              <a:effectLst/>
              <a:latin typeface="+mn-lt"/>
              <a:ea typeface="+mn-ea"/>
              <a:cs typeface="+mn-cs"/>
            </a:rPr>
            <a:t>地球温暖化対策計画</a:t>
          </a:r>
          <a:endParaRPr kumimoji="1" lang="ja-JP" altLang="en-US" sz="1100" b="0">
            <a:solidFill>
              <a:sysClr val="windowText" lastClr="000000"/>
            </a:solidFill>
            <a:latin typeface="+mn-lt"/>
          </a:endParaRPr>
        </a:p>
      </cdr:txBody>
    </cdr:sp>
  </cdr:relSizeAnchor>
  <cdr:relSizeAnchor xmlns:cdr="http://schemas.openxmlformats.org/drawingml/2006/chartDrawing">
    <cdr:from>
      <cdr:x>0.8449</cdr:x>
      <cdr:y>0.21664</cdr:y>
    </cdr:from>
    <cdr:to>
      <cdr:x>1</cdr:x>
      <cdr:y>0.33505</cdr:y>
    </cdr:to>
    <cdr:sp macro="" textlink="">
      <cdr:nvSpPr>
        <cdr:cNvPr id="12"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383945" y="1181518"/>
          <a:ext cx="1171914" cy="6457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2020</a:t>
          </a:r>
          <a:r>
            <a:rPr lang="ja-JP" altLang="ja-JP" sz="1100">
              <a:solidFill>
                <a:schemeClr val="dk1"/>
              </a:solidFill>
              <a:effectLst/>
              <a:latin typeface="+mn-lt"/>
              <a:ea typeface="+mn-ea"/>
              <a:cs typeface="+mn-cs"/>
            </a:rPr>
            <a:t>年度目標</a:t>
          </a:r>
          <a:r>
            <a:rPr kumimoji="1" lang="en-US" altLang="ja-JP" sz="1100" b="0">
              <a:solidFill>
                <a:sysClr val="windowText" lastClr="000000"/>
              </a:solidFill>
            </a:rPr>
            <a:t>2005</a:t>
          </a:r>
          <a:r>
            <a:rPr kumimoji="1" lang="ja-JP" altLang="en-US" sz="1100" b="0">
              <a:solidFill>
                <a:sysClr val="windowText" lastClr="000000"/>
              </a:solidFill>
            </a:rPr>
            <a:t>年度比</a:t>
          </a:r>
          <a:endParaRPr kumimoji="1" lang="en-US" altLang="ja-JP" sz="1100" b="0">
            <a:solidFill>
              <a:sysClr val="windowText" lastClr="000000"/>
            </a:solidFill>
          </a:endParaRPr>
        </a:p>
        <a:p xmlns:a="http://schemas.openxmlformats.org/drawingml/2006/main">
          <a:pPr algn="ctr"/>
          <a:r>
            <a:rPr kumimoji="1" lang="en-US" altLang="ja-JP" sz="1100" b="0">
              <a:solidFill>
                <a:sysClr val="windowText" lastClr="000000"/>
              </a:solidFill>
            </a:rPr>
            <a:t>-3.8%</a:t>
          </a:r>
          <a:r>
            <a:rPr kumimoji="1" lang="ja-JP" altLang="ja-JP"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a:t>
          </a:r>
          <a:endParaRPr kumimoji="1" lang="ja-JP" altLang="en-US" sz="1100" b="0">
            <a:solidFill>
              <a:sysClr val="windowText" lastClr="000000"/>
            </a:solidFil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0.35604</cdr:x>
      <cdr:y>0.36321</cdr:y>
    </cdr:from>
    <cdr:to>
      <cdr:x>0.60659</cdr:x>
      <cdr:y>0.69526</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928814" y="1268981"/>
          <a:ext cx="1357312" cy="11601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N</a:t>
          </a:r>
          <a:r>
            <a:rPr kumimoji="1" lang="en-US" altLang="ja-JP" sz="1100" b="1" baseline="-25000">
              <a:latin typeface="+mn-ea"/>
              <a:ea typeface="+mn-ea"/>
            </a:rPr>
            <a:t>2</a:t>
          </a:r>
          <a:r>
            <a:rPr kumimoji="1" lang="en-US" altLang="ja-JP" sz="1100" b="1">
              <a:latin typeface="+mn-ea"/>
              <a:ea typeface="+mn-ea"/>
            </a:rPr>
            <a:t>O</a:t>
          </a:r>
        </a:p>
        <a:p xmlns:a="http://schemas.openxmlformats.org/drawingml/2006/main">
          <a:pPr algn="ctr"/>
          <a:r>
            <a:rPr kumimoji="1" lang="ja-JP" altLang="en-US" sz="11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0.32986</cdr:x>
      <cdr:y>0.38023</cdr:y>
    </cdr:from>
    <cdr:to>
      <cdr:x>0.66632</cdr:x>
      <cdr:y>0.71198</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785937" y="1329664"/>
          <a:ext cx="1821657" cy="11601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N</a:t>
          </a:r>
          <a:r>
            <a:rPr kumimoji="1" lang="en-US" altLang="ja-JP" sz="1100" b="1" baseline="-25000">
              <a:latin typeface="+mn-ea"/>
              <a:ea typeface="+mn-ea"/>
            </a:rPr>
            <a:t>2</a:t>
          </a:r>
          <a:r>
            <a:rPr kumimoji="1" lang="en-US" altLang="ja-JP" sz="1100" b="1">
              <a:latin typeface="+mn-ea"/>
              <a:ea typeface="+mn-ea"/>
            </a:rPr>
            <a:t>O</a:t>
          </a:r>
        </a:p>
        <a:p xmlns:a="http://schemas.openxmlformats.org/drawingml/2006/main">
          <a:pPr algn="ctr"/>
          <a:r>
            <a:rPr kumimoji="1" lang="ja-JP" altLang="en-US" sz="11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0.34746</cdr:x>
      <cdr:y>0.38023</cdr:y>
    </cdr:from>
    <cdr:to>
      <cdr:x>0.63774</cdr:x>
      <cdr:y>0.71199</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881187" y="1329665"/>
          <a:ext cx="1571625" cy="11601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N</a:t>
          </a:r>
          <a:r>
            <a:rPr kumimoji="1" lang="en-US" altLang="ja-JP" sz="1100" b="1" baseline="-25000">
              <a:latin typeface="+mn-ea"/>
              <a:ea typeface="+mn-ea"/>
            </a:rPr>
            <a:t>2</a:t>
          </a:r>
          <a:r>
            <a:rPr kumimoji="1" lang="en-US" altLang="ja-JP" sz="1100" b="1">
              <a:latin typeface="+mn-ea"/>
              <a:ea typeface="+mn-ea"/>
            </a:rPr>
            <a:t>O</a:t>
          </a:r>
        </a:p>
        <a:p xmlns:a="http://schemas.openxmlformats.org/drawingml/2006/main">
          <a:pPr algn="ctr"/>
          <a:r>
            <a:rPr kumimoji="1" lang="ja-JP" altLang="en-US" sz="11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0.37641</cdr:x>
      <cdr:y>0.34823</cdr:y>
    </cdr:from>
    <cdr:to>
      <cdr:x>0.61513</cdr:x>
      <cdr:y>0.60661</cdr:y>
    </cdr:to>
    <cdr:sp macro="" textlink="">
      <cdr:nvSpPr>
        <cdr:cNvPr id="4" name="テキスト ボックス 1">
          <a:extLst xmlns:a="http://schemas.openxmlformats.org/drawingml/2006/main">
            <a:ext uri="{FF2B5EF4-FFF2-40B4-BE49-F238E27FC236}">
              <a16:creationId xmlns:a16="http://schemas.microsoft.com/office/drawing/2014/main" id="{0F7FED3F-5D45-452D-8E42-5D38DE5E6DD6}"/>
            </a:ext>
          </a:extLst>
        </cdr:cNvPr>
        <cdr:cNvSpPr txBox="1"/>
      </cdr:nvSpPr>
      <cdr:spPr>
        <a:xfrm xmlns:a="http://schemas.openxmlformats.org/drawingml/2006/main">
          <a:off x="2040332" y="1219953"/>
          <a:ext cx="1294011" cy="90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0.37399</cdr:x>
      <cdr:y>0.35128</cdr:y>
    </cdr:from>
    <cdr:to>
      <cdr:x>0.61272</cdr:x>
      <cdr:y>0.6099</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027237" y="1229519"/>
          <a:ext cx="1294011" cy="90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0.37399</cdr:x>
      <cdr:y>0.35128</cdr:y>
    </cdr:from>
    <cdr:to>
      <cdr:x>0.61272</cdr:x>
      <cdr:y>0.6099</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027237" y="1229519"/>
          <a:ext cx="1294011" cy="90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6.xml><?xml version="1.0" encoding="utf-8"?>
<xdr:wsDr xmlns:xdr="http://schemas.openxmlformats.org/drawingml/2006/spreadsheetDrawing" xmlns:a="http://schemas.openxmlformats.org/drawingml/2006/main">
  <xdr:twoCellAnchor editAs="oneCell">
    <xdr:from>
      <xdr:col>58</xdr:col>
      <xdr:colOff>0</xdr:colOff>
      <xdr:row>5</xdr:row>
      <xdr:rowOff>0</xdr:rowOff>
    </xdr:from>
    <xdr:to>
      <xdr:col>65</xdr:col>
      <xdr:colOff>620001</xdr:colOff>
      <xdr:row>24</xdr:row>
      <xdr:rowOff>152672</xdr:rowOff>
    </xdr:to>
    <xdr:graphicFrame macro="">
      <xdr:nvGraphicFramePr>
        <xdr:cNvPr id="26" name="Chart 1">
          <a:extLst>
            <a:ext uri="{FF2B5EF4-FFF2-40B4-BE49-F238E27FC236}">
              <a16:creationId xmlns:a16="http://schemas.microsoft.com/office/drawing/2014/main" id="{16263017-548B-4301-A63F-15C3C9EAD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66</xdr:col>
      <xdr:colOff>82549</xdr:colOff>
      <xdr:row>5</xdr:row>
      <xdr:rowOff>24607</xdr:rowOff>
    </xdr:from>
    <xdr:to>
      <xdr:col>73</xdr:col>
      <xdr:colOff>600950</xdr:colOff>
      <xdr:row>24</xdr:row>
      <xdr:rowOff>188391</xdr:rowOff>
    </xdr:to>
    <xdr:graphicFrame macro="">
      <xdr:nvGraphicFramePr>
        <xdr:cNvPr id="28" name="Chart 1">
          <a:extLst>
            <a:ext uri="{FF2B5EF4-FFF2-40B4-BE49-F238E27FC236}">
              <a16:creationId xmlns:a16="http://schemas.microsoft.com/office/drawing/2014/main" id="{D776CAB4-5D5E-4994-B258-DB2D1D01D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65</xdr:col>
      <xdr:colOff>297656</xdr:colOff>
      <xdr:row>12</xdr:row>
      <xdr:rowOff>202408</xdr:rowOff>
    </xdr:from>
    <xdr:to>
      <xdr:col>66</xdr:col>
      <xdr:colOff>295996</xdr:colOff>
      <xdr:row>15</xdr:row>
      <xdr:rowOff>209987</xdr:rowOff>
    </xdr:to>
    <xdr:sp macro="" textlink="">
      <xdr:nvSpPr>
        <xdr:cNvPr id="31" name="矢印: 下 30">
          <a:extLst>
            <a:ext uri="{FF2B5EF4-FFF2-40B4-BE49-F238E27FC236}">
              <a16:creationId xmlns:a16="http://schemas.microsoft.com/office/drawing/2014/main" id="{12CDAB75-E9F7-40DD-A7C0-C66A75BBE7EC}"/>
            </a:ext>
          </a:extLst>
        </xdr:cNvPr>
        <xdr:cNvSpPr/>
      </xdr:nvSpPr>
      <xdr:spPr bwMode="auto">
        <a:xfrm rot="16200000" flipH="1" flipV="1">
          <a:off x="29431995" y="3143507"/>
          <a:ext cx="650517" cy="673820"/>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73</xdr:col>
      <xdr:colOff>492961</xdr:colOff>
      <xdr:row>5</xdr:row>
      <xdr:rowOff>54520</xdr:rowOff>
    </xdr:from>
    <xdr:to>
      <xdr:col>81</xdr:col>
      <xdr:colOff>335884</xdr:colOff>
      <xdr:row>24</xdr:row>
      <xdr:rowOff>212412</xdr:rowOff>
    </xdr:to>
    <xdr:graphicFrame macro="">
      <xdr:nvGraphicFramePr>
        <xdr:cNvPr id="35" name="Chart 1">
          <a:extLst>
            <a:ext uri="{FF2B5EF4-FFF2-40B4-BE49-F238E27FC236}">
              <a16:creationId xmlns:a16="http://schemas.microsoft.com/office/drawing/2014/main" id="{DD49D1C6-304E-4353-9F34-8F0265045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83</xdr:col>
      <xdr:colOff>107156</xdr:colOff>
      <xdr:row>5</xdr:row>
      <xdr:rowOff>0</xdr:rowOff>
    </xdr:from>
    <xdr:to>
      <xdr:col>90</xdr:col>
      <xdr:colOff>638259</xdr:colOff>
      <xdr:row>24</xdr:row>
      <xdr:rowOff>152672</xdr:rowOff>
    </xdr:to>
    <xdr:graphicFrame macro="">
      <xdr:nvGraphicFramePr>
        <xdr:cNvPr id="36" name="Chart 1">
          <a:extLst>
            <a:ext uri="{FF2B5EF4-FFF2-40B4-BE49-F238E27FC236}">
              <a16:creationId xmlns:a16="http://schemas.microsoft.com/office/drawing/2014/main" id="{486DFE15-18AC-4295-93AB-3FD9546A1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92</xdr:col>
      <xdr:colOff>26988</xdr:colOff>
      <xdr:row>4</xdr:row>
      <xdr:rowOff>200932</xdr:rowOff>
    </xdr:from>
    <xdr:to>
      <xdr:col>99</xdr:col>
      <xdr:colOff>543916</xdr:colOff>
      <xdr:row>24</xdr:row>
      <xdr:rowOff>142240</xdr:rowOff>
    </xdr:to>
    <xdr:graphicFrame macro="">
      <xdr:nvGraphicFramePr>
        <xdr:cNvPr id="38" name="Chart 1">
          <a:extLst>
            <a:ext uri="{FF2B5EF4-FFF2-40B4-BE49-F238E27FC236}">
              <a16:creationId xmlns:a16="http://schemas.microsoft.com/office/drawing/2014/main" id="{14D0AABC-5169-4594-8C40-8D55124F1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100</xdr:col>
      <xdr:colOff>71438</xdr:colOff>
      <xdr:row>4</xdr:row>
      <xdr:rowOff>178594</xdr:rowOff>
    </xdr:from>
    <xdr:to>
      <xdr:col>107</xdr:col>
      <xdr:colOff>593015</xdr:colOff>
      <xdr:row>24</xdr:row>
      <xdr:rowOff>126478</xdr:rowOff>
    </xdr:to>
    <xdr:graphicFrame macro="">
      <xdr:nvGraphicFramePr>
        <xdr:cNvPr id="41" name="Chart 1">
          <a:extLst>
            <a:ext uri="{FF2B5EF4-FFF2-40B4-BE49-F238E27FC236}">
              <a16:creationId xmlns:a16="http://schemas.microsoft.com/office/drawing/2014/main" id="{010938ED-4C04-4104-BBB6-83CE43666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59</xdr:col>
      <xdr:colOff>47625</xdr:colOff>
      <xdr:row>26</xdr:row>
      <xdr:rowOff>35719</xdr:rowOff>
    </xdr:from>
    <xdr:to>
      <xdr:col>65</xdr:col>
      <xdr:colOff>265356</xdr:colOff>
      <xdr:row>46</xdr:row>
      <xdr:rowOff>2624</xdr:rowOff>
    </xdr:to>
    <xdr:graphicFrame macro="">
      <xdr:nvGraphicFramePr>
        <xdr:cNvPr id="42" name="Chart 1">
          <a:extLst>
            <a:ext uri="{FF2B5EF4-FFF2-40B4-BE49-F238E27FC236}">
              <a16:creationId xmlns:a16="http://schemas.microsoft.com/office/drawing/2014/main" id="{98005F59-AC7A-4F22-A79F-00CC5484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65</xdr:col>
      <xdr:colOff>444500</xdr:colOff>
      <xdr:row>35</xdr:row>
      <xdr:rowOff>0</xdr:rowOff>
    </xdr:from>
    <xdr:to>
      <xdr:col>66</xdr:col>
      <xdr:colOff>455540</xdr:colOff>
      <xdr:row>38</xdr:row>
      <xdr:rowOff>105537</xdr:rowOff>
    </xdr:to>
    <xdr:sp macro="" textlink="">
      <xdr:nvSpPr>
        <xdr:cNvPr id="43" name="矢印: 下 42">
          <a:extLst>
            <a:ext uri="{FF2B5EF4-FFF2-40B4-BE49-F238E27FC236}">
              <a16:creationId xmlns:a16="http://schemas.microsoft.com/office/drawing/2014/main" id="{01EC487A-A012-4F15-8969-3503889D78A2}"/>
            </a:ext>
          </a:extLst>
        </xdr:cNvPr>
        <xdr:cNvSpPr/>
      </xdr:nvSpPr>
      <xdr:spPr bwMode="auto">
        <a:xfrm rot="16200000" flipH="1" flipV="1">
          <a:off x="29607251" y="8064124"/>
          <a:ext cx="629412"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95417</xdr:colOff>
      <xdr:row>26</xdr:row>
      <xdr:rowOff>54978</xdr:rowOff>
    </xdr:from>
    <xdr:to>
      <xdr:col>73</xdr:col>
      <xdr:colOff>316323</xdr:colOff>
      <xdr:row>46</xdr:row>
      <xdr:rowOff>9434</xdr:rowOff>
    </xdr:to>
    <xdr:graphicFrame macro="">
      <xdr:nvGraphicFramePr>
        <xdr:cNvPr id="44" name="Chart 1">
          <a:extLst>
            <a:ext uri="{FF2B5EF4-FFF2-40B4-BE49-F238E27FC236}">
              <a16:creationId xmlns:a16="http://schemas.microsoft.com/office/drawing/2014/main" id="{8882BEAA-9EB2-4E93-BE51-A0D6F886E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74</xdr:col>
      <xdr:colOff>422167</xdr:colOff>
      <xdr:row>25</xdr:row>
      <xdr:rowOff>183900</xdr:rowOff>
    </xdr:from>
    <xdr:to>
      <xdr:col>80</xdr:col>
      <xdr:colOff>646609</xdr:colOff>
      <xdr:row>46</xdr:row>
      <xdr:rowOff>30778</xdr:rowOff>
    </xdr:to>
    <xdr:graphicFrame macro="">
      <xdr:nvGraphicFramePr>
        <xdr:cNvPr id="46" name="Chart 1">
          <a:extLst>
            <a:ext uri="{FF2B5EF4-FFF2-40B4-BE49-F238E27FC236}">
              <a16:creationId xmlns:a16="http://schemas.microsoft.com/office/drawing/2014/main" id="{DAD10140-7EBF-4EAD-8419-82421A379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58</xdr:col>
      <xdr:colOff>357187</xdr:colOff>
      <xdr:row>47</xdr:row>
      <xdr:rowOff>202406</xdr:rowOff>
    </xdr:from>
    <xdr:to>
      <xdr:col>65</xdr:col>
      <xdr:colOff>626417</xdr:colOff>
      <xdr:row>68</xdr:row>
      <xdr:rowOff>54793</xdr:rowOff>
    </xdr:to>
    <xdr:graphicFrame macro="">
      <xdr:nvGraphicFramePr>
        <xdr:cNvPr id="47" name="Chart 1">
          <a:extLst>
            <a:ext uri="{FF2B5EF4-FFF2-40B4-BE49-F238E27FC236}">
              <a16:creationId xmlns:a16="http://schemas.microsoft.com/office/drawing/2014/main" id="{9A7FF06C-7A4F-4489-B83B-9856A4187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65</xdr:col>
      <xdr:colOff>456406</xdr:colOff>
      <xdr:row>56</xdr:row>
      <xdr:rowOff>35720</xdr:rowOff>
    </xdr:from>
    <xdr:to>
      <xdr:col>66</xdr:col>
      <xdr:colOff>467446</xdr:colOff>
      <xdr:row>59</xdr:row>
      <xdr:rowOff>46801</xdr:rowOff>
    </xdr:to>
    <xdr:sp macro="" textlink="">
      <xdr:nvSpPr>
        <xdr:cNvPr id="48" name="矢印: 下 47">
          <a:extLst>
            <a:ext uri="{FF2B5EF4-FFF2-40B4-BE49-F238E27FC236}">
              <a16:creationId xmlns:a16="http://schemas.microsoft.com/office/drawing/2014/main" id="{8EA23436-A6D0-44BE-A206-7741A532DF13}"/>
            </a:ext>
          </a:extLst>
        </xdr:cNvPr>
        <xdr:cNvSpPr/>
      </xdr:nvSpPr>
      <xdr:spPr bwMode="auto">
        <a:xfrm rot="16200000" flipH="1" flipV="1">
          <a:off x="29591772" y="12651604"/>
          <a:ext cx="677831" cy="6873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66</xdr:col>
      <xdr:colOff>630782</xdr:colOff>
      <xdr:row>47</xdr:row>
      <xdr:rowOff>191913</xdr:rowOff>
    </xdr:from>
    <xdr:to>
      <xdr:col>74</xdr:col>
      <xdr:colOff>164917</xdr:colOff>
      <xdr:row>68</xdr:row>
      <xdr:rowOff>49063</xdr:rowOff>
    </xdr:to>
    <xdr:graphicFrame macro="">
      <xdr:nvGraphicFramePr>
        <xdr:cNvPr id="49" name="Chart 1">
          <a:extLst>
            <a:ext uri="{FF2B5EF4-FFF2-40B4-BE49-F238E27FC236}">
              <a16:creationId xmlns:a16="http://schemas.microsoft.com/office/drawing/2014/main" id="{E980CF2D-F643-4E4E-83DB-A6E49FE6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74</xdr:col>
      <xdr:colOff>343148</xdr:colOff>
      <xdr:row>47</xdr:row>
      <xdr:rowOff>177908</xdr:rowOff>
    </xdr:from>
    <xdr:to>
      <xdr:col>81</xdr:col>
      <xdr:colOff>524356</xdr:colOff>
      <xdr:row>68</xdr:row>
      <xdr:rowOff>18306</xdr:rowOff>
    </xdr:to>
    <xdr:graphicFrame macro="">
      <xdr:nvGraphicFramePr>
        <xdr:cNvPr id="50" name="Chart 1">
          <a:extLst>
            <a:ext uri="{FF2B5EF4-FFF2-40B4-BE49-F238E27FC236}">
              <a16:creationId xmlns:a16="http://schemas.microsoft.com/office/drawing/2014/main" id="{27F243A9-011C-46AC-B81A-C3A3F58FC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58</xdr:col>
      <xdr:colOff>491578</xdr:colOff>
      <xdr:row>68</xdr:row>
      <xdr:rowOff>103143</xdr:rowOff>
    </xdr:from>
    <xdr:to>
      <xdr:col>65</xdr:col>
      <xdr:colOff>589671</xdr:colOff>
      <xdr:row>88</xdr:row>
      <xdr:rowOff>143639</xdr:rowOff>
    </xdr:to>
    <xdr:graphicFrame macro="">
      <xdr:nvGraphicFramePr>
        <xdr:cNvPr id="51" name="Chart 1">
          <a:extLst>
            <a:ext uri="{FF2B5EF4-FFF2-40B4-BE49-F238E27FC236}">
              <a16:creationId xmlns:a16="http://schemas.microsoft.com/office/drawing/2014/main" id="{B1A09A12-EB43-44D0-B9CA-9B5EA8EED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67</xdr:col>
      <xdr:colOff>148772</xdr:colOff>
      <xdr:row>67</xdr:row>
      <xdr:rowOff>216457</xdr:rowOff>
    </xdr:from>
    <xdr:to>
      <xdr:col>74</xdr:col>
      <xdr:colOff>84942</xdr:colOff>
      <xdr:row>88</xdr:row>
      <xdr:rowOff>29964</xdr:rowOff>
    </xdr:to>
    <xdr:graphicFrame macro="">
      <xdr:nvGraphicFramePr>
        <xdr:cNvPr id="52" name="Chart 1">
          <a:extLst>
            <a:ext uri="{FF2B5EF4-FFF2-40B4-BE49-F238E27FC236}">
              <a16:creationId xmlns:a16="http://schemas.microsoft.com/office/drawing/2014/main" id="{082663F3-E0AE-4A44-B3F1-6896C72C6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74</xdr:col>
      <xdr:colOff>509943</xdr:colOff>
      <xdr:row>67</xdr:row>
      <xdr:rowOff>126222</xdr:rowOff>
    </xdr:from>
    <xdr:to>
      <xdr:col>81</xdr:col>
      <xdr:colOff>477862</xdr:colOff>
      <xdr:row>87</xdr:row>
      <xdr:rowOff>160619</xdr:rowOff>
    </xdr:to>
    <xdr:graphicFrame macro="">
      <xdr:nvGraphicFramePr>
        <xdr:cNvPr id="53" name="Chart 1">
          <a:extLst>
            <a:ext uri="{FF2B5EF4-FFF2-40B4-BE49-F238E27FC236}">
              <a16:creationId xmlns:a16="http://schemas.microsoft.com/office/drawing/2014/main" id="{B252C78F-DC58-493B-979D-EB66A17E9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65</xdr:col>
      <xdr:colOff>604086</xdr:colOff>
      <xdr:row>75</xdr:row>
      <xdr:rowOff>163095</xdr:rowOff>
    </xdr:from>
    <xdr:to>
      <xdr:col>66</xdr:col>
      <xdr:colOff>608776</xdr:colOff>
      <xdr:row>78</xdr:row>
      <xdr:rowOff>180527</xdr:rowOff>
    </xdr:to>
    <xdr:sp macro="" textlink="">
      <xdr:nvSpPr>
        <xdr:cNvPr id="54" name="矢印: 下 53">
          <a:extLst>
            <a:ext uri="{FF2B5EF4-FFF2-40B4-BE49-F238E27FC236}">
              <a16:creationId xmlns:a16="http://schemas.microsoft.com/office/drawing/2014/main" id="{6955CAAF-C143-4560-A442-93C269168AB2}"/>
            </a:ext>
          </a:extLst>
        </xdr:cNvPr>
        <xdr:cNvSpPr/>
      </xdr:nvSpPr>
      <xdr:spPr bwMode="auto">
        <a:xfrm rot="16200000" flipH="1" flipV="1">
          <a:off x="29736277" y="16862029"/>
          <a:ext cx="684182" cy="6873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84</xdr:col>
      <xdr:colOff>186121</xdr:colOff>
      <xdr:row>26</xdr:row>
      <xdr:rowOff>153991</xdr:rowOff>
    </xdr:from>
    <xdr:to>
      <xdr:col>90</xdr:col>
      <xdr:colOff>410205</xdr:colOff>
      <xdr:row>46</xdr:row>
      <xdr:rowOff>124071</xdr:rowOff>
    </xdr:to>
    <xdr:graphicFrame macro="">
      <xdr:nvGraphicFramePr>
        <xdr:cNvPr id="55" name="Chart 1">
          <a:extLst>
            <a:ext uri="{FF2B5EF4-FFF2-40B4-BE49-F238E27FC236}">
              <a16:creationId xmlns:a16="http://schemas.microsoft.com/office/drawing/2014/main" id="{6814EF29-90E3-4F6C-8DEB-2257A3AA3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90</xdr:col>
      <xdr:colOff>634344</xdr:colOff>
      <xdr:row>35</xdr:row>
      <xdr:rowOff>158890</xdr:rowOff>
    </xdr:from>
    <xdr:to>
      <xdr:col>91</xdr:col>
      <xdr:colOff>648557</xdr:colOff>
      <xdr:row>39</xdr:row>
      <xdr:rowOff>48636</xdr:rowOff>
    </xdr:to>
    <xdr:sp macro="" textlink="">
      <xdr:nvSpPr>
        <xdr:cNvPr id="56" name="矢印: 下 55">
          <a:extLst>
            <a:ext uri="{FF2B5EF4-FFF2-40B4-BE49-F238E27FC236}">
              <a16:creationId xmlns:a16="http://schemas.microsoft.com/office/drawing/2014/main" id="{9F19E624-7699-4C3E-82E9-50B24D7B0C59}"/>
            </a:ext>
          </a:extLst>
        </xdr:cNvPr>
        <xdr:cNvSpPr/>
      </xdr:nvSpPr>
      <xdr:spPr bwMode="auto">
        <a:xfrm rot="16200000" flipH="1" flipV="1">
          <a:off x="46816189" y="8171010"/>
          <a:ext cx="663899" cy="68983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93</xdr:col>
      <xdr:colOff>19217</xdr:colOff>
      <xdr:row>26</xdr:row>
      <xdr:rowOff>26652</xdr:rowOff>
    </xdr:from>
    <xdr:to>
      <xdr:col>99</xdr:col>
      <xdr:colOff>240127</xdr:colOff>
      <xdr:row>45</xdr:row>
      <xdr:rowOff>209599</xdr:rowOff>
    </xdr:to>
    <xdr:graphicFrame macro="">
      <xdr:nvGraphicFramePr>
        <xdr:cNvPr id="57" name="Chart 1">
          <a:extLst>
            <a:ext uri="{FF2B5EF4-FFF2-40B4-BE49-F238E27FC236}">
              <a16:creationId xmlns:a16="http://schemas.microsoft.com/office/drawing/2014/main" id="{46742482-7210-4ABA-8409-3FF3099A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101</xdr:col>
      <xdr:colOff>3177</xdr:colOff>
      <xdr:row>25</xdr:row>
      <xdr:rowOff>0</xdr:rowOff>
    </xdr:from>
    <xdr:to>
      <xdr:col>107</xdr:col>
      <xdr:colOff>227618</xdr:colOff>
      <xdr:row>45</xdr:row>
      <xdr:rowOff>69127</xdr:rowOff>
    </xdr:to>
    <xdr:graphicFrame macro="">
      <xdr:nvGraphicFramePr>
        <xdr:cNvPr id="59" name="Chart 1">
          <a:extLst>
            <a:ext uri="{FF2B5EF4-FFF2-40B4-BE49-F238E27FC236}">
              <a16:creationId xmlns:a16="http://schemas.microsoft.com/office/drawing/2014/main" id="{9B745F6F-874C-423A-95FB-B44AA8E97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83</xdr:col>
      <xdr:colOff>486542</xdr:colOff>
      <xdr:row>47</xdr:row>
      <xdr:rowOff>50673</xdr:rowOff>
    </xdr:from>
    <xdr:to>
      <xdr:col>90</xdr:col>
      <xdr:colOff>663589</xdr:colOff>
      <xdr:row>67</xdr:row>
      <xdr:rowOff>125201</xdr:rowOff>
    </xdr:to>
    <xdr:graphicFrame macro="">
      <xdr:nvGraphicFramePr>
        <xdr:cNvPr id="61" name="Chart 1">
          <a:extLst>
            <a:ext uri="{FF2B5EF4-FFF2-40B4-BE49-F238E27FC236}">
              <a16:creationId xmlns:a16="http://schemas.microsoft.com/office/drawing/2014/main" id="{DA152F78-EF11-4CC6-AD5B-9F6BBFDF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91</xdr:col>
      <xdr:colOff>197645</xdr:colOff>
      <xdr:row>55</xdr:row>
      <xdr:rowOff>128353</xdr:rowOff>
    </xdr:from>
    <xdr:to>
      <xdr:col>92</xdr:col>
      <xdr:colOff>208685</xdr:colOff>
      <xdr:row>58</xdr:row>
      <xdr:rowOff>123558</xdr:rowOff>
    </xdr:to>
    <xdr:sp macro="" textlink="">
      <xdr:nvSpPr>
        <xdr:cNvPr id="63" name="矢印: 下 62">
          <a:extLst>
            <a:ext uri="{FF2B5EF4-FFF2-40B4-BE49-F238E27FC236}">
              <a16:creationId xmlns:a16="http://schemas.microsoft.com/office/drawing/2014/main" id="{FEB13424-CE0D-4F9B-BBA4-96BAECA63123}"/>
            </a:ext>
          </a:extLst>
        </xdr:cNvPr>
        <xdr:cNvSpPr/>
      </xdr:nvSpPr>
      <xdr:spPr bwMode="auto">
        <a:xfrm rot="16200000" flipH="1" flipV="1">
          <a:off x="47089199" y="12514049"/>
          <a:ext cx="668305"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92</xdr:col>
      <xdr:colOff>391728</xdr:colOff>
      <xdr:row>46</xdr:row>
      <xdr:rowOff>163896</xdr:rowOff>
    </xdr:from>
    <xdr:to>
      <xdr:col>99</xdr:col>
      <xdr:colOff>592863</xdr:colOff>
      <xdr:row>67</xdr:row>
      <xdr:rowOff>38390</xdr:rowOff>
    </xdr:to>
    <xdr:graphicFrame macro="">
      <xdr:nvGraphicFramePr>
        <xdr:cNvPr id="65" name="Chart 1">
          <a:extLst>
            <a:ext uri="{FF2B5EF4-FFF2-40B4-BE49-F238E27FC236}">
              <a16:creationId xmlns:a16="http://schemas.microsoft.com/office/drawing/2014/main" id="{DBE52DAC-AE13-4EF6-9246-667D2B4B3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100</xdr:col>
      <xdr:colOff>444147</xdr:colOff>
      <xdr:row>46</xdr:row>
      <xdr:rowOff>197625</xdr:rowOff>
    </xdr:from>
    <xdr:to>
      <xdr:col>107</xdr:col>
      <xdr:colOff>640352</xdr:colOff>
      <xdr:row>67</xdr:row>
      <xdr:rowOff>28498</xdr:rowOff>
    </xdr:to>
    <xdr:graphicFrame macro="">
      <xdr:nvGraphicFramePr>
        <xdr:cNvPr id="67" name="Chart 1">
          <a:extLst>
            <a:ext uri="{FF2B5EF4-FFF2-40B4-BE49-F238E27FC236}">
              <a16:creationId xmlns:a16="http://schemas.microsoft.com/office/drawing/2014/main" id="{828A84F2-E3EB-4ECF-8088-0AEC03A90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84</xdr:col>
      <xdr:colOff>298832</xdr:colOff>
      <xdr:row>67</xdr:row>
      <xdr:rowOff>92812</xdr:rowOff>
    </xdr:from>
    <xdr:to>
      <xdr:col>91</xdr:col>
      <xdr:colOff>279342</xdr:colOff>
      <xdr:row>87</xdr:row>
      <xdr:rowOff>126957</xdr:rowOff>
    </xdr:to>
    <xdr:graphicFrame macro="">
      <xdr:nvGraphicFramePr>
        <xdr:cNvPr id="71" name="Chart 1">
          <a:extLst>
            <a:ext uri="{FF2B5EF4-FFF2-40B4-BE49-F238E27FC236}">
              <a16:creationId xmlns:a16="http://schemas.microsoft.com/office/drawing/2014/main" id="{BC633240-F122-41D8-A707-2F7E4BC54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100</xdr:col>
      <xdr:colOff>640125</xdr:colOff>
      <xdr:row>67</xdr:row>
      <xdr:rowOff>119478</xdr:rowOff>
    </xdr:from>
    <xdr:to>
      <xdr:col>107</xdr:col>
      <xdr:colOff>617567</xdr:colOff>
      <xdr:row>87</xdr:row>
      <xdr:rowOff>151607</xdr:rowOff>
    </xdr:to>
    <xdr:graphicFrame macro="">
      <xdr:nvGraphicFramePr>
        <xdr:cNvPr id="75" name="Chart 1">
          <a:extLst>
            <a:ext uri="{FF2B5EF4-FFF2-40B4-BE49-F238E27FC236}">
              <a16:creationId xmlns:a16="http://schemas.microsoft.com/office/drawing/2014/main" id="{FAA418E8-44EF-4A6A-9CA1-1A0E7ECC9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91</xdr:col>
      <xdr:colOff>342576</xdr:colOff>
      <xdr:row>74</xdr:row>
      <xdr:rowOff>182040</xdr:rowOff>
    </xdr:from>
    <xdr:to>
      <xdr:col>92</xdr:col>
      <xdr:colOff>359966</xdr:colOff>
      <xdr:row>77</xdr:row>
      <xdr:rowOff>189946</xdr:rowOff>
    </xdr:to>
    <xdr:sp macro="" textlink="">
      <xdr:nvSpPr>
        <xdr:cNvPr id="76" name="矢印: 下 75">
          <a:extLst>
            <a:ext uri="{FF2B5EF4-FFF2-40B4-BE49-F238E27FC236}">
              <a16:creationId xmlns:a16="http://schemas.microsoft.com/office/drawing/2014/main" id="{931C954B-0C39-47AE-A028-82C6756D7C14}"/>
            </a:ext>
          </a:extLst>
        </xdr:cNvPr>
        <xdr:cNvSpPr/>
      </xdr:nvSpPr>
      <xdr:spPr bwMode="auto">
        <a:xfrm rot="16200000" flipH="1" flipV="1">
          <a:off x="47234130" y="16647611"/>
          <a:ext cx="674656" cy="7000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93</xdr:col>
      <xdr:colOff>79543</xdr:colOff>
      <xdr:row>67</xdr:row>
      <xdr:rowOff>144639</xdr:rowOff>
    </xdr:from>
    <xdr:to>
      <xdr:col>100</xdr:col>
      <xdr:colOff>60053</xdr:colOff>
      <xdr:row>87</xdr:row>
      <xdr:rowOff>182474</xdr:rowOff>
    </xdr:to>
    <xdr:graphicFrame macro="">
      <xdr:nvGraphicFramePr>
        <xdr:cNvPr id="78" name="Chart 1">
          <a:extLst>
            <a:ext uri="{FF2B5EF4-FFF2-40B4-BE49-F238E27FC236}">
              <a16:creationId xmlns:a16="http://schemas.microsoft.com/office/drawing/2014/main" id="{749F70B9-03C5-4A31-B545-6827AD684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90</xdr:col>
      <xdr:colOff>481724</xdr:colOff>
      <xdr:row>15</xdr:row>
      <xdr:rowOff>208017</xdr:rowOff>
    </xdr:from>
    <xdr:to>
      <xdr:col>91</xdr:col>
      <xdr:colOff>483237</xdr:colOff>
      <xdr:row>19</xdr:row>
      <xdr:rowOff>481</xdr:rowOff>
    </xdr:to>
    <xdr:sp macro="" textlink="">
      <xdr:nvSpPr>
        <xdr:cNvPr id="37" name="矢印: 下 36">
          <a:extLst>
            <a:ext uri="{FF2B5EF4-FFF2-40B4-BE49-F238E27FC236}">
              <a16:creationId xmlns:a16="http://schemas.microsoft.com/office/drawing/2014/main" id="{9EB0BCB0-1FBD-4F32-9101-426F54FDFC12}"/>
            </a:ext>
          </a:extLst>
        </xdr:cNvPr>
        <xdr:cNvSpPr/>
      </xdr:nvSpPr>
      <xdr:spPr bwMode="auto">
        <a:xfrm rot="16200000" flipH="1" flipV="1">
          <a:off x="46661982" y="3842414"/>
          <a:ext cx="663899" cy="68665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47.xml><?xml version="1.0" encoding="utf-8"?>
<c:userShapes xmlns:c="http://schemas.openxmlformats.org/drawingml/2006/chart">
  <cdr:relSizeAnchor xmlns:cdr="http://schemas.openxmlformats.org/drawingml/2006/chartDrawing">
    <cdr:from>
      <cdr:x>0.31956</cdr:x>
      <cdr:y>0.45466</cdr:y>
    </cdr:from>
    <cdr:to>
      <cdr:x>0.70088</cdr:x>
      <cdr:y>0.6878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51661" y="1925103"/>
          <a:ext cx="1970846" cy="987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HFCs </a:t>
          </a:r>
          <a:r>
            <a:rPr lang="ja-JP" altLang="en-US" sz="1400" b="1"/>
            <a:t>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8.xml><?xml version="1.0" encoding="utf-8"?>
<c:userShapes xmlns:c="http://schemas.openxmlformats.org/drawingml/2006/chart">
  <cdr:relSizeAnchor xmlns:cdr="http://schemas.openxmlformats.org/drawingml/2006/chartDrawing">
    <cdr:from>
      <cdr:x>0.31956</cdr:x>
      <cdr:y>0.45466</cdr:y>
    </cdr:from>
    <cdr:to>
      <cdr:x>0.70088</cdr:x>
      <cdr:y>0.6878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51661" y="1925103"/>
          <a:ext cx="1970846" cy="987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HFCs </a:t>
          </a:r>
          <a:r>
            <a:rPr lang="ja-JP" altLang="en-US" sz="1400" b="1"/>
            <a:t>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9.xml><?xml version="1.0" encoding="utf-8"?>
<c:userShapes xmlns:c="http://schemas.openxmlformats.org/drawingml/2006/chart">
  <cdr:relSizeAnchor xmlns:cdr="http://schemas.openxmlformats.org/drawingml/2006/chartDrawing">
    <cdr:from>
      <cdr:x>0.31956</cdr:x>
      <cdr:y>0.45466</cdr:y>
    </cdr:from>
    <cdr:to>
      <cdr:x>0.70088</cdr:x>
      <cdr:y>0.6878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51661" y="1925103"/>
          <a:ext cx="1970846" cy="987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HFCs </a:t>
          </a:r>
          <a:r>
            <a:rPr lang="ja-JP" altLang="en-US" sz="1400" b="1"/>
            <a:t>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xml><?xml version="1.0" encoding="utf-8"?>
<c:userShapes xmlns:c="http://schemas.openxmlformats.org/drawingml/2006/chart">
  <cdr:relSizeAnchor xmlns:cdr="http://schemas.openxmlformats.org/drawingml/2006/chartDrawing">
    <cdr:from>
      <cdr:x>0.05125</cdr:x>
      <cdr:y>0.70357</cdr:y>
    </cdr:from>
    <cdr:to>
      <cdr:x>0.12595</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424940" y="3811286"/>
          <a:ext cx="619369" cy="334883"/>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ＭＳ Ｐゴシック"/>
              <a:ea typeface="ＭＳ Ｐゴシック"/>
            </a:rPr>
            <a:t>　</a:t>
          </a:r>
          <a:r>
            <a:rPr lang="en-US" altLang="ja-JP" sz="1050" b="0" i="0" strike="noStrike">
              <a:solidFill>
                <a:srgbClr val="000000"/>
              </a:solidFill>
              <a:latin typeface="Arial"/>
              <a:cs typeface="Arial"/>
            </a:rPr>
            <a:t>0</a:t>
          </a:r>
        </a:p>
      </cdr:txBody>
    </cdr:sp>
  </cdr:relSizeAnchor>
  <cdr:relSizeAnchor xmlns:cdr="http://schemas.openxmlformats.org/drawingml/2006/chartDrawing">
    <cdr:from>
      <cdr:x>0.05018</cdr:x>
      <cdr:y>0.12811</cdr:y>
    </cdr:from>
    <cdr:to>
      <cdr:x>0.08342</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987743" y="2141102"/>
          <a:ext cx="3188506" cy="3017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t> (Mt CO</a:t>
          </a:r>
          <a:r>
            <a:rPr lang="en-US" altLang="ja-JP" sz="1200" baseline="-25000"/>
            <a:t>2</a:t>
          </a:r>
          <a:r>
            <a:rPr lang="en-US" altLang="ja-JP" sz="1200"/>
            <a:t> eq.)</a:t>
          </a:r>
          <a:endParaRPr lang="ja-JP" altLang="en-US" sz="1200"/>
        </a:p>
      </cdr:txBody>
    </cdr:sp>
  </cdr:relSizeAnchor>
  <cdr:relSizeAnchor xmlns:cdr="http://schemas.openxmlformats.org/drawingml/2006/chartDrawing">
    <cdr:from>
      <cdr:x>0.13817</cdr:x>
      <cdr:y>0.65824</cdr:y>
    </cdr:from>
    <cdr:to>
      <cdr:x>0.77409</cdr:x>
      <cdr:y>0.70887</cdr:y>
    </cdr:to>
    <cdr:grpSp>
      <cdr:nvGrpSpPr>
        <cdr:cNvPr id="6" name="Group 14">
          <a:extLst xmlns:a="http://schemas.openxmlformats.org/drawingml/2006/main">
            <a:ext uri="{FF2B5EF4-FFF2-40B4-BE49-F238E27FC236}">
              <a16:creationId xmlns:a16="http://schemas.microsoft.com/office/drawing/2014/main" id="{5B5DBAAD-0FFF-43FB-8EF3-BFEEE3C93AC7}"/>
            </a:ext>
          </a:extLst>
        </cdr:cNvPr>
        <cdr:cNvGrpSpPr>
          <a:grpSpLocks xmlns:a="http://schemas.openxmlformats.org/drawingml/2006/main"/>
        </cdr:cNvGrpSpPr>
      </cdr:nvGrpSpPr>
      <cdr:grpSpPr bwMode="auto">
        <a:xfrm xmlns:a="http://schemas.openxmlformats.org/drawingml/2006/main">
          <a:off x="1253562" y="3563394"/>
          <a:ext cx="5769453" cy="274087"/>
          <a:chOff x="0" y="0"/>
          <a:chExt cx="2253299" cy="12986"/>
        </a:xfrm>
      </cdr:grpSpPr>
      <cdr:pic>
        <cdr:nvPicPr>
          <cdr:cNvPr id="7" name="Picture 10">
            <a:extLst xmlns:a="http://schemas.openxmlformats.org/drawingml/2006/main">
              <a:ext uri="{FF2B5EF4-FFF2-40B4-BE49-F238E27FC236}">
                <a16:creationId xmlns:a16="http://schemas.microsoft.com/office/drawing/2014/main" id="{7D5F9F36-CDEF-44DD-8C07-415840B448F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8" name="Picture 12">
            <a:extLst xmlns:a="http://schemas.openxmlformats.org/drawingml/2006/main">
              <a:ext uri="{FF2B5EF4-FFF2-40B4-BE49-F238E27FC236}">
                <a16:creationId xmlns:a16="http://schemas.microsoft.com/office/drawing/2014/main" id="{613F73AC-B8C6-4A42-9885-318054B5A76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001127"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3">
            <a:extLst xmlns:a="http://schemas.openxmlformats.org/drawingml/2006/main">
              <a:ext uri="{FF2B5EF4-FFF2-40B4-BE49-F238E27FC236}">
                <a16:creationId xmlns:a16="http://schemas.microsoft.com/office/drawing/2014/main" id="{677DAA05-2C9C-433D-9783-8C7BE8C64E5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252935" y="0"/>
            <a:ext cx="1000364"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dr:relSizeAnchor xmlns:cdr="http://schemas.openxmlformats.org/drawingml/2006/chartDrawing">
    <cdr:from>
      <cdr:x>0.76097</cdr:x>
      <cdr:y>0.4701</cdr:y>
    </cdr:from>
    <cdr:to>
      <cdr:x>0.98503</cdr:x>
      <cdr:y>0.57345</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908799" y="2560362"/>
          <a:ext cx="2034176" cy="5628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Emission target for FY2030 C</a:t>
          </a:r>
          <a:r>
            <a:rPr kumimoji="1" lang="en-US" altLang="ja-JP" sz="1100" b="0" baseline="0">
              <a:solidFill>
                <a:schemeClr val="dk1"/>
              </a:solidFill>
              <a:effectLst/>
              <a:latin typeface="+mn-lt"/>
              <a:ea typeface="+mn-ea"/>
              <a:cs typeface="+mn-cs"/>
            </a:rPr>
            <a:t>ompared to FY</a:t>
          </a:r>
          <a:r>
            <a:rPr kumimoji="1" lang="en-US" altLang="ja-JP" sz="1100" b="0">
              <a:solidFill>
                <a:sysClr val="windowText" lastClr="000000"/>
              </a:solidFill>
            </a:rPr>
            <a:t>2013 :  -26.0%*</a:t>
          </a:r>
          <a:endParaRPr kumimoji="1" lang="ja-JP" altLang="en-US" sz="1100" b="0">
            <a:solidFill>
              <a:sysClr val="windowText" lastClr="000000"/>
            </a:solidFill>
          </a:endParaRPr>
        </a:p>
      </cdr:txBody>
    </cdr:sp>
  </cdr:relSizeAnchor>
  <cdr:relSizeAnchor xmlns:cdr="http://schemas.openxmlformats.org/drawingml/2006/chartDrawing">
    <cdr:from>
      <cdr:x>0.48557</cdr:x>
      <cdr:y>0.90679</cdr:y>
    </cdr:from>
    <cdr:to>
      <cdr:x>0.9466</cdr:x>
      <cdr:y>0.95589</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4408487" y="4938773"/>
          <a:ext cx="4185611" cy="2674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*Reference :</a:t>
          </a:r>
          <a:r>
            <a:rPr lang="en-US" altLang="ja-JP" sz="1100">
              <a:solidFill>
                <a:schemeClr val="dk1"/>
              </a:solidFill>
              <a:effectLst/>
              <a:latin typeface="+mn-lt"/>
              <a:ea typeface="+mn-ea"/>
              <a:cs typeface="+mn-cs"/>
            </a:rPr>
            <a:t>the Plan for Global Warming Countermeasures</a:t>
          </a:r>
          <a:endParaRPr kumimoji="1" lang="ja-JP" altLang="en-US" sz="1100" b="0">
            <a:solidFill>
              <a:sysClr val="windowText" lastClr="000000"/>
            </a:solidFill>
            <a:latin typeface="+mn-lt"/>
          </a:endParaRPr>
        </a:p>
      </cdr:txBody>
    </cdr:sp>
  </cdr:relSizeAnchor>
  <cdr:relSizeAnchor xmlns:cdr="http://schemas.openxmlformats.org/drawingml/2006/chartDrawing">
    <cdr:from>
      <cdr:x>0.7531</cdr:x>
      <cdr:y>0.21445</cdr:y>
    </cdr:from>
    <cdr:to>
      <cdr:x>0.98785</cdr:x>
      <cdr:y>0.33286</cdr:y>
    </cdr:to>
    <cdr:sp macro="" textlink="">
      <cdr:nvSpPr>
        <cdr:cNvPr id="12"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837329" y="1167988"/>
          <a:ext cx="2131252" cy="6449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Emission target for FY2020 </a:t>
          </a:r>
        </a:p>
        <a:p xmlns:a="http://schemas.openxmlformats.org/drawingml/2006/main">
          <a:pPr algn="ctr"/>
          <a:r>
            <a:rPr lang="en-US" altLang="ja-JP" sz="1100">
              <a:solidFill>
                <a:schemeClr val="dk1"/>
              </a:solidFill>
              <a:effectLst/>
              <a:latin typeface="+mn-lt"/>
              <a:ea typeface="+mn-ea"/>
              <a:cs typeface="+mn-cs"/>
            </a:rPr>
            <a:t>Compared to FY</a:t>
          </a:r>
          <a:r>
            <a:rPr kumimoji="1" lang="en-US" altLang="ja-JP" sz="1100" b="0">
              <a:solidFill>
                <a:sysClr val="windowText" lastClr="000000"/>
              </a:solidFill>
            </a:rPr>
            <a:t>2005 : -3.8%*</a:t>
          </a:r>
          <a:endParaRPr kumimoji="1" lang="ja-JP" altLang="en-US" sz="1100" b="0">
            <a:solidFill>
              <a:sysClr val="windowText" lastClr="000000"/>
            </a:solidFil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0.37933</cdr:x>
      <cdr:y>0.40659</cdr:y>
    </cdr:from>
    <cdr:to>
      <cdr:x>0.64502</cdr:x>
      <cdr:y>0.69546</cdr:y>
    </cdr:to>
    <cdr:sp macro="" textlink="">
      <cdr:nvSpPr>
        <cdr:cNvPr id="3" name="テキスト ボックス 1">
          <a:extLst xmlns:a="http://schemas.openxmlformats.org/drawingml/2006/main">
            <a:ext uri="{FF2B5EF4-FFF2-40B4-BE49-F238E27FC236}">
              <a16:creationId xmlns:a16="http://schemas.microsoft.com/office/drawing/2014/main" id="{EF0282B1-BE78-4BEA-845A-F44A4F190EFB}"/>
            </a:ext>
          </a:extLst>
        </cdr:cNvPr>
        <cdr:cNvSpPr txBox="1"/>
      </cdr:nvSpPr>
      <cdr:spPr>
        <a:xfrm xmlns:a="http://schemas.openxmlformats.org/drawingml/2006/main">
          <a:off x="2003486" y="1717675"/>
          <a:ext cx="1403324" cy="12203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0.38497</cdr:x>
      <cdr:y>0.41441</cdr:y>
    </cdr:from>
    <cdr:to>
      <cdr:x>0.65131</cdr:x>
      <cdr:y>0.70263</cdr:y>
    </cdr:to>
    <cdr:sp macro="" textlink="">
      <cdr:nvSpPr>
        <cdr:cNvPr id="3" name="テキスト ボックス 1">
          <a:extLst xmlns:a="http://schemas.openxmlformats.org/drawingml/2006/main">
            <a:ext uri="{FF2B5EF4-FFF2-40B4-BE49-F238E27FC236}">
              <a16:creationId xmlns:a16="http://schemas.microsoft.com/office/drawing/2014/main" id="{BC4650FA-ACBB-4DE8-9E16-9D3A45DD95A3}"/>
            </a:ext>
          </a:extLst>
        </cdr:cNvPr>
        <cdr:cNvSpPr txBox="1"/>
      </cdr:nvSpPr>
      <cdr:spPr>
        <a:xfrm xmlns:a="http://schemas.openxmlformats.org/drawingml/2006/main">
          <a:off x="2027206" y="1753355"/>
          <a:ext cx="1402479" cy="1219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0.38203</cdr:x>
      <cdr:y>0.41192</cdr:y>
    </cdr:from>
    <cdr:to>
      <cdr:x>0.64788</cdr:x>
      <cdr:y>0.70035</cdr:y>
    </cdr:to>
    <cdr:sp macro="" textlink="">
      <cdr:nvSpPr>
        <cdr:cNvPr id="3" name="テキスト ボックス 1">
          <a:extLst xmlns:a="http://schemas.openxmlformats.org/drawingml/2006/main">
            <a:ext uri="{FF2B5EF4-FFF2-40B4-BE49-F238E27FC236}">
              <a16:creationId xmlns:a16="http://schemas.microsoft.com/office/drawing/2014/main" id="{657ED1F1-186D-4D4E-9718-0341679AC328}"/>
            </a:ext>
          </a:extLst>
        </cdr:cNvPr>
        <cdr:cNvSpPr txBox="1"/>
      </cdr:nvSpPr>
      <cdr:spPr>
        <a:xfrm xmlns:a="http://schemas.openxmlformats.org/drawingml/2006/main">
          <a:off x="2014375" y="1759343"/>
          <a:ext cx="1401780" cy="1231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0.27512</cdr:x>
      <cdr:y>0.43386</cdr:y>
    </cdr:from>
    <cdr:to>
      <cdr:x>0.70799</cdr:x>
      <cdr:y>0.69676</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178002" y="1820355"/>
          <a:ext cx="1853433" cy="11030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rPr>
            <a:t>PFCs </a:t>
          </a:r>
          <a:r>
            <a:rPr lang="ja-JP" altLang="en-US" sz="1400" b="1">
              <a:ln w="6350">
                <a:noFill/>
              </a:ln>
              <a:solidFill>
                <a:sysClr val="windowText" lastClr="000000"/>
              </a:solidFill>
            </a:rPr>
            <a:t>総</a:t>
          </a:r>
          <a:r>
            <a:rPr lang="ja-JP" altLang="en-US" sz="1400" b="1"/>
            <a:t>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4.xml><?xml version="1.0" encoding="utf-8"?>
<c:userShapes xmlns:c="http://schemas.openxmlformats.org/drawingml/2006/chart">
  <cdr:relSizeAnchor xmlns:cdr="http://schemas.openxmlformats.org/drawingml/2006/chartDrawing">
    <cdr:from>
      <cdr:x>0.27512</cdr:x>
      <cdr:y>0.43386</cdr:y>
    </cdr:from>
    <cdr:to>
      <cdr:x>0.70799</cdr:x>
      <cdr:y>0.69676</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178002" y="1820355"/>
          <a:ext cx="1853433" cy="11030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rPr>
            <a:t>PFCs </a:t>
          </a:r>
          <a:r>
            <a:rPr lang="ja-JP" altLang="en-US" sz="1400" b="1">
              <a:ln w="6350">
                <a:noFill/>
              </a:ln>
              <a:solidFill>
                <a:sysClr val="windowText" lastClr="000000"/>
              </a:solidFill>
            </a:rPr>
            <a:t>総</a:t>
          </a:r>
          <a:r>
            <a:rPr lang="ja-JP" altLang="en-US" sz="1400" b="1"/>
            <a:t>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5.xml><?xml version="1.0" encoding="utf-8"?>
<c:userShapes xmlns:c="http://schemas.openxmlformats.org/drawingml/2006/chart">
  <cdr:relSizeAnchor xmlns:cdr="http://schemas.openxmlformats.org/drawingml/2006/chartDrawing">
    <cdr:from>
      <cdr:x>0.3144</cdr:x>
      <cdr:y>0.44528</cdr:y>
    </cdr:from>
    <cdr:to>
      <cdr:x>0.73157</cdr:x>
      <cdr:y>0.70734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344325" y="1895695"/>
          <a:ext cx="1783731" cy="11156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PFCs </a:t>
          </a:r>
          <a:r>
            <a:rPr lang="ja-JP" altLang="en-US" sz="1400" b="1">
              <a:ln w="3175">
                <a:noFill/>
              </a:ln>
              <a:solidFill>
                <a:sysClr val="windowText" lastClr="000000"/>
              </a:solidFill>
            </a:rPr>
            <a:t>総</a:t>
          </a:r>
          <a:r>
            <a:rPr lang="ja-JP" altLang="en-US" sz="1400" b="1"/>
            <a:t>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6.xml><?xml version="1.0" encoding="utf-8"?>
<c:userShapes xmlns:c="http://schemas.openxmlformats.org/drawingml/2006/chart">
  <cdr:relSizeAnchor xmlns:cdr="http://schemas.openxmlformats.org/drawingml/2006/chartDrawing">
    <cdr:from>
      <cdr:x>0.32585</cdr:x>
      <cdr:y>0.3999</cdr:y>
    </cdr:from>
    <cdr:to>
      <cdr:x>0.67723</cdr:x>
      <cdr:y>0.67119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02237" y="1754798"/>
          <a:ext cx="1727794" cy="1190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SF</a:t>
          </a:r>
          <a:r>
            <a:rPr lang="en-US" altLang="ja-JP" sz="1400" b="1" baseline="-25000">
              <a:ln w="3175">
                <a:noFill/>
              </a:ln>
              <a:solidFill>
                <a:sysClr val="windowText" lastClr="000000"/>
              </a:solidFill>
            </a:rPr>
            <a:t>6</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7.xml><?xml version="1.0" encoding="utf-8"?>
<c:userShapes xmlns:c="http://schemas.openxmlformats.org/drawingml/2006/chart">
  <cdr:relSizeAnchor xmlns:cdr="http://schemas.openxmlformats.org/drawingml/2006/chartDrawing">
    <cdr:from>
      <cdr:x>0.32585</cdr:x>
      <cdr:y>0.3999</cdr:y>
    </cdr:from>
    <cdr:to>
      <cdr:x>0.67723</cdr:x>
      <cdr:y>0.67119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02237" y="1754798"/>
          <a:ext cx="1727794" cy="1190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SF</a:t>
          </a:r>
          <a:r>
            <a:rPr lang="en-US" altLang="ja-JP" sz="1400" b="1" baseline="-25000">
              <a:ln w="3175">
                <a:noFill/>
              </a:ln>
              <a:solidFill>
                <a:sysClr val="windowText" lastClr="000000"/>
              </a:solidFill>
            </a:rPr>
            <a:t>6</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8.xml><?xml version="1.0" encoding="utf-8"?>
<c:userShapes xmlns:c="http://schemas.openxmlformats.org/drawingml/2006/chart">
  <cdr:relSizeAnchor xmlns:cdr="http://schemas.openxmlformats.org/drawingml/2006/chartDrawing">
    <cdr:from>
      <cdr:x>0.32585</cdr:x>
      <cdr:y>0.3999</cdr:y>
    </cdr:from>
    <cdr:to>
      <cdr:x>0.67723</cdr:x>
      <cdr:y>0.67119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02237" y="1754798"/>
          <a:ext cx="1727794" cy="1190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SF</a:t>
          </a:r>
          <a:r>
            <a:rPr lang="en-US" altLang="ja-JP" sz="1400" b="1" baseline="-25000">
              <a:ln w="3175">
                <a:noFill/>
              </a:ln>
              <a:solidFill>
                <a:sysClr val="windowText" lastClr="000000"/>
              </a:solidFill>
            </a:rPr>
            <a:t>6</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9.xml><?xml version="1.0" encoding="utf-8"?>
<c:userShapes xmlns:c="http://schemas.openxmlformats.org/drawingml/2006/chart">
  <cdr:relSizeAnchor xmlns:cdr="http://schemas.openxmlformats.org/drawingml/2006/chartDrawing">
    <cdr:from>
      <cdr:x>0.27306</cdr:x>
      <cdr:y>0.34288</cdr:y>
    </cdr:from>
    <cdr:to>
      <cdr:x>0.78081</cdr:x>
      <cdr:y>0.65444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9386" y="1457225"/>
          <a:ext cx="2397572" cy="1324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rPr>
            <a:t>NF</a:t>
          </a:r>
          <a:r>
            <a:rPr lang="en-US" altLang="ja-JP" sz="1400" b="1" baseline="-10000">
              <a:ln>
                <a:noFill/>
              </a:ln>
              <a:solidFill>
                <a:sysClr val="windowText" lastClr="000000"/>
              </a:solidFill>
            </a:rPr>
            <a:t>3</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6.xml><?xml version="1.0" encoding="utf-8"?>
<c:userShapes xmlns:c="http://schemas.openxmlformats.org/drawingml/2006/chart">
  <cdr:relSizeAnchor xmlns:cdr="http://schemas.openxmlformats.org/drawingml/2006/chartDrawing">
    <cdr:from>
      <cdr:x>0.38199</cdr:x>
      <cdr:y>0.47007</cdr:y>
    </cdr:from>
    <cdr:to>
      <cdr:x>0.66384</cdr:x>
      <cdr:y>0.80702</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2926865" y="2264433"/>
          <a:ext cx="2159549" cy="1623139"/>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a:effectLst/>
              <a:latin typeface="+mn-lt"/>
              <a:ea typeface="+mn-ea"/>
              <a:cs typeface="+mn-cs"/>
            </a:rPr>
            <a:t>温室効果ガス</a:t>
          </a:r>
          <a:endParaRPr lang="ja-JP" altLang="ja-JP" sz="2400">
            <a:effectLst/>
          </a:endParaRPr>
        </a:p>
        <a:p xmlns:a="http://schemas.openxmlformats.org/drawingml/2006/main">
          <a:pPr algn="ctr"/>
          <a:r>
            <a:rPr lang="ja-JP" altLang="en-US" sz="1600">
              <a:effectLst/>
              <a:latin typeface="+mn-lt"/>
              <a:ea typeface="+mn-ea"/>
              <a:cs typeface="+mn-cs"/>
            </a:rPr>
            <a:t>総</a:t>
          </a:r>
          <a:r>
            <a:rPr lang="ja-JP" altLang="ja-JP" sz="1600">
              <a:effectLst/>
              <a:latin typeface="+mn-lt"/>
              <a:ea typeface="+mn-ea"/>
              <a:cs typeface="+mn-cs"/>
            </a:rPr>
            <a:t>排出量</a:t>
          </a:r>
          <a:endParaRPr lang="ja-JP" altLang="ja-JP" sz="2400">
            <a:effectLst/>
          </a:endParaRPr>
        </a:p>
        <a:p xmlns:a="http://schemas.openxmlformats.org/drawingml/2006/main">
          <a:pPr algn="ctr"/>
          <a:endParaRPr lang="en-US" altLang="ja-JP" sz="1800">
            <a:effectLst/>
            <a:latin typeface="+mn-lt"/>
            <a:ea typeface="+mn-ea"/>
            <a:cs typeface="+mn-cs"/>
          </a:endParaRPr>
        </a:p>
        <a:p xmlns:a="http://schemas.openxmlformats.org/drawingml/2006/main">
          <a:pPr algn="ctr"/>
          <a:endParaRPr lang="en-US" altLang="ja-JP" sz="1800">
            <a:effectLst/>
            <a:latin typeface="+mn-lt"/>
            <a:ea typeface="+mn-ea"/>
            <a:cs typeface="+mn-cs"/>
          </a:endParaRPr>
        </a:p>
        <a:p xmlns:a="http://schemas.openxmlformats.org/drawingml/2006/main">
          <a:pPr algn="ctr"/>
          <a:r>
            <a:rPr lang="ja-JP" altLang="en-US" sz="1600">
              <a:effectLst/>
              <a:latin typeface="+mn-lt"/>
              <a:ea typeface="+mn-ea"/>
              <a:cs typeface="+mn-cs"/>
            </a:rPr>
            <a:t>（</a:t>
          </a:r>
          <a:r>
            <a:rPr lang="en-US" altLang="ja-JP" sz="1600">
              <a:effectLst/>
              <a:latin typeface="+mn-lt"/>
              <a:ea typeface="+mn-ea"/>
              <a:cs typeface="+mn-cs"/>
            </a:rPr>
            <a:t>CO</a:t>
          </a:r>
          <a:r>
            <a:rPr lang="en-US" altLang="ja-JP" sz="1100">
              <a:effectLst/>
              <a:latin typeface="+mn-lt"/>
              <a:ea typeface="+mn-ea"/>
              <a:cs typeface="+mn-cs"/>
            </a:rPr>
            <a:t>2</a:t>
          </a:r>
          <a:r>
            <a:rPr lang="ja-JP" altLang="ja-JP" sz="1600">
              <a:effectLst/>
              <a:latin typeface="+mn-lt"/>
              <a:ea typeface="+mn-ea"/>
              <a:cs typeface="+mn-cs"/>
            </a:rPr>
            <a:t>換算</a:t>
          </a:r>
          <a:r>
            <a:rPr lang="ja-JP" altLang="en-US" sz="1600">
              <a:effectLst/>
              <a:latin typeface="+mn-lt"/>
              <a:ea typeface="+mn-ea"/>
              <a:cs typeface="+mn-cs"/>
            </a:rPr>
            <a:t>）</a:t>
          </a:r>
          <a:endParaRPr lang="en-US" altLang="ja-JP" sz="1600">
            <a:effectLst/>
            <a:latin typeface="+mn-lt"/>
            <a:ea typeface="+mn-ea"/>
            <a:cs typeface="+mn-cs"/>
          </a:endParaRPr>
        </a:p>
        <a:p xmlns:a="http://schemas.openxmlformats.org/drawingml/2006/main">
          <a:pPr algn="ctr"/>
          <a:endParaRPr lang="ja-JP" altLang="ja-JP" sz="2400">
            <a:effectLst/>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0.27306</cdr:x>
      <cdr:y>0.34288</cdr:y>
    </cdr:from>
    <cdr:to>
      <cdr:x>0.78081</cdr:x>
      <cdr:y>0.65444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9386" y="1457225"/>
          <a:ext cx="2397572" cy="1324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rPr>
            <a:t>NF</a:t>
          </a:r>
          <a:r>
            <a:rPr lang="en-US" altLang="ja-JP" sz="1400" b="1" baseline="-10000">
              <a:ln>
                <a:noFill/>
              </a:ln>
              <a:solidFill>
                <a:sysClr val="windowText" lastClr="000000"/>
              </a:solidFill>
            </a:rPr>
            <a:t>3</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61.xml><?xml version="1.0" encoding="utf-8"?>
<c:userShapes xmlns:c="http://schemas.openxmlformats.org/drawingml/2006/chart">
  <cdr:relSizeAnchor xmlns:cdr="http://schemas.openxmlformats.org/drawingml/2006/chartDrawing">
    <cdr:from>
      <cdr:x>0.27306</cdr:x>
      <cdr:y>0.34288</cdr:y>
    </cdr:from>
    <cdr:to>
      <cdr:x>0.78081</cdr:x>
      <cdr:y>0.65444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9386" y="1457225"/>
          <a:ext cx="2397572" cy="1324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rPr>
            <a:t>NF</a:t>
          </a:r>
          <a:r>
            <a:rPr lang="en-US" altLang="ja-JP" sz="1400" b="1" baseline="-10000">
              <a:ln>
                <a:noFill/>
              </a:ln>
              <a:solidFill>
                <a:sysClr val="windowText" lastClr="000000"/>
              </a:solidFill>
            </a:rPr>
            <a:t>3</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62.xml><?xml version="1.0" encoding="utf-8"?>
<c:userShapes xmlns:c="http://schemas.openxmlformats.org/drawingml/2006/chart">
  <cdr:relSizeAnchor xmlns:cdr="http://schemas.openxmlformats.org/drawingml/2006/chartDrawing">
    <cdr:from>
      <cdr:x>0.33032</cdr:x>
      <cdr:y>0.38569</cdr:y>
    </cdr:from>
    <cdr:to>
      <cdr:x>0.64718</cdr:x>
      <cdr:y>0.65451</cdr:y>
    </cdr:to>
    <cdr:sp macro="" textlink="">
      <cdr:nvSpPr>
        <cdr:cNvPr id="3" name="テキスト ボックス 1">
          <a:extLst xmlns:a="http://schemas.openxmlformats.org/drawingml/2006/main">
            <a:ext uri="{FF2B5EF4-FFF2-40B4-BE49-F238E27FC236}">
              <a16:creationId xmlns:a16="http://schemas.microsoft.com/office/drawing/2014/main" id="{50B465BB-28D2-416C-A65A-2BFBBF7ADA8D}"/>
            </a:ext>
          </a:extLst>
        </cdr:cNvPr>
        <cdr:cNvSpPr txBox="1"/>
      </cdr:nvSpPr>
      <cdr:spPr>
        <a:xfrm xmlns:a="http://schemas.openxmlformats.org/drawingml/2006/main">
          <a:off x="1419335" y="1638299"/>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0.33336</cdr:x>
      <cdr:y>0.38625</cdr:y>
    </cdr:from>
    <cdr:to>
      <cdr:x>0.65069</cdr:x>
      <cdr:y>0.65545</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430283" y="1638300"/>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0.36878</cdr:x>
      <cdr:y>0.40461</cdr:y>
    </cdr:from>
    <cdr:to>
      <cdr:x>0.68585</cdr:x>
      <cdr:y>0.6673</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583558" y="1758731"/>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0.38152</cdr:x>
      <cdr:y>0.37767</cdr:y>
    </cdr:from>
    <cdr:to>
      <cdr:x>0.63737</cdr:x>
      <cdr:y>0.65987</cdr:y>
    </cdr:to>
    <cdr:sp macro="" textlink="">
      <cdr:nvSpPr>
        <cdr:cNvPr id="3" name="テキスト ボックス 1">
          <a:extLst xmlns:a="http://schemas.openxmlformats.org/drawingml/2006/main">
            <a:ext uri="{FF2B5EF4-FFF2-40B4-BE49-F238E27FC236}">
              <a16:creationId xmlns:a16="http://schemas.microsoft.com/office/drawing/2014/main" id="{3AAAF81E-AD93-405D-A94C-C1C1520EABE8}"/>
            </a:ext>
          </a:extLst>
        </cdr:cNvPr>
        <cdr:cNvSpPr txBox="1"/>
      </cdr:nvSpPr>
      <cdr:spPr>
        <a:xfrm xmlns:a="http://schemas.openxmlformats.org/drawingml/2006/main">
          <a:off x="1879162" y="1682093"/>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0.38538</cdr:x>
      <cdr:y>0.35956</cdr:y>
    </cdr:from>
    <cdr:to>
      <cdr:x>0.63938</cdr:x>
      <cdr:y>0.64105</cdr:y>
    </cdr:to>
    <cdr:sp macro="" textlink="">
      <cdr:nvSpPr>
        <cdr:cNvPr id="5"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12007" y="1605455"/>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0.38915</cdr:x>
      <cdr:y>0.35974</cdr:y>
    </cdr:from>
    <cdr:to>
      <cdr:x>0.64417</cdr:x>
      <cdr:y>0.6433</cdr:y>
    </cdr:to>
    <cdr:sp macro="" textlink="">
      <cdr:nvSpPr>
        <cdr:cNvPr id="3"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22955" y="1594507"/>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0.38092</cdr:x>
      <cdr:y>0.30157</cdr:y>
    </cdr:from>
    <cdr:to>
      <cdr:x>0.65139</cdr:x>
      <cdr:y>0.58905</cdr:y>
    </cdr:to>
    <cdr:sp macro="" textlink="">
      <cdr:nvSpPr>
        <cdr:cNvPr id="3" name="テキスト ボックス 1">
          <a:extLst xmlns:a="http://schemas.openxmlformats.org/drawingml/2006/main">
            <a:ext uri="{FF2B5EF4-FFF2-40B4-BE49-F238E27FC236}">
              <a16:creationId xmlns:a16="http://schemas.microsoft.com/office/drawing/2014/main" id="{56CFF336-6A9B-4A41-A23A-4E673FC51CAB}"/>
            </a:ext>
          </a:extLst>
        </cdr:cNvPr>
        <cdr:cNvSpPr txBox="1"/>
      </cdr:nvSpPr>
      <cdr:spPr>
        <a:xfrm xmlns:a="http://schemas.openxmlformats.org/drawingml/2006/main">
          <a:off x="1802524" y="1298902"/>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0.37729</cdr:x>
      <cdr:y>0.29393</cdr:y>
    </cdr:from>
    <cdr:to>
      <cdr:x>0.64849</cdr:x>
      <cdr:y>0.58206</cdr:y>
    </cdr:to>
    <cdr:sp macro="" textlink="">
      <cdr:nvSpPr>
        <cdr:cNvPr id="3" name="テキスト ボックス 1">
          <a:extLst xmlns:a="http://schemas.openxmlformats.org/drawingml/2006/main">
            <a:ext uri="{FF2B5EF4-FFF2-40B4-BE49-F238E27FC236}">
              <a16:creationId xmlns:a16="http://schemas.microsoft.com/office/drawing/2014/main" id="{80F197C4-7BA4-4869-A63E-09CEA908CF85}"/>
            </a:ext>
          </a:extLst>
        </cdr:cNvPr>
        <cdr:cNvSpPr txBox="1"/>
      </cdr:nvSpPr>
      <cdr:spPr>
        <a:xfrm xmlns:a="http://schemas.openxmlformats.org/drawingml/2006/main">
          <a:off x="1780628" y="1266057"/>
          <a:ext cx="1279916" cy="12410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0.42077</cdr:x>
      <cdr:y>0.49612</cdr:y>
    </cdr:from>
    <cdr:to>
      <cdr:x>0.63708</cdr:x>
      <cdr:y>0.80274</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229895" y="2372677"/>
          <a:ext cx="1660437" cy="1466400"/>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800" b="0">
              <a:effectLst/>
              <a:latin typeface="+mn-lt"/>
              <a:ea typeface="+mn-ea"/>
              <a:cs typeface="+mn-cs"/>
            </a:rPr>
            <a:t>GHG emissions</a:t>
          </a:r>
        </a:p>
        <a:p xmlns:a="http://schemas.openxmlformats.org/drawingml/2006/main">
          <a:pPr algn="ctr"/>
          <a:endParaRPr lang="en-US" altLang="ja-JP" sz="1800" b="0">
            <a:effectLst/>
            <a:latin typeface="+mn-lt"/>
            <a:ea typeface="+mn-ea"/>
            <a:cs typeface="+mn-cs"/>
          </a:endParaRPr>
        </a:p>
        <a:p xmlns:a="http://schemas.openxmlformats.org/drawingml/2006/main">
          <a:pPr algn="ctr"/>
          <a:endParaRPr lang="en-US" altLang="ja-JP" sz="1800" b="0">
            <a:effectLst/>
            <a:latin typeface="+mn-lt"/>
            <a:ea typeface="+mn-ea"/>
            <a:cs typeface="+mn-cs"/>
          </a:endParaRPr>
        </a:p>
        <a:p xmlns:a="http://schemas.openxmlformats.org/drawingml/2006/main">
          <a:pPr algn="ctr"/>
          <a:r>
            <a:rPr lang="en-US" altLang="ja-JP" sz="1400" b="0">
              <a:effectLst/>
              <a:latin typeface="+mn-lt"/>
              <a:ea typeface="+mn-ea"/>
              <a:cs typeface="+mn-cs"/>
            </a:rPr>
            <a:t>(CO2 eq. )</a:t>
          </a:r>
          <a:endParaRPr lang="ja-JP" altLang="ja-JP" sz="1400" b="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0.37166</cdr:x>
      <cdr:y>0.29947</cdr:y>
    </cdr:from>
    <cdr:to>
      <cdr:x>0.64214</cdr:x>
      <cdr:y>0.58737</cdr:y>
    </cdr:to>
    <cdr:sp macro="" textlink="">
      <cdr:nvSpPr>
        <cdr:cNvPr id="3" name="テキスト ボックス 1">
          <a:extLst xmlns:a="http://schemas.openxmlformats.org/drawingml/2006/main">
            <a:ext uri="{FF2B5EF4-FFF2-40B4-BE49-F238E27FC236}">
              <a16:creationId xmlns:a16="http://schemas.microsoft.com/office/drawing/2014/main" id="{86BA8819-3AE6-4BC1-859D-09C65D0AF26A}"/>
            </a:ext>
          </a:extLst>
        </cdr:cNvPr>
        <cdr:cNvSpPr txBox="1"/>
      </cdr:nvSpPr>
      <cdr:spPr>
        <a:xfrm xmlns:a="http://schemas.openxmlformats.org/drawingml/2006/main">
          <a:off x="1758731" y="1287955"/>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57</xdr:col>
      <xdr:colOff>287850</xdr:colOff>
      <xdr:row>3</xdr:row>
      <xdr:rowOff>45927</xdr:rowOff>
    </xdr:from>
    <xdr:to>
      <xdr:col>65</xdr:col>
      <xdr:colOff>139700</xdr:colOff>
      <xdr:row>35</xdr:row>
      <xdr:rowOff>0</xdr:rowOff>
    </xdr:to>
    <xdr:graphicFrame macro="">
      <xdr:nvGraphicFramePr>
        <xdr:cNvPr id="13902449" name="Chart 5">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361747</xdr:colOff>
      <xdr:row>36</xdr:row>
      <xdr:rowOff>107438</xdr:rowOff>
    </xdr:from>
    <xdr:to>
      <xdr:col>65</xdr:col>
      <xdr:colOff>130968</xdr:colOff>
      <xdr:row>72</xdr:row>
      <xdr:rowOff>11906</xdr:rowOff>
    </xdr:to>
    <xdr:graphicFrame macro="">
      <xdr:nvGraphicFramePr>
        <xdr:cNvPr id="13902450" name="Chart 12">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296817</xdr:colOff>
      <xdr:row>3</xdr:row>
      <xdr:rowOff>31422</xdr:rowOff>
    </xdr:from>
    <xdr:to>
      <xdr:col>75</xdr:col>
      <xdr:colOff>637474</xdr:colOff>
      <xdr:row>31</xdr:row>
      <xdr:rowOff>118206</xdr:rowOff>
    </xdr:to>
    <xdr:graphicFrame macro="">
      <xdr:nvGraphicFramePr>
        <xdr:cNvPr id="13902451" name="グラフ 4">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469312</xdr:colOff>
      <xdr:row>36</xdr:row>
      <xdr:rowOff>154454</xdr:rowOff>
    </xdr:from>
    <xdr:to>
      <xdr:col>76</xdr:col>
      <xdr:colOff>126408</xdr:colOff>
      <xdr:row>65</xdr:row>
      <xdr:rowOff>145723</xdr:rowOff>
    </xdr:to>
    <xdr:graphicFrame macro="">
      <xdr:nvGraphicFramePr>
        <xdr:cNvPr id="13902452" name="グラフ 5">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238125</xdr:colOff>
      <xdr:row>3</xdr:row>
      <xdr:rowOff>6673</xdr:rowOff>
    </xdr:from>
    <xdr:to>
      <xdr:col>84</xdr:col>
      <xdr:colOff>239199</xdr:colOff>
      <xdr:row>37</xdr:row>
      <xdr:rowOff>107156</xdr:rowOff>
    </xdr:to>
    <xdr:graphicFrame macro="">
      <xdr:nvGraphicFramePr>
        <xdr:cNvPr id="7" name="Chart 5">
          <a:extLst>
            <a:ext uri="{FF2B5EF4-FFF2-40B4-BE49-F238E27FC236}">
              <a16:creationId xmlns:a16="http://schemas.microsoft.com/office/drawing/2014/main" id="{BD675229-32CF-4B90-BA40-EA3B85F6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140447</xdr:colOff>
      <xdr:row>36</xdr:row>
      <xdr:rowOff>26290</xdr:rowOff>
    </xdr:from>
    <xdr:to>
      <xdr:col>84</xdr:col>
      <xdr:colOff>140506</xdr:colOff>
      <xdr:row>71</xdr:row>
      <xdr:rowOff>166687</xdr:rowOff>
    </xdr:to>
    <xdr:graphicFrame macro="">
      <xdr:nvGraphicFramePr>
        <xdr:cNvPr id="17" name="Chart 12">
          <a:extLst>
            <a:ext uri="{FF2B5EF4-FFF2-40B4-BE49-F238E27FC236}">
              <a16:creationId xmlns:a16="http://schemas.microsoft.com/office/drawing/2014/main" id="{4AB0FCAB-1541-4823-BB1B-BF77C69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84</xdr:col>
      <xdr:colOff>397110</xdr:colOff>
      <xdr:row>3</xdr:row>
      <xdr:rowOff>101554</xdr:rowOff>
    </xdr:from>
    <xdr:to>
      <xdr:col>94</xdr:col>
      <xdr:colOff>679092</xdr:colOff>
      <xdr:row>31</xdr:row>
      <xdr:rowOff>163747</xdr:rowOff>
    </xdr:to>
    <xdr:graphicFrame macro="">
      <xdr:nvGraphicFramePr>
        <xdr:cNvPr id="20" name="グラフ 4">
          <a:extLst>
            <a:ext uri="{FF2B5EF4-FFF2-40B4-BE49-F238E27FC236}">
              <a16:creationId xmlns:a16="http://schemas.microsoft.com/office/drawing/2014/main" id="{FA401FCE-E20E-492A-9C2B-FF1C8B6A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333701</xdr:colOff>
      <xdr:row>37</xdr:row>
      <xdr:rowOff>8032</xdr:rowOff>
    </xdr:from>
    <xdr:to>
      <xdr:col>94</xdr:col>
      <xdr:colOff>611854</xdr:colOff>
      <xdr:row>65</xdr:row>
      <xdr:rowOff>122851</xdr:rowOff>
    </xdr:to>
    <xdr:graphicFrame macro="">
      <xdr:nvGraphicFramePr>
        <xdr:cNvPr id="21" name="グラフ 5">
          <a:extLst>
            <a:ext uri="{FF2B5EF4-FFF2-40B4-BE49-F238E27FC236}">
              <a16:creationId xmlns:a16="http://schemas.microsoft.com/office/drawing/2014/main" id="{DBBD8F20-EA62-46B7-B7DB-75945F59A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0.36647</cdr:x>
      <cdr:y>0.36462</cdr:y>
    </cdr:from>
    <cdr:to>
      <cdr:x>0.67514</cdr:x>
      <cdr:y>0.53989</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1795743" y="2037666"/>
          <a:ext cx="1512499" cy="97949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strike="noStrike">
              <a:solidFill>
                <a:sysClr val="windowText" lastClr="000000"/>
              </a:solidFill>
              <a:latin typeface="+mn-lt"/>
              <a:ea typeface="ＭＳ Ｐゴシック"/>
            </a:rPr>
            <a:t>世帯当たり</a:t>
          </a:r>
          <a:r>
            <a:rPr lang="en-US" altLang="ja-JP" sz="1100" b="0" i="0" strike="noStrike">
              <a:solidFill>
                <a:sysClr val="windowText" lastClr="000000"/>
              </a:solidFill>
              <a:latin typeface="+mn-lt"/>
              <a:cs typeface="Arial"/>
            </a:rPr>
            <a:t>CO</a:t>
          </a:r>
          <a:r>
            <a:rPr lang="en-US" altLang="ja-JP" sz="1100" b="0" i="0" strike="noStrike" baseline="-25000">
              <a:solidFill>
                <a:sysClr val="windowText" lastClr="000000"/>
              </a:solidFill>
              <a:latin typeface="+mn-lt"/>
              <a:cs typeface="Arial"/>
            </a:rPr>
            <a:t>2</a:t>
          </a:r>
          <a:r>
            <a:rPr lang="ja-JP" altLang="en-US" sz="1100" b="0" i="0" strike="noStrike">
              <a:solidFill>
                <a:sysClr val="windowText" lastClr="000000"/>
              </a:solidFill>
              <a:latin typeface="+mn-lt"/>
              <a:ea typeface="ＭＳ Ｐゴシック"/>
            </a:rPr>
            <a:t>排出量</a:t>
          </a:r>
          <a:endParaRPr lang="en-US" altLang="ja-JP" sz="1100" b="0" i="0" strike="noStrike">
            <a:solidFill>
              <a:sysClr val="windowText" lastClr="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cdr:txBody>
    </cdr:sp>
  </cdr:relSizeAnchor>
  <cdr:relSizeAnchor xmlns:cdr="http://schemas.openxmlformats.org/drawingml/2006/chartDrawing">
    <cdr:from>
      <cdr:x>0.01764</cdr:x>
      <cdr:y>0.72162</cdr:y>
    </cdr:from>
    <cdr:to>
      <cdr:x>1</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86494" y="4475273"/>
          <a:ext cx="4816781" cy="17158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排出量は、インベントリの家庭部門、運輸（旅客）部門の自家用乗用車（家計寄与分</a:t>
          </a: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、廃棄物（一般廃棄物）処理からの排出量及び水道からの排出量を足し合わせたもの。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r>
            <a:rPr lang="ja-JP" altLang="en-US" sz="900" b="0" i="0" strike="noStrike">
              <a:solidFill>
                <a:srgbClr val="000000"/>
              </a:solidFill>
              <a:latin typeface="Century" panose="02040604050505020304" pitchFamily="18" charset="0"/>
              <a:ea typeface="+mj-ea"/>
            </a:rPr>
            <a:t> </a:t>
          </a:r>
        </a:p>
        <a:p xmlns:a="http://schemas.openxmlformats.org/drawingml/2006/main">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a:t>
          </a:r>
          <a:r>
            <a:rPr lang="ja-JP" altLang="en-US" sz="900">
              <a:latin typeface="Century" panose="02040604050505020304" pitchFamily="18" charset="0"/>
              <a:ea typeface="+mj-ea"/>
              <a:cs typeface="+mn-cs"/>
            </a:rPr>
            <a:t>一般廃棄物は非バイオマス起源（プラスチック等）の焼却による</a:t>
          </a:r>
          <a:r>
            <a:rPr lang="en-US" sz="900">
              <a:latin typeface="Century" panose="02040604050505020304" pitchFamily="18" charset="0"/>
              <a:ea typeface="+mj-ea"/>
              <a:cs typeface="+mn-cs"/>
            </a:rPr>
            <a:t>CO</a:t>
          </a:r>
          <a:r>
            <a:rPr lang="en-US" sz="900" baseline="-25000">
              <a:latin typeface="Century" panose="02040604050505020304" pitchFamily="18" charset="0"/>
              <a:ea typeface="+mj-ea"/>
              <a:cs typeface="+mn-cs"/>
            </a:rPr>
            <a:t>2</a:t>
          </a:r>
          <a:r>
            <a:rPr lang="en-US" sz="900">
              <a:latin typeface="Century" panose="02040604050505020304" pitchFamily="18" charset="0"/>
              <a:ea typeface="+mj-ea"/>
              <a:cs typeface="+mn-cs"/>
            </a:rPr>
            <a:t> </a:t>
          </a:r>
          <a:r>
            <a:rPr lang="ja-JP" altLang="en-US" sz="900">
              <a:latin typeface="Century" panose="02040604050505020304" pitchFamily="18" charset="0"/>
              <a:ea typeface="+mj-ea"/>
              <a:cs typeface="+mn-cs"/>
            </a:rPr>
            <a:t>及び廃棄物処理施設で使用するエネルギー起源</a:t>
          </a:r>
          <a:r>
            <a:rPr lang="en-US" sz="900">
              <a:latin typeface="Century" panose="02040604050505020304" pitchFamily="18" charset="0"/>
              <a:ea typeface="+mj-ea"/>
              <a:cs typeface="+mn-cs"/>
            </a:rPr>
            <a:t>CO</a:t>
          </a:r>
          <a:r>
            <a:rPr lang="en-US" sz="900" baseline="-25000">
              <a:latin typeface="Century" panose="02040604050505020304" pitchFamily="18" charset="0"/>
              <a:ea typeface="+mj-ea"/>
              <a:cs typeface="+mn-cs"/>
            </a:rPr>
            <a:t>2</a:t>
          </a:r>
          <a:r>
            <a:rPr lang="en-US" sz="900">
              <a:latin typeface="Century" panose="02040604050505020304" pitchFamily="18" charset="0"/>
              <a:ea typeface="+mj-ea"/>
              <a:cs typeface="+mn-cs"/>
            </a:rPr>
            <a:t> </a:t>
          </a:r>
          <a:r>
            <a:rPr lang="ja-JP" altLang="en-US" sz="900">
              <a:latin typeface="Century" panose="02040604050505020304" pitchFamily="18" charset="0"/>
              <a:ea typeface="+mj-ea"/>
              <a:cs typeface="+mn-cs"/>
            </a:rPr>
            <a:t>のうち、生活系ごみ由来分を推計したもの。</a:t>
          </a:r>
          <a:endParaRPr lang="en-US" altLang="ja-JP" sz="900">
            <a:latin typeface="Century" panose="02040604050505020304" pitchFamily="18" charset="0"/>
            <a:ea typeface="+mj-ea"/>
            <a:cs typeface="+mn-cs"/>
          </a:endParaRPr>
        </a:p>
        <a:p xmlns:a="http://schemas.openxmlformats.org/drawingml/2006/main">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a:t>
          </a:r>
          <a:r>
            <a:rPr lang="ja-JP" altLang="en-US" sz="900" b="0" i="0">
              <a:latin typeface="Century" panose="02040604050505020304" pitchFamily="18" charset="0"/>
              <a:ea typeface="+mj-ea"/>
              <a:cs typeface="+mn-cs"/>
            </a:rPr>
            <a:t>水道は、水処理施設で使用するエネルギー起源</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のうち、家庭寄与分を推計したもの。</a:t>
          </a:r>
          <a:endParaRPr lang="ja-JP" altLang="en-US" sz="900" b="0" i="0" strike="noStrike">
            <a:solidFill>
              <a:srgbClr val="000000"/>
            </a:solidFill>
            <a:latin typeface="Century" panose="02040604050505020304" pitchFamily="18" charset="0"/>
            <a:ea typeface="+mj-ea"/>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0.34107</cdr:x>
      <cdr:y>0.42259</cdr:y>
    </cdr:from>
    <cdr:to>
      <cdr:x>0.68511</cdr:x>
      <cdr:y>0.58995</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1636621" y="3171680"/>
          <a:ext cx="1650849" cy="12561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100" b="0" i="0" strike="noStrike">
              <a:solidFill>
                <a:srgbClr val="000000"/>
              </a:solidFill>
              <a:latin typeface="+mn-lt"/>
              <a:ea typeface="ＭＳ Ｐゴシック"/>
            </a:rPr>
            <a:t>世帯当たり</a:t>
          </a:r>
          <a:r>
            <a:rPr lang="en-US" altLang="ja-JP" sz="1100" b="0" i="0" strike="noStrike">
              <a:solidFill>
                <a:srgbClr val="000000"/>
              </a:solidFill>
              <a:latin typeface="+mn-lt"/>
              <a:cs typeface="Arial"/>
            </a:rPr>
            <a:t>CO</a:t>
          </a:r>
          <a:r>
            <a:rPr lang="en-US" altLang="ja-JP" sz="1100" b="0" i="0" strike="noStrike" baseline="-25000">
              <a:solidFill>
                <a:srgbClr val="000000"/>
              </a:solidFill>
              <a:latin typeface="+mn-lt"/>
              <a:cs typeface="Arial"/>
            </a:rPr>
            <a:t>2</a:t>
          </a:r>
          <a:r>
            <a:rPr lang="ja-JP" altLang="en-US" sz="1100" b="0" i="0" strike="noStrike">
              <a:solidFill>
                <a:srgbClr val="000000"/>
              </a:solidFill>
              <a:latin typeface="+mn-lt"/>
              <a:ea typeface="ＭＳ Ｐゴシック"/>
            </a:rPr>
            <a:t>排出量</a:t>
          </a:r>
        </a:p>
        <a:p xmlns:a="http://schemas.openxmlformats.org/drawingml/2006/main">
          <a:pPr algn="ctr" rtl="1">
            <a:defRPr sz="1000"/>
          </a:pPr>
          <a:endParaRPr lang="en-US" altLang="ja-JP" sz="1100" b="0" i="0" strike="noStrike">
            <a:solidFill>
              <a:sysClr val="windowText" lastClr="000000"/>
            </a:solidFill>
            <a:latin typeface="+mn-lt"/>
            <a:ea typeface="ＭＳ Ｐゴシック"/>
          </a:endParaRPr>
        </a:p>
        <a:p xmlns:a="http://schemas.openxmlformats.org/drawingml/2006/main">
          <a:pPr algn="ctr" rtl="1">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100" b="0" i="0" strike="noStrike">
            <a:solidFill>
              <a:srgbClr val="000000"/>
            </a:solidFill>
            <a:latin typeface="+mn-lt"/>
            <a:ea typeface="ＭＳ Ｐゴシック"/>
          </a:endParaRPr>
        </a:p>
      </cdr:txBody>
    </cdr:sp>
  </cdr:relSizeAnchor>
  <cdr:relSizeAnchor xmlns:cdr="http://schemas.openxmlformats.org/drawingml/2006/chartDrawing">
    <cdr:from>
      <cdr:x>0</cdr:x>
      <cdr:y>0.77249</cdr:y>
    </cdr:from>
    <cdr:to>
      <cdr:x>0.96851</cdr:x>
      <cdr:y>0.98263</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0" y="4133879"/>
          <a:ext cx="4665769" cy="112453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排出量は、インベントリの家庭部門、運輸（旅客）部門の自家用乗用車　　</a:t>
          </a:r>
          <a:r>
            <a:rPr kumimoji="1" lang="en-US" altLang="ja-JP" sz="900">
              <a:latin typeface="Century" panose="02040604050505020304" pitchFamily="18" charset="0"/>
            </a:rPr>
            <a:t>(</a:t>
          </a:r>
          <a:r>
            <a:rPr kumimoji="1" lang="ja-JP" altLang="en-US" sz="900">
              <a:latin typeface="Century" panose="02040604050505020304" pitchFamily="18" charset="0"/>
            </a:rPr>
            <a:t>家計寄与分</a:t>
          </a:r>
          <a:r>
            <a:rPr kumimoji="1" lang="en-US" altLang="ja-JP" sz="900">
              <a:latin typeface="Century" panose="02040604050505020304" pitchFamily="18" charset="0"/>
            </a:rPr>
            <a:t>)</a:t>
          </a:r>
          <a:r>
            <a:rPr kumimoji="1" lang="ja-JP" altLang="en-US" sz="900">
              <a:latin typeface="Century" panose="02040604050505020304" pitchFamily="18" charset="0"/>
            </a:rPr>
            <a:t>、廃棄物（一般廃棄物）処理からの排出量及び水道からの排出量を足し合わせたものである。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一般廃棄物は非バイオマス起源（プラスチック等）の焼却による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及び廃棄物処理施設で使用するエネルギー起源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のうち、生活系ごみ由来分を推計したものである。</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1100">
            <a:latin typeface="Century" panose="02040604050505020304" pitchFamily="18"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0.43109</cdr:x>
      <cdr:y>0.90675</cdr:y>
    </cdr:from>
    <cdr:to>
      <cdr:x>0.55582</cdr:x>
      <cdr:y>0.97121</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2865775" y="5072223"/>
          <a:ext cx="829175" cy="3605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5.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0.44496</cdr:x>
      <cdr:y>0.90734</cdr:y>
    </cdr:from>
    <cdr:to>
      <cdr:x>0.58387</cdr:x>
      <cdr:y>0.96188</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2936040" y="4885844"/>
          <a:ext cx="916615" cy="29370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0.28122</cdr:x>
      <cdr:y>0.95803</cdr:y>
    </cdr:from>
    <cdr:to>
      <cdr:x>0.99215</cdr:x>
      <cdr:y>1</cdr:y>
    </cdr:to>
    <cdr:sp macro="" textlink="">
      <cdr:nvSpPr>
        <cdr:cNvPr id="4" name="テキスト ボックス 3">
          <a:extLst xmlns:a="http://schemas.openxmlformats.org/drawingml/2006/main">
            <a:ext uri="{FF2B5EF4-FFF2-40B4-BE49-F238E27FC236}">
              <a16:creationId xmlns:a16="http://schemas.microsoft.com/office/drawing/2014/main" id="{00EEBF4C-C836-4041-8EAE-728E10AD1C36}"/>
            </a:ext>
          </a:extLst>
        </cdr:cNvPr>
        <cdr:cNvSpPr txBox="1"/>
      </cdr:nvSpPr>
      <cdr:spPr>
        <a:xfrm xmlns:a="http://schemas.openxmlformats.org/drawingml/2006/main">
          <a:off x="1855582" y="5155733"/>
          <a:ext cx="4691062" cy="225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76.xml><?xml version="1.0" encoding="utf-8"?>
<c:userShapes xmlns:c="http://schemas.openxmlformats.org/drawingml/2006/chart">
  <cdr:relSizeAnchor xmlns:cdr="http://schemas.openxmlformats.org/drawingml/2006/chartDrawing">
    <cdr:from>
      <cdr:x>0.35184</cdr:x>
      <cdr:y>0.35079</cdr:y>
    </cdr:from>
    <cdr:to>
      <cdr:x>0.64273</cdr:x>
      <cdr:y>0.52967</cdr:y>
    </cdr:to>
    <cdr:sp macro="" textlink="">
      <cdr:nvSpPr>
        <cdr:cNvPr id="195585" name="Text Box 1">
          <a:extLst xmlns:a="http://schemas.openxmlformats.org/drawingml/2006/main">
            <a:ext uri="{FF2B5EF4-FFF2-40B4-BE49-F238E27FC236}">
              <a16:creationId xmlns:a16="http://schemas.microsoft.com/office/drawing/2014/main" id="{2C5077B1-4A09-4D41-B763-D2850D7889A6}"/>
            </a:ext>
          </a:extLst>
        </cdr:cNvPr>
        <cdr:cNvSpPr txBox="1">
          <a:spLocks xmlns:a="http://schemas.openxmlformats.org/drawingml/2006/main" noChangeArrowheads="1"/>
        </cdr:cNvSpPr>
      </cdr:nvSpPr>
      <cdr:spPr bwMode="auto">
        <a:xfrm xmlns:a="http://schemas.openxmlformats.org/drawingml/2006/main">
          <a:off x="1776534" y="2228536"/>
          <a:ext cx="1468798" cy="11364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en-US" altLang="ja-JP" sz="1200" b="0" i="0">
            <a:effectLst/>
            <a:latin typeface="+mn-lt"/>
            <a:ea typeface="+mn-ea"/>
            <a:cs typeface="+mn-cs"/>
          </a:endParaRPr>
        </a:p>
      </cdr:txBody>
    </cdr:sp>
  </cdr:relSizeAnchor>
  <cdr:relSizeAnchor xmlns:cdr="http://schemas.openxmlformats.org/drawingml/2006/chartDrawing">
    <cdr:from>
      <cdr:x>0.01541</cdr:x>
      <cdr:y>0.65886</cdr:y>
    </cdr:from>
    <cdr:to>
      <cdr:x>0.98704</cdr:x>
      <cdr:y>0.97271</cdr:y>
    </cdr:to>
    <cdr:sp macro="" textlink="">
      <cdr:nvSpPr>
        <cdr:cNvPr id="195589" name="Text Box 5">
          <a:extLst xmlns:a="http://schemas.openxmlformats.org/drawingml/2006/main">
            <a:ext uri="{FF2B5EF4-FFF2-40B4-BE49-F238E27FC236}">
              <a16:creationId xmlns:a16="http://schemas.microsoft.com/office/drawing/2014/main" id="{94334D57-91CA-4F48-8633-F01774560FAE}"/>
            </a:ext>
          </a:extLst>
        </cdr:cNvPr>
        <cdr:cNvSpPr txBox="1">
          <a:spLocks xmlns:a="http://schemas.openxmlformats.org/drawingml/2006/main" noChangeArrowheads="1"/>
        </cdr:cNvSpPr>
      </cdr:nvSpPr>
      <cdr:spPr bwMode="auto">
        <a:xfrm xmlns:a="http://schemas.openxmlformats.org/drawingml/2006/main">
          <a:off x="77810" y="4454995"/>
          <a:ext cx="4906075" cy="212211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are the sum of emissions from relevant GHG inventory categories (the residential sector, household use car, municipal solid waste), and emissions from tap water.</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electricity</a:t>
          </a:r>
          <a:r>
            <a:rPr lang="en-US" altLang="ja-JP" sz="1100" baseline="0">
              <a:effectLst/>
              <a:latin typeface="+mn-lt"/>
              <a:ea typeface="+mn-ea"/>
              <a:cs typeface="+mn-cs"/>
            </a:rPr>
            <a:t> and heat are derived from the electricity and heat purchased from the electricity companies etc. The emissions do not include those from private power generation.  </a:t>
          </a:r>
          <a:r>
            <a:rPr lang="en-US" altLang="ja-JP" sz="110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municipal solid waste are an estimation of household related emissions, out of the emissions from waste incineration of non-biomass waste (e.g., plastics) and from the energy use at waste disposal and treatment facilities.</a:t>
          </a:r>
          <a:r>
            <a:rPr lang="ja-JP" altLang="ja-JP" sz="1100" b="0" i="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water and waste water are an estimation of household related</a:t>
          </a:r>
          <a:r>
            <a:rPr lang="en-US" altLang="ja-JP" sz="1100" baseline="0">
              <a:effectLst/>
              <a:latin typeface="+mn-lt"/>
              <a:ea typeface="+mn-ea"/>
              <a:cs typeface="+mn-cs"/>
            </a:rPr>
            <a:t> </a:t>
          </a:r>
          <a:r>
            <a:rPr lang="en-US" altLang="ja-JP" sz="1100">
              <a:effectLst/>
              <a:latin typeface="+mn-lt"/>
              <a:ea typeface="+mn-ea"/>
              <a:cs typeface="+mn-cs"/>
            </a:rPr>
            <a:t>missions from the water treatment facilities.</a:t>
          </a:r>
          <a:r>
            <a:rPr lang="ja-JP" altLang="ja-JP" sz="1100" b="0" i="0">
              <a:effectLst/>
              <a:latin typeface="+mn-lt"/>
              <a:ea typeface="+mn-ea"/>
              <a:cs typeface="+mn-cs"/>
            </a:rPr>
            <a:t>　</a:t>
          </a:r>
          <a:endParaRPr lang="ja-JP" altLang="ja-JP" sz="900">
            <a:effectLst/>
          </a:endParaRPr>
        </a:p>
      </cdr:txBody>
    </cdr:sp>
  </cdr:relSizeAnchor>
  <cdr:relSizeAnchor xmlns:cdr="http://schemas.openxmlformats.org/drawingml/2006/chartDrawing">
    <cdr:from>
      <cdr:x>0</cdr:x>
      <cdr:y>0.00951</cdr:y>
    </cdr:from>
    <cdr:to>
      <cdr:x>1</cdr:x>
      <cdr:y>0.08373</cdr:y>
    </cdr:to>
    <cdr:sp macro="" textlink="">
      <cdr:nvSpPr>
        <cdr:cNvPr id="5" name="テキスト ボックス 2">
          <a:extLst xmlns:a="http://schemas.openxmlformats.org/drawingml/2006/main">
            <a:ext uri="{FF2B5EF4-FFF2-40B4-BE49-F238E27FC236}">
              <a16:creationId xmlns:a16="http://schemas.microsoft.com/office/drawing/2014/main" id="{FBD36F42-DC5E-40CF-A7CF-CEC63EAC63CE}"/>
            </a:ext>
          </a:extLst>
        </cdr:cNvPr>
        <cdr:cNvSpPr txBox="1"/>
      </cdr:nvSpPr>
      <cdr:spPr>
        <a:xfrm xmlns:a="http://schemas.openxmlformats.org/drawingml/2006/main">
          <a:off x="0" y="60417"/>
          <a:ext cx="5049324" cy="4715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Household CO</a:t>
          </a:r>
          <a:r>
            <a:rPr lang="en-US" altLang="ja-JP" sz="1800" b="1" i="0" baseline="-25000">
              <a:solidFill>
                <a:schemeClr val="dk1"/>
              </a:solidFill>
              <a:effectLst/>
              <a:latin typeface="Times New Roman" panose="02020603050405020304" pitchFamily="18" charset="0"/>
              <a:ea typeface="+mn-ea"/>
              <a:cs typeface="Times New Roman" panose="02020603050405020304" pitchFamily="18" charset="0"/>
            </a:rPr>
            <a:t>2</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 emissions (</a:t>
          </a:r>
          <a:r>
            <a:rPr lang="en-US" altLang="ja-JP" sz="1800" b="1" i="0" baseline="0">
              <a:effectLst/>
              <a:latin typeface="Times New Roman" panose="02020603050405020304" pitchFamily="18" charset="0"/>
              <a:cs typeface="Times New Roman" panose="02020603050405020304" pitchFamily="18" charset="0"/>
            </a:rPr>
            <a:t>by fuel type</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a:t>
          </a:r>
          <a:r>
            <a:rPr lang="ja-JP" altLang="en-US" sz="1800" b="1" i="0" baseline="0">
              <a:solidFill>
                <a:schemeClr val="dk1"/>
              </a:solidFill>
              <a:effectLst/>
              <a:latin typeface="Times New Roman" panose="02020603050405020304" pitchFamily="18" charset="0"/>
              <a:ea typeface="+mn-ea"/>
              <a:cs typeface="Times New Roman" panose="02020603050405020304" pitchFamily="18" charset="0"/>
            </a:rPr>
            <a:t> </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in FY2018</a:t>
          </a:r>
          <a:endParaRPr lang="ja-JP" altLang="ja-JP" sz="1800">
            <a:effectLst/>
            <a:latin typeface="Times New Roman" panose="02020603050405020304" pitchFamily="18" charset="0"/>
            <a:cs typeface="Times New Roman" panose="02020603050405020304" pitchFamily="18" charset="0"/>
          </a:endParaRPr>
        </a:p>
        <a:p xmlns:a="http://schemas.openxmlformats.org/drawingml/2006/main">
          <a:pPr algn="ctr" rtl="0"/>
          <a:endParaRPr lang="ja-JP" altLang="ja-JP">
            <a:effectLst/>
            <a:latin typeface="Times New Roman" panose="02020603050405020304" pitchFamily="18" charset="0"/>
            <a:cs typeface="Times New Roman" panose="02020603050405020304" pitchFamily="18"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0.37008</cdr:x>
      <cdr:y>0.37067</cdr:y>
    </cdr:from>
    <cdr:to>
      <cdr:x>0.64346</cdr:x>
      <cdr:y>0.51003</cdr:y>
    </cdr:to>
    <cdr:sp macro="" textlink="">
      <cdr:nvSpPr>
        <cdr:cNvPr id="231425" name="Text Box 1">
          <a:extLst xmlns:a="http://schemas.openxmlformats.org/drawingml/2006/main">
            <a:ext uri="{FF2B5EF4-FFF2-40B4-BE49-F238E27FC236}">
              <a16:creationId xmlns:a16="http://schemas.microsoft.com/office/drawing/2014/main" id="{D0DD80A3-7826-4A8A-9D0F-37B054938A20}"/>
            </a:ext>
          </a:extLst>
        </cdr:cNvPr>
        <cdr:cNvSpPr txBox="1">
          <a:spLocks xmlns:a="http://schemas.openxmlformats.org/drawingml/2006/main" noChangeArrowheads="1"/>
        </cdr:cNvSpPr>
      </cdr:nvSpPr>
      <cdr:spPr bwMode="auto">
        <a:xfrm xmlns:a="http://schemas.openxmlformats.org/drawingml/2006/main">
          <a:off x="1861228" y="2471673"/>
          <a:ext cx="1374899" cy="92928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ja-JP" altLang="ja-JP" sz="1100" b="0" i="0">
            <a:effectLst/>
            <a:latin typeface="+mn-lt"/>
            <a:ea typeface="+mn-ea"/>
            <a:cs typeface="+mn-cs"/>
          </a:endParaRPr>
        </a:p>
      </cdr:txBody>
    </cdr:sp>
  </cdr:relSizeAnchor>
  <cdr:relSizeAnchor xmlns:cdr="http://schemas.openxmlformats.org/drawingml/2006/chartDrawing">
    <cdr:from>
      <cdr:x>0.01205</cdr:x>
      <cdr:y>0.69003</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EBA9EF6-9EBA-41E4-8633-E610F8747E87}"/>
            </a:ext>
          </a:extLst>
        </cdr:cNvPr>
        <cdr:cNvSpPr txBox="1"/>
      </cdr:nvSpPr>
      <cdr:spPr>
        <a:xfrm xmlns:a="http://schemas.openxmlformats.org/drawingml/2006/main">
          <a:off x="60832" y="4578254"/>
          <a:ext cx="4987477" cy="205660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a:solidFill>
                <a:schemeClr val="tx1"/>
              </a:solidFill>
              <a:effectLst/>
              <a:latin typeface="+mn-lt"/>
              <a:ea typeface="+mn-ea"/>
              <a:cs typeface="+mn-cs"/>
            </a:rPr>
            <a:t>Household 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are the sum of emissions from relevant GHG inventory categories  (the residential sector, household use car, municipal solid waste), and emissions from tap water.</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from municipal solid waste are an estimation of household related emissions, out of the emissions from waste incineration of non-biomass waste (e.g., plastics) and from the</a:t>
          </a:r>
          <a:r>
            <a:rPr lang="en-US" altLang="ja-JP" sz="1100" baseline="0">
              <a:solidFill>
                <a:schemeClr val="tx1"/>
              </a:solidFill>
              <a:effectLst/>
              <a:latin typeface="+mn-lt"/>
              <a:ea typeface="+mn-ea"/>
              <a:cs typeface="+mn-cs"/>
            </a:rPr>
            <a:t> e</a:t>
          </a:r>
          <a:r>
            <a:rPr lang="en-US" altLang="ja-JP" sz="1100">
              <a:solidFill>
                <a:schemeClr val="tx1"/>
              </a:solidFill>
              <a:effectLst/>
              <a:latin typeface="+mn-lt"/>
              <a:ea typeface="+mn-ea"/>
              <a:cs typeface="+mn-cs"/>
            </a:rPr>
            <a:t>nergy use at waste disposal and treatment facilities.</a:t>
          </a:r>
          <a:r>
            <a:rPr lang="ja-JP" altLang="ja-JP" sz="1100" b="0" i="0">
              <a:solidFill>
                <a:schemeClr val="tx1"/>
              </a:solidFill>
              <a:effectLst/>
              <a:latin typeface="+mn-lt"/>
              <a:ea typeface="+mn-ea"/>
              <a:cs typeface="+mn-cs"/>
            </a:rPr>
            <a:t>　　　　　</a:t>
          </a:r>
          <a:endParaRPr lang="ja-JP" altLang="ja-JP">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dr:relSizeAnchor xmlns:cdr="http://schemas.openxmlformats.org/drawingml/2006/chartDrawing">
    <cdr:from>
      <cdr:x>0</cdr:x>
      <cdr:y>0.02513</cdr:y>
    </cdr:from>
    <cdr:to>
      <cdr:x>1</cdr:x>
      <cdr:y>0.09377</cdr:y>
    </cdr:to>
    <cdr:sp macro="" textlink="">
      <cdr:nvSpPr>
        <cdr:cNvPr id="2" name="テキスト ボックス 1">
          <a:extLst xmlns:a="http://schemas.openxmlformats.org/drawingml/2006/main">
            <a:ext uri="{FF2B5EF4-FFF2-40B4-BE49-F238E27FC236}">
              <a16:creationId xmlns:a16="http://schemas.microsoft.com/office/drawing/2014/main" id="{19C24C73-106C-4680-AEDF-9BAD060D62AA}"/>
            </a:ext>
          </a:extLst>
        </cdr:cNvPr>
        <cdr:cNvSpPr txBox="1"/>
      </cdr:nvSpPr>
      <cdr:spPr>
        <a:xfrm xmlns:a="http://schemas.openxmlformats.org/drawingml/2006/main">
          <a:off x="0" y="160708"/>
          <a:ext cx="5048309" cy="4389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Times New Roman" panose="02020603050405020304" pitchFamily="18" charset="0"/>
              <a:cs typeface="Times New Roman" panose="02020603050405020304" pitchFamily="18" charset="0"/>
            </a:rPr>
            <a:t>Household CO</a:t>
          </a:r>
          <a:r>
            <a:rPr lang="en-US" altLang="ja-JP" sz="1800" b="1" baseline="-25000">
              <a:latin typeface="Times New Roman" panose="02020603050405020304" pitchFamily="18" charset="0"/>
              <a:cs typeface="Times New Roman" panose="02020603050405020304" pitchFamily="18" charset="0"/>
            </a:rPr>
            <a:t>2</a:t>
          </a:r>
          <a:r>
            <a:rPr lang="en-US" altLang="ja-JP" sz="1800" b="1">
              <a:latin typeface="Times New Roman" panose="02020603050405020304" pitchFamily="18" charset="0"/>
              <a:cs typeface="Times New Roman" panose="02020603050405020304" pitchFamily="18" charset="0"/>
            </a:rPr>
            <a:t> emissions (by purpose) in</a:t>
          </a:r>
          <a:r>
            <a:rPr lang="en-US" altLang="ja-JP" sz="1800" b="1" baseline="0">
              <a:latin typeface="Times New Roman" panose="02020603050405020304" pitchFamily="18" charset="0"/>
              <a:cs typeface="Times New Roman" panose="02020603050405020304" pitchFamily="18" charset="0"/>
            </a:rPr>
            <a:t> FY2018</a:t>
          </a:r>
          <a:endParaRPr lang="ja-JP" altLang="en-US" sz="1800" b="1">
            <a:latin typeface="Times New Roman" panose="02020603050405020304" pitchFamily="18" charset="0"/>
            <a:cs typeface="Times New Roman" panose="02020603050405020304" pitchFamily="18" charset="0"/>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7F18EE19-564A-4450-80F4-D02E79293FB0}"/>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0.39324</cdr:x>
      <cdr:y>0.91605</cdr:y>
    </cdr:from>
    <cdr:to>
      <cdr:x>0.57882</cdr:x>
      <cdr:y>0.9737</cdr:y>
    </cdr:to>
    <cdr:sp macro="" textlink="">
      <cdr:nvSpPr>
        <cdr:cNvPr id="3" name="テキスト ボックス 1">
          <a:extLst xmlns:a="http://schemas.openxmlformats.org/drawingml/2006/main">
            <a:ext uri="{FF2B5EF4-FFF2-40B4-BE49-F238E27FC236}">
              <a16:creationId xmlns:a16="http://schemas.microsoft.com/office/drawing/2014/main" id="{6BD1D080-900A-4304-BB2C-0D97992F6393}"/>
            </a:ext>
          </a:extLst>
        </cdr:cNvPr>
        <cdr:cNvSpPr txBox="1"/>
      </cdr:nvSpPr>
      <cdr:spPr>
        <a:xfrm xmlns:a="http://schemas.openxmlformats.org/drawingml/2006/main">
          <a:off x="2572366" y="5090059"/>
          <a:ext cx="1213970" cy="3203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userShapes>
</file>

<file path=xl/drawings/drawing79.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C1E26609-3B9B-40C9-87E3-B420256610DC}"/>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0.38211</cdr:x>
      <cdr:y>0.90371</cdr:y>
    </cdr:from>
    <cdr:to>
      <cdr:x>0.5677</cdr:x>
      <cdr:y>0.9616</cdr:y>
    </cdr:to>
    <cdr:sp macro="" textlink="">
      <cdr:nvSpPr>
        <cdr:cNvPr id="4" name="テキスト ボックス 1">
          <a:extLst xmlns:a="http://schemas.openxmlformats.org/drawingml/2006/main">
            <a:ext uri="{FF2B5EF4-FFF2-40B4-BE49-F238E27FC236}">
              <a16:creationId xmlns:a16="http://schemas.microsoft.com/office/drawing/2014/main" id="{65C0272E-9F9C-446D-8029-74553B134188}"/>
            </a:ext>
          </a:extLst>
        </cdr:cNvPr>
        <cdr:cNvSpPr txBox="1"/>
      </cdr:nvSpPr>
      <cdr:spPr>
        <a:xfrm xmlns:a="http://schemas.openxmlformats.org/drawingml/2006/main">
          <a:off x="2517510" y="4816563"/>
          <a:ext cx="1222754" cy="30854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dr:relSizeAnchor xmlns:cdr="http://schemas.openxmlformats.org/drawingml/2006/chartDrawing">
    <cdr:from>
      <cdr:x>0.02944</cdr:x>
      <cdr:y>0.94494</cdr:y>
    </cdr:from>
    <cdr:to>
      <cdr:x>0.99096</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193349" y="5922868"/>
          <a:ext cx="6315075" cy="345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28</xdr:col>
      <xdr:colOff>295275</xdr:colOff>
      <xdr:row>129</xdr:row>
      <xdr:rowOff>0</xdr:rowOff>
    </xdr:from>
    <xdr:to>
      <xdr:col>35</xdr:col>
      <xdr:colOff>142875</xdr:colOff>
      <xdr:row>129</xdr:row>
      <xdr:rowOff>0</xdr:rowOff>
    </xdr:to>
    <xdr:graphicFrame macro="">
      <xdr:nvGraphicFramePr>
        <xdr:cNvPr id="375582" name="Chart 1">
          <a:extLst>
            <a:ext uri="{FF2B5EF4-FFF2-40B4-BE49-F238E27FC236}">
              <a16:creationId xmlns:a16="http://schemas.microsoft.com/office/drawing/2014/main" id="{00000000-0008-0000-0300-00001EB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60</xdr:col>
      <xdr:colOff>47625</xdr:colOff>
      <xdr:row>4</xdr:row>
      <xdr:rowOff>123825</xdr:rowOff>
    </xdr:from>
    <xdr:to>
      <xdr:col>74</xdr:col>
      <xdr:colOff>39503</xdr:colOff>
      <xdr:row>34</xdr:row>
      <xdr:rowOff>30520</xdr:rowOff>
    </xdr:to>
    <xdr:graphicFrame macro="">
      <xdr:nvGraphicFramePr>
        <xdr:cNvPr id="5" name="グラフ 3">
          <a:extLst>
            <a:ext uri="{FF2B5EF4-FFF2-40B4-BE49-F238E27FC236}">
              <a16:creationId xmlns:a16="http://schemas.microsoft.com/office/drawing/2014/main" id="{E29B7614-E2E0-418B-B219-65D7B1903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75</xdr:col>
      <xdr:colOff>546100</xdr:colOff>
      <xdr:row>4</xdr:row>
      <xdr:rowOff>60325</xdr:rowOff>
    </xdr:from>
    <xdr:to>
      <xdr:col>89</xdr:col>
      <xdr:colOff>534803</xdr:colOff>
      <xdr:row>33</xdr:row>
      <xdr:rowOff>141645</xdr:rowOff>
    </xdr:to>
    <xdr:graphicFrame macro="">
      <xdr:nvGraphicFramePr>
        <xdr:cNvPr id="7" name="グラフ 3">
          <a:extLst>
            <a:ext uri="{FF2B5EF4-FFF2-40B4-BE49-F238E27FC236}">
              <a16:creationId xmlns:a16="http://schemas.microsoft.com/office/drawing/2014/main" id="{42C1AEA5-E979-43D6-803A-B9B5A1E94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57</xdr:col>
      <xdr:colOff>466839</xdr:colOff>
      <xdr:row>3</xdr:row>
      <xdr:rowOff>126432</xdr:rowOff>
    </xdr:from>
    <xdr:to>
      <xdr:col>65</xdr:col>
      <xdr:colOff>345283</xdr:colOff>
      <xdr:row>34</xdr:row>
      <xdr:rowOff>130969</xdr:rowOff>
    </xdr:to>
    <xdr:graphicFrame macro="">
      <xdr:nvGraphicFramePr>
        <xdr:cNvPr id="12705596" name="Chart 5">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16669</xdr:colOff>
      <xdr:row>3</xdr:row>
      <xdr:rowOff>161925</xdr:rowOff>
    </xdr:from>
    <xdr:to>
      <xdr:col>76</xdr:col>
      <xdr:colOff>364331</xdr:colOff>
      <xdr:row>32</xdr:row>
      <xdr:rowOff>59531</xdr:rowOff>
    </xdr:to>
    <xdr:graphicFrame macro="">
      <xdr:nvGraphicFramePr>
        <xdr:cNvPr id="12705597" name="グラフ 3">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405449</xdr:colOff>
      <xdr:row>33</xdr:row>
      <xdr:rowOff>115405</xdr:rowOff>
    </xdr:from>
    <xdr:to>
      <xdr:col>65</xdr:col>
      <xdr:colOff>150998</xdr:colOff>
      <xdr:row>68</xdr:row>
      <xdr:rowOff>80493</xdr:rowOff>
    </xdr:to>
    <xdr:graphicFrame macro="">
      <xdr:nvGraphicFramePr>
        <xdr:cNvPr id="12705598" name="Chart 12">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628649</xdr:colOff>
      <xdr:row>37</xdr:row>
      <xdr:rowOff>85725</xdr:rowOff>
    </xdr:from>
    <xdr:to>
      <xdr:col>76</xdr:col>
      <xdr:colOff>285749</xdr:colOff>
      <xdr:row>66</xdr:row>
      <xdr:rowOff>50005</xdr:rowOff>
    </xdr:to>
    <xdr:graphicFrame macro="">
      <xdr:nvGraphicFramePr>
        <xdr:cNvPr id="12705599" name="グラフ 5">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372269</xdr:colOff>
      <xdr:row>4</xdr:row>
      <xdr:rowOff>8730</xdr:rowOff>
    </xdr:from>
    <xdr:to>
      <xdr:col>84</xdr:col>
      <xdr:colOff>630237</xdr:colOff>
      <xdr:row>36</xdr:row>
      <xdr:rowOff>0</xdr:rowOff>
    </xdr:to>
    <xdr:graphicFrame macro="">
      <xdr:nvGraphicFramePr>
        <xdr:cNvPr id="10" name="Chart 5">
          <a:extLst>
            <a:ext uri="{FF2B5EF4-FFF2-40B4-BE49-F238E27FC236}">
              <a16:creationId xmlns:a16="http://schemas.microsoft.com/office/drawing/2014/main" id="{C60F30EE-A87E-4C82-9CF3-EF74B393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277018</xdr:colOff>
      <xdr:row>37</xdr:row>
      <xdr:rowOff>86517</xdr:rowOff>
    </xdr:from>
    <xdr:to>
      <xdr:col>84</xdr:col>
      <xdr:colOff>527049</xdr:colOff>
      <xdr:row>75</xdr:row>
      <xdr:rowOff>33617</xdr:rowOff>
    </xdr:to>
    <xdr:graphicFrame macro="">
      <xdr:nvGraphicFramePr>
        <xdr:cNvPr id="12" name="Chart 12">
          <a:extLst>
            <a:ext uri="{FF2B5EF4-FFF2-40B4-BE49-F238E27FC236}">
              <a16:creationId xmlns:a16="http://schemas.microsoft.com/office/drawing/2014/main" id="{914E37CC-DF4F-45DC-93D6-0E542B4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85</xdr:col>
      <xdr:colOff>214311</xdr:colOff>
      <xdr:row>4</xdr:row>
      <xdr:rowOff>71439</xdr:rowOff>
    </xdr:from>
    <xdr:to>
      <xdr:col>95</xdr:col>
      <xdr:colOff>595312</xdr:colOff>
      <xdr:row>32</xdr:row>
      <xdr:rowOff>98614</xdr:rowOff>
    </xdr:to>
    <xdr:graphicFrame macro="">
      <xdr:nvGraphicFramePr>
        <xdr:cNvPr id="14" name="グラフ 3">
          <a:extLst>
            <a:ext uri="{FF2B5EF4-FFF2-40B4-BE49-F238E27FC236}">
              <a16:creationId xmlns:a16="http://schemas.microsoft.com/office/drawing/2014/main" id="{51F9E33C-61B6-4653-BC5A-F7C059D6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85</xdr:col>
      <xdr:colOff>297655</xdr:colOff>
      <xdr:row>37</xdr:row>
      <xdr:rowOff>166686</xdr:rowOff>
    </xdr:from>
    <xdr:to>
      <xdr:col>95</xdr:col>
      <xdr:colOff>619126</xdr:colOff>
      <xdr:row>66</xdr:row>
      <xdr:rowOff>166685</xdr:rowOff>
    </xdr:to>
    <xdr:graphicFrame macro="">
      <xdr:nvGraphicFramePr>
        <xdr:cNvPr id="16" name="グラフ 5">
          <a:extLst>
            <a:ext uri="{FF2B5EF4-FFF2-40B4-BE49-F238E27FC236}">
              <a16:creationId xmlns:a16="http://schemas.microsoft.com/office/drawing/2014/main" id="{142828C7-0FC3-4A6E-8D11-DBBF83BD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0.3342</cdr:x>
      <cdr:y>0.38268</cdr:y>
    </cdr:from>
    <cdr:to>
      <cdr:x>0.69328</cdr:x>
      <cdr:y>0.5142</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647551" y="2404112"/>
          <a:ext cx="1770221" cy="82624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strike="noStrike">
              <a:solidFill>
                <a:srgbClr val="000000"/>
              </a:solidFill>
              <a:latin typeface="+mn-lt"/>
              <a:ea typeface="ＭＳ Ｐゴシック"/>
            </a:rPr>
            <a:t>一人あたり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0.01774</cdr:x>
      <cdr:y>0.71761</cdr:y>
    </cdr:from>
    <cdr:to>
      <cdr:x>1</cdr:x>
      <cdr:y>0.98765</cdr:y>
    </cdr:to>
    <cdr:sp macro="" textlink="">
      <cdr:nvSpPr>
        <cdr:cNvPr id="195589" name="Text Box 5">
          <a:extLst xmlns:a="http://schemas.openxmlformats.org/drawingml/2006/main">
            <a:ext uri="{FF2B5EF4-FFF2-40B4-BE49-F238E27FC236}">
              <a16:creationId xmlns:a16="http://schemas.microsoft.com/office/drawing/2014/main" id="{513CE3E8-4CF3-4F7D-B71F-82438D2BCB42}"/>
            </a:ext>
          </a:extLst>
        </cdr:cNvPr>
        <cdr:cNvSpPr txBox="1">
          <a:spLocks xmlns:a="http://schemas.openxmlformats.org/drawingml/2006/main" noChangeArrowheads="1"/>
        </cdr:cNvSpPr>
      </cdr:nvSpPr>
      <cdr:spPr bwMode="auto">
        <a:xfrm xmlns:a="http://schemas.openxmlformats.org/drawingml/2006/main">
          <a:off x="87456" y="4508274"/>
          <a:ext cx="4842413" cy="16964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家庭からの</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排出量は、インベントリの家庭部門、運輸（旅客）部門の自家用乗用車（家計寄与分</a:t>
          </a:r>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、廃棄物（一般廃棄物）処理からの排出量及び水道からの排出量を足し合わせたもの。 </a:t>
          </a:r>
          <a:endParaRPr lang="en-US" altLang="ja-JP" sz="900" b="0" i="0">
            <a:latin typeface="Century" panose="02040604050505020304" pitchFamily="18" charset="0"/>
            <a:ea typeface="+mn-ea"/>
            <a:cs typeface="+mn-cs"/>
          </a:endParaRPr>
        </a:p>
        <a:p xmlns:a="http://schemas.openxmlformats.org/drawingml/2006/main">
          <a:pPr algn="l" rtl="1" eaLnBrk="1" fontAlgn="auto" latinLnBrk="0" hangingPunct="1">
            <a:spcAft>
              <a:spcPts val="300"/>
            </a:spcAft>
          </a:pPr>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電力及び熱の</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排出量は、自家発電を含まない、電力会社等から購入する電力や熱に由来するもの。 </a:t>
          </a:r>
          <a:endParaRPr lang="ja-JP" altLang="ja-JP" sz="900">
            <a:latin typeface="Century" panose="02040604050505020304" pitchFamily="18" charset="0"/>
          </a:endParaRPr>
        </a:p>
        <a:p xmlns:a="http://schemas.openxmlformats.org/drawingml/2006/main">
          <a:pPr algn="l"/>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a:t>
          </a:r>
          <a:r>
            <a:rPr lang="ja-JP" altLang="ja-JP" sz="900">
              <a:latin typeface="Century" panose="02040604050505020304" pitchFamily="18" charset="0"/>
              <a:ea typeface="+mn-ea"/>
              <a:cs typeface="+mn-cs"/>
            </a:rPr>
            <a:t>一般廃棄物は非バイオマス起源（プラスチック等）の焼却による</a:t>
          </a:r>
          <a:r>
            <a:rPr lang="en-US" altLang="ja-JP" sz="900">
              <a:latin typeface="Century" panose="02040604050505020304" pitchFamily="18" charset="0"/>
              <a:ea typeface="+mn-ea"/>
              <a:cs typeface="+mn-cs"/>
            </a:rPr>
            <a:t>CO</a:t>
          </a:r>
          <a:r>
            <a:rPr lang="en-US" altLang="ja-JP" sz="900" baseline="-25000">
              <a:latin typeface="Century" panose="02040604050505020304" pitchFamily="18" charset="0"/>
              <a:ea typeface="+mn-ea"/>
              <a:cs typeface="+mn-cs"/>
            </a:rPr>
            <a:t>2</a:t>
          </a:r>
          <a:r>
            <a:rPr lang="en-US" altLang="ja-JP" sz="900">
              <a:latin typeface="Century" panose="02040604050505020304" pitchFamily="18" charset="0"/>
              <a:ea typeface="+mn-ea"/>
              <a:cs typeface="+mn-cs"/>
            </a:rPr>
            <a:t> </a:t>
          </a:r>
          <a:r>
            <a:rPr lang="ja-JP" altLang="ja-JP" sz="900">
              <a:latin typeface="Century" panose="02040604050505020304" pitchFamily="18" charset="0"/>
              <a:ea typeface="+mn-ea"/>
              <a:cs typeface="+mn-cs"/>
            </a:rPr>
            <a:t>及び廃棄物処理施設で使用するエネルー起源</a:t>
          </a:r>
          <a:r>
            <a:rPr lang="en-US" altLang="ja-JP" sz="900">
              <a:latin typeface="Century" panose="02040604050505020304" pitchFamily="18" charset="0"/>
              <a:ea typeface="+mn-ea"/>
              <a:cs typeface="+mn-cs"/>
            </a:rPr>
            <a:t>CO</a:t>
          </a:r>
          <a:r>
            <a:rPr lang="en-US" altLang="ja-JP" sz="900" baseline="-25000">
              <a:latin typeface="Century" panose="02040604050505020304" pitchFamily="18" charset="0"/>
              <a:ea typeface="+mn-ea"/>
              <a:cs typeface="+mn-cs"/>
            </a:rPr>
            <a:t>2</a:t>
          </a:r>
          <a:r>
            <a:rPr lang="en-US" altLang="ja-JP" sz="900">
              <a:latin typeface="Century" panose="02040604050505020304" pitchFamily="18" charset="0"/>
              <a:ea typeface="+mn-ea"/>
              <a:cs typeface="+mn-cs"/>
            </a:rPr>
            <a:t> </a:t>
          </a:r>
          <a:r>
            <a:rPr lang="ja-JP" altLang="ja-JP" sz="900">
              <a:latin typeface="Century" panose="02040604050505020304" pitchFamily="18" charset="0"/>
              <a:ea typeface="+mn-ea"/>
              <a:cs typeface="+mn-cs"/>
            </a:rPr>
            <a:t>のうち、生活系ごみ由来分を推計したもの。</a:t>
          </a:r>
          <a:endParaRPr lang="en-US" altLang="ja-JP" sz="900">
            <a:latin typeface="Century" panose="02040604050505020304" pitchFamily="18" charset="0"/>
            <a:ea typeface="+mn-ea"/>
            <a:cs typeface="+mn-cs"/>
          </a:endParaRPr>
        </a:p>
        <a:p xmlns:a="http://schemas.openxmlformats.org/drawingml/2006/main">
          <a:pPr algn="l"/>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水道は、水処理施設で使用するエネルギー起源</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のうち、家庭寄与分を推計したもの。</a:t>
          </a:r>
        </a:p>
      </cdr:txBody>
    </cdr:sp>
  </cdr:relSizeAnchor>
</c:userShapes>
</file>

<file path=xl/drawings/drawing82.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a:t>
          </a:r>
          <a:r>
            <a:rPr lang="en-US" altLang="ja-JP" sz="1200"/>
            <a:t>kg-CO</a:t>
          </a:r>
          <a:r>
            <a:rPr lang="en-US" altLang="ja-JP" sz="1200" baseline="-25000"/>
            <a:t>2</a:t>
          </a:r>
          <a:r>
            <a:rPr lang="en-US" altLang="ja-JP" sz="1200"/>
            <a:t> /</a:t>
          </a:r>
          <a:r>
            <a:rPr lang="ja-JP" altLang="en-US" sz="1200"/>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0.47757</cdr:x>
      <cdr:y>0.889</cdr:y>
    </cdr:from>
    <cdr:to>
      <cdr:x>0.57811</cdr:x>
      <cdr:y>0.95361</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438525" y="480060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83.xml><?xml version="1.0" encoding="utf-8"?>
<c:userShapes xmlns:c="http://schemas.openxmlformats.org/drawingml/2006/chart">
  <cdr:relSizeAnchor xmlns:cdr="http://schemas.openxmlformats.org/drawingml/2006/chartDrawing">
    <cdr:from>
      <cdr:x>0.33898</cdr:x>
      <cdr:y>0.41388</cdr:y>
    </cdr:from>
    <cdr:to>
      <cdr:x>0.67836</cdr:x>
      <cdr:y>0.6065</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623630" y="2628469"/>
          <a:ext cx="1625554" cy="122330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0" i="0" strike="noStrike">
              <a:solidFill>
                <a:srgbClr val="000000"/>
              </a:solidFill>
              <a:latin typeface="+mn-lt"/>
              <a:ea typeface="ＭＳ Ｐゴシック"/>
            </a:rPr>
            <a:t>一人当たり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cdr:x>
      <cdr:y>0.76764</cdr:y>
    </cdr:from>
    <cdr:to>
      <cdr:x>0.95235</cdr:x>
      <cdr:y>1</cdr:y>
    </cdr:to>
    <cdr:sp macro="" textlink="">
      <cdr:nvSpPr>
        <cdr:cNvPr id="6" name="テキスト ボックス 1">
          <a:extLst xmlns:a="http://schemas.openxmlformats.org/drawingml/2006/main">
            <a:ext uri="{FF2B5EF4-FFF2-40B4-BE49-F238E27FC236}">
              <a16:creationId xmlns:a16="http://schemas.microsoft.com/office/drawing/2014/main" id="{F958E81E-E5CA-4949-B185-FF9C338DCFA9}"/>
            </a:ext>
          </a:extLst>
        </cdr:cNvPr>
        <cdr:cNvSpPr txBox="1"/>
      </cdr:nvSpPr>
      <cdr:spPr>
        <a:xfrm xmlns:a="http://schemas.openxmlformats.org/drawingml/2006/main">
          <a:off x="0" y="4875158"/>
          <a:ext cx="4561543" cy="14757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排出量は、インベントリの家庭部門、運輸（旅客）部門の自家用乗用車</a:t>
          </a:r>
          <a:r>
            <a:rPr kumimoji="1" lang="en-US" altLang="ja-JP" sz="900">
              <a:latin typeface="Century" panose="02040604050505020304" pitchFamily="18" charset="0"/>
            </a:rPr>
            <a:t>(</a:t>
          </a:r>
          <a:r>
            <a:rPr kumimoji="1" lang="ja-JP" altLang="en-US" sz="900">
              <a:latin typeface="Century" panose="02040604050505020304" pitchFamily="18" charset="0"/>
            </a:rPr>
            <a:t>家計寄与分</a:t>
          </a:r>
          <a:r>
            <a:rPr kumimoji="1" lang="en-US" altLang="ja-JP" sz="900">
              <a:latin typeface="Century" panose="02040604050505020304" pitchFamily="18" charset="0"/>
            </a:rPr>
            <a:t>)</a:t>
          </a:r>
          <a:r>
            <a:rPr kumimoji="1" lang="ja-JP" altLang="en-US" sz="900">
              <a:latin typeface="Century" panose="02040604050505020304" pitchFamily="18" charset="0"/>
            </a:rPr>
            <a:t>、廃棄物（一般廃棄物）処理からの排出量及び水道からの排出量を足し合わせたものである。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一般廃棄物は非バイオマス起源（プラスチック等）の焼却による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及び廃棄物処理</a:t>
          </a:r>
        </a:p>
        <a:p xmlns:a="http://schemas.openxmlformats.org/drawingml/2006/main">
          <a:pPr>
            <a:lnSpc>
              <a:spcPts val="1100"/>
            </a:lnSpc>
          </a:pPr>
          <a:r>
            <a:rPr kumimoji="1" lang="ja-JP" altLang="en-US" sz="900">
              <a:latin typeface="Century" panose="02040604050505020304" pitchFamily="18" charset="0"/>
            </a:rPr>
            <a:t>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のうち、生活系ごみ由来分を推計したものである。</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endParaRPr kumimoji="1" lang="en-US" altLang="ja-JP"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1100">
            <a:latin typeface="Century" panose="02040604050505020304" pitchFamily="18"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0.44582</cdr:x>
      <cdr:y>0.90664</cdr:y>
    </cdr:from>
    <cdr:to>
      <cdr:x>0.54636</cdr:x>
      <cdr:y>0.97125</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209925" y="489585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0.27824</cdr:x>
      <cdr:y>0.95126</cdr:y>
    </cdr:from>
    <cdr:to>
      <cdr:x>1</cdr:x>
      <cdr:y>0.99609</cdr:y>
    </cdr:to>
    <cdr:sp macro="" textlink="">
      <cdr:nvSpPr>
        <cdr:cNvPr id="4" name="テキスト ボックス 1">
          <a:extLst xmlns:a="http://schemas.openxmlformats.org/drawingml/2006/main">
            <a:ext uri="{FF2B5EF4-FFF2-40B4-BE49-F238E27FC236}">
              <a16:creationId xmlns:a16="http://schemas.microsoft.com/office/drawing/2014/main" id="{D7B71E64-11A8-4D4E-B935-52E5B6B6FA15}"/>
            </a:ext>
          </a:extLst>
        </cdr:cNvPr>
        <cdr:cNvSpPr txBox="1"/>
      </cdr:nvSpPr>
      <cdr:spPr>
        <a:xfrm xmlns:a="http://schemas.openxmlformats.org/drawingml/2006/main">
          <a:off x="1835944" y="5096669"/>
          <a:ext cx="4762499" cy="240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85.xml><?xml version="1.0" encoding="utf-8"?>
<c:userShapes xmlns:c="http://schemas.openxmlformats.org/drawingml/2006/chart">
  <cdr:relSizeAnchor xmlns:cdr="http://schemas.openxmlformats.org/drawingml/2006/chartDrawing">
    <cdr:from>
      <cdr:x>0.34425</cdr:x>
      <cdr:y>0.37261</cdr:y>
    </cdr:from>
    <cdr:to>
      <cdr:x>0.65111</cdr:x>
      <cdr:y>0.48986</cdr:y>
    </cdr:to>
    <cdr:sp macro="" textlink="">
      <cdr:nvSpPr>
        <cdr:cNvPr id="195585" name="Text Box 1">
          <a:extLst xmlns:a="http://schemas.openxmlformats.org/drawingml/2006/main">
            <a:ext uri="{FF2B5EF4-FFF2-40B4-BE49-F238E27FC236}">
              <a16:creationId xmlns:a16="http://schemas.microsoft.com/office/drawing/2014/main" id="{4C2B8FD7-6B70-4F9F-9431-1B4FD88A4422}"/>
            </a:ext>
          </a:extLst>
        </cdr:cNvPr>
        <cdr:cNvSpPr txBox="1">
          <a:spLocks xmlns:a="http://schemas.openxmlformats.org/drawingml/2006/main" noChangeArrowheads="1"/>
        </cdr:cNvSpPr>
      </cdr:nvSpPr>
      <cdr:spPr bwMode="auto">
        <a:xfrm xmlns:a="http://schemas.openxmlformats.org/drawingml/2006/main">
          <a:off x="1996090" y="2306952"/>
          <a:ext cx="1779280" cy="72592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/capita]</a:t>
          </a:r>
          <a:endParaRPr lang="ja-JP" altLang="ja-JP">
            <a:effectLst/>
          </a:endParaRPr>
        </a:p>
      </cdr:txBody>
    </cdr:sp>
  </cdr:relSizeAnchor>
  <cdr:relSizeAnchor xmlns:cdr="http://schemas.openxmlformats.org/drawingml/2006/chartDrawing">
    <cdr:from>
      <cdr:x>0.0236</cdr:x>
      <cdr:y>0.68508</cdr:y>
    </cdr:from>
    <cdr:to>
      <cdr:x>0.99031</cdr:x>
      <cdr:y>1</cdr:y>
    </cdr:to>
    <cdr:sp macro="" textlink="">
      <cdr:nvSpPr>
        <cdr:cNvPr id="195589" name="Text Box 5">
          <a:extLst xmlns:a="http://schemas.openxmlformats.org/drawingml/2006/main">
            <a:ext uri="{FF2B5EF4-FFF2-40B4-BE49-F238E27FC236}">
              <a16:creationId xmlns:a16="http://schemas.microsoft.com/office/drawing/2014/main" id="{4F93FC33-077B-4B75-9E0A-EA23800386BD}"/>
            </a:ext>
          </a:extLst>
        </cdr:cNvPr>
        <cdr:cNvSpPr txBox="1">
          <a:spLocks xmlns:a="http://schemas.openxmlformats.org/drawingml/2006/main" noChangeArrowheads="1"/>
        </cdr:cNvSpPr>
      </cdr:nvSpPr>
      <cdr:spPr bwMode="auto">
        <a:xfrm xmlns:a="http://schemas.openxmlformats.org/drawingml/2006/main">
          <a:off x="125302" y="4429126"/>
          <a:ext cx="5132643" cy="203596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are the sum of emissions from relevant GHG inventory categories (the residential sector, household use car, municipal solid waste), and emissions from tap water.</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electricity</a:t>
          </a:r>
          <a:r>
            <a:rPr lang="en-US" altLang="ja-JP" sz="1100" baseline="0">
              <a:effectLst/>
              <a:latin typeface="+mn-lt"/>
              <a:ea typeface="+mn-ea"/>
              <a:cs typeface="+mn-cs"/>
            </a:rPr>
            <a:t> and heat are derived from the electricity and heat purchased from the electricity companies etc. The emissions do not include those from private power generation.  </a:t>
          </a:r>
          <a:r>
            <a:rPr lang="en-US" altLang="ja-JP" sz="110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municipal solid waste are an estimation of household related emissions, out of the emissions from waste incineration of non-biomass waste (e.g., plastics) and from the energy use at waste disposal and treatment facilities.</a:t>
          </a:r>
          <a:r>
            <a:rPr lang="ja-JP" altLang="ja-JP" sz="1100" b="0" i="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water and waste water are an estimation of household related</a:t>
          </a:r>
          <a:r>
            <a:rPr lang="en-US" altLang="ja-JP" sz="1100" baseline="0">
              <a:effectLst/>
              <a:latin typeface="+mn-lt"/>
              <a:ea typeface="+mn-ea"/>
              <a:cs typeface="+mn-cs"/>
            </a:rPr>
            <a:t> </a:t>
          </a:r>
          <a:r>
            <a:rPr lang="en-US" altLang="ja-JP" sz="1100">
              <a:effectLst/>
              <a:latin typeface="+mn-lt"/>
              <a:ea typeface="+mn-ea"/>
              <a:cs typeface="+mn-cs"/>
            </a:rPr>
            <a:t>missions from the water treatment facilities.</a:t>
          </a:r>
          <a:r>
            <a:rPr lang="ja-JP" altLang="ja-JP" sz="1100" b="0" i="0">
              <a:effectLst/>
              <a:latin typeface="+mn-lt"/>
              <a:ea typeface="+mn-ea"/>
              <a:cs typeface="+mn-cs"/>
            </a:rPr>
            <a:t>　</a:t>
          </a:r>
          <a:endParaRPr lang="ja-JP" altLang="ja-JP" sz="900">
            <a:effectLst/>
          </a:endParaRPr>
        </a:p>
      </cdr:txBody>
    </cdr:sp>
  </cdr:relSizeAnchor>
  <cdr:relSizeAnchor xmlns:cdr="http://schemas.openxmlformats.org/drawingml/2006/chartDrawing">
    <cdr:from>
      <cdr:x>0</cdr:x>
      <cdr:y>0.00748</cdr:y>
    </cdr:from>
    <cdr:to>
      <cdr:x>0.99781</cdr:x>
      <cdr:y>0.09111</cdr:y>
    </cdr:to>
    <cdr:sp macro="" textlink="">
      <cdr:nvSpPr>
        <cdr:cNvPr id="3" name="テキスト ボックス 2">
          <a:extLst xmlns:a="http://schemas.openxmlformats.org/drawingml/2006/main">
            <a:ext uri="{FF2B5EF4-FFF2-40B4-BE49-F238E27FC236}">
              <a16:creationId xmlns:a16="http://schemas.microsoft.com/office/drawing/2014/main" id="{78C88E71-1C98-4295-B827-E23C304040CF}"/>
            </a:ext>
          </a:extLst>
        </cdr:cNvPr>
        <cdr:cNvSpPr txBox="1"/>
      </cdr:nvSpPr>
      <cdr:spPr>
        <a:xfrm xmlns:a="http://schemas.openxmlformats.org/drawingml/2006/main">
          <a:off x="0" y="48383"/>
          <a:ext cx="5294597" cy="5409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effectLst/>
              <a:latin typeface="Times New Roman" panose="02020603050405020304" pitchFamily="18" charset="0"/>
              <a:cs typeface="Times New Roman" panose="02020603050405020304" pitchFamily="18" charset="0"/>
            </a:rPr>
            <a:t>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a:t>
          </a:r>
          <a:r>
            <a:rPr lang="en-US" altLang="ja-JP" sz="1800" b="1" i="0" baseline="0">
              <a:effectLst/>
              <a:latin typeface="Times New Roman" panose="02020603050405020304" pitchFamily="18" charset="0"/>
              <a:ea typeface="+mn-ea"/>
              <a:cs typeface="Times New Roman" panose="02020603050405020304" pitchFamily="18" charset="0"/>
            </a:rPr>
            <a:t>(by fuel type) in FY2018</a:t>
          </a:r>
          <a:endParaRPr lang="ja-JP" altLang="ja-JP" sz="1800" b="1">
            <a:effectLst/>
            <a:latin typeface="Times New Roman" panose="02020603050405020304" pitchFamily="18" charset="0"/>
            <a:cs typeface="Times New Roman" panose="02020603050405020304" pitchFamily="18" charset="0"/>
          </a:endParaRPr>
        </a:p>
        <a:p xmlns:a="http://schemas.openxmlformats.org/drawingml/2006/main">
          <a:endParaRPr lang="ja-JP" altLang="en-US" sz="1100">
            <a:latin typeface="Times New Roman" panose="02020603050405020304" pitchFamily="18" charset="0"/>
            <a:cs typeface="Times New Roman" panose="02020603050405020304" pitchFamily="18"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0.36124</cdr:x>
      <cdr:y>0.37903</cdr:y>
    </cdr:from>
    <cdr:to>
      <cdr:x>0.651</cdr:x>
      <cdr:y>0.50636</cdr:y>
    </cdr:to>
    <cdr:sp macro="" textlink="">
      <cdr:nvSpPr>
        <cdr:cNvPr id="231425" name="Text Box 1">
          <a:extLst xmlns:a="http://schemas.openxmlformats.org/drawingml/2006/main">
            <a:ext uri="{FF2B5EF4-FFF2-40B4-BE49-F238E27FC236}">
              <a16:creationId xmlns:a16="http://schemas.microsoft.com/office/drawing/2014/main" id="{28AB1295-B58F-4870-A1C0-C3AD143F8B55}"/>
            </a:ext>
          </a:extLst>
        </cdr:cNvPr>
        <cdr:cNvSpPr txBox="1">
          <a:spLocks xmlns:a="http://schemas.openxmlformats.org/drawingml/2006/main" noChangeArrowheads="1"/>
        </cdr:cNvSpPr>
      </cdr:nvSpPr>
      <cdr:spPr bwMode="auto">
        <a:xfrm xmlns:a="http://schemas.openxmlformats.org/drawingml/2006/main">
          <a:off x="2085985" y="2265467"/>
          <a:ext cx="1673228" cy="7610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r>
            <a:rPr lang="en-US" altLang="ja-JP" sz="1400" b="0" i="0">
              <a:effectLst/>
              <a:latin typeface="+mn-lt"/>
              <a:ea typeface="+mn-ea"/>
              <a:cs typeface="+mn-cs"/>
            </a:rPr>
            <a:t> </a:t>
          </a: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/capita</a:t>
          </a:r>
          <a:r>
            <a:rPr lang="ja-JP" altLang="ja-JP" sz="1100" b="0" i="0">
              <a:effectLst/>
              <a:latin typeface="+mn-lt"/>
              <a:ea typeface="+mn-ea"/>
              <a:cs typeface="+mn-cs"/>
            </a:rPr>
            <a:t>］</a:t>
          </a:r>
          <a:endParaRPr lang="ja-JP" altLang="ja-JP">
            <a:effectLst/>
          </a:endParaRPr>
        </a:p>
      </cdr:txBody>
    </cdr:sp>
  </cdr:relSizeAnchor>
  <cdr:relSizeAnchor xmlns:cdr="http://schemas.openxmlformats.org/drawingml/2006/chartDrawing">
    <cdr:from>
      <cdr:x>0.04969</cdr:x>
      <cdr:y>0.00996</cdr:y>
    </cdr:from>
    <cdr:to>
      <cdr:x>0.91959</cdr:x>
      <cdr:y>0.0663</cdr:y>
    </cdr:to>
    <cdr:sp macro="" textlink="">
      <cdr:nvSpPr>
        <cdr:cNvPr id="4" name="テキスト ボックス 1">
          <a:extLst xmlns:a="http://schemas.openxmlformats.org/drawingml/2006/main">
            <a:ext uri="{FF2B5EF4-FFF2-40B4-BE49-F238E27FC236}">
              <a16:creationId xmlns:a16="http://schemas.microsoft.com/office/drawing/2014/main" id="{D5E5FFC3-892D-43C5-BEDC-7FA66480CFA6}"/>
            </a:ext>
          </a:extLst>
        </cdr:cNvPr>
        <cdr:cNvSpPr txBox="1"/>
      </cdr:nvSpPr>
      <cdr:spPr>
        <a:xfrm xmlns:a="http://schemas.openxmlformats.org/drawingml/2006/main">
          <a:off x="286960" y="59531"/>
          <a:ext cx="5023227" cy="33674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eaLnBrk="1" fontAlgn="auto" latinLnBrk="0" hangingPunct="1"/>
          <a:r>
            <a:rPr lang="en-US" altLang="ja-JP" sz="1800" b="1" i="0" baseline="0">
              <a:effectLst/>
              <a:latin typeface="Times New Roman" panose="02020603050405020304" pitchFamily="18" charset="0"/>
              <a:ea typeface="+mn-ea"/>
              <a:cs typeface="Times New Roman" panose="02020603050405020304" pitchFamily="18" charset="0"/>
            </a:rPr>
            <a:t>CO</a:t>
          </a:r>
          <a:r>
            <a:rPr lang="en-US" altLang="ja-JP" sz="1800" b="1" i="0" baseline="-25000">
              <a:effectLst/>
              <a:latin typeface="Times New Roman" panose="02020603050405020304" pitchFamily="18" charset="0"/>
              <a:ea typeface="+mn-ea"/>
              <a:cs typeface="Times New Roman" panose="02020603050405020304" pitchFamily="18" charset="0"/>
            </a:rPr>
            <a:t>2</a:t>
          </a:r>
          <a:r>
            <a:rPr lang="en-US" altLang="ja-JP" sz="1800" b="1" i="0" baseline="0">
              <a:effectLst/>
              <a:latin typeface="Times New Roman" panose="02020603050405020304" pitchFamily="18" charset="0"/>
              <a:ea typeface="+mn-ea"/>
              <a:cs typeface="Times New Roman" panose="02020603050405020304" pitchFamily="18" charset="0"/>
            </a:rPr>
            <a:t> emissions per capita (by purpose) in FY2018</a:t>
          </a:r>
          <a:endParaRPr lang="ja-JP" altLang="ja-JP" sz="2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0.01225</cdr:x>
      <cdr:y>0.68498</cdr:y>
    </cdr:from>
    <cdr:to>
      <cdr:x>0.99456</cdr:x>
      <cdr:y>1</cdr:y>
    </cdr:to>
    <cdr:sp macro="" textlink="">
      <cdr:nvSpPr>
        <cdr:cNvPr id="6" name="テキスト ボックス 1">
          <a:extLst xmlns:a="http://schemas.openxmlformats.org/drawingml/2006/main">
            <a:ext uri="{FF2B5EF4-FFF2-40B4-BE49-F238E27FC236}">
              <a16:creationId xmlns:a16="http://schemas.microsoft.com/office/drawing/2014/main" id="{0DD1C07C-6ADB-4118-A640-2241A7AFC57F}"/>
            </a:ext>
          </a:extLst>
        </cdr:cNvPr>
        <cdr:cNvSpPr txBox="1"/>
      </cdr:nvSpPr>
      <cdr:spPr>
        <a:xfrm xmlns:a="http://schemas.openxmlformats.org/drawingml/2006/main">
          <a:off x="64561" y="4768805"/>
          <a:ext cx="5177035" cy="21931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a:solidFill>
                <a:schemeClr val="tx1"/>
              </a:solidFill>
              <a:effectLst/>
              <a:latin typeface="+mn-lt"/>
              <a:ea typeface="+mn-ea"/>
              <a:cs typeface="+mn-cs"/>
            </a:rPr>
            <a:t>Household 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are the sum of emissions from relevant GHG inventory categories  (the residential sector, household use car, municipal solid waste), and emissions from tap water.</a:t>
          </a:r>
          <a:endParaRPr lang="ja-JP" altLang="ja-JP" sz="900">
            <a:effectLst/>
          </a:endParaRPr>
        </a:p>
        <a:p xmlns:a="http://schemas.openxmlformats.org/drawingml/2006/main">
          <a:pPr rtl="0"/>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from municipal solid waste are an estimation of household related emissions, out of the emissions from waste incineration of non-biomass waste (e.g., plastics) and from the</a:t>
          </a:r>
          <a:r>
            <a:rPr lang="en-US" altLang="ja-JP" sz="1100" baseline="0">
              <a:solidFill>
                <a:schemeClr val="tx1"/>
              </a:solidFill>
              <a:effectLst/>
              <a:latin typeface="+mn-lt"/>
              <a:ea typeface="+mn-ea"/>
              <a:cs typeface="+mn-cs"/>
            </a:rPr>
            <a:t> e</a:t>
          </a:r>
          <a:r>
            <a:rPr lang="en-US" altLang="ja-JP" sz="1100">
              <a:solidFill>
                <a:schemeClr val="tx1"/>
              </a:solidFill>
              <a:effectLst/>
              <a:latin typeface="+mn-lt"/>
              <a:ea typeface="+mn-ea"/>
              <a:cs typeface="+mn-cs"/>
            </a:rPr>
            <a:t>nergy use at waste disposal and treatment facilities.</a:t>
          </a:r>
          <a:r>
            <a:rPr lang="ja-JP" altLang="ja-JP" sz="1100" b="0" i="0">
              <a:solidFill>
                <a:schemeClr val="tx1"/>
              </a:solidFill>
              <a:effectLst/>
              <a:latin typeface="+mn-lt"/>
              <a:ea typeface="+mn-ea"/>
              <a:cs typeface="+mn-cs"/>
            </a:rPr>
            <a:t>　　　　　</a:t>
          </a:r>
          <a:endParaRPr lang="ja-JP" altLang="ja-JP" sz="900">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cdr:txBody>
    </cdr:sp>
  </cdr:relSizeAnchor>
</c:userShapes>
</file>

<file path=xl/drawings/drawing87.xml><?xml version="1.0" encoding="utf-8"?>
<c:userShapes xmlns:c="http://schemas.openxmlformats.org/drawingml/2006/chart">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6FF0EA84-1D95-447B-89C9-A98CEFC97364}"/>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0.47648</cdr:x>
      <cdr:y>0.87967</cdr:y>
    </cdr:from>
    <cdr:to>
      <cdr:x>0.65227</cdr:x>
      <cdr:y>0.93281</cdr:y>
    </cdr:to>
    <cdr:sp macro="" textlink="">
      <cdr:nvSpPr>
        <cdr:cNvPr id="7" name="テキスト ボックス 1">
          <a:extLst xmlns:a="http://schemas.openxmlformats.org/drawingml/2006/main">
            <a:ext uri="{FF2B5EF4-FFF2-40B4-BE49-F238E27FC236}">
              <a16:creationId xmlns:a16="http://schemas.microsoft.com/office/drawing/2014/main" id="{0CEB2EFD-A61D-4425-A265-0C59BEABD0D0}"/>
            </a:ext>
          </a:extLst>
        </cdr:cNvPr>
        <cdr:cNvSpPr txBox="1"/>
      </cdr:nvSpPr>
      <cdr:spPr>
        <a:xfrm xmlns:a="http://schemas.openxmlformats.org/drawingml/2006/main">
          <a:off x="3188279" y="5056832"/>
          <a:ext cx="1176266" cy="3054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1.37238E-7</cdr:x>
      <cdr:y>0.20127</cdr:y>
    </cdr:from>
    <cdr:to>
      <cdr:x>0.03593</cdr:x>
      <cdr:y>0.81234</cdr:y>
    </cdr:to>
    <cdr:sp macro="" textlink="">
      <cdr:nvSpPr>
        <cdr:cNvPr id="5" name="テキスト ボックス 1">
          <a:extLst xmlns:a="http://schemas.openxmlformats.org/drawingml/2006/main">
            <a:ext uri="{FF2B5EF4-FFF2-40B4-BE49-F238E27FC236}">
              <a16:creationId xmlns:a16="http://schemas.microsoft.com/office/drawing/2014/main" id="{183BBDFA-BC3B-4720-8448-FD16B4F3E722}"/>
            </a:ext>
          </a:extLst>
        </cdr:cNvPr>
        <cdr:cNvSpPr txBox="1"/>
      </cdr:nvSpPr>
      <cdr:spPr>
        <a:xfrm xmlns:a="http://schemas.openxmlformats.org/drawingml/2006/main" rot="16200000">
          <a:off x="-1521673" y="2610297"/>
          <a:ext cx="3305155" cy="2618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 </a:t>
          </a:r>
          <a:r>
            <a:rPr lang="en-US" altLang="ja-JP" sz="1200">
              <a:latin typeface="+mn-lt"/>
              <a:ea typeface="+mn-ea"/>
            </a:rPr>
            <a:t>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0.47856</cdr:x>
      <cdr:y>0.89586</cdr:y>
    </cdr:from>
    <cdr:to>
      <cdr:x>0.63714</cdr:x>
      <cdr:y>0.95125</cdr:y>
    </cdr:to>
    <cdr:sp macro="" textlink="">
      <cdr:nvSpPr>
        <cdr:cNvPr id="3" name="テキスト ボックス 1">
          <a:extLst xmlns:a="http://schemas.openxmlformats.org/drawingml/2006/main">
            <a:ext uri="{FF2B5EF4-FFF2-40B4-BE49-F238E27FC236}">
              <a16:creationId xmlns:a16="http://schemas.microsoft.com/office/drawing/2014/main" id="{B08EBFE3-0AC4-4849-AD3A-D6545CC217B6}"/>
            </a:ext>
          </a:extLst>
        </cdr:cNvPr>
        <cdr:cNvSpPr txBox="1"/>
      </cdr:nvSpPr>
      <cdr:spPr>
        <a:xfrm xmlns:a="http://schemas.openxmlformats.org/drawingml/2006/main">
          <a:off x="3173711" y="4831848"/>
          <a:ext cx="1051668" cy="29874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0.0037</cdr:x>
      <cdr:y>0.10665</cdr:y>
    </cdr:from>
    <cdr:to>
      <cdr:x>0.04718</cdr:x>
      <cdr:y>0.85199</cdr:y>
    </cdr:to>
    <cdr:sp macro="" textlink="">
      <cdr:nvSpPr>
        <cdr:cNvPr id="4" name="テキスト ボックス 1">
          <a:extLst xmlns:a="http://schemas.openxmlformats.org/drawingml/2006/main">
            <a:ext uri="{FF2B5EF4-FFF2-40B4-BE49-F238E27FC236}">
              <a16:creationId xmlns:a16="http://schemas.microsoft.com/office/drawing/2014/main" id="{3FF813D4-D3BE-4AF6-9B8C-622B9A0AAE05}"/>
            </a:ext>
          </a:extLst>
        </cdr:cNvPr>
        <cdr:cNvSpPr txBox="1"/>
      </cdr:nvSpPr>
      <cdr:spPr>
        <a:xfrm xmlns:a="http://schemas.openxmlformats.org/drawingml/2006/main" rot="16200000">
          <a:off x="-1874956" y="2490883"/>
          <a:ext cx="4117630" cy="3142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a:t>
          </a:r>
          <a:r>
            <a:rPr lang="en-US" altLang="ja-JP" sz="1200">
              <a:latin typeface="+mn-lt"/>
              <a:ea typeface="+mn-ea"/>
            </a:rPr>
            <a:t> 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dr:relSizeAnchor xmlns:cdr="http://schemas.openxmlformats.org/drawingml/2006/chartDrawing">
    <cdr:from>
      <cdr:x>0.03327</cdr:x>
      <cdr:y>0.93029</cdr:y>
    </cdr:from>
    <cdr:to>
      <cdr:x>1</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219870" y="5041899"/>
          <a:ext cx="6388101" cy="3778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28</xdr:col>
      <xdr:colOff>295275</xdr:colOff>
      <xdr:row>101</xdr:row>
      <xdr:rowOff>0</xdr:rowOff>
    </xdr:from>
    <xdr:to>
      <xdr:col>35</xdr:col>
      <xdr:colOff>142875</xdr:colOff>
      <xdr:row>101</xdr:row>
      <xdr:rowOff>0</xdr:rowOff>
    </xdr:to>
    <xdr:graphicFrame macro="">
      <xdr:nvGraphicFramePr>
        <xdr:cNvPr id="8213899" name="Chart 1">
          <a:extLst>
            <a:ext uri="{FF2B5EF4-FFF2-40B4-BE49-F238E27FC236}">
              <a16:creationId xmlns:a16="http://schemas.microsoft.com/office/drawing/2014/main" id="{00000000-0008-0000-1500-00008B557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0.7029</cdr:x>
      <cdr:y>0.31292</cdr:y>
    </cdr:from>
    <cdr:to>
      <cdr:x>0.72939</cdr:x>
      <cdr:y>0.40189</cdr:y>
    </cdr:to>
    <cdr:sp macro="" textlink="">
      <cdr:nvSpPr>
        <cdr:cNvPr id="375809" name="Text Box 1">
          <a:extLst xmlns:a="http://schemas.openxmlformats.org/drawingml/2006/main">
            <a:ext uri="{FF2B5EF4-FFF2-40B4-BE49-F238E27FC236}">
              <a16:creationId xmlns:a16="http://schemas.microsoft.com/office/drawing/2014/main" id="{0C4F73AE-E399-4B25-AD70-03319DE7AABF}"/>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0.78556</cdr:x>
      <cdr:y>0.68534</cdr:y>
    </cdr:from>
    <cdr:to>
      <cdr:x>0.80778</cdr:x>
      <cdr:y>0.91048</cdr:y>
    </cdr:to>
    <cdr:sp macro="" textlink="">
      <cdr:nvSpPr>
        <cdr:cNvPr id="375810" name="Text Box 2">
          <a:extLst xmlns:a="http://schemas.openxmlformats.org/drawingml/2006/main">
            <a:ext uri="{FF2B5EF4-FFF2-40B4-BE49-F238E27FC236}">
              <a16:creationId xmlns:a16="http://schemas.microsoft.com/office/drawing/2014/main" id="{74315096-9549-4D20-BA68-EED931947EF5}"/>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0.78382</cdr:x>
      <cdr:y>0.31575</cdr:y>
    </cdr:from>
    <cdr:to>
      <cdr:x>0.81207</cdr:x>
      <cdr:y>0.32271</cdr:y>
    </cdr:to>
    <cdr:sp macro="" textlink="">
      <cdr:nvSpPr>
        <cdr:cNvPr id="375811" name="Text Box 3">
          <a:extLst xmlns:a="http://schemas.openxmlformats.org/drawingml/2006/main">
            <a:ext uri="{FF2B5EF4-FFF2-40B4-BE49-F238E27FC236}">
              <a16:creationId xmlns:a16="http://schemas.microsoft.com/office/drawing/2014/main" id="{2DCA2712-CB23-4BED-918E-02EEF6802323}"/>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0.78381</cdr:x>
      <cdr:y>0.35708</cdr:y>
    </cdr:from>
    <cdr:to>
      <cdr:x>0.81204</cdr:x>
      <cdr:y>0.36382</cdr:y>
    </cdr:to>
    <cdr:sp macro="" textlink="">
      <cdr:nvSpPr>
        <cdr:cNvPr id="375812" name="Text Box 4">
          <a:extLst xmlns:a="http://schemas.openxmlformats.org/drawingml/2006/main">
            <a:ext uri="{FF2B5EF4-FFF2-40B4-BE49-F238E27FC236}">
              <a16:creationId xmlns:a16="http://schemas.microsoft.com/office/drawing/2014/main" id="{88C9D05F-0A7B-41D3-960B-E8CEC7DF2189}"/>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0.78381</cdr:x>
      <cdr:y>0.38079</cdr:y>
    </cdr:from>
    <cdr:to>
      <cdr:x>0.81204</cdr:x>
      <cdr:y>0.38754</cdr:y>
    </cdr:to>
    <cdr:sp macro="" textlink="">
      <cdr:nvSpPr>
        <cdr:cNvPr id="375813" name="Text Box 5">
          <a:extLst xmlns:a="http://schemas.openxmlformats.org/drawingml/2006/main">
            <a:ext uri="{FF2B5EF4-FFF2-40B4-BE49-F238E27FC236}">
              <a16:creationId xmlns:a16="http://schemas.microsoft.com/office/drawing/2014/main" id="{528A63BA-4ECA-4F7F-BCEB-BC83D187244D}"/>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0.74266</cdr:x>
      <cdr:y>0.33402</cdr:y>
    </cdr:from>
    <cdr:to>
      <cdr:x>0.76347</cdr:x>
      <cdr:y>0.33859</cdr:y>
    </cdr:to>
    <cdr:sp macro="" textlink="">
      <cdr:nvSpPr>
        <cdr:cNvPr id="375814" name="Text Box 6">
          <a:extLst xmlns:a="http://schemas.openxmlformats.org/drawingml/2006/main">
            <a:ext uri="{FF2B5EF4-FFF2-40B4-BE49-F238E27FC236}">
              <a16:creationId xmlns:a16="http://schemas.microsoft.com/office/drawing/2014/main" id="{17A0B234-D903-4F87-9B4E-88DBDE3B3FF8}"/>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0.36578</cdr:y>
    </cdr:from>
    <cdr:to>
      <cdr:x>0.76347</cdr:x>
      <cdr:y>0.37057</cdr:y>
    </cdr:to>
    <cdr:sp macro="" textlink="">
      <cdr:nvSpPr>
        <cdr:cNvPr id="375815" name="Text Box 7">
          <a:extLst xmlns:a="http://schemas.openxmlformats.org/drawingml/2006/main">
            <a:ext uri="{FF2B5EF4-FFF2-40B4-BE49-F238E27FC236}">
              <a16:creationId xmlns:a16="http://schemas.microsoft.com/office/drawing/2014/main" id="{91DB71BB-1A37-4A77-AF77-47772063CB75}"/>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0.38928</cdr:y>
    </cdr:from>
    <cdr:to>
      <cdr:x>0.76347</cdr:x>
      <cdr:y>0.39406</cdr:y>
    </cdr:to>
    <cdr:sp macro="" textlink="">
      <cdr:nvSpPr>
        <cdr:cNvPr id="375816" name="Text Box 8">
          <a:extLst xmlns:a="http://schemas.openxmlformats.org/drawingml/2006/main">
            <a:ext uri="{FF2B5EF4-FFF2-40B4-BE49-F238E27FC236}">
              <a16:creationId xmlns:a16="http://schemas.microsoft.com/office/drawing/2014/main" id="{808DF807-1DA8-421A-BC7A-73B097B411FF}"/>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0.86907</cdr:x>
      <cdr:y>0.06725</cdr:y>
    </cdr:from>
    <cdr:to>
      <cdr:x>0.87595</cdr:x>
      <cdr:y>0.06725</cdr:y>
    </cdr:to>
    <cdr:sp macro="" textlink="">
      <cdr:nvSpPr>
        <cdr:cNvPr id="375817" name="Text Box 9">
          <a:extLst xmlns:a="http://schemas.openxmlformats.org/drawingml/2006/main">
            <a:ext uri="{FF2B5EF4-FFF2-40B4-BE49-F238E27FC236}">
              <a16:creationId xmlns:a16="http://schemas.microsoft.com/office/drawing/2014/main" id="{3E84231B-56C2-4215-8843-4A8BE7F96C45}"/>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0.082</cdr:y>
    </cdr:from>
    <cdr:to>
      <cdr:x>0.87595</cdr:x>
      <cdr:y>0.082</cdr:y>
    </cdr:to>
    <cdr:sp macro="" textlink="">
      <cdr:nvSpPr>
        <cdr:cNvPr id="375818" name="Text Box 10">
          <a:extLst xmlns:a="http://schemas.openxmlformats.org/drawingml/2006/main">
            <a:ext uri="{FF2B5EF4-FFF2-40B4-BE49-F238E27FC236}">
              <a16:creationId xmlns:a16="http://schemas.microsoft.com/office/drawing/2014/main" id="{8D4A78C7-D0AD-4F37-B23F-D144DE0DEE8D}"/>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0.09275</cdr:y>
    </cdr:from>
    <cdr:to>
      <cdr:x>0.87595</cdr:x>
      <cdr:y>0.09275</cdr:y>
    </cdr:to>
    <cdr:sp macro="" textlink="">
      <cdr:nvSpPr>
        <cdr:cNvPr id="375819" name="Text Box 11">
          <a:extLst xmlns:a="http://schemas.openxmlformats.org/drawingml/2006/main">
            <a:ext uri="{FF2B5EF4-FFF2-40B4-BE49-F238E27FC236}">
              <a16:creationId xmlns:a16="http://schemas.microsoft.com/office/drawing/2014/main" id="{80E1CB53-831A-475D-8B1B-70ED528DDAD9}"/>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drawings/drawing90.xml><?xml version="1.0" encoding="utf-8"?>
<c:userShapes xmlns:c="http://schemas.openxmlformats.org/drawingml/2006/chart">
  <cdr:relSizeAnchor xmlns:cdr="http://schemas.openxmlformats.org/drawingml/2006/chartDrawing">
    <cdr:from>
      <cdr:x>0.56161</cdr:x>
      <cdr:y>0.31292</cdr:y>
    </cdr:from>
    <cdr:to>
      <cdr:x>0.6127</cdr:x>
      <cdr:y>0.40189</cdr:y>
    </cdr:to>
    <cdr:sp macro="" textlink="">
      <cdr:nvSpPr>
        <cdr:cNvPr id="375809" name="Text Box 1">
          <a:extLst xmlns:a="http://schemas.openxmlformats.org/drawingml/2006/main">
            <a:ext uri="{FF2B5EF4-FFF2-40B4-BE49-F238E27FC236}">
              <a16:creationId xmlns:a16="http://schemas.microsoft.com/office/drawing/2014/main" id="{94E02817-0544-408C-B8E3-F6B44F22F7C6}"/>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0.72251</cdr:x>
      <cdr:y>0.68534</cdr:y>
    </cdr:from>
    <cdr:to>
      <cdr:x>0.76545</cdr:x>
      <cdr:y>0.91048</cdr:y>
    </cdr:to>
    <cdr:sp macro="" textlink="">
      <cdr:nvSpPr>
        <cdr:cNvPr id="375810" name="Text Box 2">
          <a:extLst xmlns:a="http://schemas.openxmlformats.org/drawingml/2006/main">
            <a:ext uri="{FF2B5EF4-FFF2-40B4-BE49-F238E27FC236}">
              <a16:creationId xmlns:a16="http://schemas.microsoft.com/office/drawing/2014/main" id="{4AEF2A22-28CB-4FBB-BD0F-E52CAD18C9E2}"/>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0.721</cdr:x>
      <cdr:y>0.31575</cdr:y>
    </cdr:from>
    <cdr:to>
      <cdr:x>0.77396</cdr:x>
      <cdr:y>0.32271</cdr:y>
    </cdr:to>
    <cdr:sp macro="" textlink="">
      <cdr:nvSpPr>
        <cdr:cNvPr id="375811" name="Text Box 3">
          <a:extLst xmlns:a="http://schemas.openxmlformats.org/drawingml/2006/main">
            <a:ext uri="{FF2B5EF4-FFF2-40B4-BE49-F238E27FC236}">
              <a16:creationId xmlns:a16="http://schemas.microsoft.com/office/drawing/2014/main" id="{C4753F7A-F2BA-494C-9459-B64DD378D3C8}"/>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0.721</cdr:x>
      <cdr:y>0.35708</cdr:y>
    </cdr:from>
    <cdr:to>
      <cdr:x>0.77392</cdr:x>
      <cdr:y>0.36382</cdr:y>
    </cdr:to>
    <cdr:sp macro="" textlink="">
      <cdr:nvSpPr>
        <cdr:cNvPr id="375812" name="Text Box 4">
          <a:extLst xmlns:a="http://schemas.openxmlformats.org/drawingml/2006/main">
            <a:ext uri="{FF2B5EF4-FFF2-40B4-BE49-F238E27FC236}">
              <a16:creationId xmlns:a16="http://schemas.microsoft.com/office/drawing/2014/main" id="{916A8B6F-C711-44BC-B684-20D4D662637B}"/>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0.721</cdr:x>
      <cdr:y>0.38079</cdr:y>
    </cdr:from>
    <cdr:to>
      <cdr:x>0.77392</cdr:x>
      <cdr:y>0.38754</cdr:y>
    </cdr:to>
    <cdr:sp macro="" textlink="">
      <cdr:nvSpPr>
        <cdr:cNvPr id="375813" name="Text Box 5">
          <a:extLst xmlns:a="http://schemas.openxmlformats.org/drawingml/2006/main">
            <a:ext uri="{FF2B5EF4-FFF2-40B4-BE49-F238E27FC236}">
              <a16:creationId xmlns:a16="http://schemas.microsoft.com/office/drawing/2014/main" id="{E945EDE4-FBB3-458A-96A4-5707B2722379}"/>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0.63954</cdr:x>
      <cdr:y>0.33402</cdr:y>
    </cdr:from>
    <cdr:to>
      <cdr:x>0.68124</cdr:x>
      <cdr:y>0.33859</cdr:y>
    </cdr:to>
    <cdr:sp macro="" textlink="">
      <cdr:nvSpPr>
        <cdr:cNvPr id="375814" name="Text Box 6">
          <a:extLst xmlns:a="http://schemas.openxmlformats.org/drawingml/2006/main">
            <a:ext uri="{FF2B5EF4-FFF2-40B4-BE49-F238E27FC236}">
              <a16:creationId xmlns:a16="http://schemas.microsoft.com/office/drawing/2014/main" id="{4D391292-81EF-47A4-9B70-34CA12C2E915}"/>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0.36578</cdr:y>
    </cdr:from>
    <cdr:to>
      <cdr:x>0.68124</cdr:x>
      <cdr:y>0.37057</cdr:y>
    </cdr:to>
    <cdr:sp macro="" textlink="">
      <cdr:nvSpPr>
        <cdr:cNvPr id="375815" name="Text Box 7">
          <a:extLst xmlns:a="http://schemas.openxmlformats.org/drawingml/2006/main">
            <a:ext uri="{FF2B5EF4-FFF2-40B4-BE49-F238E27FC236}">
              <a16:creationId xmlns:a16="http://schemas.microsoft.com/office/drawing/2014/main" id="{116EFFD0-C67E-4A00-8474-4E86182D68A1}"/>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0.38928</cdr:y>
    </cdr:from>
    <cdr:to>
      <cdr:x>0.68124</cdr:x>
      <cdr:y>0.39406</cdr:y>
    </cdr:to>
    <cdr:sp macro="" textlink="">
      <cdr:nvSpPr>
        <cdr:cNvPr id="375816" name="Text Box 8">
          <a:extLst xmlns:a="http://schemas.openxmlformats.org/drawingml/2006/main">
            <a:ext uri="{FF2B5EF4-FFF2-40B4-BE49-F238E27FC236}">
              <a16:creationId xmlns:a16="http://schemas.microsoft.com/office/drawing/2014/main" id="{1E032E92-152E-4670-B584-14F05349A352}"/>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0.89023</cdr:x>
      <cdr:y>0.06725</cdr:y>
    </cdr:from>
    <cdr:to>
      <cdr:x>0.90648</cdr:x>
      <cdr:y>0.06725</cdr:y>
    </cdr:to>
    <cdr:sp macro="" textlink="">
      <cdr:nvSpPr>
        <cdr:cNvPr id="375817" name="Text Box 9">
          <a:extLst xmlns:a="http://schemas.openxmlformats.org/drawingml/2006/main">
            <a:ext uri="{FF2B5EF4-FFF2-40B4-BE49-F238E27FC236}">
              <a16:creationId xmlns:a16="http://schemas.microsoft.com/office/drawing/2014/main" id="{935986FF-A565-447E-8890-CE068C778096}"/>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0.082</cdr:y>
    </cdr:from>
    <cdr:to>
      <cdr:x>0.90648</cdr:x>
      <cdr:y>0.082</cdr:y>
    </cdr:to>
    <cdr:sp macro="" textlink="">
      <cdr:nvSpPr>
        <cdr:cNvPr id="375818" name="Text Box 10">
          <a:extLst xmlns:a="http://schemas.openxmlformats.org/drawingml/2006/main">
            <a:ext uri="{FF2B5EF4-FFF2-40B4-BE49-F238E27FC236}">
              <a16:creationId xmlns:a16="http://schemas.microsoft.com/office/drawing/2014/main" id="{611DA908-5660-43A3-B643-BF96996C80C6}"/>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0.09275</cdr:y>
    </cdr:from>
    <cdr:to>
      <cdr:x>0.90648</cdr:x>
      <cdr:y>0.09275</cdr:y>
    </cdr:to>
    <cdr:sp macro="" textlink="">
      <cdr:nvSpPr>
        <cdr:cNvPr id="375819" name="Text Box 11">
          <a:extLst xmlns:a="http://schemas.openxmlformats.org/drawingml/2006/main">
            <a:ext uri="{FF2B5EF4-FFF2-40B4-BE49-F238E27FC236}">
              <a16:creationId xmlns:a16="http://schemas.microsoft.com/office/drawing/2014/main" id="{B8CB9FAC-FD0F-401F-BEED-4D018A613CB4}"/>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orimotohd\ccmpg\JNGI2004\Inv(030825submission%20to%20UNFCCC)\CRF-1996-v01-JPN-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row r="4">
          <cell r="C4" t="str">
            <v>Japan</v>
          </cell>
        </row>
        <row r="6">
          <cell r="C6">
            <v>1996</v>
          </cell>
        </row>
        <row r="30">
          <cell r="C30">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gio.nies.go.jp/aboutghg/nir/nir-e.html" TargetMode="External"/><Relationship Id="rId1" Type="http://schemas.openxmlformats.org/officeDocument/2006/relationships/hyperlink" Target="http://www-gio.nies.go.jp/aboutghg/nir/nir-j.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E28"/>
  <sheetViews>
    <sheetView tabSelected="1" zoomScale="85" zoomScaleNormal="85" workbookViewId="0">
      <selection activeCell="D23" sqref="D23"/>
    </sheetView>
  </sheetViews>
  <sheetFormatPr defaultColWidth="9" defaultRowHeight="14"/>
  <cols>
    <col min="1" max="1" width="1.26953125" style="207" customWidth="1"/>
    <col min="2" max="2" width="2" style="207" customWidth="1"/>
    <col min="3" max="3" width="28.7265625" style="207" customWidth="1"/>
    <col min="4" max="4" width="66.90625" style="207" customWidth="1"/>
    <col min="5" max="5" width="94.08984375" style="207" customWidth="1"/>
    <col min="6" max="16384" width="9" style="207"/>
  </cols>
  <sheetData>
    <row r="1" spans="3:5" ht="23.25" customHeight="1">
      <c r="C1" s="1713" t="s">
        <v>1250</v>
      </c>
      <c r="E1" s="946" t="s">
        <v>1251</v>
      </c>
    </row>
    <row r="2" spans="3:5" ht="23.25" customHeight="1">
      <c r="C2" s="1570" t="s">
        <v>1121</v>
      </c>
    </row>
    <row r="3" spans="3:5">
      <c r="D3" s="947">
        <v>43935</v>
      </c>
      <c r="E3" s="1571" t="s">
        <v>1417</v>
      </c>
    </row>
    <row r="4" spans="3:5">
      <c r="D4" s="889" t="s">
        <v>90</v>
      </c>
      <c r="E4" s="889" t="s">
        <v>486</v>
      </c>
    </row>
    <row r="5" spans="3:5">
      <c r="D5" s="948" t="s">
        <v>22</v>
      </c>
      <c r="E5" s="948" t="s">
        <v>1409</v>
      </c>
    </row>
    <row r="6" spans="3:5">
      <c r="D6" s="948"/>
      <c r="E6" s="948"/>
    </row>
    <row r="7" spans="3:5" ht="18" customHeight="1">
      <c r="C7" s="949" t="s">
        <v>1122</v>
      </c>
      <c r="D7" s="949" t="s">
        <v>89</v>
      </c>
      <c r="E7" s="949" t="s">
        <v>487</v>
      </c>
    </row>
    <row r="8" spans="3:5" ht="18" customHeight="1">
      <c r="C8" s="1572" t="s">
        <v>6</v>
      </c>
      <c r="D8" s="950" t="s">
        <v>91</v>
      </c>
      <c r="E8" s="950" t="s">
        <v>488</v>
      </c>
    </row>
    <row r="9" spans="3:5" ht="18" customHeight="1">
      <c r="C9" s="1573" t="s">
        <v>1017</v>
      </c>
      <c r="D9" s="1930" t="s">
        <v>1405</v>
      </c>
      <c r="E9" s="1574" t="s">
        <v>489</v>
      </c>
    </row>
    <row r="10" spans="3:5" ht="18" customHeight="1">
      <c r="C10" s="1573" t="s">
        <v>3</v>
      </c>
      <c r="D10" s="1574" t="s">
        <v>1123</v>
      </c>
      <c r="E10" s="1574" t="s">
        <v>490</v>
      </c>
    </row>
    <row r="11" spans="3:5" ht="30" customHeight="1">
      <c r="C11" s="1573" t="s">
        <v>7</v>
      </c>
      <c r="D11" s="1574" t="s">
        <v>1147</v>
      </c>
      <c r="E11" s="1574" t="s">
        <v>1152</v>
      </c>
    </row>
    <row r="12" spans="3:5" ht="30" customHeight="1">
      <c r="C12" s="1573" t="s">
        <v>8</v>
      </c>
      <c r="D12" s="1574" t="s">
        <v>1148</v>
      </c>
      <c r="E12" s="1574" t="s">
        <v>1376</v>
      </c>
    </row>
    <row r="13" spans="3:5" ht="30.75" customHeight="1">
      <c r="C13" s="1573" t="s">
        <v>9</v>
      </c>
      <c r="D13" s="1574" t="s">
        <v>1149</v>
      </c>
      <c r="E13" s="1574" t="s">
        <v>1377</v>
      </c>
    </row>
    <row r="14" spans="3:5" ht="18" customHeight="1">
      <c r="C14" s="1573" t="s">
        <v>491</v>
      </c>
      <c r="D14" s="1575" t="s">
        <v>1226</v>
      </c>
      <c r="E14" s="1574" t="s">
        <v>1227</v>
      </c>
    </row>
    <row r="15" spans="3:5" ht="18" customHeight="1">
      <c r="C15" s="1573" t="s">
        <v>32</v>
      </c>
      <c r="D15" s="1575" t="s">
        <v>1150</v>
      </c>
      <c r="E15" s="1574" t="s">
        <v>1153</v>
      </c>
    </row>
    <row r="16" spans="3:5" ht="18" customHeight="1">
      <c r="C16" s="1573" t="s">
        <v>33</v>
      </c>
      <c r="D16" s="1575" t="s">
        <v>1151</v>
      </c>
      <c r="E16" s="1574" t="s">
        <v>1154</v>
      </c>
    </row>
    <row r="17" spans="3:5" ht="18" customHeight="1">
      <c r="C17" s="1573" t="s">
        <v>34</v>
      </c>
      <c r="D17" s="1574" t="s">
        <v>1228</v>
      </c>
      <c r="E17" s="1574" t="s">
        <v>1155</v>
      </c>
    </row>
    <row r="18" spans="3:5" ht="18" customHeight="1">
      <c r="C18" s="1573" t="s">
        <v>35</v>
      </c>
      <c r="D18" s="1574" t="s">
        <v>1143</v>
      </c>
      <c r="E18" s="1574" t="s">
        <v>1156</v>
      </c>
    </row>
    <row r="19" spans="3:5" ht="18" customHeight="1">
      <c r="C19" s="1573" t="s">
        <v>36</v>
      </c>
      <c r="D19" s="1574" t="s">
        <v>1142</v>
      </c>
      <c r="E19" s="1574" t="s">
        <v>1157</v>
      </c>
    </row>
    <row r="20" spans="3:5" ht="18" customHeight="1">
      <c r="C20" s="1573" t="s">
        <v>37</v>
      </c>
      <c r="D20" s="1574" t="s">
        <v>1144</v>
      </c>
      <c r="E20" s="1574" t="s">
        <v>1158</v>
      </c>
    </row>
    <row r="21" spans="3:5" ht="18" customHeight="1">
      <c r="C21" s="1573" t="s">
        <v>38</v>
      </c>
      <c r="D21" s="1574" t="s">
        <v>1145</v>
      </c>
      <c r="E21" s="1574" t="s">
        <v>1159</v>
      </c>
    </row>
    <row r="22" spans="3:5" ht="18" customHeight="1">
      <c r="C22" s="1573" t="s">
        <v>39</v>
      </c>
      <c r="D22" s="1574" t="s">
        <v>1146</v>
      </c>
      <c r="E22" s="1574" t="s">
        <v>1160</v>
      </c>
    </row>
    <row r="23" spans="3:5" ht="18" customHeight="1">
      <c r="C23" s="1576" t="s">
        <v>1140</v>
      </c>
      <c r="D23" s="1575" t="s">
        <v>1229</v>
      </c>
      <c r="E23" s="1574" t="s">
        <v>1230</v>
      </c>
    </row>
    <row r="24" spans="3:5" ht="18" customHeight="1">
      <c r="C24" s="1576" t="s">
        <v>1141</v>
      </c>
      <c r="D24" s="1575" t="s">
        <v>1231</v>
      </c>
      <c r="E24" s="1574" t="s">
        <v>1232</v>
      </c>
    </row>
    <row r="25" spans="3:5" ht="18" customHeight="1">
      <c r="C25" s="1573" t="s">
        <v>40</v>
      </c>
      <c r="D25" s="1575" t="s">
        <v>1124</v>
      </c>
      <c r="E25" s="1574" t="s">
        <v>492</v>
      </c>
    </row>
    <row r="26" spans="3:5" ht="18" customHeight="1">
      <c r="C26" s="1573" t="s">
        <v>1402</v>
      </c>
      <c r="D26" s="1927" t="s">
        <v>1125</v>
      </c>
      <c r="E26" s="1574" t="s">
        <v>1400</v>
      </c>
    </row>
    <row r="27" spans="3:5" ht="28">
      <c r="C27" s="1577" t="s">
        <v>1127</v>
      </c>
      <c r="D27" s="1906" t="s">
        <v>1406</v>
      </c>
      <c r="E27" s="1706" t="s">
        <v>1233</v>
      </c>
    </row>
    <row r="28" spans="3:5">
      <c r="C28" s="1578"/>
      <c r="D28" s="1579"/>
      <c r="E28" s="1579"/>
    </row>
  </sheetData>
  <phoneticPr fontId="9"/>
  <hyperlinks>
    <hyperlink ref="D5" r:id="rId1" xr:uid="{00000000-0004-0000-0000-000000000000}"/>
    <hyperlink ref="E5" r:id="rId2" xr:uid="{00000000-0004-0000-0000-000014000000}"/>
    <hyperlink ref="D9" location="Notes!A1" display="単位／地球温暖化係数／その他注意事項" xr:uid="{50B1CC57-D5C6-4595-999E-07842C4CEF67}"/>
    <hyperlink ref="D10" location="'1.Total'!BM1" display="温室効果ガス排出量" xr:uid="{4C91842C-26C1-4D0F-A980-6752AAC1031F}"/>
    <hyperlink ref="E9" location="Notes!AJ1" display="Notes / Units of measures / Global Warming Potentials  " xr:uid="{65DF0C44-A118-4BFD-B84F-55BE8902BA1A}"/>
    <hyperlink ref="D14" location="'5.CO2-Share'!A1" display="部門別CO2 排出量の電気・熱配分前後のシェア" xr:uid="{1F56B2F9-3219-4E54-A392-3389CD878857}"/>
    <hyperlink ref="E14" location="'5.CO2-Share'!AI1" display="Breakdown of CO2 emissions (Share of Unallocated and Allocated emissions)" xr:uid="{25B3172E-395B-4525-937A-0AF64ECF8D1F}"/>
    <hyperlink ref="D11" location="'2.CO2-Sector'!BJ1" display="部門別CO2 排出量【電気・熱配分前排出量】（簡約表）" xr:uid="{AF457960-B5A7-4821-A29D-B25EBDA4467D}"/>
    <hyperlink ref="D12" location="'3.Allocated_CO2-Sector'!BL1" display="部門別CO2 排出量【電気・熱配分後排出量】（簡約表）" xr:uid="{7FEAD615-269E-4E43-B12D-BDDAFC25160C}"/>
    <hyperlink ref="E12" location="'3.Allocated_CO2-Sector'!V1" display="Allocated CO2 emissions by sector (Summary) (with allocation of CO2 emissions from power generation and steam generation to each sector)" xr:uid="{CA26ABBF-EC82-4995-99B0-B66D501964CB}"/>
    <hyperlink ref="D13" location="'4.Allocated_CO2-Sector (detail)'!BI1" display="部門別CO2 排出量【電気・熱配分後排出量】（詳細表）" xr:uid="{C03E1991-ED12-4C80-8FFA-FFDF762C38B1}"/>
    <hyperlink ref="E13" location="'4.Allocated_CO2-Sector (detail)'!V1" display="Allocated CO2 emissions by sector (Detail)   (with allocation of CO2 emissions from power generation and steam generation to each sector)" xr:uid="{DD682EC9-538E-45EB-BDAD-5C9050D03A2F}"/>
    <hyperlink ref="D15" location="'6.CO2-capita'!BF1" display="一人あたりCO2 排出量" xr:uid="{7B2DFFBB-6C72-47FE-8897-00B369F8949F}"/>
    <hyperlink ref="E15" location="'6.CO2-capita'!X1" display="CO2 emissions per capita" xr:uid="{AA0D3300-7AD8-41AA-AAD5-1BD11F0FA5DF}"/>
    <hyperlink ref="D16" location="'7.CO2-GDP'!BF1" display="GDPあたりCO2 排出量" xr:uid="{99559349-1881-4E5C-8EFF-F8F02A28EEA2}"/>
    <hyperlink ref="E16" location="'7.CO2-GDP'!X1" display="CO2 emissions per GDP" xr:uid="{04266816-5AE5-4DA1-9F3C-269318F88E4F}"/>
    <hyperlink ref="D17" location="'8.CO2-fuel'!BH1" display="エネルギー起源CO2 排出量（燃料種別）" xr:uid="{85C21F2E-E90B-4C86-A069-30021B9C0E0B}"/>
    <hyperlink ref="E17" location="'8.CO2-fuel'!Y1" display="CO2 emissions by fuel type " xr:uid="{EA392025-AEB2-4C60-A651-6CBBF1F2C198}"/>
    <hyperlink ref="D18" location="'9.CH4'!BM1" display="CH4 排出量（簡約表）" xr:uid="{7BCA941D-8093-4073-875E-BA1F4FF9BB8C}"/>
    <hyperlink ref="E18" location="'9.CH4'!Y1" display="CH4 emissions (Summary)" xr:uid="{05E66B8D-32AC-4C28-A450-6E670069E406}"/>
    <hyperlink ref="D19" location="'10.CH4_detail'!BH1" display="CH4 排出量（詳細表）" xr:uid="{F98A376A-3336-4A5F-BF72-20D9E220DC45}"/>
    <hyperlink ref="E19" location="'10.CH4_detail'!X1" display="CH4 emissions (Detail)" xr:uid="{3F48CEFD-3CDF-4EFA-82AB-968377902043}"/>
    <hyperlink ref="D20" location="'11.N2O'!BM1" display="N2O排出量（簡約表）" xr:uid="{4CDAB14B-08B7-4CC3-B58E-B02B9564E7C9}"/>
    <hyperlink ref="E20" location="'11.N2O'!Y1" display="N2O emissions (Summary)" xr:uid="{A63CF409-038E-428C-8A70-C14F01FF0174}"/>
    <hyperlink ref="D21" location="'12.N2O_detail'!BH1" display="N2O排出量（詳細表）" xr:uid="{1DC40CA6-76A4-44B6-8D76-FDB6CF6452EC}"/>
    <hyperlink ref="E21" location="'12.N2O_detail'!X1" display="N2O emissions (Detail)" xr:uid="{38CE6F63-204C-451B-9998-521E7E89ECEC}"/>
    <hyperlink ref="D22" location="'13.F-gas'!BS1" display="F-gas（HFCs, PFCs, SF6, NF3）排出量" xr:uid="{288D4212-B279-4D57-85D7-669630BE7D12}"/>
    <hyperlink ref="E22" location="'13.F-gas'!X1" display="F-gas (HFCs, PFCs, SF6, NF3) emissions" xr:uid="{23AFE7E8-4E5E-44FA-912B-BA1AB6343123}"/>
    <hyperlink ref="E23" location="'14.Household (per household)'!Y1" display="Household CO2 emissions (per household) " xr:uid="{41D63F61-0745-497D-84C3-E33365389A99}"/>
    <hyperlink ref="D24" location="'15.Household (per capita)'!BP1" display="家庭におけるCO2 排出量（一人あたり）" xr:uid="{458762E0-6392-40DE-9770-7834C84C5BD1}"/>
    <hyperlink ref="D25" location="'16.KP-LULUCF'!A1" display="京都議定書に基づく吸収源活動の排出・吸収量" xr:uid="{2C9AD521-FBC7-4ADE-B88A-9F32770EF2A9}"/>
    <hyperlink ref="E25" location="'16.KP-LULUCF'!X1" display="The Removals by Forest and Other Carbon Sinks under the Kyoto Protocol" xr:uid="{8CC2CE17-EA53-4E89-8E22-4E1BEF4A5650}"/>
    <hyperlink ref="D26" location="'17.【Annex】GHG-bunker'!BG1" display="国際バンカー油起源のGHG 排出量　【参考値】" xr:uid="{98FCA2DB-7499-4A6A-884B-1DF020BC92EF}"/>
    <hyperlink ref="E26" location="'17.【Annex】GHG-bunker'!Z1" display="GHG emissions from international bunker fuel " xr:uid="{9ECCB4E3-C4C3-4ACE-AECC-D224EBE0CF21}"/>
    <hyperlink ref="D27" location="'18.【Annex】CRF-CO2'!BF1" display="【参考】UNFCCCに提出された共通報告様式（CRF）及び日本国温室効果ガスインベントリ報告書（NIR）に記載されている部門別CO2 排出量" xr:uid="{5D7D8D85-C0FE-415C-9CF1-3856BBF64BD3}"/>
    <hyperlink ref="E27" location="'18.【Annex】CRF-CO2'!X1" display="【Annex】CO2 emissions by sector reported in the common reporting format (CRF) and national inventory report (NIR) submitted to the UNFCCC" xr:uid="{28178EFC-8298-4B8C-A9F8-B08B050E8AB0}"/>
    <hyperlink ref="E24" location="'15.Household (per capita)'!Y1" display="Household CO2 emissions (per capita)" xr:uid="{1B5EF585-B754-4568-B711-9B09E7EA09D8}"/>
    <hyperlink ref="E11" location="'2.CO2-Sector'!V1" display="CO2 emissions by sector (without allocation of CO2 emissions from power generation and steam generation to each sector) (Summary)" xr:uid="{63DAF269-F01F-427C-8CD1-0C0C2FD28B2B}"/>
    <hyperlink ref="E10" location="'1.Total'!W1" display="GHG emissions" xr:uid="{AB1A47B3-1A57-48AB-9119-E029AC8AA5D5}"/>
    <hyperlink ref="D23" location="'14.Household (per household)'!BP1" display="家庭におけるCO2 排出量（世帯あたり）" xr:uid="{082EB5B9-E3A4-4921-8516-6E8DD2EC2CF3}"/>
  </hyperlinks>
  <pageMargins left="0.78740157480314965" right="0.78740157480314965" top="0.98425196850393704" bottom="0.98425196850393704" header="0.51181102362204722" footer="0.51181102362204722"/>
  <pageSetup paperSize="9"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1:BG21"/>
  <sheetViews>
    <sheetView zoomScale="85" zoomScaleNormal="85" workbookViewId="0">
      <pane xSplit="24" ySplit="4" topLeftCell="Y5" activePane="bottomRight" state="frozen"/>
      <selection pane="topRight" activeCell="Y1" sqref="Y1"/>
      <selection pane="bottomLeft" activeCell="A5" sqref="A5"/>
      <selection pane="bottomRight" activeCell="Y5" sqref="Y5"/>
    </sheetView>
  </sheetViews>
  <sheetFormatPr defaultColWidth="9" defaultRowHeight="14"/>
  <cols>
    <col min="1" max="1" width="1.6328125" style="1" customWidth="1"/>
    <col min="2" max="21" width="1.6328125" style="1" hidden="1" customWidth="1"/>
    <col min="22" max="22" width="1.6328125" style="1" customWidth="1"/>
    <col min="23" max="23" width="20.36328125" style="1" customWidth="1"/>
    <col min="24" max="24" width="1.6328125" style="1" customWidth="1"/>
    <col min="25" max="25" width="18.90625" style="1" customWidth="1"/>
    <col min="26" max="26" width="9.36328125" style="1" hidden="1" customWidth="1"/>
    <col min="27" max="55" width="12.08984375" style="1" bestFit="1" customWidth="1"/>
    <col min="56" max="57" width="9.36328125" style="1" hidden="1" customWidth="1"/>
    <col min="58" max="58" width="20.6328125" style="1" hidden="1" customWidth="1"/>
    <col min="59" max="59" width="18.6328125" style="1" hidden="1" customWidth="1"/>
    <col min="60" max="16384" width="9" style="1"/>
  </cols>
  <sheetData>
    <row r="1" spans="23:59" ht="81">
      <c r="W1" s="1442" t="s">
        <v>1131</v>
      </c>
      <c r="Y1" s="1441" t="s">
        <v>713</v>
      </c>
    </row>
    <row r="2" spans="23:59">
      <c r="W2" s="1692"/>
    </row>
    <row r="3" spans="23:59" ht="16">
      <c r="W3" s="1" t="s">
        <v>714</v>
      </c>
      <c r="Y3" s="1" t="s">
        <v>715</v>
      </c>
    </row>
    <row r="4" spans="23:59">
      <c r="W4" s="771"/>
      <c r="Y4" s="38"/>
      <c r="Z4" s="194"/>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AN4+1</f>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0" t="s">
        <v>23</v>
      </c>
      <c r="BG4" s="10" t="s">
        <v>2</v>
      </c>
    </row>
    <row r="5" spans="23:59" ht="18" customHeight="1">
      <c r="W5" s="641" t="s">
        <v>144</v>
      </c>
      <c r="Y5" s="1179" t="s">
        <v>629</v>
      </c>
      <c r="Z5" s="276"/>
      <c r="AA5" s="276">
        <v>125224.35086769791</v>
      </c>
      <c r="AB5" s="276">
        <v>133336.39740021425</v>
      </c>
      <c r="AC5" s="276">
        <v>138568.56345044918</v>
      </c>
      <c r="AD5" s="276">
        <v>145982.76681078706</v>
      </c>
      <c r="AE5" s="276">
        <v>157869.33332369212</v>
      </c>
      <c r="AF5" s="276">
        <v>169209.8815114501</v>
      </c>
      <c r="AG5" s="276">
        <v>177381.5765400253</v>
      </c>
      <c r="AH5" s="276">
        <v>185557.10455546761</v>
      </c>
      <c r="AI5" s="276">
        <v>181894.64906777226</v>
      </c>
      <c r="AJ5" s="276">
        <v>195065.42554864203</v>
      </c>
      <c r="AK5" s="276">
        <v>213859.76225286312</v>
      </c>
      <c r="AL5" s="276">
        <v>226048.86084113325</v>
      </c>
      <c r="AM5" s="276">
        <v>239113.7559609267</v>
      </c>
      <c r="AN5" s="276">
        <v>253666.91405112355</v>
      </c>
      <c r="AO5" s="276">
        <v>262684.55128926213</v>
      </c>
      <c r="AP5" s="276">
        <v>275421.20866641618</v>
      </c>
      <c r="AQ5" s="276">
        <v>268515.1631746862</v>
      </c>
      <c r="AR5" s="276">
        <v>282843.94460207172</v>
      </c>
      <c r="AS5" s="276">
        <v>277790.57827816578</v>
      </c>
      <c r="AT5" s="276">
        <v>269790.30068953754</v>
      </c>
      <c r="AU5" s="276">
        <v>288068.7655805212</v>
      </c>
      <c r="AV5" s="276">
        <v>284348.92793667829</v>
      </c>
      <c r="AW5" s="276">
        <v>303239.93646302586</v>
      </c>
      <c r="AX5" s="276">
        <v>330269.72842046648</v>
      </c>
      <c r="AY5" s="276">
        <v>322041.63949128892</v>
      </c>
      <c r="AZ5" s="276">
        <v>320603.57596816297</v>
      </c>
      <c r="BA5" s="276">
        <v>314221.62230663473</v>
      </c>
      <c r="BB5" s="276">
        <v>318925.70186765451</v>
      </c>
      <c r="BC5" s="276">
        <v>304929.89849259495</v>
      </c>
      <c r="BD5" s="276">
        <v>0</v>
      </c>
      <c r="BE5" s="276">
        <v>0</v>
      </c>
      <c r="BF5" s="277"/>
      <c r="BG5" s="277"/>
    </row>
    <row r="6" spans="23:59" ht="18" customHeight="1">
      <c r="W6" s="642" t="s">
        <v>145</v>
      </c>
      <c r="Y6" s="1180" t="s">
        <v>630</v>
      </c>
      <c r="Z6" s="278"/>
      <c r="AA6" s="278">
        <v>184257.75168656121</v>
      </c>
      <c r="AB6" s="278">
        <v>176142.58958791205</v>
      </c>
      <c r="AC6" s="278">
        <v>165616.05124304345</v>
      </c>
      <c r="AD6" s="278">
        <v>163896.45476555158</v>
      </c>
      <c r="AE6" s="278">
        <v>159577.83107643871</v>
      </c>
      <c r="AF6" s="278">
        <v>157892.16650862095</v>
      </c>
      <c r="AG6" s="278">
        <v>158519.05775453872</v>
      </c>
      <c r="AH6" s="278">
        <v>155844.27674693207</v>
      </c>
      <c r="AI6" s="278">
        <v>137737.01228720276</v>
      </c>
      <c r="AJ6" s="278">
        <v>142437.49569823116</v>
      </c>
      <c r="AK6" s="278">
        <v>150219.20500563525</v>
      </c>
      <c r="AL6" s="278">
        <v>147158.35456438598</v>
      </c>
      <c r="AM6" s="278">
        <v>151355.17634815795</v>
      </c>
      <c r="AN6" s="278">
        <v>150421.29892660386</v>
      </c>
      <c r="AO6" s="278">
        <v>149236.46992075775</v>
      </c>
      <c r="AP6" s="278">
        <v>147026.24751978318</v>
      </c>
      <c r="AQ6" s="278">
        <v>150954.30494326868</v>
      </c>
      <c r="AR6" s="278">
        <v>153970.02957959808</v>
      </c>
      <c r="AS6" s="278">
        <v>141005.80643713957</v>
      </c>
      <c r="AT6" s="278">
        <v>134800.9964939474</v>
      </c>
      <c r="AU6" s="278">
        <v>150443.76718806446</v>
      </c>
      <c r="AV6" s="278">
        <v>138896.50141388745</v>
      </c>
      <c r="AW6" s="278">
        <v>139537.80531880388</v>
      </c>
      <c r="AX6" s="278">
        <v>143435.29860111914</v>
      </c>
      <c r="AY6" s="278">
        <v>143101.61397443674</v>
      </c>
      <c r="AZ6" s="278">
        <v>138172.38277199006</v>
      </c>
      <c r="BA6" s="278">
        <v>135384.36937831371</v>
      </c>
      <c r="BB6" s="278">
        <v>132680.58623068113</v>
      </c>
      <c r="BC6" s="278">
        <v>130824.70979238616</v>
      </c>
      <c r="BD6" s="278">
        <v>0</v>
      </c>
      <c r="BE6" s="278">
        <v>0</v>
      </c>
      <c r="BF6" s="279"/>
      <c r="BG6" s="279"/>
    </row>
    <row r="7" spans="23:59" ht="18" customHeight="1">
      <c r="W7" s="642" t="s">
        <v>146</v>
      </c>
      <c r="Y7" s="1180" t="s">
        <v>631</v>
      </c>
      <c r="Z7" s="278"/>
      <c r="AA7" s="278">
        <v>61080.855164067922</v>
      </c>
      <c r="AB7" s="278">
        <v>56393.287077834742</v>
      </c>
      <c r="AC7" s="278">
        <v>56878.969434301049</v>
      </c>
      <c r="AD7" s="278">
        <v>44074.703304420822</v>
      </c>
      <c r="AE7" s="278">
        <v>58748.347764844046</v>
      </c>
      <c r="AF7" s="278">
        <v>46957.254268162054</v>
      </c>
      <c r="AG7" s="278">
        <v>46428.835069869514</v>
      </c>
      <c r="AH7" s="278">
        <v>33910.996759942376</v>
      </c>
      <c r="AI7" s="278">
        <v>26938.027641532688</v>
      </c>
      <c r="AJ7" s="278">
        <v>26218.519338170136</v>
      </c>
      <c r="AK7" s="278">
        <v>21291.523854675754</v>
      </c>
      <c r="AL7" s="278">
        <v>13178.34447490083</v>
      </c>
      <c r="AM7" s="278">
        <v>18670.745517089606</v>
      </c>
      <c r="AN7" s="278">
        <v>16526.901453836956</v>
      </c>
      <c r="AO7" s="278">
        <v>17020.86200830101</v>
      </c>
      <c r="AP7" s="278">
        <v>21648.386206714258</v>
      </c>
      <c r="AQ7" s="278">
        <v>17063.564357533756</v>
      </c>
      <c r="AR7" s="278">
        <v>31441.496796094834</v>
      </c>
      <c r="AS7" s="278">
        <v>22211.404840475599</v>
      </c>
      <c r="AT7" s="278">
        <v>10307.191400559523</v>
      </c>
      <c r="AU7" s="278">
        <v>13347.783765216675</v>
      </c>
      <c r="AV7" s="278">
        <v>32012.100521749817</v>
      </c>
      <c r="AW7" s="278">
        <v>37162.556843288083</v>
      </c>
      <c r="AX7" s="278">
        <v>32087.92964262719</v>
      </c>
      <c r="AY7" s="278">
        <v>18820.488484550813</v>
      </c>
      <c r="AZ7" s="278">
        <v>16046.312694324073</v>
      </c>
      <c r="BA7" s="278">
        <v>9130.9952828058194</v>
      </c>
      <c r="BB7" s="278">
        <v>5912.5039270508569</v>
      </c>
      <c r="BC7" s="278">
        <v>3139.9103963559342</v>
      </c>
      <c r="BD7" s="278">
        <v>0</v>
      </c>
      <c r="BE7" s="278">
        <v>0</v>
      </c>
      <c r="BF7" s="280"/>
      <c r="BG7" s="280"/>
    </row>
    <row r="8" spans="23:59" ht="18" customHeight="1">
      <c r="W8" s="642" t="s">
        <v>147</v>
      </c>
      <c r="Y8" s="1180" t="s">
        <v>632</v>
      </c>
      <c r="Z8" s="278"/>
      <c r="AA8" s="278">
        <v>582841.98734161351</v>
      </c>
      <c r="AB8" s="278">
        <v>589591.57397931104</v>
      </c>
      <c r="AC8" s="278">
        <v>600897.89980910346</v>
      </c>
      <c r="AD8" s="278">
        <v>600166.58090792282</v>
      </c>
      <c r="AE8" s="278">
        <v>621605.15223405103</v>
      </c>
      <c r="AF8" s="278">
        <v>630055.75926026411</v>
      </c>
      <c r="AG8" s="278">
        <v>626777.94980065967</v>
      </c>
      <c r="AH8" s="278">
        <v>623322.65982511337</v>
      </c>
      <c r="AI8" s="278">
        <v>614499.45123896538</v>
      </c>
      <c r="AJ8" s="278">
        <v>624575.72544677509</v>
      </c>
      <c r="AK8" s="278">
        <v>618857.10936103598</v>
      </c>
      <c r="AL8" s="278">
        <v>605592.40038944012</v>
      </c>
      <c r="AM8" s="278">
        <v>610506.13923132583</v>
      </c>
      <c r="AN8" s="278">
        <v>601901.2388550347</v>
      </c>
      <c r="AO8" s="278">
        <v>590822.52533183061</v>
      </c>
      <c r="AP8" s="278">
        <v>584010.03117699362</v>
      </c>
      <c r="AQ8" s="278">
        <v>553137.83737575309</v>
      </c>
      <c r="AR8" s="278">
        <v>540810.9762086625</v>
      </c>
      <c r="AS8" s="278">
        <v>504727.68881590979</v>
      </c>
      <c r="AT8" s="278">
        <v>473106.42414593964</v>
      </c>
      <c r="AU8" s="278">
        <v>475237.69710985792</v>
      </c>
      <c r="AV8" s="278">
        <v>488041.91076769546</v>
      </c>
      <c r="AW8" s="278">
        <v>493323.90203321422</v>
      </c>
      <c r="AX8" s="278">
        <v>476107.64135999826</v>
      </c>
      <c r="AY8" s="278">
        <v>445664.22814119689</v>
      </c>
      <c r="AZ8" s="278">
        <v>427722.81506896223</v>
      </c>
      <c r="BA8" s="278">
        <v>418975.3694033979</v>
      </c>
      <c r="BB8" s="278">
        <v>409805.89028514473</v>
      </c>
      <c r="BC8" s="278">
        <v>389220.63936287747</v>
      </c>
      <c r="BD8" s="278">
        <v>0</v>
      </c>
      <c r="BE8" s="278">
        <v>0</v>
      </c>
      <c r="BF8" s="280"/>
      <c r="BG8" s="280"/>
    </row>
    <row r="9" spans="23:59" ht="18" customHeight="1">
      <c r="W9" s="642" t="s">
        <v>148</v>
      </c>
      <c r="Y9" s="1180" t="s">
        <v>633</v>
      </c>
      <c r="Z9" s="278"/>
      <c r="AA9" s="278">
        <v>80889.761780647154</v>
      </c>
      <c r="AB9" s="278">
        <v>85992.458220133209</v>
      </c>
      <c r="AC9" s="278">
        <v>85243.205428816451</v>
      </c>
      <c r="AD9" s="278">
        <v>85290.376389400757</v>
      </c>
      <c r="AE9" s="278">
        <v>90867.935717931192</v>
      </c>
      <c r="AF9" s="278">
        <v>92389.203951710399</v>
      </c>
      <c r="AG9" s="278">
        <v>96952.839646211651</v>
      </c>
      <c r="AH9" s="278">
        <v>100469.31409845706</v>
      </c>
      <c r="AI9" s="278">
        <v>102649.9148205604</v>
      </c>
      <c r="AJ9" s="278">
        <v>108761.66192064084</v>
      </c>
      <c r="AK9" s="278">
        <v>111946.13369347723</v>
      </c>
      <c r="AL9" s="278">
        <v>110342.91416644132</v>
      </c>
      <c r="AM9" s="278">
        <v>109732.07170577317</v>
      </c>
      <c r="AN9" s="278">
        <v>113239.09505825292</v>
      </c>
      <c r="AO9" s="278">
        <v>108796.75442601541</v>
      </c>
      <c r="AP9" s="278">
        <v>102447.69137999351</v>
      </c>
      <c r="AQ9" s="278">
        <v>111859.25613923463</v>
      </c>
      <c r="AR9" s="278">
        <v>122920.68807540464</v>
      </c>
      <c r="AS9" s="278">
        <v>121613.04261156407</v>
      </c>
      <c r="AT9" s="278">
        <v>122721.64919727498</v>
      </c>
      <c r="AU9" s="278">
        <v>131714.25193935941</v>
      </c>
      <c r="AV9" s="278">
        <v>163925.67869025536</v>
      </c>
      <c r="AW9" s="278">
        <v>173176.59959258584</v>
      </c>
      <c r="AX9" s="278">
        <v>174337.90057961064</v>
      </c>
      <c r="AY9" s="278">
        <v>175139.57433615159</v>
      </c>
      <c r="AZ9" s="278">
        <v>162382.81581893188</v>
      </c>
      <c r="BA9" s="278">
        <v>166765.97278550832</v>
      </c>
      <c r="BB9" s="278">
        <v>159469.90482416854</v>
      </c>
      <c r="BC9" s="278">
        <v>149646.83547863647</v>
      </c>
      <c r="BD9" s="278">
        <v>0</v>
      </c>
      <c r="BE9" s="278">
        <v>0</v>
      </c>
      <c r="BF9" s="280"/>
      <c r="BG9" s="280"/>
    </row>
    <row r="10" spans="23:59" ht="18" customHeight="1" thickBot="1">
      <c r="W10" s="643" t="s">
        <v>149</v>
      </c>
      <c r="Y10" s="1181" t="s">
        <v>634</v>
      </c>
      <c r="Z10" s="285"/>
      <c r="AA10" s="285">
        <v>33276.973267912115</v>
      </c>
      <c r="AB10" s="285">
        <v>36379.76869203055</v>
      </c>
      <c r="AC10" s="285">
        <v>38617.432539531241</v>
      </c>
      <c r="AD10" s="285">
        <v>41590.743564937788</v>
      </c>
      <c r="AE10" s="285">
        <v>42177.002160085751</v>
      </c>
      <c r="AF10" s="285">
        <v>45537.795569917711</v>
      </c>
      <c r="AG10" s="285">
        <v>46734.348736427084</v>
      </c>
      <c r="AH10" s="285">
        <v>47852.653736804823</v>
      </c>
      <c r="AI10" s="285">
        <v>49429.487039271087</v>
      </c>
      <c r="AJ10" s="285">
        <v>52419.855541414014</v>
      </c>
      <c r="AK10" s="285">
        <v>54126.426817229898</v>
      </c>
      <c r="AL10" s="285">
        <v>55039.266399344429</v>
      </c>
      <c r="AM10" s="285">
        <v>59612.916655723726</v>
      </c>
      <c r="AN10" s="285">
        <v>61542.765052368813</v>
      </c>
      <c r="AO10" s="285">
        <v>64881.248053028634</v>
      </c>
      <c r="AP10" s="285">
        <v>69967.507448290897</v>
      </c>
      <c r="AQ10" s="285">
        <v>77187.555589610711</v>
      </c>
      <c r="AR10" s="285">
        <v>82502.180600538006</v>
      </c>
      <c r="AS10" s="285">
        <v>79672.667037772873</v>
      </c>
      <c r="AT10" s="285">
        <v>76405.003061459298</v>
      </c>
      <c r="AU10" s="285">
        <v>78217.393179302933</v>
      </c>
      <c r="AV10" s="285">
        <v>80759.958193719169</v>
      </c>
      <c r="AW10" s="285">
        <v>80874.645390724661</v>
      </c>
      <c r="AX10" s="285">
        <v>79039.70737424359</v>
      </c>
      <c r="AY10" s="285">
        <v>80368.575320073622</v>
      </c>
      <c r="AZ10" s="285">
        <v>80984.708542167733</v>
      </c>
      <c r="BA10" s="285">
        <v>82062.724639050284</v>
      </c>
      <c r="BB10" s="285">
        <v>83347.533759915532</v>
      </c>
      <c r="BC10" s="285">
        <v>81528.086055957581</v>
      </c>
      <c r="BD10" s="285">
        <v>0</v>
      </c>
      <c r="BE10" s="285">
        <v>0</v>
      </c>
      <c r="BF10" s="286"/>
      <c r="BG10" s="286"/>
    </row>
    <row r="11" spans="23:59" ht="18" customHeight="1" thickTop="1">
      <c r="W11" s="1197" t="s">
        <v>58</v>
      </c>
      <c r="Y11" s="1182" t="s">
        <v>5</v>
      </c>
      <c r="Z11" s="283"/>
      <c r="AA11" s="283">
        <f>SUM(AA5:AA10)</f>
        <v>1067571.6801084999</v>
      </c>
      <c r="AB11" s="283">
        <f t="shared" ref="AB11:AX11" si="1">SUM(AB5:AB10)</f>
        <v>1077836.0749574357</v>
      </c>
      <c r="AC11" s="283">
        <f t="shared" si="1"/>
        <v>1085822.1219052449</v>
      </c>
      <c r="AD11" s="283">
        <f t="shared" si="1"/>
        <v>1081001.6257430208</v>
      </c>
      <c r="AE11" s="283">
        <f t="shared" si="1"/>
        <v>1130845.602277043</v>
      </c>
      <c r="AF11" s="283">
        <f t="shared" si="1"/>
        <v>1142042.0610701253</v>
      </c>
      <c r="AG11" s="283">
        <f t="shared" si="1"/>
        <v>1152794.6075477318</v>
      </c>
      <c r="AH11" s="283">
        <f t="shared" si="1"/>
        <v>1146957.0057227174</v>
      </c>
      <c r="AI11" s="283">
        <f t="shared" si="1"/>
        <v>1113148.5420953047</v>
      </c>
      <c r="AJ11" s="283">
        <f t="shared" si="1"/>
        <v>1149478.6834938733</v>
      </c>
      <c r="AK11" s="283">
        <f t="shared" si="1"/>
        <v>1170300.1609849173</v>
      </c>
      <c r="AL11" s="283">
        <f t="shared" si="1"/>
        <v>1157360.1408356461</v>
      </c>
      <c r="AM11" s="283">
        <f t="shared" si="1"/>
        <v>1188990.8054189971</v>
      </c>
      <c r="AN11" s="283">
        <f t="shared" si="1"/>
        <v>1197298.2133972207</v>
      </c>
      <c r="AO11" s="283">
        <f t="shared" si="1"/>
        <v>1193442.4110291956</v>
      </c>
      <c r="AP11" s="283">
        <f t="shared" si="1"/>
        <v>1200521.0723981916</v>
      </c>
      <c r="AQ11" s="283">
        <f t="shared" si="1"/>
        <v>1178717.6815800872</v>
      </c>
      <c r="AR11" s="283">
        <f t="shared" si="1"/>
        <v>1214489.3158623697</v>
      </c>
      <c r="AS11" s="283">
        <f t="shared" si="1"/>
        <v>1147021.1880210277</v>
      </c>
      <c r="AT11" s="283">
        <f t="shared" si="1"/>
        <v>1087131.5649887184</v>
      </c>
      <c r="AU11" s="283">
        <f t="shared" si="1"/>
        <v>1137029.6587623227</v>
      </c>
      <c r="AV11" s="283">
        <f t="shared" si="1"/>
        <v>1187985.0775239856</v>
      </c>
      <c r="AW11" s="283">
        <f t="shared" si="1"/>
        <v>1227315.4456416427</v>
      </c>
      <c r="AX11" s="283">
        <f t="shared" si="1"/>
        <v>1235278.2059780653</v>
      </c>
      <c r="AY11" s="283">
        <f>SUM(AY5:AY10)</f>
        <v>1185136.1197476985</v>
      </c>
      <c r="AZ11" s="283">
        <f>SUM(AZ5:AZ10)</f>
        <v>1145912.6108645389</v>
      </c>
      <c r="BA11" s="283">
        <f>SUM(BA5:BA10)</f>
        <v>1126541.0537957107</v>
      </c>
      <c r="BB11" s="283">
        <f t="shared" ref="BB11:BC11" si="2">SUM(BB5:BB10)</f>
        <v>1110142.1208946153</v>
      </c>
      <c r="BC11" s="283">
        <f t="shared" si="2"/>
        <v>1059290.0795788085</v>
      </c>
      <c r="BD11" s="283">
        <f>SUM(BD5:BD10)</f>
        <v>0</v>
      </c>
      <c r="BE11" s="283">
        <f>SUM(BE5:BE10)</f>
        <v>0</v>
      </c>
      <c r="BF11" s="284"/>
      <c r="BG11" s="46"/>
    </row>
    <row r="12" spans="23:59">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row>
    <row r="13" spans="23:59">
      <c r="W13" s="1" t="s">
        <v>150</v>
      </c>
      <c r="Y13" s="1" t="s">
        <v>716</v>
      </c>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row>
    <row r="14" spans="23:59">
      <c r="W14" s="771"/>
      <c r="Y14" s="38"/>
      <c r="Z14" s="194"/>
      <c r="AA14" s="10">
        <v>1990</v>
      </c>
      <c r="AB14" s="10">
        <f t="shared" ref="AB14:AX14" si="3">AA14+1</f>
        <v>1991</v>
      </c>
      <c r="AC14" s="10">
        <f t="shared" si="3"/>
        <v>1992</v>
      </c>
      <c r="AD14" s="10">
        <f t="shared" si="3"/>
        <v>1993</v>
      </c>
      <c r="AE14" s="10">
        <f t="shared" si="3"/>
        <v>1994</v>
      </c>
      <c r="AF14" s="10">
        <f t="shared" si="3"/>
        <v>1995</v>
      </c>
      <c r="AG14" s="10">
        <f t="shared" si="3"/>
        <v>1996</v>
      </c>
      <c r="AH14" s="10">
        <f t="shared" si="3"/>
        <v>1997</v>
      </c>
      <c r="AI14" s="10">
        <f t="shared" si="3"/>
        <v>1998</v>
      </c>
      <c r="AJ14" s="10">
        <f t="shared" si="3"/>
        <v>1999</v>
      </c>
      <c r="AK14" s="10">
        <f t="shared" si="3"/>
        <v>2000</v>
      </c>
      <c r="AL14" s="10">
        <f t="shared" si="3"/>
        <v>2001</v>
      </c>
      <c r="AM14" s="10">
        <f t="shared" si="3"/>
        <v>2002</v>
      </c>
      <c r="AN14" s="10">
        <f t="shared" si="3"/>
        <v>2003</v>
      </c>
      <c r="AO14" s="10">
        <f t="shared" si="3"/>
        <v>2004</v>
      </c>
      <c r="AP14" s="10">
        <f t="shared" si="3"/>
        <v>2005</v>
      </c>
      <c r="AQ14" s="10">
        <f t="shared" si="3"/>
        <v>2006</v>
      </c>
      <c r="AR14" s="10">
        <f t="shared" si="3"/>
        <v>2007</v>
      </c>
      <c r="AS14" s="10">
        <f t="shared" si="3"/>
        <v>2008</v>
      </c>
      <c r="AT14" s="10">
        <f t="shared" si="3"/>
        <v>2009</v>
      </c>
      <c r="AU14" s="10">
        <f t="shared" si="3"/>
        <v>2010</v>
      </c>
      <c r="AV14" s="10">
        <f t="shared" si="3"/>
        <v>2011</v>
      </c>
      <c r="AW14" s="10">
        <f t="shared" si="3"/>
        <v>2012</v>
      </c>
      <c r="AX14" s="10">
        <f t="shared" si="3"/>
        <v>2013</v>
      </c>
      <c r="AY14" s="10">
        <f>AX14+1</f>
        <v>2014</v>
      </c>
      <c r="AZ14" s="10">
        <f>AY14+1</f>
        <v>2015</v>
      </c>
      <c r="BA14" s="10">
        <f>AZ14+1</f>
        <v>2016</v>
      </c>
      <c r="BB14" s="10">
        <f t="shared" ref="BB14" si="4">BA14+1</f>
        <v>2017</v>
      </c>
      <c r="BC14" s="10">
        <f>BB14+1</f>
        <v>2018</v>
      </c>
      <c r="BD14" s="10">
        <f>BC14+1</f>
        <v>2019</v>
      </c>
      <c r="BE14" s="10">
        <f>BD14+1</f>
        <v>2020</v>
      </c>
      <c r="BF14" s="10" t="s">
        <v>23</v>
      </c>
      <c r="BG14" s="10" t="s">
        <v>2</v>
      </c>
    </row>
    <row r="15" spans="23:59" ht="18" customHeight="1">
      <c r="W15" s="641" t="s">
        <v>144</v>
      </c>
      <c r="Y15" s="1179" t="s">
        <v>629</v>
      </c>
      <c r="Z15" s="276"/>
      <c r="AA15" s="1672">
        <f t="shared" ref="AA15:AA20" si="5">AA5/AA$11</f>
        <v>0.11729830717781034</v>
      </c>
      <c r="AB15" s="1672">
        <f t="shared" ref="AB15:AX20" si="6">AB5/AB$11</f>
        <v>0.12370749179598556</v>
      </c>
      <c r="AC15" s="1672">
        <f t="shared" si="6"/>
        <v>0.12761626481445132</v>
      </c>
      <c r="AD15" s="1672">
        <f t="shared" si="6"/>
        <v>0.13504398451801269</v>
      </c>
      <c r="AE15" s="1672">
        <f t="shared" si="6"/>
        <v>0.1396029068918076</v>
      </c>
      <c r="AF15" s="1672">
        <f t="shared" si="6"/>
        <v>0.14816431660397492</v>
      </c>
      <c r="AG15" s="1672">
        <f t="shared" si="6"/>
        <v>0.15387092841920738</v>
      </c>
      <c r="AH15" s="1672">
        <f t="shared" si="6"/>
        <v>0.16178209264134089</v>
      </c>
      <c r="AI15" s="1672">
        <f t="shared" si="6"/>
        <v>0.16340554938462018</v>
      </c>
      <c r="AJ15" s="1672">
        <f t="shared" si="6"/>
        <v>0.16969903691970614</v>
      </c>
      <c r="AK15" s="1672">
        <f t="shared" si="6"/>
        <v>0.18273924022438831</v>
      </c>
      <c r="AL15" s="1672">
        <f t="shared" si="6"/>
        <v>0.19531419206982514</v>
      </c>
      <c r="AM15" s="1672">
        <f t="shared" si="6"/>
        <v>0.20110648027817479</v>
      </c>
      <c r="AN15" s="1672">
        <f t="shared" si="6"/>
        <v>0.21186610922216914</v>
      </c>
      <c r="AO15" s="1672">
        <f t="shared" si="6"/>
        <v>0.2201065999177366</v>
      </c>
      <c r="AP15" s="1672">
        <f t="shared" si="6"/>
        <v>0.22941805437552856</v>
      </c>
      <c r="AQ15" s="1672">
        <f t="shared" si="6"/>
        <v>0.22780277870671961</v>
      </c>
      <c r="AR15" s="1672">
        <f t="shared" si="6"/>
        <v>0.23289125800273783</v>
      </c>
      <c r="AS15" s="1672">
        <f t="shared" si="6"/>
        <v>0.24218434775162426</v>
      </c>
      <c r="AT15" s="1672">
        <f t="shared" si="6"/>
        <v>0.2481671118548906</v>
      </c>
      <c r="AU15" s="1672">
        <f t="shared" si="6"/>
        <v>0.2533520241627551</v>
      </c>
      <c r="AV15" s="1672">
        <f t="shared" si="6"/>
        <v>0.239353955968304</v>
      </c>
      <c r="AW15" s="1672">
        <f t="shared" si="6"/>
        <v>0.24707579256813761</v>
      </c>
      <c r="AX15" s="1672">
        <f t="shared" si="6"/>
        <v>0.26736465261197284</v>
      </c>
      <c r="AY15" s="1672">
        <f t="shared" ref="AY15:AY20" si="7">AY5/AY$11</f>
        <v>0.27173388282170302</v>
      </c>
      <c r="AZ15" s="1672">
        <f t="shared" ref="AZ15:BB20" si="8">AZ5/AZ$11</f>
        <v>0.27978012714798745</v>
      </c>
      <c r="BA15" s="1672">
        <f>BA5/BA$11</f>
        <v>0.27892602870344779</v>
      </c>
      <c r="BB15" s="1672">
        <f t="shared" ref="BB15:BE20" si="9">BB5/BB$11</f>
        <v>0.28728366923925575</v>
      </c>
      <c r="BC15" s="1672">
        <f t="shared" si="9"/>
        <v>0.2878625075143158</v>
      </c>
      <c r="BD15" s="287" t="e">
        <f t="shared" si="9"/>
        <v>#DIV/0!</v>
      </c>
      <c r="BE15" s="287" t="e">
        <f>BE5/BE$11</f>
        <v>#DIV/0!</v>
      </c>
      <c r="BF15" s="275"/>
      <c r="BG15" s="41"/>
    </row>
    <row r="16" spans="23:59" ht="18" customHeight="1">
      <c r="W16" s="642" t="s">
        <v>145</v>
      </c>
      <c r="Y16" s="1180" t="s">
        <v>630</v>
      </c>
      <c r="Z16" s="278"/>
      <c r="AA16" s="1673">
        <f t="shared" si="5"/>
        <v>0.1725952037879411</v>
      </c>
      <c r="AB16" s="1673">
        <f t="shared" ref="AB16:AP16" si="10">AB6/AB$11</f>
        <v>0.16342242914338156</v>
      </c>
      <c r="AC16" s="1673">
        <f t="shared" si="10"/>
        <v>0.1525259505235021</v>
      </c>
      <c r="AD16" s="1673">
        <f t="shared" si="10"/>
        <v>0.15161536380937282</v>
      </c>
      <c r="AE16" s="1673">
        <f t="shared" si="10"/>
        <v>0.14111372123225019</v>
      </c>
      <c r="AF16" s="1673">
        <f t="shared" si="10"/>
        <v>0.13825424814973242</v>
      </c>
      <c r="AG16" s="1673">
        <f t="shared" si="10"/>
        <v>0.13750850040125226</v>
      </c>
      <c r="AH16" s="1673">
        <f t="shared" si="10"/>
        <v>0.13587630222349259</v>
      </c>
      <c r="AI16" s="1673">
        <f t="shared" si="10"/>
        <v>0.12373641708943647</v>
      </c>
      <c r="AJ16" s="1673">
        <f t="shared" si="10"/>
        <v>0.12391486483706536</v>
      </c>
      <c r="AK16" s="1673">
        <f t="shared" si="10"/>
        <v>0.12835955254352158</v>
      </c>
      <c r="AL16" s="1673">
        <f t="shared" si="10"/>
        <v>0.12715001093621003</v>
      </c>
      <c r="AM16" s="1673">
        <f t="shared" si="10"/>
        <v>0.1272971798085695</v>
      </c>
      <c r="AN16" s="1673">
        <f t="shared" si="10"/>
        <v>0.12563394586533091</v>
      </c>
      <c r="AO16" s="1673">
        <f t="shared" si="10"/>
        <v>0.12504706430875023</v>
      </c>
      <c r="AP16" s="1673">
        <f t="shared" si="10"/>
        <v>0.12246869371986932</v>
      </c>
      <c r="AQ16" s="1673">
        <f t="shared" si="6"/>
        <v>0.12806654833658929</v>
      </c>
      <c r="AR16" s="1673">
        <f t="shared" si="6"/>
        <v>0.12677759085123685</v>
      </c>
      <c r="AS16" s="1673">
        <f t="shared" si="6"/>
        <v>0.12293217240425953</v>
      </c>
      <c r="AT16" s="1673">
        <f t="shared" si="6"/>
        <v>0.1239969483319586</v>
      </c>
      <c r="AU16" s="1673">
        <f t="shared" si="6"/>
        <v>0.13231296653407021</v>
      </c>
      <c r="AV16" s="1673">
        <f t="shared" si="6"/>
        <v>0.11691771558560095</v>
      </c>
      <c r="AW16" s="1673">
        <f t="shared" si="6"/>
        <v>0.11369351360672664</v>
      </c>
      <c r="AX16" s="1673">
        <f t="shared" si="6"/>
        <v>0.11611578501666378</v>
      </c>
      <c r="AY16" s="1673">
        <f t="shared" si="7"/>
        <v>0.12074698559090527</v>
      </c>
      <c r="AZ16" s="1673">
        <f t="shared" si="8"/>
        <v>0.1205784642406067</v>
      </c>
      <c r="BA16" s="1673">
        <f t="shared" si="8"/>
        <v>0.12017704008403106</v>
      </c>
      <c r="BB16" s="1673">
        <f t="shared" si="8"/>
        <v>0.11951675711913319</v>
      </c>
      <c r="BC16" s="1673">
        <f t="shared" si="9"/>
        <v>0.12350225147431217</v>
      </c>
      <c r="BD16" s="288" t="e">
        <f t="shared" si="9"/>
        <v>#DIV/0!</v>
      </c>
      <c r="BE16" s="288" t="e">
        <f t="shared" si="9"/>
        <v>#DIV/0!</v>
      </c>
      <c r="BF16" s="277"/>
      <c r="BG16" s="277"/>
    </row>
    <row r="17" spans="23:59" ht="18" customHeight="1">
      <c r="W17" s="642" t="s">
        <v>146</v>
      </c>
      <c r="Y17" s="1180" t="s">
        <v>631</v>
      </c>
      <c r="Z17" s="278"/>
      <c r="AA17" s="1673">
        <f t="shared" si="5"/>
        <v>5.7214757849196718E-2</v>
      </c>
      <c r="AB17" s="1673">
        <f t="shared" si="6"/>
        <v>5.2320838379863788E-2</v>
      </c>
      <c r="AC17" s="1673">
        <f t="shared" si="6"/>
        <v>5.2383321620393948E-2</v>
      </c>
      <c r="AD17" s="1673">
        <f t="shared" si="6"/>
        <v>4.0772097150294576E-2</v>
      </c>
      <c r="AE17" s="1673">
        <f t="shared" si="6"/>
        <v>5.1950812424392694E-2</v>
      </c>
      <c r="AF17" s="1673">
        <f t="shared" si="6"/>
        <v>4.111692193207122E-2</v>
      </c>
      <c r="AG17" s="1673">
        <f t="shared" si="6"/>
        <v>4.0275027976262555E-2</v>
      </c>
      <c r="AH17" s="1673">
        <f t="shared" si="6"/>
        <v>2.9566057481443669E-2</v>
      </c>
      <c r="AI17" s="1673">
        <f t="shared" si="6"/>
        <v>2.4199849905769656E-2</v>
      </c>
      <c r="AJ17" s="1673">
        <f t="shared" si="6"/>
        <v>2.2809052237905095E-2</v>
      </c>
      <c r="AK17" s="1673">
        <f t="shared" si="6"/>
        <v>1.8193216205966287E-2</v>
      </c>
      <c r="AL17" s="1673">
        <f t="shared" si="6"/>
        <v>1.1386554634053407E-2</v>
      </c>
      <c r="AM17" s="1673">
        <f t="shared" si="6"/>
        <v>1.5703019259690646E-2</v>
      </c>
      <c r="AN17" s="1673">
        <f t="shared" si="6"/>
        <v>1.3803496296000837E-2</v>
      </c>
      <c r="AO17" s="1673">
        <f t="shared" si="6"/>
        <v>1.426198855596445E-2</v>
      </c>
      <c r="AP17" s="1673">
        <f t="shared" si="6"/>
        <v>1.8032491644206537E-2</v>
      </c>
      <c r="AQ17" s="1673">
        <f t="shared" si="6"/>
        <v>1.4476379394478765E-2</v>
      </c>
      <c r="AR17" s="1673">
        <f t="shared" si="6"/>
        <v>2.5888656561601154E-2</v>
      </c>
      <c r="AS17" s="1673">
        <f t="shared" si="6"/>
        <v>1.9364424190626554E-2</v>
      </c>
      <c r="AT17" s="1675">
        <f t="shared" si="6"/>
        <v>9.4810892558956153E-3</v>
      </c>
      <c r="AU17" s="1673">
        <f t="shared" si="6"/>
        <v>1.1739169389605876E-2</v>
      </c>
      <c r="AV17" s="1673">
        <f t="shared" si="6"/>
        <v>2.694655103620482E-2</v>
      </c>
      <c r="AW17" s="1673">
        <f t="shared" si="6"/>
        <v>3.0279547915132311E-2</v>
      </c>
      <c r="AX17" s="1673">
        <f t="shared" si="6"/>
        <v>2.5976277641214188E-2</v>
      </c>
      <c r="AY17" s="1673">
        <f t="shared" si="7"/>
        <v>1.5880444592775954E-2</v>
      </c>
      <c r="AZ17" s="1673">
        <f t="shared" si="8"/>
        <v>1.4003085874251668E-2</v>
      </c>
      <c r="BA17" s="1675">
        <f t="shared" si="8"/>
        <v>8.1053373528113364E-3</v>
      </c>
      <c r="BB17" s="1675">
        <f t="shared" si="8"/>
        <v>5.3258982032734934E-3</v>
      </c>
      <c r="BC17" s="1673">
        <f t="shared" si="9"/>
        <v>2.9641648278292336E-3</v>
      </c>
      <c r="BD17" s="288" t="e">
        <f t="shared" si="9"/>
        <v>#DIV/0!</v>
      </c>
      <c r="BE17" s="288" t="e">
        <f t="shared" si="9"/>
        <v>#DIV/0!</v>
      </c>
      <c r="BF17" s="279"/>
      <c r="BG17" s="279"/>
    </row>
    <row r="18" spans="23:59" ht="18" customHeight="1">
      <c r="W18" s="642" t="s">
        <v>147</v>
      </c>
      <c r="Y18" s="1180" t="s">
        <v>632</v>
      </c>
      <c r="Z18" s="278"/>
      <c r="AA18" s="1673">
        <f t="shared" si="5"/>
        <v>0.54595115082331314</v>
      </c>
      <c r="AB18" s="1673">
        <f t="shared" si="6"/>
        <v>0.54701414034837748</v>
      </c>
      <c r="AC18" s="1673">
        <f t="shared" si="6"/>
        <v>0.55340362632761064</v>
      </c>
      <c r="AD18" s="1673">
        <f t="shared" si="6"/>
        <v>0.55519489204782779</v>
      </c>
      <c r="AE18" s="1673">
        <f t="shared" si="6"/>
        <v>0.54968171692263035</v>
      </c>
      <c r="AF18" s="1673">
        <f t="shared" si="6"/>
        <v>0.55169225437273672</v>
      </c>
      <c r="AG18" s="1673">
        <f t="shared" si="6"/>
        <v>0.54370305490408688</v>
      </c>
      <c r="AH18" s="1673">
        <f t="shared" si="6"/>
        <v>0.54345773792309415</v>
      </c>
      <c r="AI18" s="1673">
        <f t="shared" si="6"/>
        <v>0.55203724211171235</v>
      </c>
      <c r="AJ18" s="1673">
        <f t="shared" si="6"/>
        <v>0.54335563974823731</v>
      </c>
      <c r="AK18" s="1673">
        <f t="shared" si="6"/>
        <v>0.52880203728264863</v>
      </c>
      <c r="AL18" s="1673">
        <f t="shared" si="6"/>
        <v>0.52325320271716425</v>
      </c>
      <c r="AM18" s="1673">
        <f t="shared" si="6"/>
        <v>0.51346582029806798</v>
      </c>
      <c r="AN18" s="1673">
        <f t="shared" si="6"/>
        <v>0.50271622568215213</v>
      </c>
      <c r="AO18" s="1673">
        <f t="shared" si="6"/>
        <v>0.49505742369447026</v>
      </c>
      <c r="AP18" s="1673">
        <f t="shared" si="6"/>
        <v>0.48646379026930386</v>
      </c>
      <c r="AQ18" s="1673">
        <f t="shared" si="6"/>
        <v>0.46927084069381592</v>
      </c>
      <c r="AR18" s="1673">
        <f t="shared" si="6"/>
        <v>0.44529908097598214</v>
      </c>
      <c r="AS18" s="1673">
        <f t="shared" si="6"/>
        <v>0.44003344845505754</v>
      </c>
      <c r="AT18" s="1673">
        <f t="shared" si="6"/>
        <v>0.43518782765805286</v>
      </c>
      <c r="AU18" s="1673">
        <f t="shared" si="6"/>
        <v>0.4179642047571237</v>
      </c>
      <c r="AV18" s="1673">
        <f t="shared" si="6"/>
        <v>0.41081484944649216</v>
      </c>
      <c r="AW18" s="1673">
        <f t="shared" si="6"/>
        <v>0.40195363285378</v>
      </c>
      <c r="AX18" s="1673">
        <f t="shared" si="6"/>
        <v>0.38542543619396818</v>
      </c>
      <c r="AY18" s="1673">
        <f t="shared" si="7"/>
        <v>0.37604476035720985</v>
      </c>
      <c r="AZ18" s="1673">
        <f t="shared" si="8"/>
        <v>0.37325954092281505</v>
      </c>
      <c r="BA18" s="1673">
        <f t="shared" si="8"/>
        <v>0.37191309450438881</v>
      </c>
      <c r="BB18" s="1673">
        <f t="shared" si="8"/>
        <v>0.36914723130665467</v>
      </c>
      <c r="BC18" s="1673">
        <f t="shared" si="9"/>
        <v>0.3674353672014356</v>
      </c>
      <c r="BD18" s="288" t="e">
        <f t="shared" si="9"/>
        <v>#DIV/0!</v>
      </c>
      <c r="BE18" s="288" t="e">
        <f t="shared" si="9"/>
        <v>#DIV/0!</v>
      </c>
      <c r="BF18" s="280"/>
      <c r="BG18" s="280"/>
    </row>
    <row r="19" spans="23:59" ht="18" customHeight="1">
      <c r="W19" s="642" t="s">
        <v>148</v>
      </c>
      <c r="Y19" s="1180" t="s">
        <v>633</v>
      </c>
      <c r="Z19" s="278"/>
      <c r="AA19" s="1673">
        <f t="shared" si="5"/>
        <v>7.5769864719927874E-2</v>
      </c>
      <c r="AB19" s="1673">
        <f t="shared" si="6"/>
        <v>7.978250145647528E-2</v>
      </c>
      <c r="AC19" s="1673">
        <f t="shared" si="6"/>
        <v>7.8505681279769757E-2</v>
      </c>
      <c r="AD19" s="1673">
        <f t="shared" si="6"/>
        <v>7.8899396965084911E-2</v>
      </c>
      <c r="AE19" s="1673">
        <f t="shared" si="6"/>
        <v>8.0353971872872604E-2</v>
      </c>
      <c r="AF19" s="1673">
        <f t="shared" si="6"/>
        <v>8.0898249811516693E-2</v>
      </c>
      <c r="AG19" s="1673">
        <f t="shared" si="6"/>
        <v>8.4102440288520597E-2</v>
      </c>
      <c r="AH19" s="1673">
        <f t="shared" si="6"/>
        <v>8.759640823253842E-2</v>
      </c>
      <c r="AI19" s="1673">
        <f t="shared" si="6"/>
        <v>9.2215828291289978E-2</v>
      </c>
      <c r="AJ19" s="1673">
        <f t="shared" si="6"/>
        <v>9.4618250414228347E-2</v>
      </c>
      <c r="AK19" s="1673">
        <f t="shared" si="6"/>
        <v>9.5655915828691387E-2</v>
      </c>
      <c r="AL19" s="1673">
        <f t="shared" si="6"/>
        <v>9.5340171372042135E-2</v>
      </c>
      <c r="AM19" s="1673">
        <f t="shared" si="6"/>
        <v>9.2290092745590149E-2</v>
      </c>
      <c r="AN19" s="1673">
        <f t="shared" si="6"/>
        <v>9.4578855786435753E-2</v>
      </c>
      <c r="AO19" s="1673">
        <f t="shared" si="6"/>
        <v>9.1162131846975122E-2</v>
      </c>
      <c r="AP19" s="1673">
        <f t="shared" si="6"/>
        <v>8.5336020945755986E-2</v>
      </c>
      <c r="AQ19" s="1673">
        <f t="shared" si="6"/>
        <v>9.489910763812906E-2</v>
      </c>
      <c r="AR19" s="1673">
        <f t="shared" si="6"/>
        <v>0.10121183156570021</v>
      </c>
      <c r="AS19" s="1673">
        <f t="shared" si="6"/>
        <v>0.10602510562283929</v>
      </c>
      <c r="AT19" s="1673">
        <f t="shared" si="6"/>
        <v>0.11288573816596753</v>
      </c>
      <c r="AU19" s="1673">
        <f t="shared" si="6"/>
        <v>0.11584064753661109</v>
      </c>
      <c r="AV19" s="1673">
        <f t="shared" si="6"/>
        <v>0.1379863112690872</v>
      </c>
      <c r="AW19" s="1673">
        <f t="shared" si="6"/>
        <v>0.14110194751280819</v>
      </c>
      <c r="AX19" s="1673">
        <f t="shared" si="6"/>
        <v>0.14113249933165772</v>
      </c>
      <c r="AY19" s="1673">
        <f t="shared" si="7"/>
        <v>0.147780133790401</v>
      </c>
      <c r="AZ19" s="1673">
        <f t="shared" si="8"/>
        <v>0.14170610767292405</v>
      </c>
      <c r="BA19" s="1673">
        <f t="shared" si="8"/>
        <v>0.14803363998463745</v>
      </c>
      <c r="BB19" s="1673">
        <f t="shared" si="8"/>
        <v>0.14364818866223963</v>
      </c>
      <c r="BC19" s="1673">
        <f t="shared" si="9"/>
        <v>0.14127087411045949</v>
      </c>
      <c r="BD19" s="288" t="e">
        <f t="shared" si="9"/>
        <v>#DIV/0!</v>
      </c>
      <c r="BE19" s="288" t="e">
        <f t="shared" si="9"/>
        <v>#DIV/0!</v>
      </c>
      <c r="BF19" s="279"/>
      <c r="BG19" s="279"/>
    </row>
    <row r="20" spans="23:59" ht="18" customHeight="1" thickBot="1">
      <c r="W20" s="643" t="s">
        <v>149</v>
      </c>
      <c r="Y20" s="1181" t="s">
        <v>634</v>
      </c>
      <c r="Z20" s="285"/>
      <c r="AA20" s="1674">
        <f t="shared" si="5"/>
        <v>3.1170715641810669E-2</v>
      </c>
      <c r="AB20" s="1674">
        <f t="shared" si="6"/>
        <v>3.3752598875916459E-2</v>
      </c>
      <c r="AC20" s="1674">
        <f t="shared" si="6"/>
        <v>3.5565155434272154E-2</v>
      </c>
      <c r="AD20" s="1674">
        <f t="shared" si="6"/>
        <v>3.8474265509407177E-2</v>
      </c>
      <c r="AE20" s="1674">
        <f t="shared" si="6"/>
        <v>3.7296870656046387E-2</v>
      </c>
      <c r="AF20" s="1674">
        <f t="shared" si="6"/>
        <v>3.9874009129968052E-2</v>
      </c>
      <c r="AG20" s="1674">
        <f t="shared" si="6"/>
        <v>4.0540048010670481E-2</v>
      </c>
      <c r="AH20" s="1674">
        <f t="shared" si="6"/>
        <v>4.1721401498090192E-2</v>
      </c>
      <c r="AI20" s="1674">
        <f t="shared" si="6"/>
        <v>4.4405113217171222E-2</v>
      </c>
      <c r="AJ20" s="1674">
        <f t="shared" si="6"/>
        <v>4.5603155842857707E-2</v>
      </c>
      <c r="AK20" s="1674">
        <f t="shared" si="6"/>
        <v>4.6250037914783701E-2</v>
      </c>
      <c r="AL20" s="1674">
        <f t="shared" si="6"/>
        <v>4.7555868270704876E-2</v>
      </c>
      <c r="AM20" s="1674">
        <f t="shared" si="6"/>
        <v>5.013740760990687E-2</v>
      </c>
      <c r="AN20" s="1674">
        <f t="shared" si="6"/>
        <v>5.1401367147911319E-2</v>
      </c>
      <c r="AO20" s="1674">
        <f t="shared" si="6"/>
        <v>5.4364791676103273E-2</v>
      </c>
      <c r="AP20" s="1674">
        <f t="shared" si="6"/>
        <v>5.8280949045335803E-2</v>
      </c>
      <c r="AQ20" s="1674">
        <f t="shared" si="6"/>
        <v>6.5484345230267305E-2</v>
      </c>
      <c r="AR20" s="1674">
        <f t="shared" si="6"/>
        <v>6.793158204274187E-2</v>
      </c>
      <c r="AS20" s="1674">
        <f t="shared" si="6"/>
        <v>6.9460501575592762E-2</v>
      </c>
      <c r="AT20" s="1674">
        <f t="shared" si="6"/>
        <v>7.0281284733234833E-2</v>
      </c>
      <c r="AU20" s="1674">
        <f t="shared" si="6"/>
        <v>6.8790987619833918E-2</v>
      </c>
      <c r="AV20" s="1674">
        <f t="shared" si="6"/>
        <v>6.7980616694310797E-2</v>
      </c>
      <c r="AW20" s="1674">
        <f t="shared" si="6"/>
        <v>6.5895565543415163E-2</v>
      </c>
      <c r="AX20" s="1674">
        <f t="shared" si="6"/>
        <v>6.3985349204523312E-2</v>
      </c>
      <c r="AY20" s="1674">
        <f t="shared" si="7"/>
        <v>6.7813792847004895E-2</v>
      </c>
      <c r="AZ20" s="1674">
        <f t="shared" si="8"/>
        <v>7.0672674141415079E-2</v>
      </c>
      <c r="BA20" s="1674">
        <f t="shared" si="8"/>
        <v>7.2844859370683634E-2</v>
      </c>
      <c r="BB20" s="1674">
        <f t="shared" si="8"/>
        <v>7.50782554694433E-2</v>
      </c>
      <c r="BC20" s="1674">
        <f t="shared" si="9"/>
        <v>7.6964834871647736E-2</v>
      </c>
      <c r="BD20" s="289" t="e">
        <f t="shared" si="9"/>
        <v>#DIV/0!</v>
      </c>
      <c r="BE20" s="289" t="e">
        <f t="shared" si="9"/>
        <v>#DIV/0!</v>
      </c>
      <c r="BF20" s="281"/>
      <c r="BG20" s="281"/>
    </row>
    <row r="21" spans="23:59" ht="18" customHeight="1" thickTop="1">
      <c r="W21" s="1197" t="s">
        <v>58</v>
      </c>
      <c r="Y21" s="1182" t="s">
        <v>5</v>
      </c>
      <c r="Z21" s="283"/>
      <c r="AA21" s="290">
        <f>SUM(AA15:AA20)</f>
        <v>0.99999999999999978</v>
      </c>
      <c r="AB21" s="290">
        <f>SUM(AB15:AB20)</f>
        <v>1</v>
      </c>
      <c r="AC21" s="290">
        <f t="shared" ref="AC21:AZ21" si="11">SUM(AC15:AC20)</f>
        <v>1</v>
      </c>
      <c r="AD21" s="290">
        <f t="shared" si="11"/>
        <v>0.99999999999999989</v>
      </c>
      <c r="AE21" s="290">
        <f t="shared" si="11"/>
        <v>0.99999999999999989</v>
      </c>
      <c r="AF21" s="290">
        <f t="shared" si="11"/>
        <v>1</v>
      </c>
      <c r="AG21" s="290">
        <f t="shared" si="11"/>
        <v>1.0000000000000002</v>
      </c>
      <c r="AH21" s="290">
        <f t="shared" si="11"/>
        <v>1</v>
      </c>
      <c r="AI21" s="290">
        <f t="shared" si="11"/>
        <v>0.99999999999999978</v>
      </c>
      <c r="AJ21" s="290">
        <f t="shared" si="11"/>
        <v>0.99999999999999989</v>
      </c>
      <c r="AK21" s="290">
        <f t="shared" si="11"/>
        <v>0.99999999999999978</v>
      </c>
      <c r="AL21" s="290">
        <f t="shared" si="11"/>
        <v>0.99999999999999978</v>
      </c>
      <c r="AM21" s="290">
        <f t="shared" si="11"/>
        <v>1</v>
      </c>
      <c r="AN21" s="290">
        <f t="shared" si="11"/>
        <v>1</v>
      </c>
      <c r="AO21" s="290">
        <f t="shared" si="11"/>
        <v>0.99999999999999989</v>
      </c>
      <c r="AP21" s="290">
        <f t="shared" si="11"/>
        <v>1.0000000000000002</v>
      </c>
      <c r="AQ21" s="290">
        <f t="shared" si="11"/>
        <v>0.99999999999999978</v>
      </c>
      <c r="AR21" s="290">
        <f t="shared" si="11"/>
        <v>1.0000000000000002</v>
      </c>
      <c r="AS21" s="290">
        <f t="shared" si="11"/>
        <v>1</v>
      </c>
      <c r="AT21" s="290">
        <f t="shared" si="11"/>
        <v>1</v>
      </c>
      <c r="AU21" s="290">
        <f t="shared" si="11"/>
        <v>0.99999999999999989</v>
      </c>
      <c r="AV21" s="290">
        <f t="shared" si="11"/>
        <v>0.99999999999999989</v>
      </c>
      <c r="AW21" s="290">
        <f t="shared" si="11"/>
        <v>0.99999999999999989</v>
      </c>
      <c r="AX21" s="290">
        <f t="shared" si="11"/>
        <v>1</v>
      </c>
      <c r="AY21" s="290">
        <f t="shared" si="11"/>
        <v>1</v>
      </c>
      <c r="AZ21" s="290">
        <f t="shared" si="11"/>
        <v>0.99999999999999989</v>
      </c>
      <c r="BA21" s="290">
        <f>SUM(BA15:BA20)</f>
        <v>1</v>
      </c>
      <c r="BB21" s="290">
        <f t="shared" ref="BB21:BD21" si="12">SUM(BB15:BB20)</f>
        <v>1</v>
      </c>
      <c r="BC21" s="290">
        <f t="shared" si="12"/>
        <v>1</v>
      </c>
      <c r="BD21" s="290" t="e">
        <f t="shared" si="12"/>
        <v>#DIV/0!</v>
      </c>
      <c r="BE21" s="290" t="e">
        <f>SUM(BE15:BE20)</f>
        <v>#DIV/0!</v>
      </c>
      <c r="BF21" s="282"/>
      <c r="BG21" s="47"/>
    </row>
  </sheetData>
  <phoneticPr fontId="9"/>
  <pageMargins left="0.78740157480314965" right="0.78740157480314965" top="0.98425196850393704" bottom="0.98425196850393704" header="0.51181102362204722" footer="0.51181102362204722"/>
  <pageSetup paperSize="9" scale="4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A1:BQ55"/>
  <sheetViews>
    <sheetView zoomScale="85" zoomScaleNormal="85" workbookViewId="0">
      <pane xSplit="24" ySplit="3" topLeftCell="Y4" activePane="bottomRight" state="frozen"/>
      <selection pane="topRight" activeCell="Y1" sqref="Y1"/>
      <selection pane="bottomLeft" activeCell="A4" sqref="A4"/>
      <selection pane="bottomRight" activeCell="BY21" sqref="BY21"/>
    </sheetView>
  </sheetViews>
  <sheetFormatPr defaultColWidth="9.6328125" defaultRowHeight="14"/>
  <cols>
    <col min="1" max="1" width="1.6328125" style="201" customWidth="1"/>
    <col min="2" max="21" width="1.6328125" style="201" hidden="1" customWidth="1"/>
    <col min="22" max="22" width="1.6328125" style="201" customWidth="1"/>
    <col min="23" max="23" width="34.08984375" style="9" bestFit="1" customWidth="1"/>
    <col min="24" max="24" width="1.6328125" style="201" customWidth="1"/>
    <col min="25" max="25" width="41.453125" style="9" bestFit="1" customWidth="1"/>
    <col min="26" max="26" width="7.453125" style="9" hidden="1" customWidth="1"/>
    <col min="27" max="44" width="9" style="9" bestFit="1" customWidth="1"/>
    <col min="45" max="45" width="9.6328125" style="9" bestFit="1" customWidth="1"/>
    <col min="46" max="55" width="9" style="9" bestFit="1" customWidth="1"/>
    <col min="56" max="57" width="7.6328125" style="9" hidden="1" customWidth="1"/>
    <col min="58" max="58" width="7.6328125" style="201" customWidth="1"/>
    <col min="59" max="59" width="9.36328125" style="9" customWidth="1"/>
    <col min="60" max="61" width="9.08984375" style="9" customWidth="1"/>
    <col min="62" max="67" width="9.6328125" style="9" customWidth="1"/>
    <col min="68" max="68" width="9.08984375" style="9" customWidth="1"/>
    <col min="69" max="69" width="9" style="9" customWidth="1"/>
    <col min="70" max="16384" width="9.6328125" style="9"/>
  </cols>
  <sheetData>
    <row r="1" spans="1:69" ht="53.25" customHeight="1">
      <c r="A1" s="635"/>
      <c r="W1" s="1450" t="s">
        <v>142</v>
      </c>
      <c r="Y1" s="1450" t="s">
        <v>695</v>
      </c>
    </row>
    <row r="2" spans="1:69">
      <c r="W2" s="1443" t="str">
        <f>'0.Contents'!$C2</f>
        <v>＜確報値＞</v>
      </c>
    </row>
    <row r="3" spans="1:69" ht="16.5">
      <c r="W3" s="1363" t="s">
        <v>1342</v>
      </c>
      <c r="Y3" s="1" t="s">
        <v>696</v>
      </c>
      <c r="BJ3" s="85"/>
    </row>
    <row r="4" spans="1:69">
      <c r="W4" s="10"/>
      <c r="Y4" s="10"/>
      <c r="Z4" s="194"/>
      <c r="AA4" s="10">
        <v>1990</v>
      </c>
      <c r="AB4" s="10">
        <f t="shared" ref="AB4:BA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ref="BB4" si="1">BA4+1</f>
        <v>2017</v>
      </c>
      <c r="BC4" s="10">
        <f t="shared" ref="BC4" si="2">BB4+1</f>
        <v>2018</v>
      </c>
      <c r="BD4" s="10">
        <f t="shared" ref="BD4" si="3">BC4+1</f>
        <v>2019</v>
      </c>
      <c r="BE4" s="10">
        <f t="shared" ref="BE4" si="4">BD4+1</f>
        <v>2020</v>
      </c>
      <c r="BF4" s="1471"/>
    </row>
    <row r="5" spans="1:69">
      <c r="W5" s="636" t="s">
        <v>697</v>
      </c>
      <c r="Y5" s="636" t="s">
        <v>635</v>
      </c>
      <c r="Z5" s="11"/>
      <c r="AA5" s="11">
        <v>25441.472954873043</v>
      </c>
      <c r="AB5" s="11">
        <v>24887.284341825994</v>
      </c>
      <c r="AC5" s="11">
        <v>26259.866606859567</v>
      </c>
      <c r="AD5" s="11">
        <v>22990.862344335445</v>
      </c>
      <c r="AE5" s="11">
        <v>26979.413269190478</v>
      </c>
      <c r="AF5" s="11">
        <v>26021.97138618493</v>
      </c>
      <c r="AG5" s="11">
        <v>25418.739256640831</v>
      </c>
      <c r="AH5" s="11">
        <v>25175.661774761233</v>
      </c>
      <c r="AI5" s="11">
        <v>23926.600647175957</v>
      </c>
      <c r="AJ5" s="11">
        <v>24201.392394332113</v>
      </c>
      <c r="AK5" s="11">
        <v>24615.377582514164</v>
      </c>
      <c r="AL5" s="11">
        <v>24415.73879144551</v>
      </c>
      <c r="AM5" s="11">
        <v>24589.222407316567</v>
      </c>
      <c r="AN5" s="11">
        <v>23506.865236013069</v>
      </c>
      <c r="AO5" s="11">
        <v>24821.524831917017</v>
      </c>
      <c r="AP5" s="11">
        <v>24898.039117964261</v>
      </c>
      <c r="AQ5" s="11">
        <v>24642.429511483384</v>
      </c>
      <c r="AR5" s="11">
        <v>25273.371838240349</v>
      </c>
      <c r="AS5" s="11">
        <v>25420.373871790936</v>
      </c>
      <c r="AT5" s="11">
        <v>24991.356891674233</v>
      </c>
      <c r="AU5" s="11">
        <v>25829.286502376188</v>
      </c>
      <c r="AV5" s="11">
        <v>25414.920945502905</v>
      </c>
      <c r="AW5" s="11">
        <v>24814.613392988431</v>
      </c>
      <c r="AX5" s="11">
        <v>24780.529432859414</v>
      </c>
      <c r="AY5" s="11">
        <v>24415.171176030661</v>
      </c>
      <c r="AZ5" s="11">
        <v>23870.641559281579</v>
      </c>
      <c r="BA5" s="11">
        <v>23775.87352636216</v>
      </c>
      <c r="BB5" s="11">
        <v>23509.663133019254</v>
      </c>
      <c r="BC5" s="11">
        <v>23413.167900469241</v>
      </c>
      <c r="BD5" s="11">
        <f>'10.CH4_detail'!BD17</f>
        <v>0</v>
      </c>
      <c r="BE5" s="11">
        <f>'10.CH4_detail'!BE17</f>
        <v>0</v>
      </c>
      <c r="BF5" s="433"/>
      <c r="BJ5" s="94"/>
    </row>
    <row r="6" spans="1:69">
      <c r="W6" s="636" t="s">
        <v>698</v>
      </c>
      <c r="Y6" s="636" t="s">
        <v>636</v>
      </c>
      <c r="Z6" s="11"/>
      <c r="AA6" s="11">
        <v>12652.368364672257</v>
      </c>
      <c r="AB6" s="11">
        <v>12559.052153617147</v>
      </c>
      <c r="AC6" s="11">
        <v>12524.466393303957</v>
      </c>
      <c r="AD6" s="11">
        <v>12324.224127746507</v>
      </c>
      <c r="AE6" s="11">
        <v>12151.799951367369</v>
      </c>
      <c r="AF6" s="11">
        <v>11877.487537506828</v>
      </c>
      <c r="AG6" s="11">
        <v>11604.408929640487</v>
      </c>
      <c r="AH6" s="11">
        <v>11291.352871807343</v>
      </c>
      <c r="AI6" s="11">
        <v>10916.391064536589</v>
      </c>
      <c r="AJ6" s="11">
        <v>10583.632753590493</v>
      </c>
      <c r="AK6" s="11">
        <v>10275.47415294687</v>
      </c>
      <c r="AL6" s="11">
        <v>9912.0538460442949</v>
      </c>
      <c r="AM6" s="11">
        <v>9570.1954189158132</v>
      </c>
      <c r="AN6" s="11">
        <v>9252.9994864863656</v>
      </c>
      <c r="AO6" s="11">
        <v>8895.1590726843588</v>
      </c>
      <c r="AP6" s="11">
        <v>8564.4040616980055</v>
      </c>
      <c r="AQ6" s="11">
        <v>8187.6537282342779</v>
      </c>
      <c r="AR6" s="11">
        <v>7833.4090610890498</v>
      </c>
      <c r="AS6" s="11">
        <v>7472.1956357901236</v>
      </c>
      <c r="AT6" s="11">
        <v>7066.6174291588677</v>
      </c>
      <c r="AU6" s="11">
        <v>6693.2895557448792</v>
      </c>
      <c r="AV6" s="11">
        <v>6412.6163420761486</v>
      </c>
      <c r="AW6" s="11">
        <v>6148.4170281142024</v>
      </c>
      <c r="AX6" s="11">
        <v>5907.6513138221526</v>
      </c>
      <c r="AY6" s="11">
        <v>5666.1541003013981</v>
      </c>
      <c r="AZ6" s="11">
        <v>5440.6737319334406</v>
      </c>
      <c r="BA6" s="11">
        <v>5206.9437093493452</v>
      </c>
      <c r="BB6" s="11">
        <v>4982.538298213417</v>
      </c>
      <c r="BC6" s="11">
        <v>4790.2530547940105</v>
      </c>
      <c r="BD6" s="11">
        <f>'10.CH4_detail'!BD22</f>
        <v>0</v>
      </c>
      <c r="BE6" s="11">
        <f>'10.CH4_detail'!BE22</f>
        <v>0</v>
      </c>
      <c r="BF6" s="433"/>
      <c r="BJ6" s="94"/>
    </row>
    <row r="7" spans="1:69">
      <c r="W7" s="636" t="s">
        <v>699</v>
      </c>
      <c r="Y7" s="636" t="s">
        <v>637</v>
      </c>
      <c r="Z7" s="11"/>
      <c r="AA7" s="11">
        <v>1290.9568452998367</v>
      </c>
      <c r="AB7" s="11">
        <v>1285.9908864078373</v>
      </c>
      <c r="AC7" s="11">
        <v>1274.80862334173</v>
      </c>
      <c r="AD7" s="11">
        <v>1292.866143142001</v>
      </c>
      <c r="AE7" s="11">
        <v>1287.6385863126025</v>
      </c>
      <c r="AF7" s="11">
        <v>1321.4755096897677</v>
      </c>
      <c r="AG7" s="11">
        <v>1329.5806163987897</v>
      </c>
      <c r="AH7" s="11">
        <v>1252.2447071322667</v>
      </c>
      <c r="AI7" s="11">
        <v>1204.2933677275535</v>
      </c>
      <c r="AJ7" s="11">
        <v>1199.2583592158182</v>
      </c>
      <c r="AK7" s="11">
        <v>1201.1569693020276</v>
      </c>
      <c r="AL7" s="11">
        <v>1152.2534888131959</v>
      </c>
      <c r="AM7" s="11">
        <v>1165.8852691656346</v>
      </c>
      <c r="AN7" s="11">
        <v>1163.7912218003517</v>
      </c>
      <c r="AO7" s="11">
        <v>1278.0941758005151</v>
      </c>
      <c r="AP7" s="11">
        <v>1352.7689332621756</v>
      </c>
      <c r="AQ7" s="11">
        <v>1396.65483729329</v>
      </c>
      <c r="AR7" s="11">
        <v>1406.7693941976706</v>
      </c>
      <c r="AS7" s="11">
        <v>1350.6013783884555</v>
      </c>
      <c r="AT7" s="11">
        <v>1250.8705474651194</v>
      </c>
      <c r="AU7" s="11">
        <v>1322.361184702301</v>
      </c>
      <c r="AV7" s="11">
        <v>1027.8041735759207</v>
      </c>
      <c r="AW7" s="11">
        <v>1044.2492985813265</v>
      </c>
      <c r="AX7" s="11">
        <v>982.63860419702098</v>
      </c>
      <c r="AY7" s="11">
        <v>956.59151565751517</v>
      </c>
      <c r="AZ7" s="11">
        <v>917.36755596723754</v>
      </c>
      <c r="BA7" s="11">
        <v>915.90501056061453</v>
      </c>
      <c r="BB7" s="11">
        <v>901.96586275281538</v>
      </c>
      <c r="BC7" s="11">
        <v>869.83194643666263</v>
      </c>
      <c r="BD7" s="11">
        <f>'10.CH4_detail'!BD5</f>
        <v>0</v>
      </c>
      <c r="BE7" s="11">
        <f>'10.CH4_detail'!BE5</f>
        <v>0</v>
      </c>
      <c r="BF7" s="433"/>
      <c r="BJ7" s="94"/>
    </row>
    <row r="8" spans="1:69">
      <c r="W8" s="636" t="s">
        <v>700</v>
      </c>
      <c r="Y8" s="636" t="s">
        <v>638</v>
      </c>
      <c r="Z8" s="11"/>
      <c r="AA8" s="11">
        <v>4973.1554413475014</v>
      </c>
      <c r="AB8" s="11">
        <v>4469.1383713048381</v>
      </c>
      <c r="AC8" s="11">
        <v>4004.6718473634087</v>
      </c>
      <c r="AD8" s="11">
        <v>3365.418309347679</v>
      </c>
      <c r="AE8" s="11">
        <v>2936.957422793821</v>
      </c>
      <c r="AF8" s="11">
        <v>2647.0529167297291</v>
      </c>
      <c r="AG8" s="11">
        <v>2313.4316835402283</v>
      </c>
      <c r="AH8" s="11">
        <v>2196.1781156648808</v>
      </c>
      <c r="AI8" s="11">
        <v>2007.8789741506102</v>
      </c>
      <c r="AJ8" s="11">
        <v>1953.6058277560687</v>
      </c>
      <c r="AK8" s="11">
        <v>1835.7798583464601</v>
      </c>
      <c r="AL8" s="11">
        <v>1600.273317045584</v>
      </c>
      <c r="AM8" s="11">
        <v>1057.9497834583499</v>
      </c>
      <c r="AN8" s="11">
        <v>1017.627937056025</v>
      </c>
      <c r="AO8" s="11">
        <v>976.59735180134157</v>
      </c>
      <c r="AP8" s="11">
        <v>976.43524050312931</v>
      </c>
      <c r="AQ8" s="11">
        <v>982.40040188222656</v>
      </c>
      <c r="AR8" s="11">
        <v>975.08173609407174</v>
      </c>
      <c r="AS8" s="11">
        <v>946.84963535724853</v>
      </c>
      <c r="AT8" s="11">
        <v>916.43719144558543</v>
      </c>
      <c r="AU8" s="11">
        <v>884.73625262780956</v>
      </c>
      <c r="AV8" s="11">
        <v>867.15507480722863</v>
      </c>
      <c r="AW8" s="11">
        <v>850.54550135013187</v>
      </c>
      <c r="AX8" s="11">
        <v>816.24704742903805</v>
      </c>
      <c r="AY8" s="11">
        <v>806.06992727697639</v>
      </c>
      <c r="AZ8" s="11">
        <v>787.53666474137617</v>
      </c>
      <c r="BA8" s="11">
        <v>794.24040895690166</v>
      </c>
      <c r="BB8" s="11">
        <v>800.33885367737719</v>
      </c>
      <c r="BC8" s="11">
        <v>741.1448297564483</v>
      </c>
      <c r="BD8" s="11">
        <f>'10.CH4_detail'!BD11</f>
        <v>0</v>
      </c>
      <c r="BE8" s="11">
        <f>'10.CH4_detail'!BE11</f>
        <v>0</v>
      </c>
      <c r="BF8" s="433"/>
      <c r="BJ8" s="94"/>
    </row>
    <row r="9" spans="1:69" ht="14.5" thickBot="1">
      <c r="W9" s="1453" t="s">
        <v>1057</v>
      </c>
      <c r="Y9" s="637" t="s">
        <v>1246</v>
      </c>
      <c r="Z9" s="12"/>
      <c r="AA9" s="5">
        <v>60.533688957800003</v>
      </c>
      <c r="AB9" s="5">
        <v>58.257360136799996</v>
      </c>
      <c r="AC9" s="5">
        <v>54.891544841200002</v>
      </c>
      <c r="AD9" s="5">
        <v>52.149962422400009</v>
      </c>
      <c r="AE9" s="5">
        <v>55.762489736599996</v>
      </c>
      <c r="AF9" s="5">
        <v>58.432232907199996</v>
      </c>
      <c r="AG9" s="5">
        <v>55.533115812799991</v>
      </c>
      <c r="AH9" s="5">
        <v>55.0172602986</v>
      </c>
      <c r="AI9" s="5">
        <v>52.613575124800008</v>
      </c>
      <c r="AJ9" s="5">
        <v>51.980534407599997</v>
      </c>
      <c r="AK9" s="5">
        <v>54.18914351099999</v>
      </c>
      <c r="AL9" s="5">
        <v>51.790044354200006</v>
      </c>
      <c r="AM9" s="5">
        <v>52.873253192400007</v>
      </c>
      <c r="AN9" s="5">
        <v>50.183866741199999</v>
      </c>
      <c r="AO9" s="5">
        <v>53.674694951199996</v>
      </c>
      <c r="AP9" s="5">
        <v>53.792058405599995</v>
      </c>
      <c r="AQ9" s="5">
        <v>54.584801918800011</v>
      </c>
      <c r="AR9" s="5">
        <v>50.89279293900001</v>
      </c>
      <c r="AS9" s="5">
        <v>49.625457674999993</v>
      </c>
      <c r="AT9" s="5">
        <v>51.258287602200006</v>
      </c>
      <c r="AU9" s="5">
        <v>53.925703079999998</v>
      </c>
      <c r="AV9" s="5">
        <v>53.672004523999995</v>
      </c>
      <c r="AW9" s="5">
        <v>46.139193489999997</v>
      </c>
      <c r="AX9" s="5">
        <v>46.358037320000001</v>
      </c>
      <c r="AY9" s="5">
        <v>42.906234251400001</v>
      </c>
      <c r="AZ9" s="5">
        <v>48.474278537000004</v>
      </c>
      <c r="BA9" s="5">
        <v>43.258913936000006</v>
      </c>
      <c r="BB9" s="5">
        <v>42.686076226084879</v>
      </c>
      <c r="BC9" s="5">
        <v>40.499710299</v>
      </c>
      <c r="BD9" s="12">
        <f>'10.CH4_detail'!BD14</f>
        <v>0</v>
      </c>
      <c r="BE9" s="12">
        <f>'10.CH4_detail'!BE14</f>
        <v>0</v>
      </c>
      <c r="BF9" s="433"/>
      <c r="BJ9" s="94"/>
      <c r="BO9" s="2"/>
      <c r="BP9" s="2"/>
      <c r="BQ9" s="2"/>
    </row>
    <row r="10" spans="1:69" ht="14.5" thickTop="1">
      <c r="W10" s="638" t="s">
        <v>701</v>
      </c>
      <c r="Y10" s="638" t="s">
        <v>639</v>
      </c>
      <c r="Z10" s="13"/>
      <c r="AA10" s="13">
        <f t="shared" ref="AA10:AO10" si="5">SUM(AA5:AA9)</f>
        <v>44418.487295150444</v>
      </c>
      <c r="AB10" s="13">
        <f t="shared" si="5"/>
        <v>43259.723113292617</v>
      </c>
      <c r="AC10" s="13">
        <f t="shared" si="5"/>
        <v>44118.705015709864</v>
      </c>
      <c r="AD10" s="13">
        <f t="shared" si="5"/>
        <v>40025.52088699404</v>
      </c>
      <c r="AE10" s="13">
        <f t="shared" si="5"/>
        <v>43411.571719400868</v>
      </c>
      <c r="AF10" s="13">
        <f t="shared" si="5"/>
        <v>41926.419583018454</v>
      </c>
      <c r="AG10" s="13">
        <f t="shared" si="5"/>
        <v>40721.693602033134</v>
      </c>
      <c r="AH10" s="13">
        <f t="shared" si="5"/>
        <v>39970.454729664321</v>
      </c>
      <c r="AI10" s="13">
        <f t="shared" si="5"/>
        <v>38107.777628715507</v>
      </c>
      <c r="AJ10" s="13">
        <f t="shared" si="5"/>
        <v>37989.869869302092</v>
      </c>
      <c r="AK10" s="13">
        <f t="shared" si="5"/>
        <v>37981.977706620528</v>
      </c>
      <c r="AL10" s="13">
        <f t="shared" si="5"/>
        <v>37132.109487702786</v>
      </c>
      <c r="AM10" s="13">
        <f t="shared" si="5"/>
        <v>36436.126132048776</v>
      </c>
      <c r="AN10" s="13">
        <f t="shared" si="5"/>
        <v>34991.467748097013</v>
      </c>
      <c r="AO10" s="13">
        <f t="shared" si="5"/>
        <v>36025.050127154434</v>
      </c>
      <c r="AP10" s="13">
        <f t="shared" ref="AP10:AY10" si="6">SUM(AP5:AP9)</f>
        <v>35845.439411833169</v>
      </c>
      <c r="AQ10" s="13">
        <f t="shared" si="6"/>
        <v>35263.723280811973</v>
      </c>
      <c r="AR10" s="13">
        <f t="shared" si="6"/>
        <v>35539.524822560139</v>
      </c>
      <c r="AS10" s="13">
        <f t="shared" si="6"/>
        <v>35239.645979001762</v>
      </c>
      <c r="AT10" s="13">
        <f t="shared" si="6"/>
        <v>34276.540347346003</v>
      </c>
      <c r="AU10" s="13">
        <f t="shared" si="6"/>
        <v>34783.599198531178</v>
      </c>
      <c r="AV10" s="13">
        <f t="shared" si="6"/>
        <v>33776.1685404862</v>
      </c>
      <c r="AW10" s="13">
        <f t="shared" si="6"/>
        <v>32903.964414524096</v>
      </c>
      <c r="AX10" s="13">
        <f t="shared" si="6"/>
        <v>32533.424435627625</v>
      </c>
      <c r="AY10" s="13">
        <f t="shared" si="6"/>
        <v>31886.892953517952</v>
      </c>
      <c r="AZ10" s="13">
        <f>SUM(AZ5:AZ9)</f>
        <v>31064.693790460631</v>
      </c>
      <c r="BA10" s="13">
        <f>SUM(BA5:BA9)</f>
        <v>30736.22156916502</v>
      </c>
      <c r="BB10" s="13">
        <f t="shared" ref="BB10:BC10" si="7">SUM(BB5:BB9)</f>
        <v>30237.192223888949</v>
      </c>
      <c r="BC10" s="13">
        <f t="shared" si="7"/>
        <v>29854.897441755362</v>
      </c>
      <c r="BD10" s="13">
        <f>SUM(BD5:BD9)</f>
        <v>0</v>
      </c>
      <c r="BE10" s="13">
        <f>SUM(BE5:BE9)</f>
        <v>0</v>
      </c>
      <c r="BF10" s="433"/>
      <c r="BO10" s="84"/>
      <c r="BP10" s="92"/>
      <c r="BQ10" s="92"/>
    </row>
    <row r="11" spans="1:69">
      <c r="BO11" s="84"/>
      <c r="BP11" s="92"/>
      <c r="BQ11" s="92"/>
    </row>
    <row r="12" spans="1:69">
      <c r="W12" s="9" t="s">
        <v>702</v>
      </c>
      <c r="Y12" s="1" t="s">
        <v>703</v>
      </c>
      <c r="BO12" s="84"/>
      <c r="BP12" s="92"/>
      <c r="BQ12" s="92"/>
    </row>
    <row r="13" spans="1:69">
      <c r="W13" s="10"/>
      <c r="Y13" s="10"/>
      <c r="Z13" s="194"/>
      <c r="AA13" s="10">
        <v>1990</v>
      </c>
      <c r="AB13" s="10">
        <f t="shared" ref="AB13:AP13" si="8">AA13+1</f>
        <v>1991</v>
      </c>
      <c r="AC13" s="10">
        <f t="shared" si="8"/>
        <v>1992</v>
      </c>
      <c r="AD13" s="10">
        <f t="shared" si="8"/>
        <v>1993</v>
      </c>
      <c r="AE13" s="10">
        <f t="shared" si="8"/>
        <v>1994</v>
      </c>
      <c r="AF13" s="10">
        <f t="shared" si="8"/>
        <v>1995</v>
      </c>
      <c r="AG13" s="10">
        <f t="shared" si="8"/>
        <v>1996</v>
      </c>
      <c r="AH13" s="10">
        <f t="shared" si="8"/>
        <v>1997</v>
      </c>
      <c r="AI13" s="10">
        <f t="shared" si="8"/>
        <v>1998</v>
      </c>
      <c r="AJ13" s="10">
        <f t="shared" si="8"/>
        <v>1999</v>
      </c>
      <c r="AK13" s="10">
        <f t="shared" si="8"/>
        <v>2000</v>
      </c>
      <c r="AL13" s="10">
        <f t="shared" si="8"/>
        <v>2001</v>
      </c>
      <c r="AM13" s="10">
        <f t="shared" si="8"/>
        <v>2002</v>
      </c>
      <c r="AN13" s="10">
        <f t="shared" si="8"/>
        <v>2003</v>
      </c>
      <c r="AO13" s="10">
        <f t="shared" si="8"/>
        <v>2004</v>
      </c>
      <c r="AP13" s="10">
        <f t="shared" si="8"/>
        <v>2005</v>
      </c>
      <c r="AQ13" s="10">
        <f t="shared" ref="AQ13:AZ13" si="9">AP13+1</f>
        <v>2006</v>
      </c>
      <c r="AR13" s="10">
        <f t="shared" si="9"/>
        <v>2007</v>
      </c>
      <c r="AS13" s="10">
        <f t="shared" si="9"/>
        <v>2008</v>
      </c>
      <c r="AT13" s="10">
        <f t="shared" si="9"/>
        <v>2009</v>
      </c>
      <c r="AU13" s="10">
        <f t="shared" si="9"/>
        <v>2010</v>
      </c>
      <c r="AV13" s="10">
        <f t="shared" si="9"/>
        <v>2011</v>
      </c>
      <c r="AW13" s="10">
        <f t="shared" si="9"/>
        <v>2012</v>
      </c>
      <c r="AX13" s="10">
        <f t="shared" si="9"/>
        <v>2013</v>
      </c>
      <c r="AY13" s="10">
        <f t="shared" si="9"/>
        <v>2014</v>
      </c>
      <c r="AZ13" s="10">
        <f t="shared" si="9"/>
        <v>2015</v>
      </c>
      <c r="BA13" s="10">
        <f>AZ13+1</f>
        <v>2016</v>
      </c>
      <c r="BB13" s="10">
        <f t="shared" ref="BB13" si="10">BA13+1</f>
        <v>2017</v>
      </c>
      <c r="BC13" s="10">
        <f t="shared" ref="BC13" si="11">BB13+1</f>
        <v>2018</v>
      </c>
      <c r="BD13" s="10">
        <f t="shared" ref="BD13" si="12">BC13+1</f>
        <v>2019</v>
      </c>
      <c r="BE13" s="10">
        <f>BD13+1</f>
        <v>2020</v>
      </c>
      <c r="BF13" s="1471"/>
      <c r="BO13" s="84"/>
      <c r="BP13" s="92"/>
      <c r="BQ13" s="92"/>
    </row>
    <row r="14" spans="1:69">
      <c r="W14" s="636" t="s">
        <v>697</v>
      </c>
      <c r="Y14" s="636" t="s">
        <v>635</v>
      </c>
      <c r="Z14" s="182"/>
      <c r="AA14" s="6">
        <f t="shared" ref="AA14:AO14" si="13">AA5/AA$10</f>
        <v>0.57276765833605303</v>
      </c>
      <c r="AB14" s="6">
        <f t="shared" si="13"/>
        <v>0.57529920560630599</v>
      </c>
      <c r="AC14" s="6">
        <f t="shared" si="13"/>
        <v>0.59520936975618188</v>
      </c>
      <c r="AD14" s="6">
        <f t="shared" si="13"/>
        <v>0.57440507543291297</v>
      </c>
      <c r="AE14" s="6">
        <f t="shared" si="13"/>
        <v>0.62147976220665679</v>
      </c>
      <c r="AF14" s="6">
        <f t="shared" si="13"/>
        <v>0.62065808731076721</v>
      </c>
      <c r="AG14" s="6">
        <f t="shared" si="13"/>
        <v>0.62420633839678352</v>
      </c>
      <c r="AH14" s="6">
        <f t="shared" si="13"/>
        <v>0.62985677658745676</v>
      </c>
      <c r="AI14" s="6">
        <f t="shared" si="13"/>
        <v>0.62786659669039446</v>
      </c>
      <c r="AJ14" s="6">
        <f t="shared" si="13"/>
        <v>0.63704857314839536</v>
      </c>
      <c r="AK14" s="6">
        <f t="shared" si="13"/>
        <v>0.64808045996571495</v>
      </c>
      <c r="AL14" s="6">
        <f t="shared" si="13"/>
        <v>0.65753707850967591</v>
      </c>
      <c r="AM14" s="6">
        <f t="shared" si="13"/>
        <v>0.67485830733493335</v>
      </c>
      <c r="AN14" s="6">
        <f t="shared" si="13"/>
        <v>0.67178848870354901</v>
      </c>
      <c r="AO14" s="6">
        <f t="shared" si="13"/>
        <v>0.68900736416206709</v>
      </c>
      <c r="AP14" s="6">
        <f t="shared" ref="AP14:AQ18" si="14">AP5/AP$10</f>
        <v>0.6945943340771269</v>
      </c>
      <c r="AQ14" s="6">
        <f t="shared" si="14"/>
        <v>0.69880396109199427</v>
      </c>
      <c r="AR14" s="6">
        <f t="shared" ref="AR14:AS18" si="15">AR5/AR$10</f>
        <v>0.71113420802399319</v>
      </c>
      <c r="AS14" s="6">
        <f t="shared" si="15"/>
        <v>0.72135724311584082</v>
      </c>
      <c r="AT14" s="6">
        <f t="shared" ref="AT14:AU18" si="16">AT5/AT$10</f>
        <v>0.72910966621546125</v>
      </c>
      <c r="AU14" s="6">
        <f t="shared" si="16"/>
        <v>0.74257084078484015</v>
      </c>
      <c r="AV14" s="6">
        <f t="shared" ref="AV14:AY18" si="17">AV5/AV$10</f>
        <v>0.75245127093201858</v>
      </c>
      <c r="AW14" s="6">
        <f t="shared" si="17"/>
        <v>0.75415269358956161</v>
      </c>
      <c r="AX14" s="6">
        <f t="shared" si="17"/>
        <v>0.76169446846554678</v>
      </c>
      <c r="AY14" s="6">
        <f t="shared" si="17"/>
        <v>0.76568046976609028</v>
      </c>
      <c r="AZ14" s="6">
        <f t="shared" ref="AZ14:BC18" si="18">AZ5/AZ$10</f>
        <v>0.76841708855381652</v>
      </c>
      <c r="BA14" s="6">
        <f t="shared" si="18"/>
        <v>0.77354574871409787</v>
      </c>
      <c r="BB14" s="6">
        <f t="shared" si="18"/>
        <v>0.77750814159409287</v>
      </c>
      <c r="BC14" s="182">
        <f t="shared" si="18"/>
        <v>0.78423206598336348</v>
      </c>
      <c r="BD14" s="182" t="e">
        <f t="shared" ref="BD14:BE14" si="19">BD5/BD$10</f>
        <v>#DIV/0!</v>
      </c>
      <c r="BE14" s="182" t="e">
        <f t="shared" si="19"/>
        <v>#DIV/0!</v>
      </c>
      <c r="BF14" s="1481"/>
      <c r="BO14" s="84"/>
      <c r="BP14" s="92"/>
      <c r="BQ14" s="92"/>
    </row>
    <row r="15" spans="1:69">
      <c r="W15" s="636" t="s">
        <v>698</v>
      </c>
      <c r="Y15" s="636" t="s">
        <v>636</v>
      </c>
      <c r="Z15" s="182"/>
      <c r="AA15" s="6">
        <f t="shared" ref="AA15:AO15" si="20">AA6/AA$10</f>
        <v>0.28484464769365586</v>
      </c>
      <c r="AB15" s="6">
        <f t="shared" si="20"/>
        <v>0.29031744194770559</v>
      </c>
      <c r="AC15" s="6">
        <f t="shared" si="20"/>
        <v>0.2838810973450881</v>
      </c>
      <c r="AD15" s="6">
        <f t="shared" si="20"/>
        <v>0.30790915032791394</v>
      </c>
      <c r="AE15" s="6">
        <f t="shared" si="20"/>
        <v>0.27992075545923306</v>
      </c>
      <c r="AF15" s="6">
        <f t="shared" si="20"/>
        <v>0.28329362859111373</v>
      </c>
      <c r="AG15" s="6">
        <f t="shared" si="20"/>
        <v>0.28496872067867796</v>
      </c>
      <c r="AH15" s="6">
        <f t="shared" si="20"/>
        <v>0.28249247971220592</v>
      </c>
      <c r="AI15" s="6">
        <f t="shared" si="20"/>
        <v>0.28646097316130859</v>
      </c>
      <c r="AJ15" s="6">
        <f t="shared" si="20"/>
        <v>0.27859091884235831</v>
      </c>
      <c r="AK15" s="6">
        <f t="shared" si="20"/>
        <v>0.27053552167073652</v>
      </c>
      <c r="AL15" s="6">
        <f t="shared" si="20"/>
        <v>0.26694022997338507</v>
      </c>
      <c r="AM15" s="6">
        <f t="shared" si="20"/>
        <v>0.26265677597646653</v>
      </c>
      <c r="AN15" s="6">
        <f t="shared" si="20"/>
        <v>0.26443587771449178</v>
      </c>
      <c r="AO15" s="6">
        <f t="shared" si="20"/>
        <v>0.24691593880613358</v>
      </c>
      <c r="AP15" s="6">
        <f t="shared" si="14"/>
        <v>0.2389259052818517</v>
      </c>
      <c r="AQ15" s="6">
        <f t="shared" si="14"/>
        <v>0.23218347260254904</v>
      </c>
      <c r="AR15" s="6">
        <f t="shared" si="15"/>
        <v>0.2204140066643907</v>
      </c>
      <c r="AS15" s="6">
        <f t="shared" si="15"/>
        <v>0.2120394637404297</v>
      </c>
      <c r="AT15" s="6">
        <f t="shared" si="16"/>
        <v>0.20616483920338327</v>
      </c>
      <c r="AU15" s="6">
        <f t="shared" si="16"/>
        <v>0.19242659500364528</v>
      </c>
      <c r="AV15" s="6">
        <f t="shared" si="17"/>
        <v>0.18985623944852095</v>
      </c>
      <c r="AW15" s="6">
        <f t="shared" si="17"/>
        <v>0.18685946017496413</v>
      </c>
      <c r="AX15" s="6">
        <f t="shared" si="17"/>
        <v>0.18158713434890161</v>
      </c>
      <c r="AY15" s="6">
        <f t="shared" si="17"/>
        <v>0.17769539693193201</v>
      </c>
      <c r="AZ15" s="6">
        <f t="shared" si="18"/>
        <v>0.17514010498967694</v>
      </c>
      <c r="BA15" s="6">
        <f t="shared" si="18"/>
        <v>0.16940741065495896</v>
      </c>
      <c r="BB15" s="6">
        <f t="shared" si="18"/>
        <v>0.16478177806062805</v>
      </c>
      <c r="BC15" s="182">
        <f t="shared" si="18"/>
        <v>0.16045116430694262</v>
      </c>
      <c r="BD15" s="182" t="e">
        <f t="shared" ref="BD15:BE15" si="21">BD6/BD$10</f>
        <v>#DIV/0!</v>
      </c>
      <c r="BE15" s="182" t="e">
        <f t="shared" si="21"/>
        <v>#DIV/0!</v>
      </c>
      <c r="BF15" s="1481"/>
      <c r="BO15" s="85"/>
      <c r="BP15" s="85"/>
      <c r="BQ15" s="85"/>
    </row>
    <row r="16" spans="1:69">
      <c r="W16" s="636" t="s">
        <v>699</v>
      </c>
      <c r="Y16" s="636" t="s">
        <v>640</v>
      </c>
      <c r="Z16" s="182"/>
      <c r="AA16" s="6">
        <f t="shared" ref="AA16:AO16" si="22">AA7/AA$10</f>
        <v>2.9063503147275835E-2</v>
      </c>
      <c r="AB16" s="6">
        <f t="shared" si="22"/>
        <v>2.9727210297670278E-2</v>
      </c>
      <c r="AC16" s="6">
        <f t="shared" si="22"/>
        <v>2.8894969217428162E-2</v>
      </c>
      <c r="AD16" s="6">
        <f t="shared" si="22"/>
        <v>3.2301044795699514E-2</v>
      </c>
      <c r="AE16" s="6">
        <f t="shared" si="22"/>
        <v>2.9661183304661363E-2</v>
      </c>
      <c r="AF16" s="6">
        <f t="shared" si="22"/>
        <v>3.1518921072502162E-2</v>
      </c>
      <c r="AG16" s="6">
        <f t="shared" si="22"/>
        <v>3.2650425333302126E-2</v>
      </c>
      <c r="AH16" s="6">
        <f t="shared" si="22"/>
        <v>3.1329258463574733E-2</v>
      </c>
      <c r="AI16" s="6">
        <f t="shared" si="22"/>
        <v>3.1602298603214202E-2</v>
      </c>
      <c r="AJ16" s="6">
        <f t="shared" si="22"/>
        <v>3.1567845937395145E-2</v>
      </c>
      <c r="AK16" s="6">
        <f t="shared" si="22"/>
        <v>3.1624392457390585E-2</v>
      </c>
      <c r="AL16" s="6">
        <f t="shared" si="22"/>
        <v>3.1031188497243688E-2</v>
      </c>
      <c r="AM16" s="6">
        <f t="shared" si="22"/>
        <v>3.1998057777611437E-2</v>
      </c>
      <c r="AN16" s="6">
        <f t="shared" si="22"/>
        <v>3.3259285668679722E-2</v>
      </c>
      <c r="AO16" s="6">
        <f t="shared" si="22"/>
        <v>3.5477929143452658E-2</v>
      </c>
      <c r="AP16" s="6">
        <f t="shared" si="14"/>
        <v>3.7738941283995089E-2</v>
      </c>
      <c r="AQ16" s="6">
        <f t="shared" si="14"/>
        <v>3.9605994698048541E-2</v>
      </c>
      <c r="AR16" s="6">
        <f t="shared" si="15"/>
        <v>3.9583235882339862E-2</v>
      </c>
      <c r="AS16" s="6">
        <f t="shared" si="15"/>
        <v>3.8326190313978693E-2</v>
      </c>
      <c r="AT16" s="6">
        <f t="shared" si="16"/>
        <v>3.6493488980779622E-2</v>
      </c>
      <c r="AU16" s="6">
        <f t="shared" si="16"/>
        <v>3.8016801457341452E-2</v>
      </c>
      <c r="AV16" s="6">
        <f t="shared" si="17"/>
        <v>3.0429862769778968E-2</v>
      </c>
      <c r="AW16" s="6">
        <f t="shared" si="17"/>
        <v>3.1736276073784764E-2</v>
      </c>
      <c r="AX16" s="6">
        <f t="shared" si="17"/>
        <v>3.0203970877437827E-2</v>
      </c>
      <c r="AY16" s="6">
        <f t="shared" si="17"/>
        <v>2.9999521027400014E-2</v>
      </c>
      <c r="AZ16" s="6">
        <f t="shared" si="18"/>
        <v>2.9530873928940625E-2</v>
      </c>
      <c r="BA16" s="6">
        <f t="shared" si="18"/>
        <v>2.979888105307851E-2</v>
      </c>
      <c r="BB16" s="6">
        <f t="shared" si="18"/>
        <v>2.9829683129117247E-2</v>
      </c>
      <c r="BC16" s="182">
        <f t="shared" si="18"/>
        <v>2.9135318522987348E-2</v>
      </c>
      <c r="BD16" s="182" t="e">
        <f t="shared" ref="BD16:BE16" si="23">BD7/BD$10</f>
        <v>#DIV/0!</v>
      </c>
      <c r="BE16" s="182" t="e">
        <f t="shared" si="23"/>
        <v>#DIV/0!</v>
      </c>
      <c r="BF16" s="1481"/>
    </row>
    <row r="17" spans="19:58">
      <c r="S17" s="249"/>
      <c r="W17" s="639" t="s">
        <v>704</v>
      </c>
      <c r="Y17" s="636" t="s">
        <v>641</v>
      </c>
      <c r="Z17" s="182"/>
      <c r="AA17" s="6">
        <f t="shared" ref="AA17:AO17" si="24">AA8/AA$10</f>
        <v>0.11196138689510177</v>
      </c>
      <c r="AB17" s="6">
        <f t="shared" si="24"/>
        <v>0.10330945391399385</v>
      </c>
      <c r="AC17" s="6">
        <f t="shared" si="24"/>
        <v>9.0770385167411829E-2</v>
      </c>
      <c r="AD17" s="6">
        <f t="shared" si="24"/>
        <v>8.4081811673342735E-2</v>
      </c>
      <c r="AE17" s="6">
        <f t="shared" si="24"/>
        <v>6.765379152308551E-2</v>
      </c>
      <c r="AF17" s="6">
        <f t="shared" si="24"/>
        <v>6.3135677767291884E-2</v>
      </c>
      <c r="AG17" s="6">
        <f t="shared" si="24"/>
        <v>5.6810792452520305E-2</v>
      </c>
      <c r="AH17" s="6">
        <f t="shared" si="24"/>
        <v>5.4945037040946484E-2</v>
      </c>
      <c r="AI17" s="6">
        <f t="shared" si="24"/>
        <v>5.2689479657234202E-2</v>
      </c>
      <c r="AJ17" s="6">
        <f t="shared" si="24"/>
        <v>5.1424388514020411E-2</v>
      </c>
      <c r="AK17" s="6">
        <f t="shared" si="24"/>
        <v>4.8332919168305198E-2</v>
      </c>
      <c r="AL17" s="6">
        <f t="shared" si="24"/>
        <v>4.3096752086642265E-2</v>
      </c>
      <c r="AM17" s="6">
        <f t="shared" si="24"/>
        <v>2.9035737213781079E-2</v>
      </c>
      <c r="AN17" s="6">
        <f t="shared" si="24"/>
        <v>2.9082173528184395E-2</v>
      </c>
      <c r="AO17" s="6">
        <f t="shared" si="24"/>
        <v>2.7108840885837277E-2</v>
      </c>
      <c r="AP17" s="6">
        <f t="shared" si="14"/>
        <v>2.7240152625407403E-2</v>
      </c>
      <c r="AQ17" s="6">
        <f t="shared" si="14"/>
        <v>2.7858669206855403E-2</v>
      </c>
      <c r="AR17" s="6">
        <f t="shared" si="15"/>
        <v>2.7436543987642163E-2</v>
      </c>
      <c r="AS17" s="6">
        <f t="shared" si="15"/>
        <v>2.6868874787262267E-2</v>
      </c>
      <c r="AT17" s="6">
        <f t="shared" si="16"/>
        <v>2.6736572074040846E-2</v>
      </c>
      <c r="AU17" s="6">
        <f t="shared" si="16"/>
        <v>2.5435442939015056E-2</v>
      </c>
      <c r="AV17" s="6">
        <f t="shared" si="17"/>
        <v>2.5673577326208657E-2</v>
      </c>
      <c r="AW17" s="6">
        <f t="shared" si="17"/>
        <v>2.5849332032911319E-2</v>
      </c>
      <c r="AX17" s="6">
        <f t="shared" si="17"/>
        <v>2.5089490626604899E-2</v>
      </c>
      <c r="AY17" s="6">
        <f t="shared" si="17"/>
        <v>2.5279036388148501E-2</v>
      </c>
      <c r="AZ17" s="6">
        <f t="shared" si="18"/>
        <v>2.5351502578892748E-2</v>
      </c>
      <c r="BA17" s="6">
        <f t="shared" si="18"/>
        <v>2.5840534991252603E-2</v>
      </c>
      <c r="BB17" s="6">
        <f t="shared" si="18"/>
        <v>2.6468689544694828E-2</v>
      </c>
      <c r="BC17" s="182">
        <f t="shared" si="18"/>
        <v>2.4824899539593649E-2</v>
      </c>
      <c r="BD17" s="182" t="e">
        <f t="shared" ref="BD17:BE17" si="25">BD8/BD$10</f>
        <v>#DIV/0!</v>
      </c>
      <c r="BE17" s="182" t="e">
        <f t="shared" si="25"/>
        <v>#DIV/0!</v>
      </c>
      <c r="BF17" s="1481"/>
    </row>
    <row r="18" spans="19:58" ht="14.5" thickBot="1">
      <c r="W18" s="1453" t="s">
        <v>1057</v>
      </c>
      <c r="Y18" s="637" t="s">
        <v>1246</v>
      </c>
      <c r="Z18" s="183"/>
      <c r="AA18" s="7">
        <f t="shared" ref="AA18:AO18" si="26">AA9/AA$10</f>
        <v>1.3628039279133441E-3</v>
      </c>
      <c r="AB18" s="7">
        <f t="shared" si="26"/>
        <v>1.3466882343243429E-3</v>
      </c>
      <c r="AC18" s="7">
        <f t="shared" si="26"/>
        <v>1.2441785138900638E-3</v>
      </c>
      <c r="AD18" s="7">
        <f t="shared" si="26"/>
        <v>1.3029177701306494E-3</v>
      </c>
      <c r="AE18" s="7">
        <f t="shared" si="26"/>
        <v>1.2845075063633192E-3</v>
      </c>
      <c r="AF18" s="7">
        <f t="shared" si="26"/>
        <v>1.3936852583249662E-3</v>
      </c>
      <c r="AG18" s="7">
        <f t="shared" si="26"/>
        <v>1.363723138716101E-3</v>
      </c>
      <c r="AH18" s="7">
        <f t="shared" si="26"/>
        <v>1.3764481958162113E-3</v>
      </c>
      <c r="AI18" s="7">
        <f t="shared" si="26"/>
        <v>1.3806518878485816E-3</v>
      </c>
      <c r="AJ18" s="7">
        <f t="shared" si="26"/>
        <v>1.368273557830824E-3</v>
      </c>
      <c r="AK18" s="7">
        <f t="shared" si="26"/>
        <v>1.4267067378525274E-3</v>
      </c>
      <c r="AL18" s="7">
        <f t="shared" si="26"/>
        <v>1.3947509330530104E-3</v>
      </c>
      <c r="AM18" s="7">
        <f t="shared" si="26"/>
        <v>1.4511216972073586E-3</v>
      </c>
      <c r="AN18" s="7">
        <f t="shared" si="26"/>
        <v>1.4341743850950412E-3</v>
      </c>
      <c r="AO18" s="7">
        <f t="shared" si="26"/>
        <v>1.489927002509342E-3</v>
      </c>
      <c r="AP18" s="7">
        <f t="shared" si="14"/>
        <v>1.5006667316189281E-3</v>
      </c>
      <c r="AQ18" s="7">
        <f t="shared" si="14"/>
        <v>1.5479024005528425E-3</v>
      </c>
      <c r="AR18" s="7">
        <f t="shared" si="15"/>
        <v>1.4320054416342046E-3</v>
      </c>
      <c r="AS18" s="7">
        <f t="shared" si="15"/>
        <v>1.4082280424885737E-3</v>
      </c>
      <c r="AT18" s="7">
        <f t="shared" si="16"/>
        <v>1.4954335263351304E-3</v>
      </c>
      <c r="AU18" s="7">
        <f>AU9/AU$10</f>
        <v>1.5503198151580915E-3</v>
      </c>
      <c r="AV18" s="7">
        <f t="shared" si="17"/>
        <v>1.5890495234729012E-3</v>
      </c>
      <c r="AW18" s="7">
        <f t="shared" si="17"/>
        <v>1.4022381287779947E-3</v>
      </c>
      <c r="AX18" s="7">
        <f t="shared" si="17"/>
        <v>1.42493568150892E-3</v>
      </c>
      <c r="AY18" s="7">
        <f t="shared" si="17"/>
        <v>1.3455758864291082E-3</v>
      </c>
      <c r="AZ18" s="7">
        <f t="shared" si="18"/>
        <v>1.5604299486732917E-3</v>
      </c>
      <c r="BA18" s="7">
        <f t="shared" si="18"/>
        <v>1.4074245866121005E-3</v>
      </c>
      <c r="BB18" s="7">
        <f t="shared" si="18"/>
        <v>1.4117076714669514E-3</v>
      </c>
      <c r="BC18" s="7">
        <f t="shared" si="18"/>
        <v>1.356551647112902E-3</v>
      </c>
      <c r="BD18" s="7" t="e">
        <f t="shared" ref="BD18:BE18" si="27">BD9/BD$10</f>
        <v>#DIV/0!</v>
      </c>
      <c r="BE18" s="7" t="e">
        <f t="shared" si="27"/>
        <v>#DIV/0!</v>
      </c>
      <c r="BF18" s="1187"/>
    </row>
    <row r="19" spans="19:58" ht="14.5" thickTop="1">
      <c r="W19" s="638" t="s">
        <v>701</v>
      </c>
      <c r="Y19" s="638" t="s">
        <v>642</v>
      </c>
      <c r="Z19" s="184"/>
      <c r="AA19" s="184">
        <f>SUM(AA14:AA18)</f>
        <v>0.99999999999999989</v>
      </c>
      <c r="AB19" s="184">
        <f t="shared" ref="AB19:AZ19" si="28">SUM(AB14:AB18)</f>
        <v>1</v>
      </c>
      <c r="AC19" s="184">
        <f t="shared" si="28"/>
        <v>1.0000000000000002</v>
      </c>
      <c r="AD19" s="184">
        <f t="shared" si="28"/>
        <v>0.99999999999999989</v>
      </c>
      <c r="AE19" s="184">
        <f t="shared" si="28"/>
        <v>1</v>
      </c>
      <c r="AF19" s="184">
        <f t="shared" si="28"/>
        <v>1</v>
      </c>
      <c r="AG19" s="184">
        <f t="shared" si="28"/>
        <v>1</v>
      </c>
      <c r="AH19" s="184">
        <f t="shared" si="28"/>
        <v>1</v>
      </c>
      <c r="AI19" s="184">
        <f t="shared" si="28"/>
        <v>1</v>
      </c>
      <c r="AJ19" s="184">
        <f t="shared" si="28"/>
        <v>1</v>
      </c>
      <c r="AK19" s="184">
        <f>SUM(AK14:AK18)</f>
        <v>0.99999999999999967</v>
      </c>
      <c r="AL19" s="184">
        <f t="shared" si="28"/>
        <v>1</v>
      </c>
      <c r="AM19" s="184">
        <f t="shared" si="28"/>
        <v>0.99999999999999978</v>
      </c>
      <c r="AN19" s="184">
        <f t="shared" si="28"/>
        <v>1</v>
      </c>
      <c r="AO19" s="184">
        <f t="shared" si="28"/>
        <v>1</v>
      </c>
      <c r="AP19" s="184">
        <f t="shared" si="28"/>
        <v>1</v>
      </c>
      <c r="AQ19" s="184">
        <f t="shared" si="28"/>
        <v>1.0000000000000002</v>
      </c>
      <c r="AR19" s="184">
        <f t="shared" si="28"/>
        <v>1.0000000000000002</v>
      </c>
      <c r="AS19" s="184">
        <f t="shared" si="28"/>
        <v>1</v>
      </c>
      <c r="AT19" s="184">
        <f t="shared" si="28"/>
        <v>1.0000000000000002</v>
      </c>
      <c r="AU19" s="184">
        <f t="shared" si="28"/>
        <v>0.99999999999999989</v>
      </c>
      <c r="AV19" s="184">
        <f t="shared" si="28"/>
        <v>1</v>
      </c>
      <c r="AW19" s="184">
        <f t="shared" si="28"/>
        <v>0.99999999999999978</v>
      </c>
      <c r="AX19" s="184">
        <f t="shared" si="28"/>
        <v>1</v>
      </c>
      <c r="AY19" s="184">
        <f t="shared" si="28"/>
        <v>1</v>
      </c>
      <c r="AZ19" s="184">
        <f t="shared" si="28"/>
        <v>1</v>
      </c>
      <c r="BA19" s="184">
        <f>SUM(BA14:BA18)</f>
        <v>1</v>
      </c>
      <c r="BB19" s="184">
        <f t="shared" ref="BB19" si="29">SUM(BB14:BB18)</f>
        <v>1</v>
      </c>
      <c r="BC19" s="184">
        <f t="shared" ref="BC19:BD19" si="30">SUM(BC14:BC18)</f>
        <v>1</v>
      </c>
      <c r="BD19" s="184" t="e">
        <f t="shared" si="30"/>
        <v>#DIV/0!</v>
      </c>
      <c r="BE19" s="184" t="e">
        <f>SUM(BE14:BE18)</f>
        <v>#DIV/0!</v>
      </c>
      <c r="BF19" s="1481"/>
    </row>
    <row r="21" spans="19:58">
      <c r="W21" s="9" t="s">
        <v>705</v>
      </c>
      <c r="Y21" s="1" t="s">
        <v>706</v>
      </c>
    </row>
    <row r="22" spans="19:58">
      <c r="W22" s="10"/>
      <c r="Y22" s="10"/>
      <c r="Z22" s="194"/>
      <c r="AA22" s="10">
        <v>1990</v>
      </c>
      <c r="AB22" s="10">
        <f t="shared" ref="AB22:AP22" si="31">AA22+1</f>
        <v>1991</v>
      </c>
      <c r="AC22" s="10">
        <f t="shared" si="31"/>
        <v>1992</v>
      </c>
      <c r="AD22" s="10">
        <f t="shared" si="31"/>
        <v>1993</v>
      </c>
      <c r="AE22" s="10">
        <f t="shared" si="31"/>
        <v>1994</v>
      </c>
      <c r="AF22" s="10">
        <f t="shared" si="31"/>
        <v>1995</v>
      </c>
      <c r="AG22" s="10">
        <f t="shared" si="31"/>
        <v>1996</v>
      </c>
      <c r="AH22" s="10">
        <f t="shared" si="31"/>
        <v>1997</v>
      </c>
      <c r="AI22" s="10">
        <f t="shared" si="31"/>
        <v>1998</v>
      </c>
      <c r="AJ22" s="10">
        <f t="shared" si="31"/>
        <v>1999</v>
      </c>
      <c r="AK22" s="10">
        <f t="shared" si="31"/>
        <v>2000</v>
      </c>
      <c r="AL22" s="10">
        <f t="shared" si="31"/>
        <v>2001</v>
      </c>
      <c r="AM22" s="10">
        <f t="shared" si="31"/>
        <v>2002</v>
      </c>
      <c r="AN22" s="10">
        <f t="shared" si="31"/>
        <v>2003</v>
      </c>
      <c r="AO22" s="10">
        <f t="shared" si="31"/>
        <v>2004</v>
      </c>
      <c r="AP22" s="10">
        <f t="shared" si="31"/>
        <v>2005</v>
      </c>
      <c r="AQ22" s="10">
        <f t="shared" ref="AQ22:AZ22" si="32">AP22+1</f>
        <v>2006</v>
      </c>
      <c r="AR22" s="10">
        <f t="shared" si="32"/>
        <v>2007</v>
      </c>
      <c r="AS22" s="10">
        <f t="shared" si="32"/>
        <v>2008</v>
      </c>
      <c r="AT22" s="10">
        <f t="shared" si="32"/>
        <v>2009</v>
      </c>
      <c r="AU22" s="10">
        <f t="shared" si="32"/>
        <v>2010</v>
      </c>
      <c r="AV22" s="10">
        <f t="shared" si="32"/>
        <v>2011</v>
      </c>
      <c r="AW22" s="10">
        <f t="shared" si="32"/>
        <v>2012</v>
      </c>
      <c r="AX22" s="10">
        <f t="shared" si="32"/>
        <v>2013</v>
      </c>
      <c r="AY22" s="10">
        <f t="shared" si="32"/>
        <v>2014</v>
      </c>
      <c r="AZ22" s="10">
        <f t="shared" si="32"/>
        <v>2015</v>
      </c>
      <c r="BA22" s="10">
        <f>AZ22+1</f>
        <v>2016</v>
      </c>
      <c r="BB22" s="10">
        <f t="shared" ref="BB22" si="33">BA22+1</f>
        <v>2017</v>
      </c>
      <c r="BC22" s="10">
        <f t="shared" ref="BC22" si="34">BB22+1</f>
        <v>2018</v>
      </c>
      <c r="BD22" s="10">
        <f t="shared" ref="BD22" si="35">BC22+1</f>
        <v>2019</v>
      </c>
      <c r="BE22" s="10">
        <f>BD22+1</f>
        <v>2020</v>
      </c>
      <c r="BF22" s="1471"/>
    </row>
    <row r="23" spans="19:58">
      <c r="W23" s="636" t="s">
        <v>697</v>
      </c>
      <c r="Y23" s="636" t="s">
        <v>643</v>
      </c>
      <c r="Z23" s="32"/>
      <c r="AA23" s="235"/>
      <c r="AB23" s="15">
        <f t="shared" ref="AB23:AH28" si="36">AB5/$AA5-1</f>
        <v>-2.1782882383816538E-2</v>
      </c>
      <c r="AC23" s="15">
        <f t="shared" si="36"/>
        <v>3.2167699308847109E-2</v>
      </c>
      <c r="AD23" s="15">
        <f t="shared" si="36"/>
        <v>-9.632345638494999E-2</v>
      </c>
      <c r="AE23" s="15">
        <f t="shared" si="36"/>
        <v>6.0450128695196392E-2</v>
      </c>
      <c r="AF23" s="15">
        <f t="shared" si="36"/>
        <v>2.2817013478014792E-2</v>
      </c>
      <c r="AG23" s="15">
        <f t="shared" si="36"/>
        <v>-8.9356847665766903E-4</v>
      </c>
      <c r="AH23" s="15">
        <f t="shared" si="36"/>
        <v>-1.0447947749852915E-2</v>
      </c>
      <c r="AI23" s="15">
        <f t="shared" ref="AI23:BA23" si="37">AI5/$AA5-1</f>
        <v>-5.9543419926358032E-2</v>
      </c>
      <c r="AJ23" s="15">
        <f t="shared" si="37"/>
        <v>-4.8742482903428197E-2</v>
      </c>
      <c r="AK23" s="15">
        <f t="shared" si="37"/>
        <v>-3.2470422362108176E-2</v>
      </c>
      <c r="AL23" s="15">
        <f t="shared" si="37"/>
        <v>-4.0317404784185773E-2</v>
      </c>
      <c r="AM23" s="15">
        <f t="shared" si="37"/>
        <v>-3.3498475071319977E-2</v>
      </c>
      <c r="AN23" s="15">
        <f t="shared" si="37"/>
        <v>-7.6041498158990084E-2</v>
      </c>
      <c r="AO23" s="15">
        <f t="shared" si="37"/>
        <v>-2.4367619125498896E-2</v>
      </c>
      <c r="AP23" s="15">
        <f t="shared" si="37"/>
        <v>-2.1360156224944249E-2</v>
      </c>
      <c r="AQ23" s="15">
        <f t="shared" si="37"/>
        <v>-3.1407121938535787E-2</v>
      </c>
      <c r="AR23" s="15">
        <f t="shared" si="37"/>
        <v>-6.6073657343214132E-3</v>
      </c>
      <c r="AS23" s="15">
        <f t="shared" si="37"/>
        <v>-8.2931845650335845E-4</v>
      </c>
      <c r="AT23" s="15">
        <f t="shared" si="37"/>
        <v>-1.7692217113262521E-2</v>
      </c>
      <c r="AU23" s="15">
        <f t="shared" si="37"/>
        <v>1.5243360641541193E-2</v>
      </c>
      <c r="AV23" s="15">
        <f t="shared" si="37"/>
        <v>-1.0436506336419793E-3</v>
      </c>
      <c r="AW23" s="15">
        <f t="shared" si="37"/>
        <v>-2.4639279455105023E-2</v>
      </c>
      <c r="AX23" s="15">
        <f t="shared" si="37"/>
        <v>-2.5978980194502954E-2</v>
      </c>
      <c r="AY23" s="15">
        <f t="shared" si="37"/>
        <v>-4.0339715419102973E-2</v>
      </c>
      <c r="AZ23" s="15">
        <f t="shared" si="37"/>
        <v>-6.1742942257224431E-2</v>
      </c>
      <c r="BA23" s="15">
        <f t="shared" si="37"/>
        <v>-6.5467885112833302E-2</v>
      </c>
      <c r="BB23" s="15">
        <f t="shared" ref="BB23:BE23" si="38">BB5/$AA5-1</f>
        <v>-7.5931524298154751E-2</v>
      </c>
      <c r="BC23" s="15">
        <f t="shared" si="38"/>
        <v>-7.9724356290279186E-2</v>
      </c>
      <c r="BD23" s="15">
        <f t="shared" si="38"/>
        <v>-1</v>
      </c>
      <c r="BE23" s="15">
        <f t="shared" si="38"/>
        <v>-1</v>
      </c>
      <c r="BF23" s="1072"/>
    </row>
    <row r="24" spans="19:58">
      <c r="W24" s="636" t="s">
        <v>698</v>
      </c>
      <c r="Y24" s="636" t="s">
        <v>636</v>
      </c>
      <c r="Z24" s="32"/>
      <c r="AA24" s="235"/>
      <c r="AB24" s="15">
        <f t="shared" si="36"/>
        <v>-7.3753947376101747E-3</v>
      </c>
      <c r="AC24" s="15">
        <f t="shared" si="36"/>
        <v>-1.0108935156000087E-2</v>
      </c>
      <c r="AD24" s="15">
        <f t="shared" si="36"/>
        <v>-2.5935400192898972E-2</v>
      </c>
      <c r="AE24" s="15">
        <f t="shared" si="36"/>
        <v>-3.9563218432887792E-2</v>
      </c>
      <c r="AF24" s="15">
        <f t="shared" si="36"/>
        <v>-6.1243935114080217E-2</v>
      </c>
      <c r="AG24" s="15">
        <f t="shared" ref="AG24:BA24" si="39">AG6/$AA6-1</f>
        <v>-8.282713598173963E-2</v>
      </c>
      <c r="AH24" s="15">
        <f t="shared" si="39"/>
        <v>-0.10757001801062949</v>
      </c>
      <c r="AI24" s="15">
        <f t="shared" si="39"/>
        <v>-0.13720571912708746</v>
      </c>
      <c r="AJ24" s="15">
        <f t="shared" si="39"/>
        <v>-0.16350579997797521</v>
      </c>
      <c r="AK24" s="15">
        <f t="shared" si="39"/>
        <v>-0.18786160371066285</v>
      </c>
      <c r="AL24" s="15">
        <f t="shared" si="39"/>
        <v>-0.21658510404102882</v>
      </c>
      <c r="AM24" s="15">
        <f t="shared" si="39"/>
        <v>-0.2436044270069182</v>
      </c>
      <c r="AN24" s="15">
        <f t="shared" si="39"/>
        <v>-0.26867451059025083</v>
      </c>
      <c r="AO24" s="15">
        <f t="shared" si="39"/>
        <v>-0.29695699521986085</v>
      </c>
      <c r="AP24" s="15">
        <f t="shared" si="39"/>
        <v>-0.32309874208125333</v>
      </c>
      <c r="AQ24" s="15">
        <f t="shared" si="39"/>
        <v>-0.35287580220192483</v>
      </c>
      <c r="AR24" s="15">
        <f t="shared" si="39"/>
        <v>-0.38087409129176386</v>
      </c>
      <c r="AS24" s="15">
        <f t="shared" si="39"/>
        <v>-0.40942316723453376</v>
      </c>
      <c r="AT24" s="15">
        <f t="shared" si="39"/>
        <v>-0.44147868403119173</v>
      </c>
      <c r="AU24" s="15">
        <f t="shared" si="39"/>
        <v>-0.47098524459390723</v>
      </c>
      <c r="AV24" s="15">
        <f t="shared" si="39"/>
        <v>-0.49316869717598844</v>
      </c>
      <c r="AW24" s="15">
        <f t="shared" si="39"/>
        <v>-0.51405010896760517</v>
      </c>
      <c r="AX24" s="15">
        <f t="shared" si="39"/>
        <v>-0.53307940904428586</v>
      </c>
      <c r="AY24" s="15">
        <f t="shared" si="39"/>
        <v>-0.55216652432264435</v>
      </c>
      <c r="AZ24" s="15">
        <f t="shared" si="39"/>
        <v>-0.56998772284208821</v>
      </c>
      <c r="BA24" s="15">
        <f t="shared" si="39"/>
        <v>-0.58846094586622288</v>
      </c>
      <c r="BB24" s="15">
        <f t="shared" ref="BB24:BE24" si="40">BB6/$AA6-1</f>
        <v>-0.60619718343598161</v>
      </c>
      <c r="BC24" s="15">
        <f t="shared" si="40"/>
        <v>-0.62139475260858834</v>
      </c>
      <c r="BD24" s="15">
        <f t="shared" si="40"/>
        <v>-1</v>
      </c>
      <c r="BE24" s="15">
        <f t="shared" si="40"/>
        <v>-1</v>
      </c>
      <c r="BF24" s="1072"/>
    </row>
    <row r="25" spans="19:58">
      <c r="W25" s="636" t="s">
        <v>699</v>
      </c>
      <c r="Y25" s="636" t="s">
        <v>640</v>
      </c>
      <c r="Z25" s="32"/>
      <c r="AA25" s="235"/>
      <c r="AB25" s="15">
        <f t="shared" si="36"/>
        <v>-3.8467272628668336E-3</v>
      </c>
      <c r="AC25" s="15">
        <f t="shared" si="36"/>
        <v>-1.2508723290712398E-2</v>
      </c>
      <c r="AD25" s="15">
        <f t="shared" si="36"/>
        <v>1.4789788280806793E-3</v>
      </c>
      <c r="AE25" s="15">
        <f t="shared" si="36"/>
        <v>-2.570387228136628E-3</v>
      </c>
      <c r="AF25" s="15">
        <f t="shared" si="36"/>
        <v>2.3640344370181365E-2</v>
      </c>
      <c r="AG25" s="15">
        <f t="shared" ref="AG25:BA25" si="41">AG7/$AA7-1</f>
        <v>2.9918715904079907E-2</v>
      </c>
      <c r="AH25" s="15">
        <f t="shared" si="41"/>
        <v>-2.9987166734902537E-2</v>
      </c>
      <c r="AI25" s="15">
        <f t="shared" si="41"/>
        <v>-6.7131196436047258E-2</v>
      </c>
      <c r="AJ25" s="15">
        <f t="shared" si="41"/>
        <v>-7.1031410862321009E-2</v>
      </c>
      <c r="AK25" s="15">
        <f t="shared" si="41"/>
        <v>-6.95607109755495E-2</v>
      </c>
      <c r="AL25" s="15">
        <f t="shared" si="41"/>
        <v>-0.10744228747199192</v>
      </c>
      <c r="AM25" s="15">
        <f t="shared" si="41"/>
        <v>-9.6882848245134823E-2</v>
      </c>
      <c r="AN25" s="15">
        <f t="shared" si="41"/>
        <v>-9.8504937606918697E-2</v>
      </c>
      <c r="AO25" s="15">
        <f t="shared" si="41"/>
        <v>-9.9636711685231472E-3</v>
      </c>
      <c r="AP25" s="15">
        <f t="shared" si="41"/>
        <v>4.7880832103246895E-2</v>
      </c>
      <c r="AQ25" s="15">
        <f t="shared" si="41"/>
        <v>8.187569737771061E-2</v>
      </c>
      <c r="AR25" s="15">
        <f t="shared" si="41"/>
        <v>8.9710627678600163E-2</v>
      </c>
      <c r="AS25" s="15">
        <f t="shared" si="41"/>
        <v>4.6201802411734327E-2</v>
      </c>
      <c r="AT25" s="15">
        <f t="shared" si="41"/>
        <v>-3.105161724085892E-2</v>
      </c>
      <c r="AU25" s="15">
        <f t="shared" si="41"/>
        <v>2.4326405268156215E-2</v>
      </c>
      <c r="AV25" s="15">
        <f t="shared" si="41"/>
        <v>-0.20384312045907027</v>
      </c>
      <c r="AW25" s="15">
        <f t="shared" si="41"/>
        <v>-0.19110441035789238</v>
      </c>
      <c r="AX25" s="15">
        <f t="shared" si="41"/>
        <v>-0.23882923912240139</v>
      </c>
      <c r="AY25" s="15">
        <f t="shared" si="41"/>
        <v>-0.25900581484167429</v>
      </c>
      <c r="AZ25" s="15">
        <f t="shared" si="41"/>
        <v>-0.28938944837139735</v>
      </c>
      <c r="BA25" s="15">
        <f t="shared" si="41"/>
        <v>-0.29052236417098276</v>
      </c>
      <c r="BB25" s="15">
        <f t="shared" ref="BB25:BE25" si="42">BB7/$AA7-1</f>
        <v>-0.30131989614004062</v>
      </c>
      <c r="BC25" s="15">
        <f t="shared" si="42"/>
        <v>-0.32621144571673411</v>
      </c>
      <c r="BD25" s="15">
        <f t="shared" si="42"/>
        <v>-1</v>
      </c>
      <c r="BE25" s="15">
        <f t="shared" si="42"/>
        <v>-1</v>
      </c>
      <c r="BF25" s="1072"/>
    </row>
    <row r="26" spans="19:58">
      <c r="W26" s="636" t="s">
        <v>700</v>
      </c>
      <c r="Y26" s="636" t="s">
        <v>641</v>
      </c>
      <c r="Z26" s="32"/>
      <c r="AA26" s="235"/>
      <c r="AB26" s="15">
        <f t="shared" si="36"/>
        <v>-0.10134754000492241</v>
      </c>
      <c r="AC26" s="15">
        <f t="shared" si="36"/>
        <v>-0.19474227287005474</v>
      </c>
      <c r="AD26" s="15">
        <f t="shared" si="36"/>
        <v>-0.32328310485388689</v>
      </c>
      <c r="AE26" s="15">
        <f t="shared" si="36"/>
        <v>-0.40943783932922118</v>
      </c>
      <c r="AF26" s="15">
        <f t="shared" si="36"/>
        <v>-0.46773171521610502</v>
      </c>
      <c r="AG26" s="15">
        <f t="shared" ref="AG26:BA26" si="43">AG8/$AA8-1</f>
        <v>-0.53481613216710711</v>
      </c>
      <c r="AH26" s="15">
        <f t="shared" si="43"/>
        <v>-0.55839343017401943</v>
      </c>
      <c r="AI26" s="15">
        <f t="shared" si="43"/>
        <v>-0.59625654218309232</v>
      </c>
      <c r="AJ26" s="15">
        <f t="shared" si="43"/>
        <v>-0.60716976358439956</v>
      </c>
      <c r="AK26" s="15">
        <f t="shared" si="43"/>
        <v>-0.63086215985055838</v>
      </c>
      <c r="AL26" s="15">
        <f t="shared" si="43"/>
        <v>-0.67821771591117175</v>
      </c>
      <c r="AM26" s="15">
        <f t="shared" si="43"/>
        <v>-0.78726790345976139</v>
      </c>
      <c r="AN26" s="15">
        <f t="shared" si="43"/>
        <v>-0.79537580333899771</v>
      </c>
      <c r="AO26" s="15">
        <f t="shared" si="43"/>
        <v>-0.80362621612793839</v>
      </c>
      <c r="AP26" s="15">
        <f t="shared" si="43"/>
        <v>-0.80365881339945422</v>
      </c>
      <c r="AQ26" s="15">
        <f t="shared" si="43"/>
        <v>-0.80245934126361429</v>
      </c>
      <c r="AR26" s="15">
        <f t="shared" si="43"/>
        <v>-0.80393097549553594</v>
      </c>
      <c r="AS26" s="15">
        <f t="shared" si="43"/>
        <v>-0.80960787441208659</v>
      </c>
      <c r="AT26" s="15">
        <f t="shared" si="43"/>
        <v>-0.81572319581523633</v>
      </c>
      <c r="AU26" s="15">
        <f t="shared" si="43"/>
        <v>-0.82209760723101666</v>
      </c>
      <c r="AV26" s="15">
        <f t="shared" si="43"/>
        <v>-0.82563282305685004</v>
      </c>
      <c r="AW26" s="15">
        <f t="shared" si="43"/>
        <v>-0.82897266908679768</v>
      </c>
      <c r="AX26" s="15">
        <f t="shared" si="43"/>
        <v>-0.83586938774472097</v>
      </c>
      <c r="AY26" s="15">
        <f t="shared" si="43"/>
        <v>-0.83791579877532085</v>
      </c>
      <c r="AZ26" s="15">
        <f t="shared" si="43"/>
        <v>-0.841642459394354</v>
      </c>
      <c r="BA26" s="15">
        <f t="shared" si="43"/>
        <v>-0.84029447333307195</v>
      </c>
      <c r="BB26" s="15">
        <f t="shared" ref="BB26:BE26" si="44">BB8/$AA8-1</f>
        <v>-0.83906820063912557</v>
      </c>
      <c r="BC26" s="15">
        <f t="shared" si="44"/>
        <v>-0.85097091001932745</v>
      </c>
      <c r="BD26" s="15">
        <f t="shared" si="44"/>
        <v>-1</v>
      </c>
      <c r="BE26" s="15">
        <f t="shared" si="44"/>
        <v>-1</v>
      </c>
      <c r="BF26" s="1072"/>
    </row>
    <row r="27" spans="19:58" ht="14.5" thickBot="1">
      <c r="W27" s="1453" t="s">
        <v>1057</v>
      </c>
      <c r="Y27" s="637" t="s">
        <v>1246</v>
      </c>
      <c r="Z27" s="238"/>
      <c r="AA27" s="242"/>
      <c r="AB27" s="16">
        <f t="shared" si="36"/>
        <v>-3.7604330087778193E-2</v>
      </c>
      <c r="AC27" s="16">
        <f t="shared" si="36"/>
        <v>-9.3206679020228278E-2</v>
      </c>
      <c r="AD27" s="16">
        <f t="shared" si="36"/>
        <v>-0.13849687140733424</v>
      </c>
      <c r="AE27" s="16">
        <f t="shared" si="36"/>
        <v>-7.8818907344737621E-2</v>
      </c>
      <c r="AF27" s="16">
        <f t="shared" si="36"/>
        <v>-3.4715479706928121E-2</v>
      </c>
      <c r="AG27" s="16">
        <f t="shared" ref="AG27:BA27" si="45">AG9/$AA9-1</f>
        <v>-8.2608101886638252E-2</v>
      </c>
      <c r="AH27" s="16">
        <f t="shared" si="45"/>
        <v>-9.1129894017291546E-2</v>
      </c>
      <c r="AI27" s="16">
        <f t="shared" si="45"/>
        <v>-0.13083811625161923</v>
      </c>
      <c r="AJ27" s="16">
        <f t="shared" si="45"/>
        <v>-0.14129577591351961</v>
      </c>
      <c r="AK27" s="16">
        <f t="shared" si="45"/>
        <v>-0.10481015705523911</v>
      </c>
      <c r="AL27" s="16">
        <f t="shared" si="45"/>
        <v>-0.14444261954191284</v>
      </c>
      <c r="AM27" s="16">
        <f t="shared" si="45"/>
        <v>-0.12654830553512664</v>
      </c>
      <c r="AN27" s="16">
        <f t="shared" si="45"/>
        <v>-0.1709762348006777</v>
      </c>
      <c r="AO27" s="16">
        <f t="shared" si="45"/>
        <v>-0.11330870668367221</v>
      </c>
      <c r="AP27" s="16">
        <f t="shared" si="45"/>
        <v>-0.11136989448800683</v>
      </c>
      <c r="AQ27" s="16">
        <f t="shared" si="45"/>
        <v>-9.8273988276960211E-2</v>
      </c>
      <c r="AR27" s="16">
        <f t="shared" si="45"/>
        <v>-0.15926496773591603</v>
      </c>
      <c r="AS27" s="16">
        <f t="shared" si="45"/>
        <v>-0.18020099998208416</v>
      </c>
      <c r="AT27" s="16">
        <f t="shared" si="45"/>
        <v>-0.15322709577581139</v>
      </c>
      <c r="AU27" s="16">
        <f t="shared" si="45"/>
        <v>-0.10916212098698708</v>
      </c>
      <c r="AV27" s="16">
        <f t="shared" si="45"/>
        <v>-0.1133531518058235</v>
      </c>
      <c r="AW27" s="16">
        <f t="shared" si="45"/>
        <v>-0.23779313165326621</v>
      </c>
      <c r="AX27" s="16">
        <f t="shared" si="45"/>
        <v>-0.23417789138346268</v>
      </c>
      <c r="AY27" s="16">
        <f t="shared" si="45"/>
        <v>-0.29120073482864517</v>
      </c>
      <c r="AZ27" s="16">
        <f t="shared" si="45"/>
        <v>-0.19921816476783705</v>
      </c>
      <c r="BA27" s="16">
        <f t="shared" si="45"/>
        <v>-0.2853745628131602</v>
      </c>
      <c r="BB27" s="16">
        <f t="shared" ref="BB27:BE27" si="46">BB9/$AA9-1</f>
        <v>-0.29483768524593423</v>
      </c>
      <c r="BC27" s="16">
        <f>BC9/$AA9-1</f>
        <v>-0.33095585290971341</v>
      </c>
      <c r="BD27" s="16">
        <f t="shared" si="46"/>
        <v>-1</v>
      </c>
      <c r="BE27" s="16">
        <f t="shared" si="46"/>
        <v>-1</v>
      </c>
      <c r="BF27" s="1072"/>
    </row>
    <row r="28" spans="19:58" ht="14.5" thickTop="1">
      <c r="W28" s="638" t="s">
        <v>701</v>
      </c>
      <c r="Y28" s="638" t="s">
        <v>642</v>
      </c>
      <c r="Z28" s="109"/>
      <c r="AA28" s="243"/>
      <c r="AB28" s="17">
        <f t="shared" si="36"/>
        <v>-2.6087430086443764E-2</v>
      </c>
      <c r="AC28" s="17">
        <f t="shared" si="36"/>
        <v>-6.7490429705225896E-3</v>
      </c>
      <c r="AD28" s="17">
        <f t="shared" si="36"/>
        <v>-9.8899505040911717E-2</v>
      </c>
      <c r="AE28" s="17">
        <f t="shared" si="36"/>
        <v>-2.2668839869733892E-2</v>
      </c>
      <c r="AF28" s="17">
        <f t="shared" si="36"/>
        <v>-5.6104290440437188E-2</v>
      </c>
      <c r="AG28" s="17">
        <f t="shared" ref="AG28:BA28" si="47">AG10/$AA10-1</f>
        <v>-8.3226465335322741E-2</v>
      </c>
      <c r="AH28" s="17">
        <f t="shared" si="47"/>
        <v>-0.10013921761743005</v>
      </c>
      <c r="AI28" s="17">
        <f t="shared" si="47"/>
        <v>-0.14207394377259519</v>
      </c>
      <c r="AJ28" s="17">
        <f t="shared" si="47"/>
        <v>-0.14472841866792296</v>
      </c>
      <c r="AK28" s="17">
        <f t="shared" si="47"/>
        <v>-0.14490609609824889</v>
      </c>
      <c r="AL28" s="17">
        <f t="shared" si="47"/>
        <v>-0.16403930550429113</v>
      </c>
      <c r="AM28" s="17">
        <f t="shared" si="47"/>
        <v>-0.17970808213392653</v>
      </c>
      <c r="AN28" s="17">
        <f t="shared" si="47"/>
        <v>-0.21223189084340255</v>
      </c>
      <c r="AO28" s="17">
        <f t="shared" si="47"/>
        <v>-0.18896269727115167</v>
      </c>
      <c r="AP28" s="17">
        <f t="shared" si="47"/>
        <v>-0.19300629997485907</v>
      </c>
      <c r="AQ28" s="17">
        <f t="shared" si="47"/>
        <v>-0.20610256160925089</v>
      </c>
      <c r="AR28" s="17">
        <f t="shared" si="47"/>
        <v>-0.19989340054720184</v>
      </c>
      <c r="AS28" s="17">
        <f t="shared" si="47"/>
        <v>-0.20664461748004681</v>
      </c>
      <c r="AT28" s="17">
        <f t="shared" si="47"/>
        <v>-0.22832715757323252</v>
      </c>
      <c r="AU28" s="17">
        <f t="shared" si="47"/>
        <v>-0.2169116663653512</v>
      </c>
      <c r="AV28" s="17">
        <f t="shared" si="47"/>
        <v>-0.23959210235928408</v>
      </c>
      <c r="AW28" s="17">
        <f t="shared" si="47"/>
        <v>-0.2592281633571859</v>
      </c>
      <c r="AX28" s="17">
        <f t="shared" si="47"/>
        <v>-0.26757018492208795</v>
      </c>
      <c r="AY28" s="17">
        <f t="shared" si="47"/>
        <v>-0.28212564417970798</v>
      </c>
      <c r="AZ28" s="17">
        <f t="shared" si="47"/>
        <v>-0.30063593602269667</v>
      </c>
      <c r="BA28" s="17">
        <f t="shared" si="47"/>
        <v>-0.30803087991425671</v>
      </c>
      <c r="BB28" s="17">
        <f t="shared" ref="BB28:BE28" si="48">BB10/$AA10-1</f>
        <v>-0.31926560166333695</v>
      </c>
      <c r="BC28" s="17">
        <f t="shared" si="48"/>
        <v>-0.32787226085894006</v>
      </c>
      <c r="BD28" s="17">
        <f t="shared" si="48"/>
        <v>-1</v>
      </c>
      <c r="BE28" s="17">
        <f t="shared" si="48"/>
        <v>-1</v>
      </c>
      <c r="BF28" s="1072"/>
    </row>
    <row r="29" spans="19:5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BB29" s="18"/>
    </row>
    <row r="30" spans="19:58">
      <c r="W30" s="201" t="s">
        <v>707</v>
      </c>
      <c r="Y30" s="1" t="s">
        <v>708</v>
      </c>
    </row>
    <row r="31" spans="19:58">
      <c r="W31" s="10"/>
      <c r="Y31" s="10"/>
      <c r="Z31" s="194"/>
      <c r="AA31" s="10">
        <v>1990</v>
      </c>
      <c r="AB31" s="10">
        <f t="shared" ref="AB31:AZ31" si="49">AA31+1</f>
        <v>1991</v>
      </c>
      <c r="AC31" s="10">
        <f t="shared" si="49"/>
        <v>1992</v>
      </c>
      <c r="AD31" s="10">
        <f t="shared" si="49"/>
        <v>1993</v>
      </c>
      <c r="AE31" s="10">
        <f t="shared" si="49"/>
        <v>1994</v>
      </c>
      <c r="AF31" s="10">
        <f t="shared" si="49"/>
        <v>1995</v>
      </c>
      <c r="AG31" s="10">
        <f t="shared" si="49"/>
        <v>1996</v>
      </c>
      <c r="AH31" s="10">
        <f t="shared" si="49"/>
        <v>1997</v>
      </c>
      <c r="AI31" s="10">
        <f t="shared" si="49"/>
        <v>1998</v>
      </c>
      <c r="AJ31" s="10">
        <f t="shared" si="49"/>
        <v>1999</v>
      </c>
      <c r="AK31" s="10">
        <f t="shared" si="49"/>
        <v>2000</v>
      </c>
      <c r="AL31" s="10">
        <f t="shared" si="49"/>
        <v>2001</v>
      </c>
      <c r="AM31" s="10">
        <f t="shared" si="49"/>
        <v>2002</v>
      </c>
      <c r="AN31" s="10">
        <f t="shared" si="49"/>
        <v>2003</v>
      </c>
      <c r="AO31" s="10">
        <f t="shared" si="49"/>
        <v>2004</v>
      </c>
      <c r="AP31" s="10">
        <f t="shared" si="49"/>
        <v>2005</v>
      </c>
      <c r="AQ31" s="10">
        <f t="shared" si="49"/>
        <v>2006</v>
      </c>
      <c r="AR31" s="10">
        <f t="shared" si="49"/>
        <v>2007</v>
      </c>
      <c r="AS31" s="10">
        <f t="shared" si="49"/>
        <v>2008</v>
      </c>
      <c r="AT31" s="10">
        <f t="shared" si="49"/>
        <v>2009</v>
      </c>
      <c r="AU31" s="10">
        <f t="shared" si="49"/>
        <v>2010</v>
      </c>
      <c r="AV31" s="10">
        <f t="shared" si="49"/>
        <v>2011</v>
      </c>
      <c r="AW31" s="10">
        <f t="shared" si="49"/>
        <v>2012</v>
      </c>
      <c r="AX31" s="10">
        <f t="shared" si="49"/>
        <v>2013</v>
      </c>
      <c r="AY31" s="10">
        <f t="shared" si="49"/>
        <v>2014</v>
      </c>
      <c r="AZ31" s="10">
        <f t="shared" si="49"/>
        <v>2015</v>
      </c>
      <c r="BA31" s="10">
        <f>AZ31+1</f>
        <v>2016</v>
      </c>
      <c r="BB31" s="10">
        <f t="shared" ref="BB31" si="50">BA31+1</f>
        <v>2017</v>
      </c>
      <c r="BC31" s="10">
        <f t="shared" ref="BC31" si="51">BB31+1</f>
        <v>2018</v>
      </c>
      <c r="BD31" s="10">
        <f t="shared" ref="BD31" si="52">BC31+1</f>
        <v>2019</v>
      </c>
      <c r="BE31" s="10">
        <f>BD31+1</f>
        <v>2020</v>
      </c>
      <c r="BF31" s="1471"/>
    </row>
    <row r="32" spans="19:58">
      <c r="W32" s="636" t="s">
        <v>697</v>
      </c>
      <c r="Y32" s="636" t="s">
        <v>635</v>
      </c>
      <c r="Z32" s="239"/>
      <c r="AA32" s="235"/>
      <c r="AB32" s="235"/>
      <c r="AC32" s="235"/>
      <c r="AD32" s="235"/>
      <c r="AE32" s="235"/>
      <c r="AF32" s="235"/>
      <c r="AG32" s="235"/>
      <c r="AH32" s="235"/>
      <c r="AI32" s="235"/>
      <c r="AJ32" s="235"/>
      <c r="AK32" s="235"/>
      <c r="AL32" s="235"/>
      <c r="AM32" s="235"/>
      <c r="AN32" s="235"/>
      <c r="AO32" s="235"/>
      <c r="AP32" s="235"/>
      <c r="AQ32" s="15">
        <f t="shared" ref="AQ32:AQ37" si="53">AQ5/$AP5-1</f>
        <v>-1.0266254513852546E-2</v>
      </c>
      <c r="AR32" s="15">
        <f t="shared" ref="AR32:AW32" si="54">AR5/$AP5-1</f>
        <v>1.5074790367940238E-2</v>
      </c>
      <c r="AS32" s="15">
        <f t="shared" si="54"/>
        <v>2.0978951448823224E-2</v>
      </c>
      <c r="AT32" s="15">
        <f t="shared" si="54"/>
        <v>3.7479969112363953E-3</v>
      </c>
      <c r="AU32" s="15">
        <f t="shared" si="54"/>
        <v>3.7402438802500715E-2</v>
      </c>
      <c r="AV32" s="15">
        <f t="shared" si="54"/>
        <v>2.0759941178086772E-2</v>
      </c>
      <c r="AW32" s="15">
        <f t="shared" si="54"/>
        <v>-3.3506945900666496E-3</v>
      </c>
      <c r="AX32" s="15">
        <f t="shared" ref="AX32:AY37" si="55">AX5/$AP5-1</f>
        <v>-4.7196361347212612E-3</v>
      </c>
      <c r="AY32" s="15">
        <f t="shared" si="55"/>
        <v>-1.9393814092982353E-2</v>
      </c>
      <c r="AZ32" s="15">
        <f t="shared" ref="AZ32:BC32" si="56">AZ5/$AP5-1</f>
        <v>-4.1264195698905493E-2</v>
      </c>
      <c r="BA32" s="15">
        <f t="shared" si="56"/>
        <v>-4.5070440538927614E-2</v>
      </c>
      <c r="BB32" s="15">
        <f t="shared" si="56"/>
        <v>-5.5762462994255468E-2</v>
      </c>
      <c r="BC32" s="15">
        <f t="shared" si="56"/>
        <v>-5.9638078744268075E-2</v>
      </c>
      <c r="BD32" s="15">
        <f t="shared" ref="BD32:BE32" si="57">BD5/$AP5-1</f>
        <v>-1</v>
      </c>
      <c r="BE32" s="15">
        <f t="shared" si="57"/>
        <v>-1</v>
      </c>
      <c r="BF32" s="1072"/>
    </row>
    <row r="33" spans="23:58">
      <c r="W33" s="636" t="s">
        <v>698</v>
      </c>
      <c r="Y33" s="636" t="s">
        <v>636</v>
      </c>
      <c r="Z33" s="239"/>
      <c r="AA33" s="235"/>
      <c r="AB33" s="235"/>
      <c r="AC33" s="235"/>
      <c r="AD33" s="235"/>
      <c r="AE33" s="235"/>
      <c r="AF33" s="235"/>
      <c r="AG33" s="235"/>
      <c r="AH33" s="235"/>
      <c r="AI33" s="235"/>
      <c r="AJ33" s="235"/>
      <c r="AK33" s="235"/>
      <c r="AL33" s="235"/>
      <c r="AM33" s="235"/>
      <c r="AN33" s="235"/>
      <c r="AO33" s="235"/>
      <c r="AP33" s="235"/>
      <c r="AQ33" s="15">
        <f t="shared" si="53"/>
        <v>-4.3990256735858879E-2</v>
      </c>
      <c r="AR33" s="15">
        <f t="shared" ref="AR33:AW33" si="58">AR6/$AP6-1</f>
        <v>-8.5352698838455643E-2</v>
      </c>
      <c r="AS33" s="15">
        <f t="shared" si="58"/>
        <v>-0.12752882956474354</v>
      </c>
      <c r="AT33" s="15">
        <f t="shared" si="58"/>
        <v>-0.17488509670364405</v>
      </c>
      <c r="AU33" s="15">
        <f t="shared" si="58"/>
        <v>-0.21847573893917305</v>
      </c>
      <c r="AV33" s="15">
        <f t="shared" si="58"/>
        <v>-0.25124780476497466</v>
      </c>
      <c r="AW33" s="15">
        <f t="shared" si="58"/>
        <v>-0.2820963392407716</v>
      </c>
      <c r="AX33" s="15">
        <f t="shared" si="55"/>
        <v>-0.31020871139855077</v>
      </c>
      <c r="AY33" s="15">
        <f t="shared" si="55"/>
        <v>-0.33840649513002907</v>
      </c>
      <c r="AZ33" s="15">
        <f t="shared" ref="AZ33:BC33" si="59">AZ6/$AP6-1</f>
        <v>-0.36473411427826119</v>
      </c>
      <c r="BA33" s="15">
        <f t="shared" si="59"/>
        <v>-0.39202498249282736</v>
      </c>
      <c r="BB33" s="15">
        <f t="shared" si="59"/>
        <v>-0.41822708710154399</v>
      </c>
      <c r="BC33" s="15">
        <f t="shared" si="59"/>
        <v>-0.44067876523748695</v>
      </c>
      <c r="BD33" s="15">
        <f t="shared" ref="BD33:BE33" si="60">BD6/$AP6-1</f>
        <v>-1</v>
      </c>
      <c r="BE33" s="15">
        <f t="shared" si="60"/>
        <v>-1</v>
      </c>
      <c r="BF33" s="1072"/>
    </row>
    <row r="34" spans="23:58">
      <c r="W34" s="636" t="s">
        <v>699</v>
      </c>
      <c r="Y34" s="636" t="s">
        <v>637</v>
      </c>
      <c r="Z34" s="239"/>
      <c r="AA34" s="235"/>
      <c r="AB34" s="235"/>
      <c r="AC34" s="235"/>
      <c r="AD34" s="235"/>
      <c r="AE34" s="235"/>
      <c r="AF34" s="235"/>
      <c r="AG34" s="235"/>
      <c r="AH34" s="235"/>
      <c r="AI34" s="235"/>
      <c r="AJ34" s="235"/>
      <c r="AK34" s="235"/>
      <c r="AL34" s="235"/>
      <c r="AM34" s="235"/>
      <c r="AN34" s="235"/>
      <c r="AO34" s="235"/>
      <c r="AP34" s="235"/>
      <c r="AQ34" s="15">
        <f t="shared" si="53"/>
        <v>3.2441537465888182E-2</v>
      </c>
      <c r="AR34" s="15">
        <f t="shared" ref="AR34:AW34" si="61">AR7/$AP7-1</f>
        <v>3.9918466197530256E-2</v>
      </c>
      <c r="AS34" s="15">
        <f t="shared" si="61"/>
        <v>-1.6023097666008068E-3</v>
      </c>
      <c r="AT34" s="15">
        <f t="shared" si="61"/>
        <v>-7.5325787938765099E-2</v>
      </c>
      <c r="AU34" s="15">
        <f t="shared" si="61"/>
        <v>-2.2478154112060222E-2</v>
      </c>
      <c r="AV34" s="15">
        <f t="shared" si="61"/>
        <v>-0.24022192681687982</v>
      </c>
      <c r="AW34" s="15">
        <f t="shared" si="61"/>
        <v>-0.22806528675733262</v>
      </c>
      <c r="AX34" s="15">
        <f t="shared" si="55"/>
        <v>-0.27360942431801161</v>
      </c>
      <c r="AY34" s="15">
        <f t="shared" si="55"/>
        <v>-0.29286407150797467</v>
      </c>
      <c r="AZ34" s="15">
        <f t="shared" ref="AZ34:BC34" si="62">AZ7/$AP7-1</f>
        <v>-0.32185938528686953</v>
      </c>
      <c r="BA34" s="15">
        <f t="shared" si="62"/>
        <v>-0.32294053475050788</v>
      </c>
      <c r="BB34" s="15">
        <f t="shared" si="62"/>
        <v>-0.33324469495485642</v>
      </c>
      <c r="BC34" s="15">
        <f t="shared" si="62"/>
        <v>-0.35699887464219027</v>
      </c>
      <c r="BD34" s="15">
        <f t="shared" ref="BD34:BE34" si="63">BD7/$AP7-1</f>
        <v>-1</v>
      </c>
      <c r="BE34" s="15">
        <f t="shared" si="63"/>
        <v>-1</v>
      </c>
      <c r="BF34" s="1072"/>
    </row>
    <row r="35" spans="23:58">
      <c r="W35" s="636" t="s">
        <v>700</v>
      </c>
      <c r="Y35" s="636" t="s">
        <v>638</v>
      </c>
      <c r="Z35" s="239"/>
      <c r="AA35" s="235"/>
      <c r="AB35" s="235"/>
      <c r="AC35" s="235"/>
      <c r="AD35" s="235"/>
      <c r="AE35" s="235"/>
      <c r="AF35" s="235"/>
      <c r="AG35" s="235"/>
      <c r="AH35" s="235"/>
      <c r="AI35" s="235"/>
      <c r="AJ35" s="235"/>
      <c r="AK35" s="235"/>
      <c r="AL35" s="235"/>
      <c r="AM35" s="235"/>
      <c r="AN35" s="235"/>
      <c r="AO35" s="235"/>
      <c r="AP35" s="235"/>
      <c r="AQ35" s="15">
        <f t="shared" si="53"/>
        <v>6.1091213545545475E-3</v>
      </c>
      <c r="AR35" s="15">
        <f t="shared" ref="AR35:AW35" si="64">AR8/$AP8-1</f>
        <v>-1.3861691517402797E-3</v>
      </c>
      <c r="AS35" s="15">
        <f t="shared" si="64"/>
        <v>-3.0299608124176425E-2</v>
      </c>
      <c r="AT35" s="15">
        <f t="shared" si="64"/>
        <v>-6.1446009493295817E-2</v>
      </c>
      <c r="AU35" s="15">
        <f t="shared" si="64"/>
        <v>-9.3912001607059814E-2</v>
      </c>
      <c r="AV35" s="15">
        <f t="shared" si="64"/>
        <v>-0.11191747405551622</v>
      </c>
      <c r="AW35" s="15">
        <f t="shared" si="64"/>
        <v>-0.12892789396676219</v>
      </c>
      <c r="AX35" s="15">
        <f t="shared" si="55"/>
        <v>-0.16405408820717171</v>
      </c>
      <c r="AY35" s="15">
        <f t="shared" si="55"/>
        <v>-0.17447681746755528</v>
      </c>
      <c r="AZ35" s="15">
        <f t="shared" ref="AZ35:BC35" si="65">AZ8/$AP8-1</f>
        <v>-0.19345735172812795</v>
      </c>
      <c r="BA35" s="15">
        <f t="shared" si="65"/>
        <v>-0.18659182297880583</v>
      </c>
      <c r="BB35" s="15">
        <f t="shared" si="65"/>
        <v>-0.18034620169486582</v>
      </c>
      <c r="BC35" s="15">
        <f t="shared" si="65"/>
        <v>-0.24096878214416206</v>
      </c>
      <c r="BD35" s="15">
        <f t="shared" ref="BD35:BE35" si="66">BD8/$AP8-1</f>
        <v>-1</v>
      </c>
      <c r="BE35" s="15">
        <f t="shared" si="66"/>
        <v>-1</v>
      </c>
      <c r="BF35" s="1072"/>
    </row>
    <row r="36" spans="23:58" ht="14.5" thickBot="1">
      <c r="W36" s="1453" t="s">
        <v>1057</v>
      </c>
      <c r="Y36" s="637" t="s">
        <v>1246</v>
      </c>
      <c r="Z36" s="241"/>
      <c r="AA36" s="242"/>
      <c r="AB36" s="242"/>
      <c r="AC36" s="242"/>
      <c r="AD36" s="242"/>
      <c r="AE36" s="242"/>
      <c r="AF36" s="242"/>
      <c r="AG36" s="242"/>
      <c r="AH36" s="242"/>
      <c r="AI36" s="242"/>
      <c r="AJ36" s="242"/>
      <c r="AK36" s="242"/>
      <c r="AL36" s="242"/>
      <c r="AM36" s="242"/>
      <c r="AN36" s="242"/>
      <c r="AO36" s="242"/>
      <c r="AP36" s="242"/>
      <c r="AQ36" s="16">
        <f t="shared" si="53"/>
        <v>1.4737184943223625E-2</v>
      </c>
      <c r="AR36" s="16">
        <f t="shared" ref="AR36:AW36" si="67">AR9/$AP9-1</f>
        <v>-5.3897648696376366E-2</v>
      </c>
      <c r="AS36" s="16">
        <f t="shared" si="67"/>
        <v>-7.745754399623872E-2</v>
      </c>
      <c r="AT36" s="16">
        <f t="shared" si="67"/>
        <v>-4.7103064625171776E-2</v>
      </c>
      <c r="AU36" s="16">
        <f t="shared" si="67"/>
        <v>2.484468495187464E-3</v>
      </c>
      <c r="AV36" s="16">
        <f t="shared" si="67"/>
        <v>-2.2318142335208124E-3</v>
      </c>
      <c r="AW36" s="16">
        <f t="shared" si="67"/>
        <v>-0.14226756035056842</v>
      </c>
      <c r="AX36" s="16">
        <f t="shared" si="55"/>
        <v>-0.1381992306289227</v>
      </c>
      <c r="AY36" s="16">
        <f t="shared" si="55"/>
        <v>-0.20236861121988092</v>
      </c>
      <c r="AZ36" s="16">
        <f t="shared" ref="AZ36:BC36" si="68">AZ9/$AP9-1</f>
        <v>-9.8858084747438957E-2</v>
      </c>
      <c r="BA36" s="16">
        <f t="shared" si="68"/>
        <v>-0.19581225894310528</v>
      </c>
      <c r="BB36" s="16">
        <f t="shared" si="68"/>
        <v>-0.20646137197008496</v>
      </c>
      <c r="BC36" s="16">
        <f t="shared" si="68"/>
        <v>-0.24710614355698646</v>
      </c>
      <c r="BD36" s="16">
        <f t="shared" ref="BD36:BE36" si="69">BD9/$AP9-1</f>
        <v>-1</v>
      </c>
      <c r="BE36" s="16">
        <f t="shared" si="69"/>
        <v>-1</v>
      </c>
      <c r="BF36" s="1072"/>
    </row>
    <row r="37" spans="23:58" ht="14.5" thickTop="1">
      <c r="W37" s="638" t="s">
        <v>701</v>
      </c>
      <c r="Y37" s="638" t="s">
        <v>639</v>
      </c>
      <c r="Z37" s="240"/>
      <c r="AA37" s="243"/>
      <c r="AB37" s="243"/>
      <c r="AC37" s="243"/>
      <c r="AD37" s="243"/>
      <c r="AE37" s="243"/>
      <c r="AF37" s="243"/>
      <c r="AG37" s="243"/>
      <c r="AH37" s="243"/>
      <c r="AI37" s="243"/>
      <c r="AJ37" s="243"/>
      <c r="AK37" s="243"/>
      <c r="AL37" s="243"/>
      <c r="AM37" s="243"/>
      <c r="AN37" s="243"/>
      <c r="AO37" s="243"/>
      <c r="AP37" s="243"/>
      <c r="AQ37" s="17">
        <f t="shared" si="53"/>
        <v>-1.6228455852857038E-2</v>
      </c>
      <c r="AR37" s="17">
        <f t="shared" ref="AR37:AW37" si="70">AR10/$AP10-1</f>
        <v>-8.5342680768489831E-3</v>
      </c>
      <c r="AS37" s="17">
        <f t="shared" si="70"/>
        <v>-1.6900153625440728E-2</v>
      </c>
      <c r="AT37" s="17">
        <f t="shared" si="70"/>
        <v>-4.3768442798590601E-2</v>
      </c>
      <c r="AU37" s="17">
        <f t="shared" si="70"/>
        <v>-2.9622742271404823E-2</v>
      </c>
      <c r="AV37" s="17">
        <f t="shared" si="70"/>
        <v>-5.7727591160840031E-2</v>
      </c>
      <c r="AW37" s="17">
        <f t="shared" si="70"/>
        <v>-8.2059950877266807E-2</v>
      </c>
      <c r="AX37" s="17">
        <f t="shared" si="55"/>
        <v>-9.239710910370913E-2</v>
      </c>
      <c r="AY37" s="17">
        <f t="shared" si="55"/>
        <v>-0.11043375456595561</v>
      </c>
      <c r="AZ37" s="17">
        <f t="shared" ref="AZ37:BC37" si="71">AZ10/$AP10-1</f>
        <v>-0.13337109824337479</v>
      </c>
      <c r="BA37" s="17">
        <f t="shared" si="71"/>
        <v>-0.14253466902630607</v>
      </c>
      <c r="BB37" s="17">
        <f t="shared" si="71"/>
        <v>-0.15645636599708823</v>
      </c>
      <c r="BC37" s="17">
        <f t="shared" si="71"/>
        <v>-0.1671214544548234</v>
      </c>
      <c r="BD37" s="17">
        <f t="shared" ref="BD37:BE37" si="72">BD10/$AP10-1</f>
        <v>-1</v>
      </c>
      <c r="BE37" s="17">
        <f t="shared" si="72"/>
        <v>-1</v>
      </c>
      <c r="BF37" s="1072"/>
    </row>
    <row r="38" spans="23:58">
      <c r="Y38" s="249"/>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BB38" s="18"/>
    </row>
    <row r="39" spans="23:58">
      <c r="W39" s="201" t="s">
        <v>709</v>
      </c>
      <c r="Y39" s="1" t="s">
        <v>710</v>
      </c>
    </row>
    <row r="40" spans="23:58">
      <c r="W40" s="10"/>
      <c r="Y40" s="10"/>
      <c r="Z40" s="194"/>
      <c r="AA40" s="10">
        <v>1990</v>
      </c>
      <c r="AB40" s="10">
        <f t="shared" ref="AB40:AZ40" si="73">AA40+1</f>
        <v>1991</v>
      </c>
      <c r="AC40" s="10">
        <f t="shared" si="73"/>
        <v>1992</v>
      </c>
      <c r="AD40" s="10">
        <f t="shared" si="73"/>
        <v>1993</v>
      </c>
      <c r="AE40" s="10">
        <f t="shared" si="73"/>
        <v>1994</v>
      </c>
      <c r="AF40" s="10">
        <f t="shared" si="73"/>
        <v>1995</v>
      </c>
      <c r="AG40" s="10">
        <f t="shared" si="73"/>
        <v>1996</v>
      </c>
      <c r="AH40" s="10">
        <f t="shared" si="73"/>
        <v>1997</v>
      </c>
      <c r="AI40" s="10">
        <f t="shared" si="73"/>
        <v>1998</v>
      </c>
      <c r="AJ40" s="10">
        <f t="shared" si="73"/>
        <v>1999</v>
      </c>
      <c r="AK40" s="10">
        <f t="shared" si="73"/>
        <v>2000</v>
      </c>
      <c r="AL40" s="10">
        <f t="shared" si="73"/>
        <v>2001</v>
      </c>
      <c r="AM40" s="10">
        <f t="shared" si="73"/>
        <v>2002</v>
      </c>
      <c r="AN40" s="10">
        <f t="shared" si="73"/>
        <v>2003</v>
      </c>
      <c r="AO40" s="10">
        <f t="shared" si="73"/>
        <v>2004</v>
      </c>
      <c r="AP40" s="10">
        <f t="shared" si="73"/>
        <v>2005</v>
      </c>
      <c r="AQ40" s="10">
        <f t="shared" si="73"/>
        <v>2006</v>
      </c>
      <c r="AR40" s="10">
        <f t="shared" si="73"/>
        <v>2007</v>
      </c>
      <c r="AS40" s="10">
        <f t="shared" si="73"/>
        <v>2008</v>
      </c>
      <c r="AT40" s="10">
        <f t="shared" si="73"/>
        <v>2009</v>
      </c>
      <c r="AU40" s="10">
        <f t="shared" si="73"/>
        <v>2010</v>
      </c>
      <c r="AV40" s="10">
        <f t="shared" si="73"/>
        <v>2011</v>
      </c>
      <c r="AW40" s="10">
        <f t="shared" si="73"/>
        <v>2012</v>
      </c>
      <c r="AX40" s="10">
        <f t="shared" si="73"/>
        <v>2013</v>
      </c>
      <c r="AY40" s="10">
        <f t="shared" si="73"/>
        <v>2014</v>
      </c>
      <c r="AZ40" s="10">
        <f t="shared" si="73"/>
        <v>2015</v>
      </c>
      <c r="BA40" s="10">
        <f>AZ40+1</f>
        <v>2016</v>
      </c>
      <c r="BB40" s="10">
        <f t="shared" ref="BB40" si="74">BA40+1</f>
        <v>2017</v>
      </c>
      <c r="BC40" s="10">
        <f t="shared" ref="BC40" si="75">BB40+1</f>
        <v>2018</v>
      </c>
      <c r="BD40" s="10">
        <f t="shared" ref="BD40" si="76">BC40+1</f>
        <v>2019</v>
      </c>
      <c r="BE40" s="10">
        <f>BD40+1</f>
        <v>2020</v>
      </c>
      <c r="BF40" s="1471"/>
    </row>
    <row r="41" spans="23:58">
      <c r="W41" s="636" t="s">
        <v>697</v>
      </c>
      <c r="Y41" s="636" t="s">
        <v>635</v>
      </c>
      <c r="Z41" s="239"/>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15">
        <f t="shared" ref="AY41:BE46" si="77">AY5/$AX5-1</f>
        <v>-1.47437631556121E-2</v>
      </c>
      <c r="AZ41" s="15">
        <f t="shared" si="77"/>
        <v>-3.6717854476963185E-2</v>
      </c>
      <c r="BA41" s="15">
        <f t="shared" si="77"/>
        <v>-4.0542148593688321E-2</v>
      </c>
      <c r="BB41" s="15">
        <f t="shared" si="77"/>
        <v>-5.1284872798357917E-2</v>
      </c>
      <c r="BC41" s="15">
        <f t="shared" ref="BC41:BE41" si="78">BC5/$AX5-1</f>
        <v>-5.5178866783089253E-2</v>
      </c>
      <c r="BD41" s="15">
        <f t="shared" si="78"/>
        <v>-1</v>
      </c>
      <c r="BE41" s="15">
        <f t="shared" si="78"/>
        <v>-1</v>
      </c>
      <c r="BF41" s="1072"/>
    </row>
    <row r="42" spans="23:58">
      <c r="W42" s="636" t="s">
        <v>698</v>
      </c>
      <c r="Y42" s="636" t="s">
        <v>636</v>
      </c>
      <c r="Z42" s="239"/>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15">
        <f t="shared" ref="AY42:BA42" si="79">AY6/$AX6-1</f>
        <v>-4.0878718240482947E-2</v>
      </c>
      <c r="AZ42" s="15">
        <f t="shared" si="79"/>
        <v>-7.904623294135904E-2</v>
      </c>
      <c r="BA42" s="15">
        <f t="shared" si="79"/>
        <v>-0.11861018317607186</v>
      </c>
      <c r="BB42" s="15">
        <f t="shared" si="77"/>
        <v>-0.15659573770785107</v>
      </c>
      <c r="BC42" s="15">
        <f t="shared" si="77"/>
        <v>-0.18914424695542909</v>
      </c>
      <c r="BD42" s="15">
        <f t="shared" si="77"/>
        <v>-1</v>
      </c>
      <c r="BE42" s="15">
        <f t="shared" si="77"/>
        <v>-1</v>
      </c>
      <c r="BF42" s="1072"/>
    </row>
    <row r="43" spans="23:58">
      <c r="W43" s="636" t="s">
        <v>699</v>
      </c>
      <c r="Y43" s="636" t="s">
        <v>637</v>
      </c>
      <c r="Z43" s="239"/>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15">
        <f t="shared" ref="AY43:BA43" si="80">AY7/$AX7-1</f>
        <v>-2.6507292129837046E-2</v>
      </c>
      <c r="AZ43" s="15">
        <f t="shared" si="80"/>
        <v>-6.6424266206313698E-2</v>
      </c>
      <c r="BA43" s="15">
        <f t="shared" si="80"/>
        <v>-6.7912652069006429E-2</v>
      </c>
      <c r="BB43" s="15">
        <f t="shared" si="77"/>
        <v>-8.2098078682883213E-2</v>
      </c>
      <c r="BC43" s="15">
        <f t="shared" si="77"/>
        <v>-0.11479974151080719</v>
      </c>
      <c r="BD43" s="15">
        <f t="shared" si="77"/>
        <v>-1</v>
      </c>
      <c r="BE43" s="15">
        <f t="shared" si="77"/>
        <v>-1</v>
      </c>
      <c r="BF43" s="1072"/>
    </row>
    <row r="44" spans="23:58">
      <c r="W44" s="636" t="s">
        <v>700</v>
      </c>
      <c r="Y44" s="636" t="s">
        <v>641</v>
      </c>
      <c r="Z44" s="239"/>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15">
        <f t="shared" ref="AY44:BA44" si="81">AY8/$AX8-1</f>
        <v>-1.2468186174904861E-2</v>
      </c>
      <c r="AZ44" s="15">
        <f t="shared" si="81"/>
        <v>-3.5173643540998945E-2</v>
      </c>
      <c r="BA44" s="15">
        <f t="shared" si="81"/>
        <v>-2.6960757213703168E-2</v>
      </c>
      <c r="BB44" s="15">
        <f t="shared" si="77"/>
        <v>-1.9489434971639352E-2</v>
      </c>
      <c r="BC44" s="15">
        <f t="shared" si="77"/>
        <v>-9.2009175297040113E-2</v>
      </c>
      <c r="BD44" s="15">
        <f t="shared" si="77"/>
        <v>-1</v>
      </c>
      <c r="BE44" s="15">
        <f t="shared" si="77"/>
        <v>-1</v>
      </c>
      <c r="BF44" s="1072"/>
    </row>
    <row r="45" spans="23:58" ht="14.5" thickBot="1">
      <c r="W45" s="1453" t="s">
        <v>1057</v>
      </c>
      <c r="Y45" s="637" t="s">
        <v>1246</v>
      </c>
      <c r="Z45" s="241"/>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16">
        <f t="shared" ref="AY45:BA45" si="82">AY9/$AX9-1</f>
        <v>-7.4459646442167404E-2</v>
      </c>
      <c r="AZ45" s="16">
        <f>AZ9/$AX9-1</f>
        <v>4.56499312598595E-2</v>
      </c>
      <c r="BA45" s="16">
        <f t="shared" si="82"/>
        <v>-6.6851910977321682E-2</v>
      </c>
      <c r="BB45" s="16">
        <f t="shared" si="77"/>
        <v>-7.9208726386933326E-2</v>
      </c>
      <c r="BC45" s="16">
        <f t="shared" si="77"/>
        <v>-0.12637133407010248</v>
      </c>
      <c r="BD45" s="16">
        <f t="shared" si="77"/>
        <v>-1</v>
      </c>
      <c r="BE45" s="16">
        <f t="shared" si="77"/>
        <v>-1</v>
      </c>
      <c r="BF45" s="1072"/>
    </row>
    <row r="46" spans="23:58" ht="14.5" thickTop="1">
      <c r="W46" s="638" t="s">
        <v>701</v>
      </c>
      <c r="Y46" s="638" t="s">
        <v>642</v>
      </c>
      <c r="Z46" s="240"/>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17">
        <f t="shared" ref="AY46:BA46" si="83">AY10/$AX10-1</f>
        <v>-1.9872838267884552E-2</v>
      </c>
      <c r="AZ46" s="17">
        <f t="shared" si="83"/>
        <v>-4.5145282755988503E-2</v>
      </c>
      <c r="BA46" s="17">
        <f t="shared" si="83"/>
        <v>-5.5241736695091692E-2</v>
      </c>
      <c r="BB46" s="17">
        <f t="shared" si="77"/>
        <v>-7.0580710502275101E-2</v>
      </c>
      <c r="BC46" s="17">
        <f t="shared" si="77"/>
        <v>-8.2331541801636599E-2</v>
      </c>
      <c r="BD46" s="17">
        <f t="shared" si="77"/>
        <v>-1</v>
      </c>
      <c r="BE46" s="17">
        <f t="shared" si="77"/>
        <v>-1</v>
      </c>
      <c r="BF46" s="1072"/>
    </row>
    <row r="47" spans="23:58">
      <c r="Z47" s="18"/>
      <c r="AA47" s="18"/>
      <c r="AB47" s="18"/>
      <c r="AC47" s="18"/>
      <c r="AD47" s="18"/>
      <c r="AE47" s="18"/>
      <c r="AF47" s="18"/>
      <c r="AG47" s="18"/>
      <c r="AH47" s="18"/>
      <c r="AI47" s="18"/>
      <c r="AJ47" s="18"/>
      <c r="AK47" s="18"/>
      <c r="AL47" s="18"/>
      <c r="AM47" s="18"/>
      <c r="AN47" s="18"/>
      <c r="AO47" s="18"/>
      <c r="AP47" s="18"/>
    </row>
    <row r="48" spans="23:58">
      <c r="W48" s="201" t="s">
        <v>711</v>
      </c>
      <c r="Y48" s="1" t="s">
        <v>712</v>
      </c>
      <c r="Z48" s="18"/>
      <c r="AA48" s="18"/>
      <c r="AB48" s="18"/>
      <c r="AC48" s="18"/>
      <c r="AD48" s="18"/>
      <c r="AE48" s="18"/>
      <c r="AF48" s="18"/>
      <c r="AG48" s="18"/>
      <c r="AH48" s="18"/>
      <c r="AI48" s="18"/>
      <c r="AJ48" s="18"/>
      <c r="AK48" s="18"/>
      <c r="AL48" s="18"/>
      <c r="AM48" s="18"/>
      <c r="AN48" s="18"/>
      <c r="AO48" s="18"/>
      <c r="AP48" s="18"/>
    </row>
    <row r="49" spans="23:58">
      <c r="W49" s="10"/>
      <c r="Y49" s="10"/>
      <c r="Z49" s="194"/>
      <c r="AA49" s="10">
        <v>1990</v>
      </c>
      <c r="AB49" s="10">
        <f t="shared" ref="AB49:AP49" si="84">AA49+1</f>
        <v>1991</v>
      </c>
      <c r="AC49" s="10">
        <f t="shared" si="84"/>
        <v>1992</v>
      </c>
      <c r="AD49" s="10">
        <f t="shared" si="84"/>
        <v>1993</v>
      </c>
      <c r="AE49" s="10">
        <f t="shared" si="84"/>
        <v>1994</v>
      </c>
      <c r="AF49" s="10">
        <f t="shared" si="84"/>
        <v>1995</v>
      </c>
      <c r="AG49" s="10">
        <f t="shared" si="84"/>
        <v>1996</v>
      </c>
      <c r="AH49" s="10">
        <f t="shared" si="84"/>
        <v>1997</v>
      </c>
      <c r="AI49" s="10">
        <f t="shared" si="84"/>
        <v>1998</v>
      </c>
      <c r="AJ49" s="10">
        <f t="shared" si="84"/>
        <v>1999</v>
      </c>
      <c r="AK49" s="10">
        <f t="shared" si="84"/>
        <v>2000</v>
      </c>
      <c r="AL49" s="10">
        <f t="shared" si="84"/>
        <v>2001</v>
      </c>
      <c r="AM49" s="10">
        <f t="shared" si="84"/>
        <v>2002</v>
      </c>
      <c r="AN49" s="10">
        <f t="shared" si="84"/>
        <v>2003</v>
      </c>
      <c r="AO49" s="10">
        <f t="shared" si="84"/>
        <v>2004</v>
      </c>
      <c r="AP49" s="10">
        <f t="shared" si="84"/>
        <v>2005</v>
      </c>
      <c r="AQ49" s="10">
        <f t="shared" ref="AQ49:AZ49" si="85">AP49+1</f>
        <v>2006</v>
      </c>
      <c r="AR49" s="10">
        <f t="shared" si="85"/>
        <v>2007</v>
      </c>
      <c r="AS49" s="10">
        <f t="shared" si="85"/>
        <v>2008</v>
      </c>
      <c r="AT49" s="10">
        <f t="shared" si="85"/>
        <v>2009</v>
      </c>
      <c r="AU49" s="10">
        <f t="shared" si="85"/>
        <v>2010</v>
      </c>
      <c r="AV49" s="10">
        <f t="shared" si="85"/>
        <v>2011</v>
      </c>
      <c r="AW49" s="10">
        <f t="shared" si="85"/>
        <v>2012</v>
      </c>
      <c r="AX49" s="10">
        <f t="shared" si="85"/>
        <v>2013</v>
      </c>
      <c r="AY49" s="10">
        <f t="shared" si="85"/>
        <v>2014</v>
      </c>
      <c r="AZ49" s="10">
        <f t="shared" si="85"/>
        <v>2015</v>
      </c>
      <c r="BA49" s="10">
        <f>AZ49+1</f>
        <v>2016</v>
      </c>
      <c r="BB49" s="10">
        <f t="shared" ref="BB49" si="86">BA49+1</f>
        <v>2017</v>
      </c>
      <c r="BC49" s="10">
        <f t="shared" ref="BC49" si="87">BB49+1</f>
        <v>2018</v>
      </c>
      <c r="BD49" s="10">
        <f t="shared" ref="BD49" si="88">BC49+1</f>
        <v>2019</v>
      </c>
      <c r="BE49" s="10">
        <f>BD49+1</f>
        <v>2020</v>
      </c>
      <c r="BF49" s="1471"/>
    </row>
    <row r="50" spans="23:58">
      <c r="W50" s="636" t="s">
        <v>697</v>
      </c>
      <c r="Y50" s="636" t="s">
        <v>635</v>
      </c>
      <c r="Z50" s="8"/>
      <c r="AA50" s="235"/>
      <c r="AB50" s="15">
        <f t="shared" ref="AB50:AU50" si="89">AB5/AA5-1</f>
        <v>-2.1782882383816538E-2</v>
      </c>
      <c r="AC50" s="15">
        <f t="shared" si="89"/>
        <v>5.5151950135707839E-2</v>
      </c>
      <c r="AD50" s="15">
        <f t="shared" si="89"/>
        <v>-0.12448670480565949</v>
      </c>
      <c r="AE50" s="15">
        <f t="shared" si="89"/>
        <v>0.17348418102454266</v>
      </c>
      <c r="AF50" s="15">
        <f t="shared" si="89"/>
        <v>-3.5487868970779712E-2</v>
      </c>
      <c r="AG50" s="15">
        <f t="shared" si="89"/>
        <v>-2.3181646024880154E-2</v>
      </c>
      <c r="AH50" s="15">
        <f t="shared" si="89"/>
        <v>-9.5629244009847181E-3</v>
      </c>
      <c r="AI50" s="15">
        <f t="shared" si="89"/>
        <v>-4.9613834931539591E-2</v>
      </c>
      <c r="AJ50" s="15">
        <f t="shared" si="89"/>
        <v>1.1484780107640979E-2</v>
      </c>
      <c r="AK50" s="15">
        <f t="shared" si="89"/>
        <v>1.7105841739874617E-2</v>
      </c>
      <c r="AL50" s="15">
        <f t="shared" si="89"/>
        <v>-8.1103282043688552E-3</v>
      </c>
      <c r="AM50" s="15">
        <f t="shared" si="89"/>
        <v>7.105401042865056E-3</v>
      </c>
      <c r="AN50" s="15">
        <f t="shared" si="89"/>
        <v>-4.4017543677242976E-2</v>
      </c>
      <c r="AO50" s="15">
        <f t="shared" si="89"/>
        <v>5.5926623252591678E-2</v>
      </c>
      <c r="AP50" s="15">
        <f t="shared" si="89"/>
        <v>3.0825779868630665E-3</v>
      </c>
      <c r="AQ50" s="15">
        <f t="shared" si="89"/>
        <v>-1.0266254513852546E-2</v>
      </c>
      <c r="AR50" s="15">
        <f t="shared" si="89"/>
        <v>2.5603901046483468E-2</v>
      </c>
      <c r="AS50" s="15">
        <f t="shared" si="89"/>
        <v>5.8164788810712853E-3</v>
      </c>
      <c r="AT50" s="15">
        <f t="shared" si="89"/>
        <v>-1.687689497725231E-2</v>
      </c>
      <c r="AU50" s="15">
        <f t="shared" si="89"/>
        <v>3.3528776141847239E-2</v>
      </c>
      <c r="AV50" s="15">
        <f t="shared" ref="AV50:AV55" si="90">AV5/AU5-1</f>
        <v>-1.6042470117599406E-2</v>
      </c>
      <c r="AW50" s="15">
        <f t="shared" ref="AW50:AZ55" si="91">AW5/AV5-1</f>
        <v>-2.3620280141799843E-2</v>
      </c>
      <c r="AX50" s="15">
        <f t="shared" si="91"/>
        <v>-1.3735438706713454E-3</v>
      </c>
      <c r="AY50" s="15">
        <f t="shared" si="91"/>
        <v>-1.47437631556121E-2</v>
      </c>
      <c r="AZ50" s="15">
        <f t="shared" si="91"/>
        <v>-2.2302920295871886E-2</v>
      </c>
      <c r="BA50" s="15">
        <f t="shared" ref="BA50:BA55" si="92">BA5/AZ5-1</f>
        <v>-3.9700664384770823E-3</v>
      </c>
      <c r="BB50" s="15">
        <f t="shared" ref="BB50:BB55" si="93">BB5/BA5-1</f>
        <v>-1.1196660894403632E-2</v>
      </c>
      <c r="BC50" s="15">
        <f t="shared" ref="BC50:BC55" si="94">BC5/BB5-1</f>
        <v>-4.1044923529544031E-3</v>
      </c>
      <c r="BD50" s="15">
        <f t="shared" ref="BD50:BD55" si="95">BD5/BC5-1</f>
        <v>-1</v>
      </c>
      <c r="BE50" s="15" t="e">
        <f t="shared" ref="BE50:BE55" si="96">BE5/BD5-1</f>
        <v>#DIV/0!</v>
      </c>
      <c r="BF50" s="1072"/>
    </row>
    <row r="51" spans="23:58">
      <c r="W51" s="636" t="s">
        <v>698</v>
      </c>
      <c r="Y51" s="636" t="s">
        <v>636</v>
      </c>
      <c r="Z51" s="8"/>
      <c r="AA51" s="235"/>
      <c r="AB51" s="15">
        <f t="shared" ref="AB51:AU51" si="97">AB6/AA6-1</f>
        <v>-7.3753947376101747E-3</v>
      </c>
      <c r="AC51" s="15">
        <f t="shared" si="97"/>
        <v>-2.7538511577267499E-3</v>
      </c>
      <c r="AD51" s="15">
        <f t="shared" si="97"/>
        <v>-1.5988087577488042E-2</v>
      </c>
      <c r="AE51" s="15">
        <f t="shared" si="97"/>
        <v>-1.3990671915073749E-2</v>
      </c>
      <c r="AF51" s="15">
        <f t="shared" si="97"/>
        <v>-2.2573809226482111E-2</v>
      </c>
      <c r="AG51" s="15">
        <f t="shared" si="97"/>
        <v>-2.299127715386029E-2</v>
      </c>
      <c r="AH51" s="15">
        <f t="shared" si="97"/>
        <v>-2.6977337642206223E-2</v>
      </c>
      <c r="AI51" s="15">
        <f t="shared" si="97"/>
        <v>-3.3207872566534791E-2</v>
      </c>
      <c r="AJ51" s="15">
        <f t="shared" si="97"/>
        <v>-3.048244689832591E-2</v>
      </c>
      <c r="AK51" s="15">
        <f t="shared" si="97"/>
        <v>-2.9116524336984417E-2</v>
      </c>
      <c r="AL51" s="15">
        <f t="shared" si="97"/>
        <v>-3.5367740845161033E-2</v>
      </c>
      <c r="AM51" s="15">
        <f t="shared" si="97"/>
        <v>-3.4489161624652653E-2</v>
      </c>
      <c r="AN51" s="15">
        <f t="shared" si="97"/>
        <v>-3.3144143723805142E-2</v>
      </c>
      <c r="AO51" s="15">
        <f t="shared" si="97"/>
        <v>-3.8672909722368254E-2</v>
      </c>
      <c r="AP51" s="15">
        <f t="shared" si="97"/>
        <v>-3.7183709508023299E-2</v>
      </c>
      <c r="AQ51" s="15">
        <f t="shared" si="97"/>
        <v>-4.3990256735858879E-2</v>
      </c>
      <c r="AR51" s="15">
        <f t="shared" si="97"/>
        <v>-4.3265711875876245E-2</v>
      </c>
      <c r="AS51" s="15">
        <f t="shared" si="97"/>
        <v>-4.6111906384818324E-2</v>
      </c>
      <c r="AT51" s="15">
        <f t="shared" si="97"/>
        <v>-5.4278317431710188E-2</v>
      </c>
      <c r="AU51" s="15">
        <f t="shared" si="97"/>
        <v>-5.2829784144466596E-2</v>
      </c>
      <c r="AV51" s="15">
        <f t="shared" si="90"/>
        <v>-4.1933523319311328E-2</v>
      </c>
      <c r="AW51" s="15">
        <f t="shared" si="91"/>
        <v>-4.1199925251790281E-2</v>
      </c>
      <c r="AX51" s="15">
        <f t="shared" si="91"/>
        <v>-3.9158975910567939E-2</v>
      </c>
      <c r="AY51" s="15">
        <f t="shared" si="91"/>
        <v>-4.0878718240482947E-2</v>
      </c>
      <c r="AZ51" s="15">
        <f t="shared" si="91"/>
        <v>-3.979425274649051E-2</v>
      </c>
      <c r="BA51" s="15">
        <f t="shared" si="92"/>
        <v>-4.2959757210259242E-2</v>
      </c>
      <c r="BB51" s="15">
        <f t="shared" si="93"/>
        <v>-4.3097337644153244E-2</v>
      </c>
      <c r="BC51" s="15">
        <f t="shared" si="94"/>
        <v>-3.8591824469940139E-2</v>
      </c>
      <c r="BD51" s="15">
        <f t="shared" si="95"/>
        <v>-1</v>
      </c>
      <c r="BE51" s="15" t="e">
        <f t="shared" si="96"/>
        <v>#DIV/0!</v>
      </c>
      <c r="BF51" s="1072"/>
    </row>
    <row r="52" spans="23:58">
      <c r="W52" s="636" t="s">
        <v>699</v>
      </c>
      <c r="Y52" s="636" t="s">
        <v>637</v>
      </c>
      <c r="Z52" s="8"/>
      <c r="AA52" s="235"/>
      <c r="AB52" s="15">
        <f t="shared" ref="AB52:AU52" si="98">AB7/AA7-1</f>
        <v>-3.8467272628668336E-3</v>
      </c>
      <c r="AC52" s="15">
        <f t="shared" si="98"/>
        <v>-8.6954450333179834E-3</v>
      </c>
      <c r="AD52" s="15">
        <f t="shared" si="98"/>
        <v>1.416488676781591E-2</v>
      </c>
      <c r="AE52" s="15">
        <f t="shared" si="98"/>
        <v>-4.0433859739680278E-3</v>
      </c>
      <c r="AF52" s="15">
        <f t="shared" si="98"/>
        <v>2.6278276945756796E-2</v>
      </c>
      <c r="AG52" s="15">
        <f t="shared" si="98"/>
        <v>6.1333764035662597E-3</v>
      </c>
      <c r="AH52" s="15">
        <f t="shared" si="98"/>
        <v>-5.8165641340342078E-2</v>
      </c>
      <c r="AI52" s="15">
        <f t="shared" si="98"/>
        <v>-3.8292307511145651E-2</v>
      </c>
      <c r="AJ52" s="15">
        <f t="shared" si="98"/>
        <v>-4.1808820397608581E-3</v>
      </c>
      <c r="AK52" s="15">
        <f t="shared" si="98"/>
        <v>1.5831535145194309E-3</v>
      </c>
      <c r="AL52" s="15">
        <f t="shared" si="98"/>
        <v>-4.0713646707847606E-2</v>
      </c>
      <c r="AM52" s="15">
        <f t="shared" si="98"/>
        <v>1.1830539447078792E-2</v>
      </c>
      <c r="AN52" s="15">
        <f t="shared" si="98"/>
        <v>-1.7961007147654362E-3</v>
      </c>
      <c r="AO52" s="15">
        <f t="shared" si="98"/>
        <v>9.8216030383301955E-2</v>
      </c>
      <c r="AP52" s="15">
        <f t="shared" si="98"/>
        <v>5.84266471716679E-2</v>
      </c>
      <c r="AQ52" s="15">
        <f t="shared" si="98"/>
        <v>3.2441537465888182E-2</v>
      </c>
      <c r="AR52" s="15">
        <f t="shared" si="98"/>
        <v>7.2419875221156893E-3</v>
      </c>
      <c r="AS52" s="15">
        <f t="shared" si="98"/>
        <v>-3.9926953231200879E-2</v>
      </c>
      <c r="AT52" s="15">
        <f t="shared" si="98"/>
        <v>-7.3841795602441418E-2</v>
      </c>
      <c r="AU52" s="15">
        <f t="shared" si="98"/>
        <v>5.7152706474748127E-2</v>
      </c>
      <c r="AV52" s="1858">
        <f t="shared" si="90"/>
        <v>-0.22275079950467014</v>
      </c>
      <c r="AW52" s="15">
        <f t="shared" si="91"/>
        <v>1.6000251242598296E-2</v>
      </c>
      <c r="AX52" s="15">
        <f t="shared" si="91"/>
        <v>-5.8999986371077506E-2</v>
      </c>
      <c r="AY52" s="15">
        <f t="shared" si="91"/>
        <v>-2.6507292129837046E-2</v>
      </c>
      <c r="AZ52" s="15">
        <f t="shared" si="91"/>
        <v>-4.1003875790511235E-2</v>
      </c>
      <c r="BA52" s="15">
        <f t="shared" si="92"/>
        <v>-1.594285079202451E-3</v>
      </c>
      <c r="BB52" s="15">
        <f t="shared" si="93"/>
        <v>-1.5218988483606144E-2</v>
      </c>
      <c r="BC52" s="15">
        <f t="shared" si="94"/>
        <v>-3.5626532713865067E-2</v>
      </c>
      <c r="BD52" s="15">
        <f t="shared" si="95"/>
        <v>-1</v>
      </c>
      <c r="BE52" s="15" t="e">
        <f t="shared" si="96"/>
        <v>#DIV/0!</v>
      </c>
      <c r="BF52" s="1072"/>
    </row>
    <row r="53" spans="23:58">
      <c r="W53" s="636" t="s">
        <v>700</v>
      </c>
      <c r="Y53" s="636" t="s">
        <v>638</v>
      </c>
      <c r="Z53" s="8"/>
      <c r="AA53" s="235"/>
      <c r="AB53" s="15">
        <f t="shared" ref="AB53:AU53" si="99">AB8/AA8-1</f>
        <v>-0.10134754000492241</v>
      </c>
      <c r="AC53" s="15">
        <f t="shared" si="99"/>
        <v>-0.10392753263663679</v>
      </c>
      <c r="AD53" s="15">
        <f t="shared" si="99"/>
        <v>-0.1596269463218567</v>
      </c>
      <c r="AE53" s="15">
        <f t="shared" si="99"/>
        <v>-0.12731281735877487</v>
      </c>
      <c r="AF53" s="15">
        <f t="shared" si="99"/>
        <v>-9.8709127961520204E-2</v>
      </c>
      <c r="AG53" s="15">
        <f t="shared" si="99"/>
        <v>-0.12603496933550895</v>
      </c>
      <c r="AH53" s="15">
        <f t="shared" si="99"/>
        <v>-5.068382555214046E-2</v>
      </c>
      <c r="AI53" s="15">
        <f t="shared" si="99"/>
        <v>-8.5739467200393271E-2</v>
      </c>
      <c r="AJ53" s="15">
        <f t="shared" si="99"/>
        <v>-2.7030088512929762E-2</v>
      </c>
      <c r="AK53" s="15">
        <f t="shared" si="99"/>
        <v>-6.0312048487767278E-2</v>
      </c>
      <c r="AL53" s="15">
        <f t="shared" si="99"/>
        <v>-0.12828691862487451</v>
      </c>
      <c r="AM53" s="15">
        <f t="shared" si="99"/>
        <v>-0.33889431749600685</v>
      </c>
      <c r="AN53" s="15">
        <f t="shared" si="99"/>
        <v>-3.8113195004885969E-2</v>
      </c>
      <c r="AO53" s="15">
        <f t="shared" si="99"/>
        <v>-4.0319829832290099E-2</v>
      </c>
      <c r="AP53" s="15">
        <f t="shared" si="99"/>
        <v>-1.6599604526190692E-4</v>
      </c>
      <c r="AQ53" s="15">
        <f t="shared" si="99"/>
        <v>6.1091213545545475E-3</v>
      </c>
      <c r="AR53" s="15">
        <f t="shared" si="99"/>
        <v>-7.4497789029123185E-3</v>
      </c>
      <c r="AS53" s="15">
        <f t="shared" si="99"/>
        <v>-2.8953573522886189E-2</v>
      </c>
      <c r="AT53" s="15">
        <f t="shared" si="99"/>
        <v>-3.2119613057873142E-2</v>
      </c>
      <c r="AU53" s="15">
        <f t="shared" si="99"/>
        <v>-3.4591501865797181E-2</v>
      </c>
      <c r="AV53" s="15">
        <f t="shared" si="90"/>
        <v>-1.9871659795065444E-2</v>
      </c>
      <c r="AW53" s="15">
        <f t="shared" si="91"/>
        <v>-1.9154098199551162E-2</v>
      </c>
      <c r="AX53" s="15">
        <f t="shared" si="91"/>
        <v>-4.0325242878422651E-2</v>
      </c>
      <c r="AY53" s="15">
        <f t="shared" si="91"/>
        <v>-1.2468186174904861E-2</v>
      </c>
      <c r="AZ53" s="15">
        <f t="shared" si="91"/>
        <v>-2.2992127492224346E-2</v>
      </c>
      <c r="BA53" s="15">
        <f t="shared" si="92"/>
        <v>8.5122947484952416E-3</v>
      </c>
      <c r="BB53" s="15">
        <f t="shared" si="93"/>
        <v>7.6783359946199781E-3</v>
      </c>
      <c r="BC53" s="15">
        <f t="shared" si="94"/>
        <v>-7.3961202369403511E-2</v>
      </c>
      <c r="BD53" s="15">
        <f t="shared" si="95"/>
        <v>-1</v>
      </c>
      <c r="BE53" s="15" t="e">
        <f t="shared" si="96"/>
        <v>#DIV/0!</v>
      </c>
      <c r="BF53" s="1072"/>
    </row>
    <row r="54" spans="23:58" ht="14.5" thickBot="1">
      <c r="W54" s="1453" t="s">
        <v>1057</v>
      </c>
      <c r="Y54" s="637" t="s">
        <v>1246</v>
      </c>
      <c r="Z54" s="19"/>
      <c r="AA54" s="242"/>
      <c r="AB54" s="16">
        <f t="shared" ref="AB54:AU54" si="100">AB9/AA9-1</f>
        <v>-3.7604330087778193E-2</v>
      </c>
      <c r="AC54" s="16">
        <f t="shared" si="100"/>
        <v>-5.7774936723812842E-2</v>
      </c>
      <c r="AD54" s="16">
        <f t="shared" si="100"/>
        <v>-4.9945441082617115E-2</v>
      </c>
      <c r="AE54" s="16">
        <f t="shared" si="100"/>
        <v>6.9271906371466407E-2</v>
      </c>
      <c r="AF54" s="16">
        <f t="shared" si="100"/>
        <v>4.7877043927034402E-2</v>
      </c>
      <c r="AG54" s="16">
        <f t="shared" si="100"/>
        <v>-4.9615031809656873E-2</v>
      </c>
      <c r="AH54" s="16">
        <f t="shared" si="100"/>
        <v>-9.289151286575037E-3</v>
      </c>
      <c r="AI54" s="16">
        <f t="shared" si="100"/>
        <v>-4.3689655950773676E-2</v>
      </c>
      <c r="AJ54" s="16">
        <f t="shared" si="100"/>
        <v>-1.203188940683908E-2</v>
      </c>
      <c r="AK54" s="16">
        <f t="shared" si="100"/>
        <v>4.2489157308030157E-2</v>
      </c>
      <c r="AL54" s="16">
        <f t="shared" si="100"/>
        <v>-4.4272690088061339E-2</v>
      </c>
      <c r="AM54" s="16">
        <f t="shared" si="100"/>
        <v>2.0915387343400704E-2</v>
      </c>
      <c r="AN54" s="16">
        <f t="shared" si="100"/>
        <v>-5.0864781128818093E-2</v>
      </c>
      <c r="AO54" s="16">
        <f t="shared" si="100"/>
        <v>6.9560765972903615E-2</v>
      </c>
      <c r="AP54" s="16">
        <f t="shared" si="100"/>
        <v>2.1865695651686057E-3</v>
      </c>
      <c r="AQ54" s="16">
        <f t="shared" si="100"/>
        <v>1.4737184943223625E-2</v>
      </c>
      <c r="AR54" s="16">
        <f t="shared" si="100"/>
        <v>-6.7638039344581791E-2</v>
      </c>
      <c r="AS54" s="16">
        <f t="shared" si="100"/>
        <v>-2.4902057655178056E-2</v>
      </c>
      <c r="AT54" s="16">
        <f t="shared" si="100"/>
        <v>3.2903070393698108E-2</v>
      </c>
      <c r="AU54" s="16">
        <f t="shared" si="100"/>
        <v>5.2038716129204188E-2</v>
      </c>
      <c r="AV54" s="16">
        <f t="shared" si="90"/>
        <v>-4.7045943123567024E-3</v>
      </c>
      <c r="AW54" s="16">
        <f t="shared" si="91"/>
        <v>-0.14034897896596399</v>
      </c>
      <c r="AX54" s="16">
        <f t="shared" si="91"/>
        <v>4.7431221364420129E-3</v>
      </c>
      <c r="AY54" s="16">
        <f t="shared" si="91"/>
        <v>-7.4459646442167404E-2</v>
      </c>
      <c r="AZ54" s="16">
        <f t="shared" si="91"/>
        <v>0.12977238349502374</v>
      </c>
      <c r="BA54" s="16">
        <f t="shared" si="92"/>
        <v>-0.10759035014867013</v>
      </c>
      <c r="BB54" s="16">
        <f t="shared" si="93"/>
        <v>-1.3242073316094394E-2</v>
      </c>
      <c r="BC54" s="16">
        <f t="shared" si="94"/>
        <v>-5.1219651005280697E-2</v>
      </c>
      <c r="BD54" s="16">
        <f t="shared" si="95"/>
        <v>-1</v>
      </c>
      <c r="BE54" s="16" t="e">
        <f t="shared" si="96"/>
        <v>#DIV/0!</v>
      </c>
      <c r="BF54" s="1072"/>
    </row>
    <row r="55" spans="23:58" ht="14.5" thickTop="1">
      <c r="W55" s="638" t="s">
        <v>701</v>
      </c>
      <c r="Y55" s="638" t="s">
        <v>642</v>
      </c>
      <c r="Z55" s="20"/>
      <c r="AA55" s="243"/>
      <c r="AB55" s="17">
        <f t="shared" ref="AB55:AU55" si="101">AB10/AA10-1</f>
        <v>-2.6087430086443764E-2</v>
      </c>
      <c r="AC55" s="17">
        <f t="shared" si="101"/>
        <v>1.9856389283113618E-2</v>
      </c>
      <c r="AD55" s="17">
        <f t="shared" si="101"/>
        <v>-9.2776615434617016E-2</v>
      </c>
      <c r="AE55" s="17">
        <f t="shared" si="101"/>
        <v>8.4597295859479837E-2</v>
      </c>
      <c r="AF55" s="17">
        <f t="shared" si="101"/>
        <v>-3.4210973654259402E-2</v>
      </c>
      <c r="AG55" s="17">
        <f t="shared" si="101"/>
        <v>-2.8734291956408198E-2</v>
      </c>
      <c r="AH55" s="17">
        <f t="shared" si="101"/>
        <v>-1.8448124474157557E-2</v>
      </c>
      <c r="AI55" s="17">
        <f t="shared" si="101"/>
        <v>-4.6601348759898298E-2</v>
      </c>
      <c r="AJ55" s="17">
        <f t="shared" si="101"/>
        <v>-3.0940602352147462E-3</v>
      </c>
      <c r="AK55" s="17">
        <f t="shared" si="101"/>
        <v>-2.0774387247746162E-4</v>
      </c>
      <c r="AL55" s="17">
        <f t="shared" si="101"/>
        <v>-2.2375565208380466E-2</v>
      </c>
      <c r="AM55" s="17">
        <f t="shared" si="101"/>
        <v>-1.8743437021387144E-2</v>
      </c>
      <c r="AN55" s="17">
        <f t="shared" si="101"/>
        <v>-3.9649066388565912E-2</v>
      </c>
      <c r="AO55" s="17">
        <f t="shared" si="101"/>
        <v>2.953812587966187E-2</v>
      </c>
      <c r="AP55" s="17">
        <f t="shared" si="101"/>
        <v>-4.9857172908104319E-3</v>
      </c>
      <c r="AQ55" s="17">
        <f t="shared" si="101"/>
        <v>-1.6228455852857038E-2</v>
      </c>
      <c r="AR55" s="17">
        <f t="shared" si="101"/>
        <v>7.8211123525415704E-3</v>
      </c>
      <c r="AS55" s="17">
        <f t="shared" si="101"/>
        <v>-8.4378968220761852E-3</v>
      </c>
      <c r="AT55" s="17">
        <f t="shared" si="101"/>
        <v>-2.7330173300538996E-2</v>
      </c>
      <c r="AU55" s="17">
        <f t="shared" si="101"/>
        <v>1.4793174750042493E-2</v>
      </c>
      <c r="AV55" s="17">
        <f t="shared" si="90"/>
        <v>-2.8962806646171346E-2</v>
      </c>
      <c r="AW55" s="17">
        <f t="shared" si="91"/>
        <v>-2.5823062936123908E-2</v>
      </c>
      <c r="AX55" s="17">
        <f t="shared" si="91"/>
        <v>-1.1261256371068562E-2</v>
      </c>
      <c r="AY55" s="17">
        <f t="shared" si="91"/>
        <v>-1.9872838267884552E-2</v>
      </c>
      <c r="AZ55" s="17">
        <f t="shared" si="91"/>
        <v>-2.5784862898240224E-2</v>
      </c>
      <c r="BA55" s="17">
        <f t="shared" si="92"/>
        <v>-1.0573811656127696E-2</v>
      </c>
      <c r="BB55" s="17">
        <f t="shared" si="93"/>
        <v>-1.623587154826811E-2</v>
      </c>
      <c r="BC55" s="17">
        <f t="shared" si="94"/>
        <v>-1.2643197136259055E-2</v>
      </c>
      <c r="BD55" s="17">
        <f t="shared" si="95"/>
        <v>-1</v>
      </c>
      <c r="BE55" s="17" t="e">
        <f t="shared" si="96"/>
        <v>#DIV/0!</v>
      </c>
      <c r="BF55" s="1072"/>
    </row>
  </sheetData>
  <phoneticPr fontId="9"/>
  <pageMargins left="0.43307086614173229" right="0.51181102362204722" top="0.55118110236220474" bottom="0.59055118110236227" header="0.51181102362204722" footer="0.51181102362204722"/>
  <pageSetup paperSize="9" scale="34"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pageSetUpPr fitToPage="1"/>
  </sheetPr>
  <dimension ref="A1:BI108"/>
  <sheetViews>
    <sheetView zoomScale="85" zoomScaleNormal="85" workbookViewId="0">
      <pane xSplit="23" ySplit="3" topLeftCell="Y4" activePane="bottomRight" state="frozen"/>
      <selection pane="topRight" activeCell="X1" sqref="X1"/>
      <selection pane="bottomLeft" activeCell="A4" sqref="A4"/>
      <selection pane="bottomRight" activeCell="X4" sqref="X4"/>
    </sheetView>
  </sheetViews>
  <sheetFormatPr defaultColWidth="9" defaultRowHeight="14"/>
  <cols>
    <col min="1" max="1" width="1.6328125" style="198" customWidth="1"/>
    <col min="2" max="19" width="1.6328125" style="198" hidden="1" customWidth="1"/>
    <col min="20" max="21" width="1.6328125" style="198" customWidth="1"/>
    <col min="22" max="22" width="34.36328125" style="1" bestFit="1" customWidth="1"/>
    <col min="23" max="23" width="1.6328125" style="198" customWidth="1"/>
    <col min="24" max="24" width="1.6328125" style="1" customWidth="1"/>
    <col min="25" max="25" width="42.54296875" style="1" customWidth="1"/>
    <col min="26" max="26" width="8.7265625" style="1" hidden="1" customWidth="1"/>
    <col min="27" max="55" width="8.7265625" style="1" customWidth="1"/>
    <col min="56" max="57" width="8.7265625" style="1" hidden="1" customWidth="1"/>
    <col min="58" max="58" width="25.90625" style="1" hidden="1" customWidth="1"/>
    <col min="59" max="59" width="5.6328125" style="1" hidden="1" customWidth="1"/>
    <col min="60" max="16384" width="9" style="1"/>
  </cols>
  <sheetData>
    <row r="1" spans="1:60" ht="52.5" customHeight="1">
      <c r="A1" s="644"/>
      <c r="U1" s="1934" t="s">
        <v>970</v>
      </c>
      <c r="V1" s="1934"/>
      <c r="X1" s="1995" t="s">
        <v>972</v>
      </c>
      <c r="Y1" s="1995"/>
      <c r="Z1" s="796"/>
      <c r="AA1" s="796"/>
    </row>
    <row r="2" spans="1:60" ht="14.25" customHeight="1">
      <c r="A2" s="644"/>
      <c r="U2" s="1996"/>
      <c r="V2" s="1996"/>
      <c r="W2" s="644"/>
      <c r="Z2" s="796"/>
      <c r="AA2" s="796"/>
    </row>
    <row r="3" spans="1:60" ht="18.75" customHeight="1" thickBot="1">
      <c r="U3" s="201" t="s">
        <v>1387</v>
      </c>
      <c r="X3" s="1" t="s">
        <v>973</v>
      </c>
    </row>
    <row r="4" spans="1:60" ht="14.5" thickBot="1">
      <c r="U4" s="797"/>
      <c r="V4" s="21"/>
      <c r="X4" s="662"/>
      <c r="Y4" s="664"/>
      <c r="Z4" s="204"/>
      <c r="AA4" s="21">
        <v>1990</v>
      </c>
      <c r="AB4" s="22">
        <f t="shared" ref="AB4:AU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83">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ref="AV4:BE4" si="1">AU4+1</f>
        <v>2011</v>
      </c>
      <c r="AW4" s="22">
        <f t="shared" si="1"/>
        <v>2012</v>
      </c>
      <c r="AX4" s="22">
        <f t="shared" si="1"/>
        <v>2013</v>
      </c>
      <c r="AY4" s="22">
        <f t="shared" si="1"/>
        <v>2014</v>
      </c>
      <c r="AZ4" s="22">
        <f t="shared" si="1"/>
        <v>2015</v>
      </c>
      <c r="BA4" s="83">
        <f t="shared" si="1"/>
        <v>2016</v>
      </c>
      <c r="BB4" s="22">
        <f t="shared" si="1"/>
        <v>2017</v>
      </c>
      <c r="BC4" s="23">
        <f t="shared" si="1"/>
        <v>2018</v>
      </c>
      <c r="BD4" s="21">
        <f t="shared" si="1"/>
        <v>2019</v>
      </c>
      <c r="BE4" s="22">
        <f t="shared" si="1"/>
        <v>2020</v>
      </c>
      <c r="BF4" s="22" t="s">
        <v>23</v>
      </c>
      <c r="BG4" s="23" t="s">
        <v>2</v>
      </c>
    </row>
    <row r="5" spans="1:60" ht="15" customHeight="1">
      <c r="U5" s="798" t="s">
        <v>281</v>
      </c>
      <c r="V5" s="799"/>
      <c r="X5" s="1162" t="s">
        <v>662</v>
      </c>
      <c r="Y5" s="1163"/>
      <c r="Z5" s="50"/>
      <c r="AA5" s="50">
        <f>SUM(AA6:AA10)</f>
        <v>1290.9568452998365</v>
      </c>
      <c r="AB5" s="50">
        <f t="shared" ref="AB5:AX5" si="2">SUM(AB6:AB10)</f>
        <v>1285.990886407837</v>
      </c>
      <c r="AC5" s="50">
        <f t="shared" si="2"/>
        <v>1274.80862334173</v>
      </c>
      <c r="AD5" s="50">
        <f t="shared" si="2"/>
        <v>1292.866143142001</v>
      </c>
      <c r="AE5" s="50">
        <f t="shared" si="2"/>
        <v>1287.6385863126025</v>
      </c>
      <c r="AF5" s="50">
        <f t="shared" si="2"/>
        <v>1321.4755096897679</v>
      </c>
      <c r="AG5" s="50">
        <f t="shared" si="2"/>
        <v>1329.5806163987897</v>
      </c>
      <c r="AH5" s="50">
        <f t="shared" si="2"/>
        <v>1252.2447071322667</v>
      </c>
      <c r="AI5" s="50">
        <f t="shared" si="2"/>
        <v>1204.2933677275535</v>
      </c>
      <c r="AJ5" s="50">
        <f t="shared" si="2"/>
        <v>1199.258359215818</v>
      </c>
      <c r="AK5" s="50">
        <f t="shared" si="2"/>
        <v>1201.1569693020276</v>
      </c>
      <c r="AL5" s="50">
        <f t="shared" si="2"/>
        <v>1152.2534888131956</v>
      </c>
      <c r="AM5" s="50">
        <f t="shared" si="2"/>
        <v>1165.8852691656346</v>
      </c>
      <c r="AN5" s="50">
        <f t="shared" si="2"/>
        <v>1163.7912218003519</v>
      </c>
      <c r="AO5" s="50">
        <f t="shared" si="2"/>
        <v>1278.0941758005151</v>
      </c>
      <c r="AP5" s="50">
        <f t="shared" si="2"/>
        <v>1352.7689332621756</v>
      </c>
      <c r="AQ5" s="50">
        <f t="shared" si="2"/>
        <v>1396.65483729329</v>
      </c>
      <c r="AR5" s="50">
        <f t="shared" si="2"/>
        <v>1406.7693941976709</v>
      </c>
      <c r="AS5" s="50">
        <f t="shared" si="2"/>
        <v>1350.6013783884555</v>
      </c>
      <c r="AT5" s="50">
        <f t="shared" si="2"/>
        <v>1250.8705474651194</v>
      </c>
      <c r="AU5" s="50">
        <f t="shared" si="2"/>
        <v>1322.3611847023008</v>
      </c>
      <c r="AV5" s="50">
        <f t="shared" si="2"/>
        <v>1027.8041735759205</v>
      </c>
      <c r="AW5" s="50">
        <f t="shared" si="2"/>
        <v>1044.2492985813265</v>
      </c>
      <c r="AX5" s="50">
        <f t="shared" si="2"/>
        <v>982.63860419702098</v>
      </c>
      <c r="AY5" s="50">
        <f t="shared" ref="AY5:BE5" si="3">SUM(AY6:AY10)</f>
        <v>956.59151565751517</v>
      </c>
      <c r="AZ5" s="50">
        <f t="shared" si="3"/>
        <v>917.36755596723765</v>
      </c>
      <c r="BA5" s="1425">
        <f t="shared" si="3"/>
        <v>915.90501056061453</v>
      </c>
      <c r="BB5" s="50">
        <f t="shared" si="3"/>
        <v>901.9658627528155</v>
      </c>
      <c r="BC5" s="1772">
        <f t="shared" ref="BC5" si="4">SUM(BC6:BC10)</f>
        <v>869.83194643666252</v>
      </c>
      <c r="BD5" s="50">
        <f t="shared" si="3"/>
        <v>0</v>
      </c>
      <c r="BE5" s="608">
        <f t="shared" si="3"/>
        <v>0</v>
      </c>
      <c r="BF5" s="51"/>
      <c r="BG5" s="52"/>
    </row>
    <row r="6" spans="1:60" ht="15" customHeight="1">
      <c r="U6" s="800"/>
      <c r="V6" s="801" t="s">
        <v>282</v>
      </c>
      <c r="X6" s="1164"/>
      <c r="Y6" s="1165" t="s">
        <v>663</v>
      </c>
      <c r="Z6" s="53"/>
      <c r="AA6" s="53">
        <v>459.34909099784909</v>
      </c>
      <c r="AB6" s="53">
        <v>445.57720438504822</v>
      </c>
      <c r="AC6" s="53">
        <v>413.85631685745261</v>
      </c>
      <c r="AD6" s="53">
        <v>411.94137577230612</v>
      </c>
      <c r="AE6" s="53">
        <v>402.607452875045</v>
      </c>
      <c r="AF6" s="53">
        <v>400.19524717591185</v>
      </c>
      <c r="AG6" s="53">
        <v>392.81538334394151</v>
      </c>
      <c r="AH6" s="53">
        <v>330.04177755651153</v>
      </c>
      <c r="AI6" s="53">
        <v>309.18183648820133</v>
      </c>
      <c r="AJ6" s="53">
        <v>306.11513631958485</v>
      </c>
      <c r="AK6" s="53">
        <v>263.33751563938637</v>
      </c>
      <c r="AL6" s="53">
        <v>208.9068168840536</v>
      </c>
      <c r="AM6" s="53">
        <v>205.21670534193029</v>
      </c>
      <c r="AN6" s="53">
        <v>205.16774785032109</v>
      </c>
      <c r="AO6" s="53">
        <v>231.86052642267029</v>
      </c>
      <c r="AP6" s="53">
        <v>248.5318333417805</v>
      </c>
      <c r="AQ6" s="53">
        <v>262.53130030467764</v>
      </c>
      <c r="AR6" s="53">
        <v>267.03404595763323</v>
      </c>
      <c r="AS6" s="53">
        <v>270.39250003454123</v>
      </c>
      <c r="AT6" s="53">
        <v>257.75873681704542</v>
      </c>
      <c r="AU6" s="53">
        <v>269.68633517483289</v>
      </c>
      <c r="AV6" s="53">
        <v>290.01555017394895</v>
      </c>
      <c r="AW6" s="53">
        <v>300.47916877973557</v>
      </c>
      <c r="AX6" s="53">
        <v>239.21154620589044</v>
      </c>
      <c r="AY6" s="53">
        <v>224.95053143986544</v>
      </c>
      <c r="AZ6" s="53">
        <v>213.73726786748387</v>
      </c>
      <c r="BA6" s="1426">
        <v>222.45171933200805</v>
      </c>
      <c r="BB6" s="53">
        <v>207.98898282596602</v>
      </c>
      <c r="BC6" s="1773">
        <v>199.59912280947867</v>
      </c>
      <c r="BD6" s="53">
        <v>0</v>
      </c>
      <c r="BE6" s="609">
        <v>0</v>
      </c>
      <c r="BF6" s="54"/>
      <c r="BG6" s="55"/>
    </row>
    <row r="7" spans="1:60" ht="15" customHeight="1">
      <c r="U7" s="800"/>
      <c r="V7" s="802" t="s">
        <v>283</v>
      </c>
      <c r="X7" s="1164"/>
      <c r="Y7" s="1166" t="s">
        <v>664</v>
      </c>
      <c r="Z7" s="56"/>
      <c r="AA7" s="56">
        <v>314.58958611099098</v>
      </c>
      <c r="AB7" s="56">
        <v>311.75045383607835</v>
      </c>
      <c r="AC7" s="56">
        <v>309.11483766443916</v>
      </c>
      <c r="AD7" s="56">
        <v>313.45265193144479</v>
      </c>
      <c r="AE7" s="56">
        <v>322.74464437650954</v>
      </c>
      <c r="AF7" s="56">
        <v>332.00839104333727</v>
      </c>
      <c r="AG7" s="56">
        <v>349.25238125691902</v>
      </c>
      <c r="AH7" s="56">
        <v>332.15075788589326</v>
      </c>
      <c r="AI7" s="56">
        <v>299.45721772045027</v>
      </c>
      <c r="AJ7" s="56">
        <v>286.73725132336494</v>
      </c>
      <c r="AK7" s="56">
        <v>311.37308301371263</v>
      </c>
      <c r="AL7" s="56">
        <v>316.34056831054755</v>
      </c>
      <c r="AM7" s="56">
        <v>334.30986634129385</v>
      </c>
      <c r="AN7" s="56">
        <v>347.1357267670947</v>
      </c>
      <c r="AO7" s="56">
        <v>362.59743067667915</v>
      </c>
      <c r="AP7" s="56">
        <v>364.28822937330051</v>
      </c>
      <c r="AQ7" s="56">
        <v>388.10330653570998</v>
      </c>
      <c r="AR7" s="56">
        <v>420.52476631458921</v>
      </c>
      <c r="AS7" s="56">
        <v>399.18969172582752</v>
      </c>
      <c r="AT7" s="56">
        <v>386.68425580052792</v>
      </c>
      <c r="AU7" s="56">
        <v>426.75612417705872</v>
      </c>
      <c r="AV7" s="56">
        <v>323.52418641729764</v>
      </c>
      <c r="AW7" s="56">
        <v>347.39701618254514</v>
      </c>
      <c r="AX7" s="56">
        <v>370.44909794342249</v>
      </c>
      <c r="AY7" s="56">
        <v>380.88119705760175</v>
      </c>
      <c r="AZ7" s="56">
        <v>364.53232785742176</v>
      </c>
      <c r="BA7" s="1427">
        <v>357.28102314437876</v>
      </c>
      <c r="BB7" s="56">
        <v>351.68673743348148</v>
      </c>
      <c r="BC7" s="1774">
        <v>351.46528751411086</v>
      </c>
      <c r="BD7" s="56">
        <v>0</v>
      </c>
      <c r="BE7" s="610">
        <v>0</v>
      </c>
      <c r="BF7" s="57"/>
      <c r="BG7" s="58"/>
    </row>
    <row r="8" spans="1:60" ht="15" customHeight="1">
      <c r="U8" s="800"/>
      <c r="V8" s="802" t="s">
        <v>284</v>
      </c>
      <c r="X8" s="1164"/>
      <c r="Y8" s="1166" t="s">
        <v>665</v>
      </c>
      <c r="Z8" s="56"/>
      <c r="AA8" s="56">
        <v>291.2946957427028</v>
      </c>
      <c r="AB8" s="56">
        <v>298.55273741168014</v>
      </c>
      <c r="AC8" s="56">
        <v>302.27373864801666</v>
      </c>
      <c r="AD8" s="56">
        <v>298.6275303527201</v>
      </c>
      <c r="AE8" s="56">
        <v>302.09363718847942</v>
      </c>
      <c r="AF8" s="56">
        <v>308.90229793935401</v>
      </c>
      <c r="AG8" s="56">
        <v>315.69273642953448</v>
      </c>
      <c r="AH8" s="56">
        <v>318.67185663783135</v>
      </c>
      <c r="AI8" s="56">
        <v>313.82593966500019</v>
      </c>
      <c r="AJ8" s="56">
        <v>313.68728289514121</v>
      </c>
      <c r="AK8" s="56">
        <v>311.94279150203937</v>
      </c>
      <c r="AL8" s="56">
        <v>306.2285052208282</v>
      </c>
      <c r="AM8" s="56">
        <v>296.52236790061897</v>
      </c>
      <c r="AN8" s="56">
        <v>281.75027196005954</v>
      </c>
      <c r="AO8" s="56">
        <v>263.6278734361947</v>
      </c>
      <c r="AP8" s="56">
        <v>247.14959680939143</v>
      </c>
      <c r="AQ8" s="56">
        <v>231.28473371962284</v>
      </c>
      <c r="AR8" s="56">
        <v>217.13493318502941</v>
      </c>
      <c r="AS8" s="56">
        <v>197.36990761942351</v>
      </c>
      <c r="AT8" s="56">
        <v>183.54978918680089</v>
      </c>
      <c r="AU8" s="56">
        <v>174.43400270011745</v>
      </c>
      <c r="AV8" s="56">
        <v>166.03606638482148</v>
      </c>
      <c r="AW8" s="56">
        <v>159.81784903705724</v>
      </c>
      <c r="AX8" s="56">
        <v>151.30295910287774</v>
      </c>
      <c r="AY8" s="56">
        <v>143.2484777695588</v>
      </c>
      <c r="AZ8" s="56">
        <v>137.30348732927015</v>
      </c>
      <c r="BA8" s="1427">
        <v>132.70243968660259</v>
      </c>
      <c r="BB8" s="56">
        <v>127.86920150897711</v>
      </c>
      <c r="BC8" s="1774">
        <v>124.55545511253143</v>
      </c>
      <c r="BD8" s="56">
        <v>0</v>
      </c>
      <c r="BE8" s="610">
        <v>0</v>
      </c>
      <c r="BF8" s="57"/>
      <c r="BG8" s="58"/>
    </row>
    <row r="9" spans="1:60" ht="15" customHeight="1">
      <c r="U9" s="800"/>
      <c r="V9" s="802" t="s">
        <v>285</v>
      </c>
      <c r="X9" s="1164"/>
      <c r="Y9" s="1166" t="s">
        <v>666</v>
      </c>
      <c r="Z9" s="101"/>
      <c r="AA9" s="101">
        <v>225.72347244829359</v>
      </c>
      <c r="AB9" s="101">
        <v>230.11049077503057</v>
      </c>
      <c r="AC9" s="101">
        <v>249.56373017182153</v>
      </c>
      <c r="AD9" s="101">
        <v>268.84458508553001</v>
      </c>
      <c r="AE9" s="101">
        <v>260.1928518725685</v>
      </c>
      <c r="AF9" s="101">
        <v>280.36957353116475</v>
      </c>
      <c r="AG9" s="101">
        <v>271.82011536839468</v>
      </c>
      <c r="AH9" s="101">
        <v>271.38031505203065</v>
      </c>
      <c r="AI9" s="101">
        <v>281.82837385390167</v>
      </c>
      <c r="AJ9" s="101">
        <v>292.71868867772707</v>
      </c>
      <c r="AK9" s="101">
        <v>314.50357914688925</v>
      </c>
      <c r="AL9" s="101">
        <v>320.77759839776633</v>
      </c>
      <c r="AM9" s="101">
        <v>329.83632958179152</v>
      </c>
      <c r="AN9" s="101">
        <v>329.73747522287653</v>
      </c>
      <c r="AO9" s="101">
        <v>420.00834526497101</v>
      </c>
      <c r="AP9" s="101">
        <v>492.799273737703</v>
      </c>
      <c r="AQ9" s="101">
        <v>514.73549673327955</v>
      </c>
      <c r="AR9" s="101">
        <v>502.07564874041896</v>
      </c>
      <c r="AS9" s="101">
        <v>483.64927900866331</v>
      </c>
      <c r="AT9" s="101">
        <v>422.87776566074518</v>
      </c>
      <c r="AU9" s="101">
        <v>451.48472265029193</v>
      </c>
      <c r="AV9" s="101">
        <v>248.22837059985255</v>
      </c>
      <c r="AW9" s="101">
        <v>236.55526458198844</v>
      </c>
      <c r="AX9" s="101">
        <v>221.67500094483032</v>
      </c>
      <c r="AY9" s="101">
        <v>207.51130939048915</v>
      </c>
      <c r="AZ9" s="101">
        <v>201.79447291306181</v>
      </c>
      <c r="BA9" s="1428">
        <v>203.46982839762512</v>
      </c>
      <c r="BB9" s="101">
        <v>214.42094098439085</v>
      </c>
      <c r="BC9" s="1775">
        <v>194.21208100054156</v>
      </c>
      <c r="BD9" s="101">
        <v>0</v>
      </c>
      <c r="BE9" s="611">
        <v>0</v>
      </c>
      <c r="BF9" s="102"/>
      <c r="BG9" s="103"/>
    </row>
    <row r="10" spans="1:60" ht="15" customHeight="1" thickBot="1">
      <c r="U10" s="803"/>
      <c r="V10" s="804" t="s">
        <v>286</v>
      </c>
      <c r="X10" s="1167"/>
      <c r="Y10" s="1168" t="s">
        <v>667</v>
      </c>
      <c r="Z10" s="59"/>
      <c r="AA10" s="1859" t="s">
        <v>1418</v>
      </c>
      <c r="AB10" s="1859" t="s">
        <v>1418</v>
      </c>
      <c r="AC10" s="1859" t="s">
        <v>1418</v>
      </c>
      <c r="AD10" s="1859" t="s">
        <v>1418</v>
      </c>
      <c r="AE10" s="1859" t="s">
        <v>1418</v>
      </c>
      <c r="AF10" s="1859" t="s">
        <v>1418</v>
      </c>
      <c r="AG10" s="1859" t="s">
        <v>1418</v>
      </c>
      <c r="AH10" s="1859" t="s">
        <v>1418</v>
      </c>
      <c r="AI10" s="1859" t="s">
        <v>1418</v>
      </c>
      <c r="AJ10" s="1859" t="s">
        <v>1418</v>
      </c>
      <c r="AK10" s="1859" t="s">
        <v>1418</v>
      </c>
      <c r="AL10" s="1859" t="s">
        <v>1418</v>
      </c>
      <c r="AM10" s="1859" t="s">
        <v>1418</v>
      </c>
      <c r="AN10" s="1859" t="s">
        <v>1418</v>
      </c>
      <c r="AO10" s="1859" t="s">
        <v>1418</v>
      </c>
      <c r="AP10" s="1859" t="s">
        <v>1418</v>
      </c>
      <c r="AQ10" s="1859" t="s">
        <v>1418</v>
      </c>
      <c r="AR10" s="1859" t="s">
        <v>1418</v>
      </c>
      <c r="AS10" s="1859" t="s">
        <v>1418</v>
      </c>
      <c r="AT10" s="1859" t="s">
        <v>1418</v>
      </c>
      <c r="AU10" s="1859" t="s">
        <v>1418</v>
      </c>
      <c r="AV10" s="1859" t="s">
        <v>1418</v>
      </c>
      <c r="AW10" s="1859" t="s">
        <v>1418</v>
      </c>
      <c r="AX10" s="1859" t="s">
        <v>1418</v>
      </c>
      <c r="AY10" s="1859" t="s">
        <v>1418</v>
      </c>
      <c r="AZ10" s="1859" t="s">
        <v>1418</v>
      </c>
      <c r="BA10" s="1860" t="s">
        <v>1418</v>
      </c>
      <c r="BB10" s="1859" t="s">
        <v>1418</v>
      </c>
      <c r="BC10" s="1861" t="s">
        <v>1418</v>
      </c>
      <c r="BD10" s="59">
        <v>0</v>
      </c>
      <c r="BE10" s="612">
        <v>0</v>
      </c>
      <c r="BF10" s="60"/>
      <c r="BG10" s="61"/>
    </row>
    <row r="11" spans="1:60" ht="15" customHeight="1">
      <c r="U11" s="798" t="s">
        <v>287</v>
      </c>
      <c r="V11" s="799"/>
      <c r="X11" s="1162" t="s">
        <v>668</v>
      </c>
      <c r="Y11" s="1163"/>
      <c r="Z11" s="50"/>
      <c r="AA11" s="50">
        <f>SUM(AA12:AA13)</f>
        <v>4973.1554413475014</v>
      </c>
      <c r="AB11" s="50">
        <f t="shared" ref="AB11:AX11" si="5">SUM(AB12:AB13)</f>
        <v>4469.1383713048381</v>
      </c>
      <c r="AC11" s="50">
        <f t="shared" si="5"/>
        <v>4004.6718473634091</v>
      </c>
      <c r="AD11" s="50">
        <f t="shared" si="5"/>
        <v>3365.4183093476786</v>
      </c>
      <c r="AE11" s="50">
        <f t="shared" si="5"/>
        <v>2936.957422793821</v>
      </c>
      <c r="AF11" s="50">
        <f t="shared" si="5"/>
        <v>2647.0529167297291</v>
      </c>
      <c r="AG11" s="50">
        <f t="shared" si="5"/>
        <v>2313.4316835402283</v>
      </c>
      <c r="AH11" s="50">
        <f t="shared" si="5"/>
        <v>2196.1781156648808</v>
      </c>
      <c r="AI11" s="50">
        <f t="shared" si="5"/>
        <v>2007.8789741506102</v>
      </c>
      <c r="AJ11" s="50">
        <f t="shared" si="5"/>
        <v>1953.6058277560687</v>
      </c>
      <c r="AK11" s="50">
        <f t="shared" si="5"/>
        <v>1835.7798583464601</v>
      </c>
      <c r="AL11" s="50">
        <f t="shared" si="5"/>
        <v>1600.2733170455842</v>
      </c>
      <c r="AM11" s="50">
        <f t="shared" si="5"/>
        <v>1057.9497834583499</v>
      </c>
      <c r="AN11" s="50">
        <f t="shared" si="5"/>
        <v>1017.6279370560251</v>
      </c>
      <c r="AO11" s="50">
        <f t="shared" si="5"/>
        <v>976.59735180134157</v>
      </c>
      <c r="AP11" s="50">
        <f t="shared" si="5"/>
        <v>976.43524050312931</v>
      </c>
      <c r="AQ11" s="50">
        <f t="shared" si="5"/>
        <v>982.40040188222656</v>
      </c>
      <c r="AR11" s="50">
        <f t="shared" si="5"/>
        <v>975.08173609407163</v>
      </c>
      <c r="AS11" s="50">
        <f t="shared" si="5"/>
        <v>946.84963535724842</v>
      </c>
      <c r="AT11" s="50">
        <f t="shared" si="5"/>
        <v>916.43719144558543</v>
      </c>
      <c r="AU11" s="50">
        <f t="shared" si="5"/>
        <v>884.73625262780945</v>
      </c>
      <c r="AV11" s="50">
        <f t="shared" si="5"/>
        <v>867.15507480722863</v>
      </c>
      <c r="AW11" s="50">
        <f t="shared" si="5"/>
        <v>850.54550135013176</v>
      </c>
      <c r="AX11" s="50">
        <f t="shared" si="5"/>
        <v>816.24704742903805</v>
      </c>
      <c r="AY11" s="50">
        <f>SUM(AY12:AY13)</f>
        <v>806.06992727697639</v>
      </c>
      <c r="AZ11" s="50">
        <f>SUM(AZ12:AZ13)</f>
        <v>787.53666474137617</v>
      </c>
      <c r="BA11" s="1425">
        <f>SUM(BA12:BA13)</f>
        <v>794.24040895690155</v>
      </c>
      <c r="BB11" s="50">
        <f t="shared" ref="BB11:BC11" si="6">SUM(BB12:BB13)</f>
        <v>800.33885367737707</v>
      </c>
      <c r="BC11" s="1772">
        <f t="shared" si="6"/>
        <v>741.14482975644842</v>
      </c>
      <c r="BD11" s="50">
        <f>SUM(BD12:BD13)</f>
        <v>0</v>
      </c>
      <c r="BE11" s="608">
        <f>SUM(BE12:BE13)</f>
        <v>0</v>
      </c>
      <c r="BF11" s="62"/>
      <c r="BG11" s="63"/>
      <c r="BH11" s="26"/>
    </row>
    <row r="12" spans="1:60" ht="15" customHeight="1">
      <c r="U12" s="800"/>
      <c r="V12" s="801" t="s">
        <v>974</v>
      </c>
      <c r="X12" s="1164"/>
      <c r="Y12" s="1165" t="s">
        <v>669</v>
      </c>
      <c r="Z12" s="53"/>
      <c r="AA12" s="53">
        <v>4760.3760754791956</v>
      </c>
      <c r="AB12" s="53">
        <v>4242.7385553228814</v>
      </c>
      <c r="AC12" s="53">
        <v>3777.9904630555848</v>
      </c>
      <c r="AD12" s="53">
        <v>3131.2382538384632</v>
      </c>
      <c r="AE12" s="53">
        <v>2698.8636537678849</v>
      </c>
      <c r="AF12" s="53">
        <v>2394.101866210463</v>
      </c>
      <c r="AG12" s="53">
        <v>2059.8807582613108</v>
      </c>
      <c r="AH12" s="53">
        <v>1932.935877729793</v>
      </c>
      <c r="AI12" s="53">
        <v>1749.6470557037178</v>
      </c>
      <c r="AJ12" s="53">
        <v>1692.9931341363463</v>
      </c>
      <c r="AK12" s="53">
        <v>1562.9118419432491</v>
      </c>
      <c r="AL12" s="53">
        <v>1329.6607119077805</v>
      </c>
      <c r="AM12" s="53">
        <v>768.3639460477458</v>
      </c>
      <c r="AN12" s="53">
        <v>721.2153057843808</v>
      </c>
      <c r="AO12" s="53">
        <v>671.67518059929068</v>
      </c>
      <c r="AP12" s="53">
        <v>654.55413903998215</v>
      </c>
      <c r="AQ12" s="53">
        <v>643.81028993412042</v>
      </c>
      <c r="AR12" s="53">
        <v>609.359896898805</v>
      </c>
      <c r="AS12" s="53">
        <v>589.84533818320472</v>
      </c>
      <c r="AT12" s="53">
        <v>577.14441335775155</v>
      </c>
      <c r="AU12" s="53">
        <v>564.23556690941291</v>
      </c>
      <c r="AV12" s="53">
        <v>552.300253497516</v>
      </c>
      <c r="AW12" s="53">
        <v>545.18873702420944</v>
      </c>
      <c r="AX12" s="53">
        <v>533.11762770033079</v>
      </c>
      <c r="AY12" s="53">
        <v>537.89911090284033</v>
      </c>
      <c r="AZ12" s="53">
        <v>520.81157413273775</v>
      </c>
      <c r="BA12" s="1426">
        <v>510.07787219525642</v>
      </c>
      <c r="BB12" s="53">
        <v>520.77890815824276</v>
      </c>
      <c r="BC12" s="1773">
        <v>478.76995083403335</v>
      </c>
      <c r="BD12" s="53">
        <v>0</v>
      </c>
      <c r="BE12" s="609">
        <v>0</v>
      </c>
      <c r="BF12" s="64"/>
      <c r="BG12" s="65"/>
      <c r="BH12" s="26"/>
    </row>
    <row r="13" spans="1:60" ht="15" customHeight="1" thickBot="1">
      <c r="U13" s="803"/>
      <c r="V13" s="804" t="s">
        <v>288</v>
      </c>
      <c r="X13" s="1167"/>
      <c r="Y13" s="1168" t="s">
        <v>670</v>
      </c>
      <c r="Z13" s="59"/>
      <c r="AA13" s="59">
        <v>212.77936586830606</v>
      </c>
      <c r="AB13" s="59">
        <v>226.39981598195661</v>
      </c>
      <c r="AC13" s="59">
        <v>226.68138430782426</v>
      </c>
      <c r="AD13" s="59">
        <v>234.18005550921558</v>
      </c>
      <c r="AE13" s="59">
        <v>238.0937690259359</v>
      </c>
      <c r="AF13" s="59">
        <v>252.95105051926606</v>
      </c>
      <c r="AG13" s="59">
        <v>253.55092527891762</v>
      </c>
      <c r="AH13" s="59">
        <v>263.24223793508787</v>
      </c>
      <c r="AI13" s="59">
        <v>258.23191844689256</v>
      </c>
      <c r="AJ13" s="59">
        <v>260.61269361972251</v>
      </c>
      <c r="AK13" s="59">
        <v>272.86801640321107</v>
      </c>
      <c r="AL13" s="59">
        <v>270.61260513780365</v>
      </c>
      <c r="AM13" s="59">
        <v>289.58583741060397</v>
      </c>
      <c r="AN13" s="59">
        <v>296.41263127164427</v>
      </c>
      <c r="AO13" s="59">
        <v>304.92217120205095</v>
      </c>
      <c r="AP13" s="59">
        <v>321.8811014631471</v>
      </c>
      <c r="AQ13" s="59">
        <v>338.5901119481062</v>
      </c>
      <c r="AR13" s="59">
        <v>365.72183919526668</v>
      </c>
      <c r="AS13" s="59">
        <v>357.00429717404376</v>
      </c>
      <c r="AT13" s="59">
        <v>339.29277808783388</v>
      </c>
      <c r="AU13" s="59">
        <v>320.50068571839654</v>
      </c>
      <c r="AV13" s="59">
        <v>314.85482130971263</v>
      </c>
      <c r="AW13" s="59">
        <v>305.35676432592231</v>
      </c>
      <c r="AX13" s="59">
        <v>283.12941972870726</v>
      </c>
      <c r="AY13" s="59">
        <v>268.17081637413605</v>
      </c>
      <c r="AZ13" s="59">
        <v>266.72509060863837</v>
      </c>
      <c r="BA13" s="1429">
        <v>284.16253676164519</v>
      </c>
      <c r="BB13" s="59">
        <v>279.55994551913432</v>
      </c>
      <c r="BC13" s="1776">
        <v>262.37487892241501</v>
      </c>
      <c r="BD13" s="59">
        <v>0</v>
      </c>
      <c r="BE13" s="612">
        <v>0</v>
      </c>
      <c r="BF13" s="60"/>
      <c r="BG13" s="61"/>
      <c r="BH13" s="26"/>
    </row>
    <row r="14" spans="1:60" ht="15" customHeight="1">
      <c r="U14" s="798" t="s">
        <v>1060</v>
      </c>
      <c r="V14" s="799"/>
      <c r="X14" s="1162" t="s">
        <v>1242</v>
      </c>
      <c r="Y14" s="1163"/>
      <c r="Z14" s="50"/>
      <c r="AA14" s="1641">
        <f>SUM(AA15:AA16)</f>
        <v>60.533688957800003</v>
      </c>
      <c r="AB14" s="1641">
        <f t="shared" ref="AB14:AX14" si="7">SUM(AB15:AB16)</f>
        <v>58.257360136800003</v>
      </c>
      <c r="AC14" s="1641">
        <f t="shared" si="7"/>
        <v>54.891544841200002</v>
      </c>
      <c r="AD14" s="1641">
        <f t="shared" si="7"/>
        <v>52.149962422400009</v>
      </c>
      <c r="AE14" s="1641">
        <f t="shared" si="7"/>
        <v>55.762489736599989</v>
      </c>
      <c r="AF14" s="1641">
        <f t="shared" si="7"/>
        <v>58.432232907199996</v>
      </c>
      <c r="AG14" s="1641">
        <f t="shared" si="7"/>
        <v>55.533115812799998</v>
      </c>
      <c r="AH14" s="1641">
        <f t="shared" si="7"/>
        <v>55.0172602986</v>
      </c>
      <c r="AI14" s="1641">
        <f t="shared" si="7"/>
        <v>52.613575124800001</v>
      </c>
      <c r="AJ14" s="1641">
        <f t="shared" si="7"/>
        <v>51.980534407600004</v>
      </c>
      <c r="AK14" s="1641">
        <f t="shared" si="7"/>
        <v>54.18914351099999</v>
      </c>
      <c r="AL14" s="1641">
        <f t="shared" si="7"/>
        <v>51.790044354200006</v>
      </c>
      <c r="AM14" s="1641">
        <f t="shared" si="7"/>
        <v>52.8732531924</v>
      </c>
      <c r="AN14" s="1641">
        <f t="shared" si="7"/>
        <v>50.183866741199999</v>
      </c>
      <c r="AO14" s="1641">
        <f t="shared" si="7"/>
        <v>53.674694951199996</v>
      </c>
      <c r="AP14" s="1641">
        <f t="shared" si="7"/>
        <v>53.792058405600002</v>
      </c>
      <c r="AQ14" s="1641">
        <f t="shared" si="7"/>
        <v>54.584801918800011</v>
      </c>
      <c r="AR14" s="1641">
        <f t="shared" si="7"/>
        <v>50.892792939000003</v>
      </c>
      <c r="AS14" s="1641">
        <f t="shared" si="7"/>
        <v>49.625457675</v>
      </c>
      <c r="AT14" s="1641">
        <f t="shared" si="7"/>
        <v>51.258287602199999</v>
      </c>
      <c r="AU14" s="1641">
        <f t="shared" si="7"/>
        <v>53.925703079999991</v>
      </c>
      <c r="AV14" s="1641">
        <f t="shared" si="7"/>
        <v>53.672004523999988</v>
      </c>
      <c r="AW14" s="1641">
        <f t="shared" si="7"/>
        <v>46.139193489999997</v>
      </c>
      <c r="AX14" s="1641">
        <f t="shared" si="7"/>
        <v>46.358037320000001</v>
      </c>
      <c r="AY14" s="1641">
        <f>SUM(AY15:AY16)</f>
        <v>42.906234251400001</v>
      </c>
      <c r="AZ14" s="1641">
        <f>SUM(AZ15:AZ16)</f>
        <v>48.474278537000004</v>
      </c>
      <c r="BA14" s="1642">
        <f>SUM(BA15:BA16)</f>
        <v>43.258913936000006</v>
      </c>
      <c r="BB14" s="1641">
        <f t="shared" ref="BB14:BC14" si="8">SUM(BB15:BB16)</f>
        <v>42.686076226084879</v>
      </c>
      <c r="BC14" s="1777">
        <f t="shared" si="8"/>
        <v>40.499710299</v>
      </c>
      <c r="BD14" s="50">
        <f>SUM(BD15:BD16)</f>
        <v>0</v>
      </c>
      <c r="BE14" s="608">
        <f>SUM(BE15:BE16)</f>
        <v>0</v>
      </c>
      <c r="BF14" s="62"/>
      <c r="BG14" s="63"/>
      <c r="BH14" s="26"/>
    </row>
    <row r="15" spans="1:60" ht="15" customHeight="1">
      <c r="U15" s="800"/>
      <c r="V15" s="801" t="s">
        <v>289</v>
      </c>
      <c r="X15" s="1164"/>
      <c r="Y15" s="1165" t="s">
        <v>671</v>
      </c>
      <c r="Z15" s="53"/>
      <c r="AA15" s="1643">
        <v>37.487365629800003</v>
      </c>
      <c r="AB15" s="1643">
        <v>36.4247218008</v>
      </c>
      <c r="AC15" s="1643">
        <v>33.744252041200006</v>
      </c>
      <c r="AD15" s="1643">
        <v>32.267633590400003</v>
      </c>
      <c r="AE15" s="1643">
        <v>34.986145544599992</v>
      </c>
      <c r="AF15" s="1643">
        <v>37.092999627199994</v>
      </c>
      <c r="AG15" s="1643">
        <v>33.845173284799998</v>
      </c>
      <c r="AH15" s="1643">
        <v>33.200734986599997</v>
      </c>
      <c r="AI15" s="1643">
        <v>33.391106132799997</v>
      </c>
      <c r="AJ15" s="1643">
        <v>32.832905095600005</v>
      </c>
      <c r="AK15" s="1643">
        <v>34.145019734999991</v>
      </c>
      <c r="AL15" s="1643">
        <v>32.928843714199999</v>
      </c>
      <c r="AM15" s="1643">
        <v>33.064761800399999</v>
      </c>
      <c r="AN15" s="1643">
        <v>30.538354549199997</v>
      </c>
      <c r="AO15" s="1643">
        <v>33.427745447199996</v>
      </c>
      <c r="AP15" s="1643">
        <v>33.690013221600005</v>
      </c>
      <c r="AQ15" s="1643">
        <v>34.157904254800002</v>
      </c>
      <c r="AR15" s="1643">
        <v>30.296770155000001</v>
      </c>
      <c r="AS15" s="1643">
        <v>31.739337482999996</v>
      </c>
      <c r="AT15" s="1643">
        <v>35.830739314200002</v>
      </c>
      <c r="AU15" s="1643">
        <v>36.228593831999994</v>
      </c>
      <c r="AV15" s="1643">
        <v>35.712523819999994</v>
      </c>
      <c r="AW15" s="1643">
        <v>28.144619410000001</v>
      </c>
      <c r="AX15" s="1643">
        <v>28.200713288000003</v>
      </c>
      <c r="AY15" s="1643">
        <v>25.223696651400001</v>
      </c>
      <c r="AZ15" s="1643">
        <v>31.787401865000003</v>
      </c>
      <c r="BA15" s="1644">
        <v>26.762141456000005</v>
      </c>
      <c r="BB15" s="1643">
        <v>25.255369282084878</v>
      </c>
      <c r="BC15" s="1778">
        <v>22.710499802999998</v>
      </c>
      <c r="BD15" s="53">
        <v>0</v>
      </c>
      <c r="BE15" s="609">
        <v>0</v>
      </c>
      <c r="BF15" s="64"/>
      <c r="BG15" s="65"/>
      <c r="BH15" s="26"/>
    </row>
    <row r="16" spans="1:60" ht="15" customHeight="1" thickBot="1">
      <c r="U16" s="803"/>
      <c r="V16" s="804" t="s">
        <v>290</v>
      </c>
      <c r="X16" s="1167"/>
      <c r="Y16" s="1168" t="s">
        <v>672</v>
      </c>
      <c r="Z16" s="59"/>
      <c r="AA16" s="1639">
        <v>23.046323328</v>
      </c>
      <c r="AB16" s="1639">
        <v>21.832638336000002</v>
      </c>
      <c r="AC16" s="1639">
        <v>21.147292799999999</v>
      </c>
      <c r="AD16" s="1639">
        <v>19.882328832000002</v>
      </c>
      <c r="AE16" s="1639">
        <v>20.776344192</v>
      </c>
      <c r="AF16" s="1639">
        <v>21.339233280000002</v>
      </c>
      <c r="AG16" s="1639">
        <v>21.687942528000001</v>
      </c>
      <c r="AH16" s="1639">
        <v>21.816525312000003</v>
      </c>
      <c r="AI16" s="1639">
        <v>19.222468992000003</v>
      </c>
      <c r="AJ16" s="1639">
        <v>19.147629311999999</v>
      </c>
      <c r="AK16" s="1639">
        <v>20.044123775999999</v>
      </c>
      <c r="AL16" s="1639">
        <v>18.861200640000003</v>
      </c>
      <c r="AM16" s="1639">
        <v>19.808491392000001</v>
      </c>
      <c r="AN16" s="1639">
        <v>19.645512192000002</v>
      </c>
      <c r="AO16" s="1639">
        <v>20.246949504000003</v>
      </c>
      <c r="AP16" s="1639">
        <v>20.102045184000001</v>
      </c>
      <c r="AQ16" s="1639">
        <v>20.426897664000006</v>
      </c>
      <c r="AR16" s="1639">
        <v>20.596022784000002</v>
      </c>
      <c r="AS16" s="1639">
        <v>17.886120192000003</v>
      </c>
      <c r="AT16" s="1639">
        <v>15.427548288000001</v>
      </c>
      <c r="AU16" s="1639">
        <v>17.697109248</v>
      </c>
      <c r="AV16" s="1639">
        <v>17.959480703999997</v>
      </c>
      <c r="AW16" s="1639">
        <v>17.99457408</v>
      </c>
      <c r="AX16" s="1639">
        <v>18.157324031999998</v>
      </c>
      <c r="AY16" s="1639">
        <v>17.6825376</v>
      </c>
      <c r="AZ16" s="1639">
        <v>16.686876672</v>
      </c>
      <c r="BA16" s="1640">
        <v>16.496772480000001</v>
      </c>
      <c r="BB16" s="1639">
        <v>17.430706944000001</v>
      </c>
      <c r="BC16" s="1779">
        <v>17.789210496000003</v>
      </c>
      <c r="BD16" s="59">
        <v>0</v>
      </c>
      <c r="BE16" s="612">
        <v>0</v>
      </c>
      <c r="BF16" s="60"/>
      <c r="BG16" s="61"/>
      <c r="BH16" s="26"/>
    </row>
    <row r="17" spans="3:61" ht="15" customHeight="1">
      <c r="U17" s="798" t="s">
        <v>291</v>
      </c>
      <c r="V17" s="799"/>
      <c r="X17" s="1162" t="s">
        <v>673</v>
      </c>
      <c r="Y17" s="1163"/>
      <c r="Z17" s="50"/>
      <c r="AA17" s="50">
        <f>SUM(AA18:AA21)</f>
        <v>25441.472954873043</v>
      </c>
      <c r="AB17" s="50">
        <f t="shared" ref="AB17:AX17" si="9">SUM(AB18:AB21)</f>
        <v>24887.284341825994</v>
      </c>
      <c r="AC17" s="50">
        <f t="shared" si="9"/>
        <v>26259.866606859563</v>
      </c>
      <c r="AD17" s="50">
        <f t="shared" si="9"/>
        <v>22990.862344335445</v>
      </c>
      <c r="AE17" s="50">
        <f t="shared" si="9"/>
        <v>26979.413269190478</v>
      </c>
      <c r="AF17" s="50">
        <f t="shared" si="9"/>
        <v>26021.97138618493</v>
      </c>
      <c r="AG17" s="50">
        <f t="shared" si="9"/>
        <v>25418.739256640831</v>
      </c>
      <c r="AH17" s="50">
        <f t="shared" si="9"/>
        <v>25175.661774761233</v>
      </c>
      <c r="AI17" s="50">
        <f t="shared" si="9"/>
        <v>23926.600647175957</v>
      </c>
      <c r="AJ17" s="50">
        <f t="shared" si="9"/>
        <v>24201.392394332113</v>
      </c>
      <c r="AK17" s="50">
        <f t="shared" si="9"/>
        <v>24615.37758251416</v>
      </c>
      <c r="AL17" s="50">
        <f t="shared" si="9"/>
        <v>24415.738791445514</v>
      </c>
      <c r="AM17" s="50">
        <f t="shared" si="9"/>
        <v>24589.222407316567</v>
      </c>
      <c r="AN17" s="50">
        <f t="shared" si="9"/>
        <v>23506.865236013069</v>
      </c>
      <c r="AO17" s="50">
        <f t="shared" si="9"/>
        <v>24821.524831917017</v>
      </c>
      <c r="AP17" s="50">
        <f t="shared" si="9"/>
        <v>24898.039117964261</v>
      </c>
      <c r="AQ17" s="50">
        <f t="shared" si="9"/>
        <v>24642.429511483388</v>
      </c>
      <c r="AR17" s="50">
        <f t="shared" si="9"/>
        <v>25273.371838240346</v>
      </c>
      <c r="AS17" s="50">
        <f t="shared" si="9"/>
        <v>25420.373871790936</v>
      </c>
      <c r="AT17" s="50">
        <f t="shared" si="9"/>
        <v>24991.356891674233</v>
      </c>
      <c r="AU17" s="50">
        <f t="shared" si="9"/>
        <v>25829.286502376191</v>
      </c>
      <c r="AV17" s="50">
        <f t="shared" si="9"/>
        <v>25414.920945502901</v>
      </c>
      <c r="AW17" s="50">
        <f t="shared" si="9"/>
        <v>24814.613392988434</v>
      </c>
      <c r="AX17" s="50">
        <f t="shared" si="9"/>
        <v>24780.52943285941</v>
      </c>
      <c r="AY17" s="50">
        <f t="shared" ref="AY17:BE17" si="10">SUM(AY18:AY21)</f>
        <v>24415.171176030661</v>
      </c>
      <c r="AZ17" s="50">
        <f t="shared" si="10"/>
        <v>23870.641559281583</v>
      </c>
      <c r="BA17" s="1425">
        <f t="shared" si="10"/>
        <v>23775.873526362164</v>
      </c>
      <c r="BB17" s="50">
        <f t="shared" si="10"/>
        <v>23509.663133019254</v>
      </c>
      <c r="BC17" s="1772">
        <f t="shared" ref="BC17" si="11">SUM(BC18:BC21)</f>
        <v>23413.167900469238</v>
      </c>
      <c r="BD17" s="50">
        <f t="shared" si="10"/>
        <v>0</v>
      </c>
      <c r="BE17" s="608">
        <f t="shared" si="10"/>
        <v>0</v>
      </c>
      <c r="BF17" s="62"/>
      <c r="BG17" s="63"/>
    </row>
    <row r="18" spans="3:61" ht="15" customHeight="1">
      <c r="U18" s="800"/>
      <c r="V18" s="801" t="s">
        <v>292</v>
      </c>
      <c r="X18" s="1164"/>
      <c r="Y18" s="1165" t="s">
        <v>674</v>
      </c>
      <c r="Z18" s="53"/>
      <c r="AA18" s="53">
        <v>9422.9039880518067</v>
      </c>
      <c r="AB18" s="53">
        <v>9610.0798500349192</v>
      </c>
      <c r="AC18" s="53">
        <v>9674.5157800939578</v>
      </c>
      <c r="AD18" s="53">
        <v>9571.5686768422693</v>
      </c>
      <c r="AE18" s="53">
        <v>9424.3208894734107</v>
      </c>
      <c r="AF18" s="53">
        <v>9318.4508401012681</v>
      </c>
      <c r="AG18" s="53">
        <v>9217.898666875386</v>
      </c>
      <c r="AH18" s="53">
        <v>9176.9460632945884</v>
      </c>
      <c r="AI18" s="53">
        <v>9117.3730086736559</v>
      </c>
      <c r="AJ18" s="53">
        <v>9073.1817541921591</v>
      </c>
      <c r="AK18" s="53">
        <v>8966.3400410133072</v>
      </c>
      <c r="AL18" s="53">
        <v>9013.6148663103886</v>
      </c>
      <c r="AM18" s="53">
        <v>8949.9076716852796</v>
      </c>
      <c r="AN18" s="53">
        <v>8851.1158418081413</v>
      </c>
      <c r="AO18" s="53">
        <v>8668.8387978266619</v>
      </c>
      <c r="AP18" s="53">
        <v>8650.7100168335928</v>
      </c>
      <c r="AQ18" s="53">
        <v>8626.3258313256483</v>
      </c>
      <c r="AR18" s="53">
        <v>8673.2818285715275</v>
      </c>
      <c r="AS18" s="53">
        <v>8586.8500111657904</v>
      </c>
      <c r="AT18" s="53">
        <v>8479.7611045811682</v>
      </c>
      <c r="AU18" s="53">
        <v>8202.1106353386513</v>
      </c>
      <c r="AV18" s="53">
        <v>8154.2656951549434</v>
      </c>
      <c r="AW18" s="53">
        <v>7953.1304405872479</v>
      </c>
      <c r="AX18" s="53">
        <v>7736.8477328496565</v>
      </c>
      <c r="AY18" s="53">
        <v>7543.4616929043459</v>
      </c>
      <c r="AZ18" s="53">
        <v>7533.9310944364843</v>
      </c>
      <c r="BA18" s="1426">
        <v>7480.7571587519324</v>
      </c>
      <c r="BB18" s="53">
        <v>7494.125500765851</v>
      </c>
      <c r="BC18" s="1773">
        <v>7465.5761875138505</v>
      </c>
      <c r="BD18" s="53">
        <v>0</v>
      </c>
      <c r="BE18" s="609">
        <v>0</v>
      </c>
      <c r="BF18" s="64"/>
      <c r="BG18" s="65"/>
    </row>
    <row r="19" spans="3:61" ht="15" customHeight="1">
      <c r="U19" s="800"/>
      <c r="V19" s="802" t="s">
        <v>293</v>
      </c>
      <c r="X19" s="1164"/>
      <c r="Y19" s="1166" t="s">
        <v>675</v>
      </c>
      <c r="Z19" s="56"/>
      <c r="AA19" s="56">
        <v>3120.5483677380889</v>
      </c>
      <c r="AB19" s="56">
        <v>3146.5876790286761</v>
      </c>
      <c r="AC19" s="56">
        <v>3149.9866629765174</v>
      </c>
      <c r="AD19" s="56">
        <v>3081.9555815133808</v>
      </c>
      <c r="AE19" s="56">
        <v>3000.2345190294741</v>
      </c>
      <c r="AF19" s="56">
        <v>2988.0169955506972</v>
      </c>
      <c r="AG19" s="56">
        <v>2968.1835676425367</v>
      </c>
      <c r="AH19" s="56">
        <v>2933.1487985707827</v>
      </c>
      <c r="AI19" s="56">
        <v>2884.6757619214036</v>
      </c>
      <c r="AJ19" s="56">
        <v>2857.9592537745016</v>
      </c>
      <c r="AK19" s="56">
        <v>2804.3319090265277</v>
      </c>
      <c r="AL19" s="56">
        <v>2804.9200225842715</v>
      </c>
      <c r="AM19" s="56">
        <v>2808.1223882650656</v>
      </c>
      <c r="AN19" s="56">
        <v>2779.4278933258674</v>
      </c>
      <c r="AO19" s="56">
        <v>2724.7149123061272</v>
      </c>
      <c r="AP19" s="56">
        <v>2717.1323161592131</v>
      </c>
      <c r="AQ19" s="56">
        <v>2666.5618802473546</v>
      </c>
      <c r="AR19" s="56">
        <v>2629.6961236759835</v>
      </c>
      <c r="AS19" s="56">
        <v>2598.9110339303525</v>
      </c>
      <c r="AT19" s="56">
        <v>2573.2689862404095</v>
      </c>
      <c r="AU19" s="56">
        <v>2513.0669817527541</v>
      </c>
      <c r="AV19" s="56">
        <v>2507.9754289362954</v>
      </c>
      <c r="AW19" s="56">
        <v>2465.3659266351247</v>
      </c>
      <c r="AX19" s="56">
        <v>2406.1598481773922</v>
      </c>
      <c r="AY19" s="56">
        <v>2364.2224304116426</v>
      </c>
      <c r="AZ19" s="56">
        <v>2361.8378367192699</v>
      </c>
      <c r="BA19" s="1427">
        <v>2321.3533305218712</v>
      </c>
      <c r="BB19" s="56">
        <v>2324.0153700278315</v>
      </c>
      <c r="BC19" s="1774">
        <v>2323.5545543700791</v>
      </c>
      <c r="BD19" s="56">
        <v>0</v>
      </c>
      <c r="BE19" s="610">
        <v>0</v>
      </c>
      <c r="BF19" s="57"/>
      <c r="BG19" s="58"/>
    </row>
    <row r="20" spans="3:61" ht="15" customHeight="1">
      <c r="U20" s="800"/>
      <c r="V20" s="802" t="s">
        <v>294</v>
      </c>
      <c r="X20" s="1164"/>
      <c r="Y20" s="1166" t="s">
        <v>676</v>
      </c>
      <c r="Z20" s="56"/>
      <c r="AA20" s="56">
        <v>12770.994522515803</v>
      </c>
      <c r="AB20" s="56">
        <v>12013.328481008613</v>
      </c>
      <c r="AC20" s="56">
        <v>13313.978770736812</v>
      </c>
      <c r="AD20" s="56">
        <v>10227.052307269531</v>
      </c>
      <c r="AE20" s="56">
        <v>14439.200069535591</v>
      </c>
      <c r="AF20" s="56">
        <v>13604.557775115765</v>
      </c>
      <c r="AG20" s="56">
        <v>13124.401777394804</v>
      </c>
      <c r="AH20" s="56">
        <v>12960.423305166409</v>
      </c>
      <c r="AI20" s="56">
        <v>11824.135428285743</v>
      </c>
      <c r="AJ20" s="56">
        <v>12171.672566967885</v>
      </c>
      <c r="AK20" s="56">
        <v>12748.795722042383</v>
      </c>
      <c r="AL20" s="56">
        <v>12502.024116637198</v>
      </c>
      <c r="AM20" s="56">
        <v>12738.858822469327</v>
      </c>
      <c r="AN20" s="56">
        <v>11788.472788524277</v>
      </c>
      <c r="AO20" s="56">
        <v>13343.595704906602</v>
      </c>
      <c r="AP20" s="56">
        <v>13444.517436179432</v>
      </c>
      <c r="AQ20" s="56">
        <v>13266.423309255248</v>
      </c>
      <c r="AR20" s="56">
        <v>13889.595326446977</v>
      </c>
      <c r="AS20" s="56">
        <v>14156.765959574852</v>
      </c>
      <c r="AT20" s="56">
        <v>13862.764252315195</v>
      </c>
      <c r="AU20" s="56">
        <v>15040.58836186083</v>
      </c>
      <c r="AV20" s="56">
        <v>14679.929010844349</v>
      </c>
      <c r="AW20" s="56">
        <v>14325.283582237054</v>
      </c>
      <c r="AX20" s="56">
        <v>14565.41208039487</v>
      </c>
      <c r="AY20" s="56">
        <v>14437.40920264647</v>
      </c>
      <c r="AZ20" s="56">
        <v>13907.775259086535</v>
      </c>
      <c r="BA20" s="1427">
        <v>13906.654721857209</v>
      </c>
      <c r="BB20" s="56">
        <v>13627.043516304513</v>
      </c>
      <c r="BC20" s="1774">
        <v>13560.651495422504</v>
      </c>
      <c r="BD20" s="56">
        <v>0</v>
      </c>
      <c r="BE20" s="610">
        <v>0</v>
      </c>
      <c r="BF20" s="57"/>
      <c r="BG20" s="58"/>
    </row>
    <row r="21" spans="3:61" ht="15" customHeight="1" thickBot="1">
      <c r="U21" s="803"/>
      <c r="V21" s="804" t="s">
        <v>295</v>
      </c>
      <c r="X21" s="1167"/>
      <c r="Y21" s="1168" t="s">
        <v>677</v>
      </c>
      <c r="Z21" s="59"/>
      <c r="AA21" s="59">
        <v>127.02607656734506</v>
      </c>
      <c r="AB21" s="59">
        <v>117.2883317537857</v>
      </c>
      <c r="AC21" s="59">
        <v>121.38539305227576</v>
      </c>
      <c r="AD21" s="59">
        <v>110.28577871026144</v>
      </c>
      <c r="AE21" s="59">
        <v>115.65779115200267</v>
      </c>
      <c r="AF21" s="59">
        <v>110.94577541719921</v>
      </c>
      <c r="AG21" s="59">
        <v>108.25524472810369</v>
      </c>
      <c r="AH21" s="59">
        <v>105.14360772945236</v>
      </c>
      <c r="AI21" s="59">
        <v>100.41644829515634</v>
      </c>
      <c r="AJ21" s="1639">
        <v>98.578819397569134</v>
      </c>
      <c r="AK21" s="1639">
        <v>95.909910431942279</v>
      </c>
      <c r="AL21" s="1639">
        <v>95.179785913654655</v>
      </c>
      <c r="AM21" s="1639">
        <v>92.333524896895611</v>
      </c>
      <c r="AN21" s="1639">
        <v>87.848712354784169</v>
      </c>
      <c r="AO21" s="1639">
        <v>84.375416877626478</v>
      </c>
      <c r="AP21" s="1639">
        <v>85.679348792023248</v>
      </c>
      <c r="AQ21" s="1639">
        <v>83.118490655135631</v>
      </c>
      <c r="AR21" s="1639">
        <v>80.798559545860741</v>
      </c>
      <c r="AS21" s="1639">
        <v>77.846867119940242</v>
      </c>
      <c r="AT21" s="1639">
        <v>75.562548537459591</v>
      </c>
      <c r="AU21" s="1639">
        <v>73.520523423953904</v>
      </c>
      <c r="AV21" s="1639">
        <v>72.750810567316293</v>
      </c>
      <c r="AW21" s="1639">
        <v>70.833443529005351</v>
      </c>
      <c r="AX21" s="1639">
        <v>72.10977143749335</v>
      </c>
      <c r="AY21" s="1639">
        <v>70.077850068201755</v>
      </c>
      <c r="AZ21" s="1639">
        <v>67.097369039291351</v>
      </c>
      <c r="BA21" s="1640">
        <v>67.108315231150272</v>
      </c>
      <c r="BB21" s="1639">
        <v>64.478745921056046</v>
      </c>
      <c r="BC21" s="1779">
        <v>63.38566316280366</v>
      </c>
      <c r="BD21" s="59">
        <v>0</v>
      </c>
      <c r="BE21" s="612">
        <v>0</v>
      </c>
      <c r="BF21" s="60"/>
      <c r="BG21" s="61"/>
    </row>
    <row r="22" spans="3:61" ht="15" customHeight="1">
      <c r="U22" s="805" t="s">
        <v>296</v>
      </c>
      <c r="V22" s="48"/>
      <c r="X22" s="1169" t="s">
        <v>678</v>
      </c>
      <c r="Y22" s="1170"/>
      <c r="Z22" s="13"/>
      <c r="AA22" s="13">
        <f>SUM(AA23:AA27)</f>
        <v>12652.368364672257</v>
      </c>
      <c r="AB22" s="13">
        <f t="shared" ref="AB22:AX22" si="12">SUM(AB23:AB27)</f>
        <v>12559.052153617145</v>
      </c>
      <c r="AC22" s="13">
        <f t="shared" si="12"/>
        <v>12524.466393303956</v>
      </c>
      <c r="AD22" s="13">
        <f t="shared" si="12"/>
        <v>12324.224127746505</v>
      </c>
      <c r="AE22" s="13">
        <f t="shared" si="12"/>
        <v>12151.799951367371</v>
      </c>
      <c r="AF22" s="13">
        <f t="shared" si="12"/>
        <v>11877.48753750683</v>
      </c>
      <c r="AG22" s="13">
        <f t="shared" si="12"/>
        <v>11604.408929640489</v>
      </c>
      <c r="AH22" s="13">
        <f t="shared" si="12"/>
        <v>11291.352871807341</v>
      </c>
      <c r="AI22" s="13">
        <f t="shared" si="12"/>
        <v>10916.391064536587</v>
      </c>
      <c r="AJ22" s="13">
        <f t="shared" si="12"/>
        <v>10583.632753590491</v>
      </c>
      <c r="AK22" s="13">
        <f t="shared" si="12"/>
        <v>10275.474152946868</v>
      </c>
      <c r="AL22" s="13">
        <f t="shared" si="12"/>
        <v>9912.0538460442931</v>
      </c>
      <c r="AM22" s="13">
        <f t="shared" si="12"/>
        <v>9570.1954189158132</v>
      </c>
      <c r="AN22" s="13">
        <f t="shared" si="12"/>
        <v>9252.9994864863656</v>
      </c>
      <c r="AO22" s="13">
        <f t="shared" si="12"/>
        <v>8895.1590726843588</v>
      </c>
      <c r="AP22" s="13">
        <f t="shared" si="12"/>
        <v>8564.4040616980055</v>
      </c>
      <c r="AQ22" s="13">
        <f t="shared" si="12"/>
        <v>8187.653728234277</v>
      </c>
      <c r="AR22" s="13">
        <f t="shared" si="12"/>
        <v>7833.4090610890489</v>
      </c>
      <c r="AS22" s="13">
        <f t="shared" si="12"/>
        <v>7472.1956357901245</v>
      </c>
      <c r="AT22" s="13">
        <f t="shared" si="12"/>
        <v>7066.6174291588668</v>
      </c>
      <c r="AU22" s="13">
        <f t="shared" si="12"/>
        <v>6693.2895557448783</v>
      </c>
      <c r="AV22" s="13">
        <f t="shared" si="12"/>
        <v>6412.6163420761486</v>
      </c>
      <c r="AW22" s="13">
        <f t="shared" si="12"/>
        <v>6148.4170281142024</v>
      </c>
      <c r="AX22" s="13">
        <f t="shared" si="12"/>
        <v>5907.6513138221517</v>
      </c>
      <c r="AY22" s="13">
        <f>SUM(AY23:AY27)</f>
        <v>5666.154100301399</v>
      </c>
      <c r="AZ22" s="13">
        <f>SUM(AZ23:AZ27)</f>
        <v>5440.6737319334406</v>
      </c>
      <c r="BA22" s="1430">
        <f>SUM(BA23:BA27)</f>
        <v>5206.9437093493452</v>
      </c>
      <c r="BB22" s="13">
        <f t="shared" ref="BB22:BC22" si="13">SUM(BB23:BB27)</f>
        <v>4982.5382982134179</v>
      </c>
      <c r="BC22" s="1780">
        <f t="shared" si="13"/>
        <v>4790.2530547940096</v>
      </c>
      <c r="BD22" s="13">
        <f>SUM(BD23:BD27)</f>
        <v>0</v>
      </c>
      <c r="BE22" s="613">
        <f>SUM(BE23:BE27)</f>
        <v>0</v>
      </c>
      <c r="BF22" s="49"/>
      <c r="BG22" s="63"/>
    </row>
    <row r="23" spans="3:61" ht="15" customHeight="1">
      <c r="U23" s="800"/>
      <c r="V23" s="801" t="s">
        <v>1235</v>
      </c>
      <c r="X23" s="1164"/>
      <c r="Y23" s="1171" t="s">
        <v>679</v>
      </c>
      <c r="Z23" s="53"/>
      <c r="AA23" s="53">
        <v>9570.418422049117</v>
      </c>
      <c r="AB23" s="53">
        <v>9501.9503127663029</v>
      </c>
      <c r="AC23" s="53">
        <v>9490.4650056065984</v>
      </c>
      <c r="AD23" s="53">
        <v>9341.4807297963871</v>
      </c>
      <c r="AE23" s="53">
        <v>9227.4418038653075</v>
      </c>
      <c r="AF23" s="53">
        <v>8984.5952241290361</v>
      </c>
      <c r="AG23" s="53">
        <v>8749.6366526929542</v>
      </c>
      <c r="AH23" s="53">
        <v>8475.7741119073125</v>
      </c>
      <c r="AI23" s="53">
        <v>8157.4854710255477</v>
      </c>
      <c r="AJ23" s="53">
        <v>7853.9025942401922</v>
      </c>
      <c r="AK23" s="53">
        <v>7570.3220517353684</v>
      </c>
      <c r="AL23" s="53">
        <v>7292.0102437593796</v>
      </c>
      <c r="AM23" s="53">
        <v>7006.7953178812222</v>
      </c>
      <c r="AN23" s="53">
        <v>6711.6228968248479</v>
      </c>
      <c r="AO23" s="53">
        <v>6394.5592158312011</v>
      </c>
      <c r="AP23" s="53">
        <v>6090.3780518772937</v>
      </c>
      <c r="AQ23" s="53">
        <v>5776.2286183612869</v>
      </c>
      <c r="AR23" s="53">
        <v>5481.9014347965049</v>
      </c>
      <c r="AS23" s="53">
        <v>5140.8240600562958</v>
      </c>
      <c r="AT23" s="53">
        <v>4835.1724374795676</v>
      </c>
      <c r="AU23" s="53">
        <v>4520.9897631226804</v>
      </c>
      <c r="AV23" s="53">
        <v>4271.8415090933231</v>
      </c>
      <c r="AW23" s="53">
        <v>4058.3424420796414</v>
      </c>
      <c r="AX23" s="53">
        <v>3855.0455268061837</v>
      </c>
      <c r="AY23" s="53">
        <v>3634.6244558659664</v>
      </c>
      <c r="AZ23" s="53">
        <v>3444.2039205326673</v>
      </c>
      <c r="BA23" s="1426">
        <v>3246.5835297077824</v>
      </c>
      <c r="BB23" s="53">
        <v>3092.9648675306639</v>
      </c>
      <c r="BC23" s="1773">
        <v>2930.2939043579272</v>
      </c>
      <c r="BD23" s="53">
        <v>0</v>
      </c>
      <c r="BE23" s="609">
        <v>0</v>
      </c>
      <c r="BF23" s="806"/>
      <c r="BG23" s="1337"/>
    </row>
    <row r="24" spans="3:61" ht="15" customHeight="1">
      <c r="U24" s="800"/>
      <c r="V24" s="802" t="s">
        <v>297</v>
      </c>
      <c r="X24" s="1164"/>
      <c r="Y24" s="1172" t="s">
        <v>680</v>
      </c>
      <c r="Z24" s="56"/>
      <c r="AA24" s="1637">
        <v>53.992371516383855</v>
      </c>
      <c r="AB24" s="1637">
        <v>53.382070969523696</v>
      </c>
      <c r="AC24" s="1637">
        <v>53.497660306526903</v>
      </c>
      <c r="AD24" s="1637">
        <v>53.627538794303021</v>
      </c>
      <c r="AE24" s="1637">
        <v>53.353492667977896</v>
      </c>
      <c r="AF24" s="1637">
        <v>53.474962814193574</v>
      </c>
      <c r="AG24" s="1637">
        <v>53.609067248571442</v>
      </c>
      <c r="AH24" s="1637">
        <v>53.863034648571443</v>
      </c>
      <c r="AI24" s="1637">
        <v>53.587421147571433</v>
      </c>
      <c r="AJ24" s="1637">
        <v>53.798324339571437</v>
      </c>
      <c r="AK24" s="1637">
        <v>54.07587766757144</v>
      </c>
      <c r="AL24" s="1637">
        <v>54.569825993571428</v>
      </c>
      <c r="AM24" s="1637">
        <v>69.223799540142863</v>
      </c>
      <c r="AN24" s="1637">
        <v>81.381470233000002</v>
      </c>
      <c r="AO24" s="1637">
        <v>84.019971568571421</v>
      </c>
      <c r="AP24" s="1637">
        <v>95.431523479028556</v>
      </c>
      <c r="AQ24" s="1637">
        <v>98.516890267862863</v>
      </c>
      <c r="AR24" s="1637">
        <v>95.160403156011441</v>
      </c>
      <c r="AS24" s="56">
        <v>106.95070229662286</v>
      </c>
      <c r="AT24" s="56">
        <v>106.0598991570473</v>
      </c>
      <c r="AU24" s="1637">
        <v>92.632009691413586</v>
      </c>
      <c r="AV24" s="56">
        <v>102.33876290744008</v>
      </c>
      <c r="AW24" s="56">
        <v>101.29903328799999</v>
      </c>
      <c r="AX24" s="56">
        <v>100.21113991977144</v>
      </c>
      <c r="AY24" s="56">
        <v>99.890578236701728</v>
      </c>
      <c r="AZ24" s="56">
        <v>101.79478344057142</v>
      </c>
      <c r="BA24" s="1427">
        <v>103.12246266945746</v>
      </c>
      <c r="BB24" s="56">
        <v>89.661507474514281</v>
      </c>
      <c r="BC24" s="1774">
        <v>88.992628153085718</v>
      </c>
      <c r="BD24" s="56">
        <v>0</v>
      </c>
      <c r="BE24" s="610">
        <v>0</v>
      </c>
      <c r="BF24" s="57"/>
      <c r="BG24" s="58"/>
    </row>
    <row r="25" spans="3:61" ht="28">
      <c r="U25" s="800"/>
      <c r="V25" s="767" t="s">
        <v>1163</v>
      </c>
      <c r="X25" s="1164"/>
      <c r="Y25" s="1635" t="s">
        <v>1398</v>
      </c>
      <c r="Z25" s="56"/>
      <c r="AA25" s="1637">
        <v>27.784803268632118</v>
      </c>
      <c r="AB25" s="1637">
        <v>27.309564991198048</v>
      </c>
      <c r="AC25" s="1637">
        <v>27.726949702251748</v>
      </c>
      <c r="AD25" s="1637">
        <v>27.637429559917415</v>
      </c>
      <c r="AE25" s="1637">
        <v>28.985316002172695</v>
      </c>
      <c r="AF25" s="1637">
        <v>29.436139662832055</v>
      </c>
      <c r="AG25" s="1637">
        <v>29.877582887974334</v>
      </c>
      <c r="AH25" s="1637">
        <v>24.96115032293746</v>
      </c>
      <c r="AI25" s="1637">
        <v>23.796523930134271</v>
      </c>
      <c r="AJ25" s="1637">
        <v>23.620583364692145</v>
      </c>
      <c r="AK25" s="1637">
        <v>20.566847215302118</v>
      </c>
      <c r="AL25" s="1637">
        <v>16.631338920581943</v>
      </c>
      <c r="AM25" s="1637">
        <v>24.155782280904418</v>
      </c>
      <c r="AN25" s="1637">
        <v>20.812754172302935</v>
      </c>
      <c r="AO25" s="1637">
        <v>18.86443751674831</v>
      </c>
      <c r="AP25" s="1637">
        <v>17.548175968141493</v>
      </c>
      <c r="AQ25" s="1637">
        <v>16.231800570359521</v>
      </c>
      <c r="AR25" s="1637">
        <v>15.027229068311652</v>
      </c>
      <c r="AS25" s="1637">
        <v>14.226955034858072</v>
      </c>
      <c r="AT25" s="1637">
        <v>12.656106388786867</v>
      </c>
      <c r="AU25" s="1637">
        <v>11.549436245229293</v>
      </c>
      <c r="AV25" s="1637">
        <v>10.687751726527436</v>
      </c>
      <c r="AW25" s="1637">
        <v>11.258526789582762</v>
      </c>
      <c r="AX25" s="1637">
        <v>11.883124156409618</v>
      </c>
      <c r="AY25" s="1637">
        <v>10.266080021122686</v>
      </c>
      <c r="AZ25" s="1637">
        <v>10.209089948805357</v>
      </c>
      <c r="BA25" s="1638">
        <v>9.2969313886783684</v>
      </c>
      <c r="BB25" s="1637">
        <v>10.22032290105261</v>
      </c>
      <c r="BC25" s="1781">
        <v>10.277013222562561</v>
      </c>
      <c r="BD25" s="56">
        <v>0</v>
      </c>
      <c r="BE25" s="610">
        <v>0</v>
      </c>
      <c r="BF25" s="806"/>
      <c r="BG25" s="1337"/>
      <c r="BI25" s="107"/>
    </row>
    <row r="26" spans="3:61" ht="15" customHeight="1">
      <c r="U26" s="800"/>
      <c r="V26" s="745" t="s">
        <v>1167</v>
      </c>
      <c r="X26" s="1164"/>
      <c r="Y26" s="1173" t="s">
        <v>681</v>
      </c>
      <c r="Z26" s="149"/>
      <c r="AA26" s="56">
        <v>2941.5458337535279</v>
      </c>
      <c r="AB26" s="56">
        <v>2917.2476766023669</v>
      </c>
      <c r="AC26" s="56">
        <v>2893.6208942708245</v>
      </c>
      <c r="AD26" s="56">
        <v>2842.2194026926272</v>
      </c>
      <c r="AE26" s="56">
        <v>2782.6016514976332</v>
      </c>
      <c r="AF26" s="56">
        <v>2750.027633149411</v>
      </c>
      <c r="AG26" s="56">
        <v>2711.267629324544</v>
      </c>
      <c r="AH26" s="56">
        <v>2676.4734624834155</v>
      </c>
      <c r="AI26" s="56">
        <v>2624.6080734319721</v>
      </c>
      <c r="AJ26" s="56">
        <v>2591.5104794683211</v>
      </c>
      <c r="AK26" s="56">
        <v>2556.1417376866721</v>
      </c>
      <c r="AL26" s="56">
        <v>2490.4139645462533</v>
      </c>
      <c r="AM26" s="56">
        <v>2419.5612940414444</v>
      </c>
      <c r="AN26" s="56">
        <v>2366.6235251791732</v>
      </c>
      <c r="AO26" s="56">
        <v>2320.9761368634481</v>
      </c>
      <c r="AP26" s="56">
        <v>2279.5816896267479</v>
      </c>
      <c r="AQ26" s="56">
        <v>2210.5144938719036</v>
      </c>
      <c r="AR26" s="56">
        <v>2149.3508326918454</v>
      </c>
      <c r="AS26" s="56">
        <v>2099.7317558574941</v>
      </c>
      <c r="AT26" s="56">
        <v>1997.438896435769</v>
      </c>
      <c r="AU26" s="56">
        <v>1953.642118922691</v>
      </c>
      <c r="AV26" s="56">
        <v>1908.0926687680765</v>
      </c>
      <c r="AW26" s="56">
        <v>1855.4936769339392</v>
      </c>
      <c r="AX26" s="56">
        <v>1811.2810464553129</v>
      </c>
      <c r="AY26" s="56">
        <v>1779.369872584434</v>
      </c>
      <c r="AZ26" s="56">
        <v>1749.4695295150652</v>
      </c>
      <c r="BA26" s="1427">
        <v>1714.1858984769751</v>
      </c>
      <c r="BB26" s="56">
        <v>1648.1862488919712</v>
      </c>
      <c r="BC26" s="1774">
        <v>1616.5410419724533</v>
      </c>
      <c r="BD26" s="56">
        <v>0</v>
      </c>
      <c r="BE26" s="610">
        <v>0</v>
      </c>
      <c r="BF26" s="57"/>
      <c r="BG26" s="58"/>
    </row>
    <row r="27" spans="3:61" ht="15" customHeight="1" thickBot="1">
      <c r="U27" s="807"/>
      <c r="V27" s="808" t="s">
        <v>298</v>
      </c>
      <c r="X27" s="1174"/>
      <c r="Y27" s="1175" t="s">
        <v>682</v>
      </c>
      <c r="Z27" s="202"/>
      <c r="AA27" s="1244">
        <v>58.626934084596428</v>
      </c>
      <c r="AB27" s="1244">
        <v>59.162528287756629</v>
      </c>
      <c r="AC27" s="1244">
        <v>59.155883417755859</v>
      </c>
      <c r="AD27" s="1244">
        <v>59.259026903271071</v>
      </c>
      <c r="AE27" s="1244">
        <v>59.41768733427967</v>
      </c>
      <c r="AF27" s="1244">
        <v>59.953577751354949</v>
      </c>
      <c r="AG27" s="1244">
        <v>60.017997486444173</v>
      </c>
      <c r="AH27" s="1244">
        <v>60.281112445105457</v>
      </c>
      <c r="AI27" s="1244">
        <v>56.91357500136376</v>
      </c>
      <c r="AJ27" s="1244">
        <v>60.800772177715089</v>
      </c>
      <c r="AK27" s="1244">
        <v>74.367638641955253</v>
      </c>
      <c r="AL27" s="1244">
        <v>58.428472824508134</v>
      </c>
      <c r="AM27" s="1244">
        <v>50.45922517209894</v>
      </c>
      <c r="AN27" s="1244">
        <v>72.558840077041296</v>
      </c>
      <c r="AO27" s="1244">
        <v>76.739310904388915</v>
      </c>
      <c r="AP27" s="1244">
        <v>81.464620746794381</v>
      </c>
      <c r="AQ27" s="1244">
        <v>86.161925162864748</v>
      </c>
      <c r="AR27" s="1244">
        <v>91.969161376375283</v>
      </c>
      <c r="AS27" s="1431">
        <v>110.4621625448536</v>
      </c>
      <c r="AT27" s="1431">
        <v>115.29008969769671</v>
      </c>
      <c r="AU27" s="1431">
        <v>114.4762277628645</v>
      </c>
      <c r="AV27" s="1431">
        <v>119.65564958078103</v>
      </c>
      <c r="AW27" s="1431">
        <v>122.02334902303846</v>
      </c>
      <c r="AX27" s="1431">
        <v>129.23047648447391</v>
      </c>
      <c r="AY27" s="1431">
        <v>142.00311359317382</v>
      </c>
      <c r="AZ27" s="1431">
        <v>134.99640849633133</v>
      </c>
      <c r="BA27" s="1431">
        <v>133.75488710645189</v>
      </c>
      <c r="BB27" s="147">
        <v>141.50535141521596</v>
      </c>
      <c r="BC27" s="1782">
        <v>144.14846708798106</v>
      </c>
      <c r="BD27" s="147">
        <v>0</v>
      </c>
      <c r="BE27" s="614">
        <v>0</v>
      </c>
      <c r="BF27" s="145"/>
      <c r="BG27" s="1338"/>
      <c r="BI27" s="1495"/>
    </row>
    <row r="28" spans="3:61" ht="15" customHeight="1" thickTop="1" thickBot="1">
      <c r="C28" s="412"/>
      <c r="D28" s="412"/>
      <c r="E28" s="412"/>
      <c r="F28" s="412"/>
      <c r="G28" s="412"/>
      <c r="H28" s="412"/>
      <c r="I28" s="412"/>
      <c r="J28" s="412"/>
      <c r="K28" s="412"/>
      <c r="L28" s="412"/>
      <c r="U28" s="809" t="s">
        <v>58</v>
      </c>
      <c r="V28" s="810"/>
      <c r="X28" s="1176" t="s">
        <v>5</v>
      </c>
      <c r="Y28" s="1177"/>
      <c r="Z28" s="67"/>
      <c r="AA28" s="67">
        <f>SUM(AA5,AA11,AA14,AA17,AA22)</f>
        <v>44418.487295150437</v>
      </c>
      <c r="AB28" s="67">
        <f t="shared" ref="AB28:AX28" si="14">SUM(AB5,AB11,AB14,AB17,AB22)</f>
        <v>43259.723113292617</v>
      </c>
      <c r="AC28" s="67">
        <f t="shared" si="14"/>
        <v>44118.705015709857</v>
      </c>
      <c r="AD28" s="67">
        <f t="shared" si="14"/>
        <v>40025.520886994032</v>
      </c>
      <c r="AE28" s="67">
        <f t="shared" si="14"/>
        <v>43411.571719400876</v>
      </c>
      <c r="AF28" s="67">
        <f t="shared" si="14"/>
        <v>41926.419583018462</v>
      </c>
      <c r="AG28" s="67">
        <f t="shared" si="14"/>
        <v>40721.693602033134</v>
      </c>
      <c r="AH28" s="67">
        <f t="shared" si="14"/>
        <v>39970.454729664321</v>
      </c>
      <c r="AI28" s="67">
        <f t="shared" si="14"/>
        <v>38107.777628715507</v>
      </c>
      <c r="AJ28" s="67">
        <f t="shared" si="14"/>
        <v>37989.869869302092</v>
      </c>
      <c r="AK28" s="67">
        <f t="shared" si="14"/>
        <v>37981.977706620513</v>
      </c>
      <c r="AL28" s="67">
        <f t="shared" si="14"/>
        <v>37132.109487702786</v>
      </c>
      <c r="AM28" s="67">
        <f t="shared" si="14"/>
        <v>36436.126132048768</v>
      </c>
      <c r="AN28" s="67">
        <f t="shared" si="14"/>
        <v>34991.467748097013</v>
      </c>
      <c r="AO28" s="67">
        <f t="shared" si="14"/>
        <v>36025.050127154434</v>
      </c>
      <c r="AP28" s="67">
        <f t="shared" si="14"/>
        <v>35845.439411833169</v>
      </c>
      <c r="AQ28" s="67">
        <f t="shared" si="14"/>
        <v>35263.723280811981</v>
      </c>
      <c r="AR28" s="67">
        <f t="shared" si="14"/>
        <v>35539.524822560139</v>
      </c>
      <c r="AS28" s="67">
        <f t="shared" si="14"/>
        <v>35239.645979001762</v>
      </c>
      <c r="AT28" s="67">
        <f t="shared" si="14"/>
        <v>34276.540347346003</v>
      </c>
      <c r="AU28" s="67">
        <f t="shared" si="14"/>
        <v>34783.599198531178</v>
      </c>
      <c r="AV28" s="67">
        <f t="shared" si="14"/>
        <v>33776.1685404862</v>
      </c>
      <c r="AW28" s="67">
        <f t="shared" si="14"/>
        <v>32903.964414524096</v>
      </c>
      <c r="AX28" s="67">
        <f t="shared" si="14"/>
        <v>32533.424435627621</v>
      </c>
      <c r="AY28" s="67">
        <f>SUM(AY5,AY11,AY14,AY17,AY22)</f>
        <v>31886.892953517952</v>
      </c>
      <c r="AZ28" s="67">
        <f>SUM(AZ5,AZ11,AZ14,AZ17,AZ22)</f>
        <v>31064.693790460638</v>
      </c>
      <c r="BA28" s="1432">
        <f>SUM(BA5,BA11,BA14,BA17,BA22)</f>
        <v>30736.221569165027</v>
      </c>
      <c r="BB28" s="67">
        <f t="shared" ref="BB28:BC28" si="15">SUM(BB5,BB11,BB14,BB17,BB22)</f>
        <v>30237.192223888949</v>
      </c>
      <c r="BC28" s="1783">
        <f t="shared" si="15"/>
        <v>29854.897441755362</v>
      </c>
      <c r="BD28" s="67">
        <f>SUM(BD5,BD11,BD14,BD17,BD22)</f>
        <v>0</v>
      </c>
      <c r="BE28" s="615">
        <f>SUM(BE5,BE11,BE14,BE17,BE22)</f>
        <v>0</v>
      </c>
      <c r="BF28" s="68"/>
      <c r="BG28" s="81"/>
    </row>
    <row r="29" spans="3:61">
      <c r="C29" s="412"/>
      <c r="D29" s="412"/>
      <c r="E29" s="412"/>
      <c r="F29" s="412"/>
      <c r="G29" s="412"/>
      <c r="H29" s="412"/>
      <c r="I29" s="412"/>
      <c r="J29" s="412"/>
      <c r="K29" s="412"/>
      <c r="L29" s="412"/>
      <c r="AJ29" s="24"/>
      <c r="AK29" s="24"/>
      <c r="AL29" s="24"/>
      <c r="AM29" s="24"/>
      <c r="AN29" s="24"/>
      <c r="AO29" s="24"/>
      <c r="AP29" s="24"/>
      <c r="AQ29" s="24"/>
      <c r="AR29" s="24"/>
      <c r="AS29" s="24"/>
      <c r="AT29" s="24"/>
      <c r="AU29" s="24"/>
      <c r="AV29" s="24"/>
      <c r="AW29" s="24"/>
      <c r="AX29" s="24"/>
      <c r="AY29" s="24"/>
      <c r="AZ29" s="24"/>
      <c r="BA29" s="24"/>
      <c r="BB29" s="24"/>
      <c r="BC29" s="24"/>
      <c r="BD29" s="24"/>
      <c r="BE29" s="24"/>
    </row>
    <row r="30" spans="3:61" ht="16.5">
      <c r="V30" s="201" t="s">
        <v>1387</v>
      </c>
      <c r="Y30" s="1" t="s">
        <v>971</v>
      </c>
      <c r="AJ30" s="24"/>
      <c r="AK30" s="24"/>
      <c r="AL30" s="24"/>
      <c r="AM30" s="24"/>
      <c r="AN30" s="24"/>
      <c r="AO30" s="24"/>
      <c r="AP30" s="24"/>
      <c r="AQ30" s="24"/>
      <c r="AR30" s="24"/>
      <c r="AS30" s="24"/>
      <c r="AT30" s="24"/>
      <c r="AU30" s="24"/>
      <c r="AV30" s="24"/>
      <c r="AW30" s="24"/>
      <c r="AX30" s="24"/>
      <c r="AY30" s="24"/>
      <c r="AZ30" s="24"/>
      <c r="BA30" s="24"/>
      <c r="BB30" s="24"/>
      <c r="BC30" s="24"/>
      <c r="BD30" s="24"/>
      <c r="BE30" s="24"/>
    </row>
    <row r="31" spans="3:61">
      <c r="V31" s="10"/>
      <c r="Y31" s="10"/>
      <c r="Z31" s="194"/>
      <c r="AA31" s="10">
        <v>1990</v>
      </c>
      <c r="AB31" s="10">
        <f t="shared" ref="AB31:BA31" si="16">AA31+1</f>
        <v>1991</v>
      </c>
      <c r="AC31" s="10">
        <f t="shared" si="16"/>
        <v>1992</v>
      </c>
      <c r="AD31" s="10">
        <f t="shared" si="16"/>
        <v>1993</v>
      </c>
      <c r="AE31" s="10">
        <f t="shared" si="16"/>
        <v>1994</v>
      </c>
      <c r="AF31" s="10">
        <f t="shared" si="16"/>
        <v>1995</v>
      </c>
      <c r="AG31" s="10">
        <f t="shared" si="16"/>
        <v>1996</v>
      </c>
      <c r="AH31" s="10">
        <f t="shared" si="16"/>
        <v>1997</v>
      </c>
      <c r="AI31" s="10">
        <f t="shared" si="16"/>
        <v>1998</v>
      </c>
      <c r="AJ31" s="10">
        <f t="shared" si="16"/>
        <v>1999</v>
      </c>
      <c r="AK31" s="10">
        <f t="shared" si="16"/>
        <v>2000</v>
      </c>
      <c r="AL31" s="10">
        <f t="shared" si="16"/>
        <v>2001</v>
      </c>
      <c r="AM31" s="10">
        <f t="shared" si="16"/>
        <v>2002</v>
      </c>
      <c r="AN31" s="10">
        <f t="shared" si="16"/>
        <v>2003</v>
      </c>
      <c r="AO31" s="10">
        <f t="shared" si="16"/>
        <v>2004</v>
      </c>
      <c r="AP31" s="10">
        <f t="shared" si="16"/>
        <v>2005</v>
      </c>
      <c r="AQ31" s="10">
        <f t="shared" si="16"/>
        <v>2006</v>
      </c>
      <c r="AR31" s="10">
        <f t="shared" si="16"/>
        <v>2007</v>
      </c>
      <c r="AS31" s="10">
        <f t="shared" si="16"/>
        <v>2008</v>
      </c>
      <c r="AT31" s="10">
        <f t="shared" si="16"/>
        <v>2009</v>
      </c>
      <c r="AU31" s="10">
        <f t="shared" si="16"/>
        <v>2010</v>
      </c>
      <c r="AV31" s="10">
        <f t="shared" si="16"/>
        <v>2011</v>
      </c>
      <c r="AW31" s="10">
        <f t="shared" si="16"/>
        <v>2012</v>
      </c>
      <c r="AX31" s="10">
        <f t="shared" si="16"/>
        <v>2013</v>
      </c>
      <c r="AY31" s="10">
        <f t="shared" si="16"/>
        <v>2014</v>
      </c>
      <c r="AZ31" s="10">
        <f t="shared" si="16"/>
        <v>2015</v>
      </c>
      <c r="BA31" s="10">
        <f t="shared" si="16"/>
        <v>2016</v>
      </c>
      <c r="BB31" s="10">
        <f t="shared" ref="BB31" si="17">BA31+1</f>
        <v>2017</v>
      </c>
      <c r="BC31" s="10">
        <f t="shared" ref="BC31" si="18">BB31+1</f>
        <v>2018</v>
      </c>
      <c r="BD31" s="10">
        <f t="shared" ref="BD31" si="19">BC31+1</f>
        <v>2019</v>
      </c>
      <c r="BE31" s="10">
        <f t="shared" ref="BE31" si="20">BD31+1</f>
        <v>2020</v>
      </c>
      <c r="BF31" s="10" t="s">
        <v>23</v>
      </c>
      <c r="BG31" s="10" t="s">
        <v>2</v>
      </c>
    </row>
    <row r="32" spans="3:61" ht="15" customHeight="1">
      <c r="V32" s="40" t="s">
        <v>299</v>
      </c>
      <c r="Y32" s="636" t="s">
        <v>683</v>
      </c>
      <c r="Z32" s="11"/>
      <c r="AA32" s="11">
        <f>SUM(AA6:AA7,AA9:AA10)</f>
        <v>999.6621495571336</v>
      </c>
      <c r="AB32" s="11">
        <f t="shared" ref="AB32:AR32" si="21">SUM(AB6:AB7,AB9:AB10)</f>
        <v>987.43814899615711</v>
      </c>
      <c r="AC32" s="11">
        <f t="shared" si="21"/>
        <v>972.53488469371337</v>
      </c>
      <c r="AD32" s="11">
        <f t="shared" si="21"/>
        <v>994.23861278928098</v>
      </c>
      <c r="AE32" s="11">
        <f t="shared" si="21"/>
        <v>985.54494912412315</v>
      </c>
      <c r="AF32" s="11">
        <f t="shared" si="21"/>
        <v>1012.5732117504139</v>
      </c>
      <c r="AG32" s="11">
        <f t="shared" si="21"/>
        <v>1013.8878799692552</v>
      </c>
      <c r="AH32" s="11">
        <f t="shared" si="21"/>
        <v>933.57285049443544</v>
      </c>
      <c r="AI32" s="11">
        <f t="shared" si="21"/>
        <v>890.46742806255327</v>
      </c>
      <c r="AJ32" s="11">
        <f t="shared" si="21"/>
        <v>885.57107632067687</v>
      </c>
      <c r="AK32" s="11">
        <f t="shared" si="21"/>
        <v>889.21417779998819</v>
      </c>
      <c r="AL32" s="11">
        <f t="shared" si="21"/>
        <v>846.02498359236756</v>
      </c>
      <c r="AM32" s="11">
        <f t="shared" si="21"/>
        <v>869.36290126501558</v>
      </c>
      <c r="AN32" s="11">
        <f t="shared" si="21"/>
        <v>882.04094984029234</v>
      </c>
      <c r="AO32" s="11">
        <f t="shared" si="21"/>
        <v>1014.4663023643204</v>
      </c>
      <c r="AP32" s="11">
        <f t="shared" si="21"/>
        <v>1105.619336452784</v>
      </c>
      <c r="AQ32" s="11">
        <f t="shared" si="21"/>
        <v>1165.3701035736672</v>
      </c>
      <c r="AR32" s="11">
        <f t="shared" si="21"/>
        <v>1189.6344610126414</v>
      </c>
      <c r="AS32" s="11">
        <f t="shared" ref="AS32:AX32" si="22">SUM(AS6:AS7,AS9:AS10)</f>
        <v>1153.2314707690321</v>
      </c>
      <c r="AT32" s="11">
        <f t="shared" si="22"/>
        <v>1067.3207582783184</v>
      </c>
      <c r="AU32" s="11">
        <f t="shared" si="22"/>
        <v>1147.9271820021836</v>
      </c>
      <c r="AV32" s="11">
        <f t="shared" si="22"/>
        <v>861.76810719109903</v>
      </c>
      <c r="AW32" s="11">
        <f t="shared" si="22"/>
        <v>884.43144954426919</v>
      </c>
      <c r="AX32" s="11">
        <f t="shared" si="22"/>
        <v>831.33564509414327</v>
      </c>
      <c r="AY32" s="11">
        <f>SUM(AY6:AY7,AY9:AY10)</f>
        <v>813.34303788795637</v>
      </c>
      <c r="AZ32" s="11">
        <f>SUM(AZ6:AZ7,AZ9:AZ10)</f>
        <v>780.06406863796747</v>
      </c>
      <c r="BA32" s="11">
        <f>SUM(BA6:BA7,BA9:BA10)</f>
        <v>783.20257087401205</v>
      </c>
      <c r="BB32" s="11">
        <f t="shared" ref="BB32" si="23">SUM(BB6:BB7,BB9:BB10)</f>
        <v>774.09666124383841</v>
      </c>
      <c r="BC32" s="11">
        <f>SUM(BC6:BC7,BC9:BC10)</f>
        <v>745.27649132413103</v>
      </c>
      <c r="BD32" s="11">
        <f>SUM(BD6:BD7,BD9:BD10)</f>
        <v>0</v>
      </c>
      <c r="BE32" s="11">
        <f>SUM(BE6:BE7,BE9:BE10)</f>
        <v>0</v>
      </c>
      <c r="BF32" s="41"/>
      <c r="BG32" s="41"/>
      <c r="BH32" s="26"/>
    </row>
    <row r="33" spans="22:60" ht="15" customHeight="1">
      <c r="V33" s="40" t="s">
        <v>300</v>
      </c>
      <c r="Y33" s="636" t="s">
        <v>684</v>
      </c>
      <c r="Z33" s="11"/>
      <c r="AA33" s="11">
        <f>AA8</f>
        <v>291.2946957427028</v>
      </c>
      <c r="AB33" s="11">
        <f t="shared" ref="AB33:AR33" si="24">AB8</f>
        <v>298.55273741168014</v>
      </c>
      <c r="AC33" s="11">
        <f t="shared" si="24"/>
        <v>302.27373864801666</v>
      </c>
      <c r="AD33" s="11">
        <f t="shared" si="24"/>
        <v>298.6275303527201</v>
      </c>
      <c r="AE33" s="11">
        <f t="shared" si="24"/>
        <v>302.09363718847942</v>
      </c>
      <c r="AF33" s="11">
        <f t="shared" si="24"/>
        <v>308.90229793935401</v>
      </c>
      <c r="AG33" s="11">
        <f t="shared" si="24"/>
        <v>315.69273642953448</v>
      </c>
      <c r="AH33" s="11">
        <f t="shared" si="24"/>
        <v>318.67185663783135</v>
      </c>
      <c r="AI33" s="11">
        <f t="shared" si="24"/>
        <v>313.82593966500019</v>
      </c>
      <c r="AJ33" s="11">
        <f t="shared" si="24"/>
        <v>313.68728289514121</v>
      </c>
      <c r="AK33" s="11">
        <f t="shared" si="24"/>
        <v>311.94279150203937</v>
      </c>
      <c r="AL33" s="11">
        <f t="shared" si="24"/>
        <v>306.2285052208282</v>
      </c>
      <c r="AM33" s="11">
        <f t="shared" si="24"/>
        <v>296.52236790061897</v>
      </c>
      <c r="AN33" s="11">
        <f t="shared" si="24"/>
        <v>281.75027196005954</v>
      </c>
      <c r="AO33" s="11">
        <f t="shared" si="24"/>
        <v>263.6278734361947</v>
      </c>
      <c r="AP33" s="11">
        <f t="shared" si="24"/>
        <v>247.14959680939143</v>
      </c>
      <c r="AQ33" s="11">
        <f t="shared" si="24"/>
        <v>231.28473371962284</v>
      </c>
      <c r="AR33" s="11">
        <f t="shared" si="24"/>
        <v>217.13493318502941</v>
      </c>
      <c r="AS33" s="11">
        <f t="shared" ref="AS33:AX33" si="25">AS8</f>
        <v>197.36990761942351</v>
      </c>
      <c r="AT33" s="11">
        <f t="shared" si="25"/>
        <v>183.54978918680089</v>
      </c>
      <c r="AU33" s="11">
        <f t="shared" si="25"/>
        <v>174.43400270011745</v>
      </c>
      <c r="AV33" s="11">
        <f t="shared" si="25"/>
        <v>166.03606638482148</v>
      </c>
      <c r="AW33" s="11">
        <f t="shared" si="25"/>
        <v>159.81784903705724</v>
      </c>
      <c r="AX33" s="11">
        <f t="shared" si="25"/>
        <v>151.30295910287774</v>
      </c>
      <c r="AY33" s="11">
        <f t="shared" ref="AY33:BE33" si="26">AY8</f>
        <v>143.2484777695588</v>
      </c>
      <c r="AZ33" s="11">
        <f t="shared" si="26"/>
        <v>137.30348732927015</v>
      </c>
      <c r="BA33" s="11">
        <f t="shared" si="26"/>
        <v>132.70243968660259</v>
      </c>
      <c r="BB33" s="11">
        <f t="shared" si="26"/>
        <v>127.86920150897711</v>
      </c>
      <c r="BC33" s="11">
        <f t="shared" si="26"/>
        <v>124.55545511253143</v>
      </c>
      <c r="BD33" s="11">
        <f t="shared" si="26"/>
        <v>0</v>
      </c>
      <c r="BE33" s="11">
        <f t="shared" si="26"/>
        <v>0</v>
      </c>
      <c r="BF33" s="69"/>
      <c r="BG33" s="69"/>
      <c r="BH33" s="26"/>
    </row>
    <row r="34" spans="22:60" ht="15" customHeight="1">
      <c r="V34" s="40" t="s">
        <v>301</v>
      </c>
      <c r="Y34" s="636" t="s">
        <v>685</v>
      </c>
      <c r="Z34" s="11"/>
      <c r="AA34" s="11">
        <f>AA11</f>
        <v>4973.1554413475014</v>
      </c>
      <c r="AB34" s="11">
        <f t="shared" ref="AB34:AR34" si="27">AB11</f>
        <v>4469.1383713048381</v>
      </c>
      <c r="AC34" s="11">
        <f t="shared" si="27"/>
        <v>4004.6718473634091</v>
      </c>
      <c r="AD34" s="11">
        <f t="shared" si="27"/>
        <v>3365.4183093476786</v>
      </c>
      <c r="AE34" s="11">
        <f t="shared" si="27"/>
        <v>2936.957422793821</v>
      </c>
      <c r="AF34" s="11">
        <f t="shared" si="27"/>
        <v>2647.0529167297291</v>
      </c>
      <c r="AG34" s="11">
        <f t="shared" si="27"/>
        <v>2313.4316835402283</v>
      </c>
      <c r="AH34" s="11">
        <f t="shared" si="27"/>
        <v>2196.1781156648808</v>
      </c>
      <c r="AI34" s="11">
        <f t="shared" si="27"/>
        <v>2007.8789741506102</v>
      </c>
      <c r="AJ34" s="11">
        <f t="shared" si="27"/>
        <v>1953.6058277560687</v>
      </c>
      <c r="AK34" s="11">
        <f t="shared" si="27"/>
        <v>1835.7798583464601</v>
      </c>
      <c r="AL34" s="11">
        <f t="shared" si="27"/>
        <v>1600.2733170455842</v>
      </c>
      <c r="AM34" s="11">
        <f t="shared" si="27"/>
        <v>1057.9497834583499</v>
      </c>
      <c r="AN34" s="11">
        <f t="shared" si="27"/>
        <v>1017.6279370560251</v>
      </c>
      <c r="AO34" s="11">
        <f t="shared" si="27"/>
        <v>976.59735180134157</v>
      </c>
      <c r="AP34" s="11">
        <f t="shared" si="27"/>
        <v>976.43524050312931</v>
      </c>
      <c r="AQ34" s="11">
        <f t="shared" si="27"/>
        <v>982.40040188222656</v>
      </c>
      <c r="AR34" s="11">
        <f t="shared" si="27"/>
        <v>975.08173609407163</v>
      </c>
      <c r="AS34" s="11">
        <f t="shared" ref="AS34:AX34" si="28">AS11</f>
        <v>946.84963535724842</v>
      </c>
      <c r="AT34" s="11">
        <f t="shared" si="28"/>
        <v>916.43719144558543</v>
      </c>
      <c r="AU34" s="11">
        <f t="shared" si="28"/>
        <v>884.73625262780945</v>
      </c>
      <c r="AV34" s="11">
        <f t="shared" si="28"/>
        <v>867.15507480722863</v>
      </c>
      <c r="AW34" s="11">
        <f t="shared" si="28"/>
        <v>850.54550135013176</v>
      </c>
      <c r="AX34" s="11">
        <f t="shared" si="28"/>
        <v>816.24704742903805</v>
      </c>
      <c r="AY34" s="11">
        <f t="shared" ref="AY34:BE34" si="29">AY11</f>
        <v>806.06992727697639</v>
      </c>
      <c r="AZ34" s="11">
        <f t="shared" si="29"/>
        <v>787.53666474137617</v>
      </c>
      <c r="BA34" s="11">
        <f t="shared" si="29"/>
        <v>794.24040895690155</v>
      </c>
      <c r="BB34" s="11">
        <f t="shared" si="29"/>
        <v>800.33885367737707</v>
      </c>
      <c r="BC34" s="11">
        <f t="shared" si="29"/>
        <v>741.14482975644842</v>
      </c>
      <c r="BD34" s="11">
        <f t="shared" si="29"/>
        <v>0</v>
      </c>
      <c r="BE34" s="11">
        <f t="shared" si="29"/>
        <v>0</v>
      </c>
      <c r="BF34" s="46"/>
      <c r="BG34" s="46"/>
      <c r="BH34" s="26"/>
    </row>
    <row r="35" spans="22:60" ht="15" customHeight="1">
      <c r="V35" s="1454" t="s">
        <v>1059</v>
      </c>
      <c r="Y35" s="636" t="s">
        <v>1245</v>
      </c>
      <c r="Z35" s="11"/>
      <c r="AA35" s="3">
        <f>AA14</f>
        <v>60.533688957800003</v>
      </c>
      <c r="AB35" s="3">
        <f t="shared" ref="AB35:AR35" si="30">AB14</f>
        <v>58.257360136800003</v>
      </c>
      <c r="AC35" s="3">
        <f t="shared" si="30"/>
        <v>54.891544841200002</v>
      </c>
      <c r="AD35" s="3">
        <f t="shared" si="30"/>
        <v>52.149962422400009</v>
      </c>
      <c r="AE35" s="3">
        <f t="shared" si="30"/>
        <v>55.762489736599989</v>
      </c>
      <c r="AF35" s="3">
        <f t="shared" si="30"/>
        <v>58.432232907199996</v>
      </c>
      <c r="AG35" s="3">
        <f t="shared" si="30"/>
        <v>55.533115812799998</v>
      </c>
      <c r="AH35" s="3">
        <f t="shared" si="30"/>
        <v>55.0172602986</v>
      </c>
      <c r="AI35" s="3">
        <f t="shared" si="30"/>
        <v>52.613575124800001</v>
      </c>
      <c r="AJ35" s="3">
        <f t="shared" si="30"/>
        <v>51.980534407600004</v>
      </c>
      <c r="AK35" s="3">
        <f t="shared" si="30"/>
        <v>54.18914351099999</v>
      </c>
      <c r="AL35" s="3">
        <f t="shared" si="30"/>
        <v>51.790044354200006</v>
      </c>
      <c r="AM35" s="3">
        <f t="shared" si="30"/>
        <v>52.8732531924</v>
      </c>
      <c r="AN35" s="3">
        <f t="shared" si="30"/>
        <v>50.183866741199999</v>
      </c>
      <c r="AO35" s="3">
        <f t="shared" si="30"/>
        <v>53.674694951199996</v>
      </c>
      <c r="AP35" s="3">
        <f t="shared" si="30"/>
        <v>53.792058405600002</v>
      </c>
      <c r="AQ35" s="3">
        <f t="shared" si="30"/>
        <v>54.584801918800011</v>
      </c>
      <c r="AR35" s="3">
        <f t="shared" si="30"/>
        <v>50.892792939000003</v>
      </c>
      <c r="AS35" s="3">
        <f t="shared" ref="AS35:AX35" si="31">AS14</f>
        <v>49.625457675</v>
      </c>
      <c r="AT35" s="3">
        <f t="shared" si="31"/>
        <v>51.258287602199999</v>
      </c>
      <c r="AU35" s="3">
        <f t="shared" si="31"/>
        <v>53.925703079999991</v>
      </c>
      <c r="AV35" s="3">
        <f t="shared" si="31"/>
        <v>53.672004523999988</v>
      </c>
      <c r="AW35" s="3">
        <f t="shared" si="31"/>
        <v>46.139193489999997</v>
      </c>
      <c r="AX35" s="3">
        <f t="shared" si="31"/>
        <v>46.358037320000001</v>
      </c>
      <c r="AY35" s="3">
        <f t="shared" ref="AY35:BE35" si="32">AY14</f>
        <v>42.906234251400001</v>
      </c>
      <c r="AZ35" s="3">
        <f t="shared" si="32"/>
        <v>48.474278537000004</v>
      </c>
      <c r="BA35" s="3">
        <f t="shared" si="32"/>
        <v>43.258913936000006</v>
      </c>
      <c r="BB35" s="3">
        <f t="shared" si="32"/>
        <v>42.686076226084879</v>
      </c>
      <c r="BC35" s="3">
        <f t="shared" si="32"/>
        <v>40.499710299</v>
      </c>
      <c r="BD35" s="11">
        <f t="shared" si="32"/>
        <v>0</v>
      </c>
      <c r="BE35" s="11">
        <f t="shared" si="32"/>
        <v>0</v>
      </c>
      <c r="BF35" s="46"/>
      <c r="BG35" s="46"/>
      <c r="BH35" s="26"/>
    </row>
    <row r="36" spans="22:60" ht="15" customHeight="1">
      <c r="V36" s="40" t="s">
        <v>302</v>
      </c>
      <c r="Y36" s="636" t="s">
        <v>686</v>
      </c>
      <c r="Z36" s="11"/>
      <c r="AA36" s="11">
        <f>AA18</f>
        <v>9422.9039880518067</v>
      </c>
      <c r="AB36" s="11">
        <f t="shared" ref="AB36:AR36" si="33">AB18</f>
        <v>9610.0798500349192</v>
      </c>
      <c r="AC36" s="11">
        <f t="shared" si="33"/>
        <v>9674.5157800939578</v>
      </c>
      <c r="AD36" s="11">
        <f t="shared" si="33"/>
        <v>9571.5686768422693</v>
      </c>
      <c r="AE36" s="11">
        <f t="shared" si="33"/>
        <v>9424.3208894734107</v>
      </c>
      <c r="AF36" s="11">
        <f t="shared" si="33"/>
        <v>9318.4508401012681</v>
      </c>
      <c r="AG36" s="11">
        <f t="shared" si="33"/>
        <v>9217.898666875386</v>
      </c>
      <c r="AH36" s="11">
        <f t="shared" si="33"/>
        <v>9176.9460632945884</v>
      </c>
      <c r="AI36" s="11">
        <f t="shared" si="33"/>
        <v>9117.3730086736559</v>
      </c>
      <c r="AJ36" s="11">
        <f t="shared" si="33"/>
        <v>9073.1817541921591</v>
      </c>
      <c r="AK36" s="11">
        <f t="shared" si="33"/>
        <v>8966.3400410133072</v>
      </c>
      <c r="AL36" s="11">
        <f t="shared" si="33"/>
        <v>9013.6148663103886</v>
      </c>
      <c r="AM36" s="11">
        <f t="shared" si="33"/>
        <v>8949.9076716852796</v>
      </c>
      <c r="AN36" s="11">
        <f t="shared" si="33"/>
        <v>8851.1158418081413</v>
      </c>
      <c r="AO36" s="11">
        <f t="shared" si="33"/>
        <v>8668.8387978266619</v>
      </c>
      <c r="AP36" s="11">
        <f t="shared" si="33"/>
        <v>8650.7100168335928</v>
      </c>
      <c r="AQ36" s="11">
        <f t="shared" si="33"/>
        <v>8626.3258313256483</v>
      </c>
      <c r="AR36" s="11">
        <f t="shared" si="33"/>
        <v>8673.2818285715275</v>
      </c>
      <c r="AS36" s="11">
        <f t="shared" ref="AS36:AX36" si="34">AS18</f>
        <v>8586.8500111657904</v>
      </c>
      <c r="AT36" s="11">
        <f t="shared" si="34"/>
        <v>8479.7611045811682</v>
      </c>
      <c r="AU36" s="11">
        <f t="shared" si="34"/>
        <v>8202.1106353386513</v>
      </c>
      <c r="AV36" s="11">
        <f t="shared" si="34"/>
        <v>8154.2656951549434</v>
      </c>
      <c r="AW36" s="11">
        <f t="shared" si="34"/>
        <v>7953.1304405872479</v>
      </c>
      <c r="AX36" s="11">
        <f t="shared" si="34"/>
        <v>7736.8477328496565</v>
      </c>
      <c r="AY36" s="11">
        <f t="shared" ref="AY36:BE36" si="35">AY18</f>
        <v>7543.4616929043459</v>
      </c>
      <c r="AZ36" s="11">
        <f t="shared" si="35"/>
        <v>7533.9310944364843</v>
      </c>
      <c r="BA36" s="11">
        <f t="shared" si="35"/>
        <v>7480.7571587519324</v>
      </c>
      <c r="BB36" s="11">
        <f t="shared" si="35"/>
        <v>7494.125500765851</v>
      </c>
      <c r="BC36" s="11">
        <f t="shared" si="35"/>
        <v>7465.5761875138505</v>
      </c>
      <c r="BD36" s="11">
        <f t="shared" si="35"/>
        <v>0</v>
      </c>
      <c r="BE36" s="11">
        <f t="shared" si="35"/>
        <v>0</v>
      </c>
      <c r="BF36" s="46"/>
      <c r="BG36" s="46"/>
      <c r="BH36" s="26"/>
    </row>
    <row r="37" spans="22:60" ht="15" customHeight="1">
      <c r="V37" s="40" t="s">
        <v>303</v>
      </c>
      <c r="Y37" s="636" t="s">
        <v>687</v>
      </c>
      <c r="Z37" s="11"/>
      <c r="AA37" s="11">
        <f>AA20</f>
        <v>12770.994522515803</v>
      </c>
      <c r="AB37" s="11">
        <f t="shared" ref="AB37:AR37" si="36">AB20</f>
        <v>12013.328481008613</v>
      </c>
      <c r="AC37" s="11">
        <f t="shared" si="36"/>
        <v>13313.978770736812</v>
      </c>
      <c r="AD37" s="11">
        <f t="shared" si="36"/>
        <v>10227.052307269531</v>
      </c>
      <c r="AE37" s="11">
        <f t="shared" si="36"/>
        <v>14439.200069535591</v>
      </c>
      <c r="AF37" s="11">
        <f t="shared" si="36"/>
        <v>13604.557775115765</v>
      </c>
      <c r="AG37" s="11">
        <f t="shared" si="36"/>
        <v>13124.401777394804</v>
      </c>
      <c r="AH37" s="11">
        <f t="shared" si="36"/>
        <v>12960.423305166409</v>
      </c>
      <c r="AI37" s="11">
        <f t="shared" si="36"/>
        <v>11824.135428285743</v>
      </c>
      <c r="AJ37" s="11">
        <f t="shared" si="36"/>
        <v>12171.672566967885</v>
      </c>
      <c r="AK37" s="11">
        <f t="shared" si="36"/>
        <v>12748.795722042383</v>
      </c>
      <c r="AL37" s="11">
        <f t="shared" si="36"/>
        <v>12502.024116637198</v>
      </c>
      <c r="AM37" s="11">
        <f t="shared" si="36"/>
        <v>12738.858822469327</v>
      </c>
      <c r="AN37" s="11">
        <f t="shared" si="36"/>
        <v>11788.472788524277</v>
      </c>
      <c r="AO37" s="11">
        <f t="shared" si="36"/>
        <v>13343.595704906602</v>
      </c>
      <c r="AP37" s="11">
        <f t="shared" si="36"/>
        <v>13444.517436179432</v>
      </c>
      <c r="AQ37" s="11">
        <f t="shared" si="36"/>
        <v>13266.423309255248</v>
      </c>
      <c r="AR37" s="11">
        <f t="shared" si="36"/>
        <v>13889.595326446977</v>
      </c>
      <c r="AS37" s="11">
        <f t="shared" ref="AS37:AX37" si="37">AS20</f>
        <v>14156.765959574852</v>
      </c>
      <c r="AT37" s="11">
        <f t="shared" si="37"/>
        <v>13862.764252315195</v>
      </c>
      <c r="AU37" s="11">
        <f t="shared" si="37"/>
        <v>15040.58836186083</v>
      </c>
      <c r="AV37" s="11">
        <f t="shared" si="37"/>
        <v>14679.929010844349</v>
      </c>
      <c r="AW37" s="11">
        <f t="shared" si="37"/>
        <v>14325.283582237054</v>
      </c>
      <c r="AX37" s="11">
        <f t="shared" si="37"/>
        <v>14565.41208039487</v>
      </c>
      <c r="AY37" s="11">
        <f t="shared" ref="AY37:BE37" si="38">AY20</f>
        <v>14437.40920264647</v>
      </c>
      <c r="AZ37" s="11">
        <f t="shared" si="38"/>
        <v>13907.775259086535</v>
      </c>
      <c r="BA37" s="11">
        <f t="shared" si="38"/>
        <v>13906.654721857209</v>
      </c>
      <c r="BB37" s="11">
        <f t="shared" si="38"/>
        <v>13627.043516304513</v>
      </c>
      <c r="BC37" s="11">
        <f t="shared" si="38"/>
        <v>13560.651495422504</v>
      </c>
      <c r="BD37" s="11">
        <f t="shared" si="38"/>
        <v>0</v>
      </c>
      <c r="BE37" s="11">
        <f t="shared" si="38"/>
        <v>0</v>
      </c>
      <c r="BF37" s="46"/>
      <c r="BG37" s="46"/>
      <c r="BH37" s="26"/>
    </row>
    <row r="38" spans="22:60" ht="15" customHeight="1">
      <c r="V38" s="811" t="s">
        <v>304</v>
      </c>
      <c r="Y38" s="778" t="s">
        <v>688</v>
      </c>
      <c r="Z38" s="14"/>
      <c r="AA38" s="14">
        <f>SUM(AA19,AA21)</f>
        <v>3247.5744443054341</v>
      </c>
      <c r="AB38" s="14">
        <f t="shared" ref="AB38:BA38" si="39">SUM(AB19,AB21)</f>
        <v>3263.8760107824619</v>
      </c>
      <c r="AC38" s="14">
        <f t="shared" si="39"/>
        <v>3271.3720560287934</v>
      </c>
      <c r="AD38" s="14">
        <f t="shared" si="39"/>
        <v>3192.2413602236425</v>
      </c>
      <c r="AE38" s="14">
        <f t="shared" si="39"/>
        <v>3115.8923101814767</v>
      </c>
      <c r="AF38" s="14">
        <f t="shared" si="39"/>
        <v>3098.9627709678962</v>
      </c>
      <c r="AG38" s="14">
        <f t="shared" si="39"/>
        <v>3076.4388123706403</v>
      </c>
      <c r="AH38" s="14">
        <f t="shared" si="39"/>
        <v>3038.2924063002351</v>
      </c>
      <c r="AI38" s="14">
        <f t="shared" si="39"/>
        <v>2985.09221021656</v>
      </c>
      <c r="AJ38" s="14">
        <f t="shared" si="39"/>
        <v>2956.5380731720707</v>
      </c>
      <c r="AK38" s="14">
        <f t="shared" si="39"/>
        <v>2900.2418194584698</v>
      </c>
      <c r="AL38" s="14">
        <f t="shared" si="39"/>
        <v>2900.099808497926</v>
      </c>
      <c r="AM38" s="14">
        <f t="shared" si="39"/>
        <v>2900.4559131619612</v>
      </c>
      <c r="AN38" s="14">
        <f t="shared" si="39"/>
        <v>2867.2766056806518</v>
      </c>
      <c r="AO38" s="14">
        <f t="shared" si="39"/>
        <v>2809.0903291837535</v>
      </c>
      <c r="AP38" s="14">
        <f t="shared" si="39"/>
        <v>2802.8116649512363</v>
      </c>
      <c r="AQ38" s="14">
        <f t="shared" si="39"/>
        <v>2749.6803709024903</v>
      </c>
      <c r="AR38" s="14">
        <f t="shared" si="39"/>
        <v>2710.4946832218443</v>
      </c>
      <c r="AS38" s="14">
        <f t="shared" si="39"/>
        <v>2676.7579010502927</v>
      </c>
      <c r="AT38" s="14">
        <f t="shared" si="39"/>
        <v>2648.8315347778689</v>
      </c>
      <c r="AU38" s="14">
        <f t="shared" si="39"/>
        <v>2586.587505176708</v>
      </c>
      <c r="AV38" s="14">
        <f t="shared" si="39"/>
        <v>2580.7262395036119</v>
      </c>
      <c r="AW38" s="14">
        <f t="shared" si="39"/>
        <v>2536.19937016413</v>
      </c>
      <c r="AX38" s="14">
        <f t="shared" si="39"/>
        <v>2478.2696196148854</v>
      </c>
      <c r="AY38" s="14">
        <f t="shared" si="39"/>
        <v>2434.3002804798443</v>
      </c>
      <c r="AZ38" s="14">
        <f t="shared" si="39"/>
        <v>2428.9352057585611</v>
      </c>
      <c r="BA38" s="14">
        <f t="shared" si="39"/>
        <v>2388.4616457530215</v>
      </c>
      <c r="BB38" s="14">
        <f>SUM(BB19,BB21)</f>
        <v>2388.4941159488876</v>
      </c>
      <c r="BC38" s="14">
        <f t="shared" ref="BC38:BE38" si="40">SUM(BC19,BC21)</f>
        <v>2386.9402175328828</v>
      </c>
      <c r="BD38" s="14">
        <f t="shared" si="40"/>
        <v>0</v>
      </c>
      <c r="BE38" s="14">
        <f t="shared" si="40"/>
        <v>0</v>
      </c>
      <c r="BF38" s="14"/>
      <c r="BG38" s="14"/>
      <c r="BH38" s="26"/>
    </row>
    <row r="39" spans="22:60" ht="15" customHeight="1">
      <c r="V39" s="1707" t="s">
        <v>1236</v>
      </c>
      <c r="Y39" s="778" t="s">
        <v>689</v>
      </c>
      <c r="Z39" s="11"/>
      <c r="AA39" s="11">
        <f>AA23</f>
        <v>9570.418422049117</v>
      </c>
      <c r="AB39" s="11">
        <f t="shared" ref="AB39:AR39" si="41">AB23</f>
        <v>9501.9503127663029</v>
      </c>
      <c r="AC39" s="11">
        <f t="shared" si="41"/>
        <v>9490.4650056065984</v>
      </c>
      <c r="AD39" s="11">
        <f t="shared" si="41"/>
        <v>9341.4807297963871</v>
      </c>
      <c r="AE39" s="11">
        <f t="shared" si="41"/>
        <v>9227.4418038653075</v>
      </c>
      <c r="AF39" s="11">
        <f t="shared" si="41"/>
        <v>8984.5952241290361</v>
      </c>
      <c r="AG39" s="11">
        <f t="shared" si="41"/>
        <v>8749.6366526929542</v>
      </c>
      <c r="AH39" s="11">
        <f t="shared" si="41"/>
        <v>8475.7741119073125</v>
      </c>
      <c r="AI39" s="11">
        <f t="shared" si="41"/>
        <v>8157.4854710255477</v>
      </c>
      <c r="AJ39" s="11">
        <f t="shared" si="41"/>
        <v>7853.9025942401922</v>
      </c>
      <c r="AK39" s="11">
        <f t="shared" si="41"/>
        <v>7570.3220517353684</v>
      </c>
      <c r="AL39" s="11">
        <f t="shared" si="41"/>
        <v>7292.0102437593796</v>
      </c>
      <c r="AM39" s="11">
        <f t="shared" si="41"/>
        <v>7006.7953178812222</v>
      </c>
      <c r="AN39" s="11">
        <f t="shared" si="41"/>
        <v>6711.6228968248479</v>
      </c>
      <c r="AO39" s="11">
        <f t="shared" si="41"/>
        <v>6394.5592158312011</v>
      </c>
      <c r="AP39" s="11">
        <f t="shared" si="41"/>
        <v>6090.3780518772937</v>
      </c>
      <c r="AQ39" s="11">
        <f t="shared" si="41"/>
        <v>5776.2286183612869</v>
      </c>
      <c r="AR39" s="11">
        <f t="shared" si="41"/>
        <v>5481.9014347965049</v>
      </c>
      <c r="AS39" s="11">
        <f t="shared" ref="AS39:AT43" si="42">AS23</f>
        <v>5140.8240600562958</v>
      </c>
      <c r="AT39" s="11">
        <f t="shared" si="42"/>
        <v>4835.1724374795676</v>
      </c>
      <c r="AU39" s="11">
        <f t="shared" ref="AU39:AY43" si="43">AU23</f>
        <v>4520.9897631226804</v>
      </c>
      <c r="AV39" s="11">
        <f t="shared" si="43"/>
        <v>4271.8415090933231</v>
      </c>
      <c r="AW39" s="11">
        <f t="shared" si="43"/>
        <v>4058.3424420796414</v>
      </c>
      <c r="AX39" s="11">
        <f t="shared" si="43"/>
        <v>3855.0455268061837</v>
      </c>
      <c r="AY39" s="11">
        <f t="shared" si="43"/>
        <v>3634.6244558659664</v>
      </c>
      <c r="AZ39" s="11">
        <f t="shared" ref="AZ39:BC43" si="44">AZ23</f>
        <v>3444.2039205326673</v>
      </c>
      <c r="BA39" s="11">
        <f t="shared" si="44"/>
        <v>3246.5835297077824</v>
      </c>
      <c r="BB39" s="11">
        <f>BB23</f>
        <v>3092.9648675306639</v>
      </c>
      <c r="BC39" s="11">
        <f t="shared" si="44"/>
        <v>2930.2939043579272</v>
      </c>
      <c r="BD39" s="11">
        <f t="shared" ref="BD39:BE39" si="45">BD23</f>
        <v>0</v>
      </c>
      <c r="BE39" s="11">
        <f t="shared" si="45"/>
        <v>0</v>
      </c>
      <c r="BF39" s="812"/>
      <c r="BG39" s="46"/>
      <c r="BH39" s="26"/>
    </row>
    <row r="40" spans="22:60" ht="15" customHeight="1">
      <c r="V40" s="811" t="s">
        <v>305</v>
      </c>
      <c r="Y40" s="778" t="s">
        <v>690</v>
      </c>
      <c r="Z40" s="14"/>
      <c r="AA40" s="1620">
        <f>AA24</f>
        <v>53.992371516383855</v>
      </c>
      <c r="AB40" s="1620">
        <f t="shared" ref="AB40:AR40" si="46">AB24</f>
        <v>53.382070969523696</v>
      </c>
      <c r="AC40" s="1620">
        <f t="shared" si="46"/>
        <v>53.497660306526903</v>
      </c>
      <c r="AD40" s="1620">
        <f t="shared" si="46"/>
        <v>53.627538794303021</v>
      </c>
      <c r="AE40" s="1620">
        <f t="shared" si="46"/>
        <v>53.353492667977896</v>
      </c>
      <c r="AF40" s="1620">
        <f t="shared" si="46"/>
        <v>53.474962814193574</v>
      </c>
      <c r="AG40" s="1620">
        <f t="shared" si="46"/>
        <v>53.609067248571442</v>
      </c>
      <c r="AH40" s="1620">
        <f t="shared" si="46"/>
        <v>53.863034648571443</v>
      </c>
      <c r="AI40" s="1620">
        <f t="shared" si="46"/>
        <v>53.587421147571433</v>
      </c>
      <c r="AJ40" s="1620">
        <f t="shared" si="46"/>
        <v>53.798324339571437</v>
      </c>
      <c r="AK40" s="1620">
        <f t="shared" si="46"/>
        <v>54.07587766757144</v>
      </c>
      <c r="AL40" s="1620">
        <f t="shared" si="46"/>
        <v>54.569825993571428</v>
      </c>
      <c r="AM40" s="1620">
        <f t="shared" si="46"/>
        <v>69.223799540142863</v>
      </c>
      <c r="AN40" s="1620">
        <f t="shared" si="46"/>
        <v>81.381470233000002</v>
      </c>
      <c r="AO40" s="1620">
        <f t="shared" si="46"/>
        <v>84.019971568571421</v>
      </c>
      <c r="AP40" s="1620">
        <f t="shared" si="46"/>
        <v>95.431523479028556</v>
      </c>
      <c r="AQ40" s="1620">
        <f t="shared" si="46"/>
        <v>98.516890267862863</v>
      </c>
      <c r="AR40" s="1620">
        <f t="shared" si="46"/>
        <v>95.160403156011441</v>
      </c>
      <c r="AS40" s="14">
        <f t="shared" si="42"/>
        <v>106.95070229662286</v>
      </c>
      <c r="AT40" s="14">
        <f t="shared" si="42"/>
        <v>106.0598991570473</v>
      </c>
      <c r="AU40" s="1620">
        <f t="shared" si="43"/>
        <v>92.632009691413586</v>
      </c>
      <c r="AV40" s="14">
        <f t="shared" si="43"/>
        <v>102.33876290744008</v>
      </c>
      <c r="AW40" s="14">
        <f t="shared" si="43"/>
        <v>101.29903328799999</v>
      </c>
      <c r="AX40" s="14">
        <f t="shared" si="43"/>
        <v>100.21113991977144</v>
      </c>
      <c r="AY40" s="14">
        <f t="shared" si="43"/>
        <v>99.890578236701728</v>
      </c>
      <c r="AZ40" s="14">
        <f t="shared" si="44"/>
        <v>101.79478344057142</v>
      </c>
      <c r="BA40" s="14">
        <f t="shared" si="44"/>
        <v>103.12246266945746</v>
      </c>
      <c r="BB40" s="14">
        <f>BB24</f>
        <v>89.661507474514281</v>
      </c>
      <c r="BC40" s="14">
        <f>BC24</f>
        <v>88.992628153085718</v>
      </c>
      <c r="BD40" s="14">
        <f t="shared" ref="BD40:BE40" si="47">BD24</f>
        <v>0</v>
      </c>
      <c r="BE40" s="14">
        <f t="shared" si="47"/>
        <v>0</v>
      </c>
      <c r="BF40" s="46"/>
      <c r="BG40" s="70"/>
      <c r="BH40" s="26"/>
    </row>
    <row r="41" spans="22:60" ht="28">
      <c r="V41" s="1636" t="s">
        <v>1166</v>
      </c>
      <c r="Y41" s="40" t="s">
        <v>1162</v>
      </c>
      <c r="Z41" s="11"/>
      <c r="AA41" s="3">
        <f>AA25</f>
        <v>27.784803268632118</v>
      </c>
      <c r="AB41" s="3">
        <f t="shared" ref="AB41:AR41" si="48">AB25</f>
        <v>27.309564991198048</v>
      </c>
      <c r="AC41" s="3">
        <f t="shared" si="48"/>
        <v>27.726949702251748</v>
      </c>
      <c r="AD41" s="3">
        <f t="shared" si="48"/>
        <v>27.637429559917415</v>
      </c>
      <c r="AE41" s="3">
        <f t="shared" si="48"/>
        <v>28.985316002172695</v>
      </c>
      <c r="AF41" s="3">
        <f t="shared" si="48"/>
        <v>29.436139662832055</v>
      </c>
      <c r="AG41" s="3">
        <f t="shared" si="48"/>
        <v>29.877582887974334</v>
      </c>
      <c r="AH41" s="3">
        <f t="shared" si="48"/>
        <v>24.96115032293746</v>
      </c>
      <c r="AI41" s="3">
        <f t="shared" si="48"/>
        <v>23.796523930134271</v>
      </c>
      <c r="AJ41" s="3">
        <f t="shared" si="48"/>
        <v>23.620583364692145</v>
      </c>
      <c r="AK41" s="3">
        <f t="shared" si="48"/>
        <v>20.566847215302118</v>
      </c>
      <c r="AL41" s="3">
        <f t="shared" si="48"/>
        <v>16.631338920581943</v>
      </c>
      <c r="AM41" s="3">
        <f t="shared" si="48"/>
        <v>24.155782280904418</v>
      </c>
      <c r="AN41" s="3">
        <f t="shared" si="48"/>
        <v>20.812754172302935</v>
      </c>
      <c r="AO41" s="3">
        <f t="shared" si="48"/>
        <v>18.86443751674831</v>
      </c>
      <c r="AP41" s="3">
        <f t="shared" si="48"/>
        <v>17.548175968141493</v>
      </c>
      <c r="AQ41" s="3">
        <f t="shared" si="48"/>
        <v>16.231800570359521</v>
      </c>
      <c r="AR41" s="3">
        <f t="shared" si="48"/>
        <v>15.027229068311652</v>
      </c>
      <c r="AS41" s="3">
        <f t="shared" si="42"/>
        <v>14.226955034858072</v>
      </c>
      <c r="AT41" s="3">
        <f t="shared" si="42"/>
        <v>12.656106388786867</v>
      </c>
      <c r="AU41" s="3">
        <f t="shared" si="43"/>
        <v>11.549436245229293</v>
      </c>
      <c r="AV41" s="3">
        <f t="shared" si="43"/>
        <v>10.687751726527436</v>
      </c>
      <c r="AW41" s="3">
        <f t="shared" si="43"/>
        <v>11.258526789582762</v>
      </c>
      <c r="AX41" s="3">
        <f t="shared" si="43"/>
        <v>11.883124156409618</v>
      </c>
      <c r="AY41" s="3">
        <f t="shared" si="43"/>
        <v>10.266080021122686</v>
      </c>
      <c r="AZ41" s="3">
        <f t="shared" si="44"/>
        <v>10.209089948805357</v>
      </c>
      <c r="BA41" s="3">
        <f t="shared" si="44"/>
        <v>9.2969313886783684</v>
      </c>
      <c r="BB41" s="3">
        <f>BB25</f>
        <v>10.22032290105261</v>
      </c>
      <c r="BC41" s="3">
        <f t="shared" si="44"/>
        <v>10.277013222562561</v>
      </c>
      <c r="BD41" s="11">
        <f t="shared" ref="BD41:BE41" si="49">BD25</f>
        <v>0</v>
      </c>
      <c r="BE41" s="11">
        <f t="shared" si="49"/>
        <v>0</v>
      </c>
      <c r="BF41" s="812"/>
      <c r="BG41" s="812"/>
      <c r="BH41" s="26"/>
    </row>
    <row r="42" spans="22:60" ht="15" customHeight="1">
      <c r="V42" s="1454" t="s">
        <v>1168</v>
      </c>
      <c r="Y42" s="636" t="s">
        <v>691</v>
      </c>
      <c r="Z42" s="11"/>
      <c r="AA42" s="11">
        <f>AA26</f>
        <v>2941.5458337535279</v>
      </c>
      <c r="AB42" s="11">
        <f t="shared" ref="AB42:AR42" si="50">AB26</f>
        <v>2917.2476766023669</v>
      </c>
      <c r="AC42" s="11">
        <f t="shared" si="50"/>
        <v>2893.6208942708245</v>
      </c>
      <c r="AD42" s="11">
        <f t="shared" si="50"/>
        <v>2842.2194026926272</v>
      </c>
      <c r="AE42" s="11">
        <f t="shared" si="50"/>
        <v>2782.6016514976332</v>
      </c>
      <c r="AF42" s="11">
        <f t="shared" si="50"/>
        <v>2750.027633149411</v>
      </c>
      <c r="AG42" s="11">
        <f t="shared" si="50"/>
        <v>2711.267629324544</v>
      </c>
      <c r="AH42" s="11">
        <f t="shared" si="50"/>
        <v>2676.4734624834155</v>
      </c>
      <c r="AI42" s="11">
        <f t="shared" si="50"/>
        <v>2624.6080734319721</v>
      </c>
      <c r="AJ42" s="11">
        <f t="shared" si="50"/>
        <v>2591.5104794683211</v>
      </c>
      <c r="AK42" s="11">
        <f t="shared" si="50"/>
        <v>2556.1417376866721</v>
      </c>
      <c r="AL42" s="11">
        <f t="shared" si="50"/>
        <v>2490.4139645462533</v>
      </c>
      <c r="AM42" s="11">
        <f t="shared" si="50"/>
        <v>2419.5612940414444</v>
      </c>
      <c r="AN42" s="11">
        <f t="shared" si="50"/>
        <v>2366.6235251791732</v>
      </c>
      <c r="AO42" s="11">
        <f t="shared" si="50"/>
        <v>2320.9761368634481</v>
      </c>
      <c r="AP42" s="11">
        <f t="shared" si="50"/>
        <v>2279.5816896267479</v>
      </c>
      <c r="AQ42" s="11">
        <f t="shared" si="50"/>
        <v>2210.5144938719036</v>
      </c>
      <c r="AR42" s="11">
        <f t="shared" si="50"/>
        <v>2149.3508326918454</v>
      </c>
      <c r="AS42" s="11">
        <f t="shared" si="42"/>
        <v>2099.7317558574941</v>
      </c>
      <c r="AT42" s="11">
        <f t="shared" si="42"/>
        <v>1997.438896435769</v>
      </c>
      <c r="AU42" s="11">
        <f t="shared" si="43"/>
        <v>1953.642118922691</v>
      </c>
      <c r="AV42" s="11">
        <f t="shared" si="43"/>
        <v>1908.0926687680765</v>
      </c>
      <c r="AW42" s="11">
        <f t="shared" si="43"/>
        <v>1855.4936769339392</v>
      </c>
      <c r="AX42" s="11">
        <f t="shared" si="43"/>
        <v>1811.2810464553129</v>
      </c>
      <c r="AY42" s="11">
        <f t="shared" si="43"/>
        <v>1779.369872584434</v>
      </c>
      <c r="AZ42" s="11">
        <f t="shared" si="44"/>
        <v>1749.4695295150652</v>
      </c>
      <c r="BA42" s="11">
        <f t="shared" si="44"/>
        <v>1714.1858984769751</v>
      </c>
      <c r="BB42" s="11">
        <f>BB26</f>
        <v>1648.1862488919712</v>
      </c>
      <c r="BC42" s="11">
        <f t="shared" si="44"/>
        <v>1616.5410419724533</v>
      </c>
      <c r="BD42" s="11">
        <f t="shared" ref="BD42:BE42" si="51">BD26</f>
        <v>0</v>
      </c>
      <c r="BE42" s="11">
        <f t="shared" si="51"/>
        <v>0</v>
      </c>
      <c r="BF42" s="46"/>
      <c r="BG42" s="46"/>
      <c r="BH42" s="26"/>
    </row>
    <row r="43" spans="22:60" ht="15" customHeight="1" thickBot="1">
      <c r="V43" s="813" t="s">
        <v>298</v>
      </c>
      <c r="Y43" s="1178" t="s">
        <v>692</v>
      </c>
      <c r="Z43" s="147"/>
      <c r="AA43" s="1044">
        <f>AA27</f>
        <v>58.626934084596428</v>
      </c>
      <c r="AB43" s="1044">
        <f t="shared" ref="AB43:AR43" si="52">AB27</f>
        <v>59.162528287756629</v>
      </c>
      <c r="AC43" s="1044">
        <f t="shared" si="52"/>
        <v>59.155883417755859</v>
      </c>
      <c r="AD43" s="1044">
        <f t="shared" si="52"/>
        <v>59.259026903271071</v>
      </c>
      <c r="AE43" s="1044">
        <f t="shared" si="52"/>
        <v>59.41768733427967</v>
      </c>
      <c r="AF43" s="1044">
        <f t="shared" si="52"/>
        <v>59.953577751354949</v>
      </c>
      <c r="AG43" s="1044">
        <f t="shared" si="52"/>
        <v>60.017997486444173</v>
      </c>
      <c r="AH43" s="1044">
        <f t="shared" si="52"/>
        <v>60.281112445105457</v>
      </c>
      <c r="AI43" s="1044">
        <f t="shared" si="52"/>
        <v>56.91357500136376</v>
      </c>
      <c r="AJ43" s="1044">
        <f t="shared" si="52"/>
        <v>60.800772177715089</v>
      </c>
      <c r="AK43" s="1044">
        <f t="shared" si="52"/>
        <v>74.367638641955253</v>
      </c>
      <c r="AL43" s="1044">
        <f t="shared" si="52"/>
        <v>58.428472824508134</v>
      </c>
      <c r="AM43" s="1044">
        <f t="shared" si="52"/>
        <v>50.45922517209894</v>
      </c>
      <c r="AN43" s="1044">
        <f t="shared" si="52"/>
        <v>72.558840077041296</v>
      </c>
      <c r="AO43" s="1044">
        <f t="shared" si="52"/>
        <v>76.739310904388915</v>
      </c>
      <c r="AP43" s="1044">
        <f t="shared" si="52"/>
        <v>81.464620746794381</v>
      </c>
      <c r="AQ43" s="1044">
        <f t="shared" si="52"/>
        <v>86.161925162864748</v>
      </c>
      <c r="AR43" s="1044">
        <f t="shared" si="52"/>
        <v>91.969161376375283</v>
      </c>
      <c r="AS43" s="147">
        <f t="shared" si="42"/>
        <v>110.4621625448536</v>
      </c>
      <c r="AT43" s="147">
        <f t="shared" si="42"/>
        <v>115.29008969769671</v>
      </c>
      <c r="AU43" s="147">
        <f t="shared" si="43"/>
        <v>114.4762277628645</v>
      </c>
      <c r="AV43" s="147">
        <f t="shared" si="43"/>
        <v>119.65564958078103</v>
      </c>
      <c r="AW43" s="147">
        <f t="shared" si="43"/>
        <v>122.02334902303846</v>
      </c>
      <c r="AX43" s="147">
        <f t="shared" si="43"/>
        <v>129.23047648447391</v>
      </c>
      <c r="AY43" s="147">
        <f t="shared" si="43"/>
        <v>142.00311359317382</v>
      </c>
      <c r="AZ43" s="147">
        <f t="shared" si="44"/>
        <v>134.99640849633133</v>
      </c>
      <c r="BA43" s="147">
        <f t="shared" si="44"/>
        <v>133.75488710645189</v>
      </c>
      <c r="BB43" s="147">
        <f>BB27</f>
        <v>141.50535141521596</v>
      </c>
      <c r="BC43" s="147">
        <f t="shared" si="44"/>
        <v>144.14846708798106</v>
      </c>
      <c r="BD43" s="147">
        <f t="shared" ref="BD43:BE43" si="53">BD27</f>
        <v>0</v>
      </c>
      <c r="BE43" s="147">
        <f t="shared" si="53"/>
        <v>0</v>
      </c>
      <c r="BF43" s="145"/>
      <c r="BG43" s="145"/>
      <c r="BH43" s="26"/>
    </row>
    <row r="44" spans="22:60" ht="15" customHeight="1" thickTop="1">
      <c r="V44" s="814" t="s">
        <v>58</v>
      </c>
      <c r="Y44" s="638" t="s">
        <v>0</v>
      </c>
      <c r="Z44" s="13"/>
      <c r="AA44" s="13">
        <f>SUM(AA32:AA43)</f>
        <v>44418.487295150437</v>
      </c>
      <c r="AB44" s="13">
        <f t="shared" ref="AB44:AR44" si="54">SUM(AB32:AB43)</f>
        <v>43259.723113292624</v>
      </c>
      <c r="AC44" s="13">
        <f t="shared" si="54"/>
        <v>44118.705015709864</v>
      </c>
      <c r="AD44" s="13">
        <f t="shared" si="54"/>
        <v>40025.520886994025</v>
      </c>
      <c r="AE44" s="13">
        <f t="shared" si="54"/>
        <v>43411.571719400876</v>
      </c>
      <c r="AF44" s="13">
        <f t="shared" si="54"/>
        <v>41926.419583018447</v>
      </c>
      <c r="AG44" s="13">
        <f t="shared" si="54"/>
        <v>40721.693602033141</v>
      </c>
      <c r="AH44" s="13">
        <f t="shared" si="54"/>
        <v>39970.454729664321</v>
      </c>
      <c r="AI44" s="13">
        <f t="shared" si="54"/>
        <v>38107.777628715514</v>
      </c>
      <c r="AJ44" s="13">
        <f t="shared" si="54"/>
        <v>37989.869869302092</v>
      </c>
      <c r="AK44" s="13">
        <f t="shared" si="54"/>
        <v>37981.977706620521</v>
      </c>
      <c r="AL44" s="13">
        <f t="shared" si="54"/>
        <v>37132.109487702794</v>
      </c>
      <c r="AM44" s="13">
        <f t="shared" si="54"/>
        <v>36436.126132048761</v>
      </c>
      <c r="AN44" s="13">
        <f t="shared" si="54"/>
        <v>34991.467748097006</v>
      </c>
      <c r="AO44" s="13">
        <f t="shared" si="54"/>
        <v>36025.050127154442</v>
      </c>
      <c r="AP44" s="13">
        <f t="shared" si="54"/>
        <v>35845.439411833177</v>
      </c>
      <c r="AQ44" s="13">
        <f t="shared" si="54"/>
        <v>35263.723280811981</v>
      </c>
      <c r="AR44" s="13">
        <f t="shared" si="54"/>
        <v>35539.524822560146</v>
      </c>
      <c r="AS44" s="13">
        <f t="shared" ref="AS44:AX44" si="55">SUM(AS32:AS43)</f>
        <v>35239.645979001762</v>
      </c>
      <c r="AT44" s="13">
        <f t="shared" si="55"/>
        <v>34276.540347346003</v>
      </c>
      <c r="AU44" s="13">
        <f t="shared" si="55"/>
        <v>34783.599198531178</v>
      </c>
      <c r="AV44" s="13">
        <f t="shared" si="55"/>
        <v>33776.1685404862</v>
      </c>
      <c r="AW44" s="13">
        <f t="shared" si="55"/>
        <v>32903.964414524089</v>
      </c>
      <c r="AX44" s="13">
        <f t="shared" si="55"/>
        <v>32533.424435627625</v>
      </c>
      <c r="AY44" s="13">
        <f>SUM(AY32:AY43)</f>
        <v>31886.892953517949</v>
      </c>
      <c r="AZ44" s="13">
        <f>SUM(AZ32:AZ43)</f>
        <v>31064.693790460638</v>
      </c>
      <c r="BA44" s="13">
        <f>SUM(BA32:BA43)</f>
        <v>30736.221569165027</v>
      </c>
      <c r="BB44" s="13">
        <f t="shared" ref="BB44" si="56">SUM(BB32:BB43)</f>
        <v>30237.192223888946</v>
      </c>
      <c r="BC44" s="13">
        <f>SUM(BC32:BC43)</f>
        <v>29854.897441755358</v>
      </c>
      <c r="BD44" s="13">
        <f>SUM(BD32:BD43)</f>
        <v>0</v>
      </c>
      <c r="BE44" s="13">
        <f>SUM(BE32:BE43)</f>
        <v>0</v>
      </c>
      <c r="BF44" s="49"/>
      <c r="BG44" s="49"/>
      <c r="BH44" s="26"/>
    </row>
    <row r="45" spans="22:60">
      <c r="Z45" s="26"/>
    </row>
    <row r="46" spans="22:60">
      <c r="V46" s="201" t="s">
        <v>278</v>
      </c>
      <c r="Y46" s="1" t="s">
        <v>968</v>
      </c>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row>
    <row r="47" spans="22:60">
      <c r="V47" s="10"/>
      <c r="Y47" s="10"/>
      <c r="Z47" s="194"/>
      <c r="AA47" s="10">
        <v>1990</v>
      </c>
      <c r="AB47" s="10">
        <f t="shared" ref="AB47:BC47" si="57">AA47+1</f>
        <v>1991</v>
      </c>
      <c r="AC47" s="10">
        <f t="shared" si="57"/>
        <v>1992</v>
      </c>
      <c r="AD47" s="10">
        <f t="shared" si="57"/>
        <v>1993</v>
      </c>
      <c r="AE47" s="10">
        <f t="shared" si="57"/>
        <v>1994</v>
      </c>
      <c r="AF47" s="10">
        <f t="shared" si="57"/>
        <v>1995</v>
      </c>
      <c r="AG47" s="10">
        <f t="shared" si="57"/>
        <v>1996</v>
      </c>
      <c r="AH47" s="10">
        <f t="shared" si="57"/>
        <v>1997</v>
      </c>
      <c r="AI47" s="10">
        <f t="shared" si="57"/>
        <v>1998</v>
      </c>
      <c r="AJ47" s="10">
        <f t="shared" si="57"/>
        <v>1999</v>
      </c>
      <c r="AK47" s="10">
        <f t="shared" si="57"/>
        <v>2000</v>
      </c>
      <c r="AL47" s="10">
        <f t="shared" si="57"/>
        <v>2001</v>
      </c>
      <c r="AM47" s="10">
        <f t="shared" si="57"/>
        <v>2002</v>
      </c>
      <c r="AN47" s="10">
        <f t="shared" si="57"/>
        <v>2003</v>
      </c>
      <c r="AO47" s="10">
        <f t="shared" si="57"/>
        <v>2004</v>
      </c>
      <c r="AP47" s="10">
        <f t="shared" si="57"/>
        <v>2005</v>
      </c>
      <c r="AQ47" s="10">
        <f t="shared" si="57"/>
        <v>2006</v>
      </c>
      <c r="AR47" s="10">
        <f t="shared" si="57"/>
        <v>2007</v>
      </c>
      <c r="AS47" s="10">
        <f t="shared" si="57"/>
        <v>2008</v>
      </c>
      <c r="AT47" s="10">
        <f t="shared" si="57"/>
        <v>2009</v>
      </c>
      <c r="AU47" s="10">
        <f t="shared" si="57"/>
        <v>2010</v>
      </c>
      <c r="AV47" s="10">
        <f t="shared" si="57"/>
        <v>2011</v>
      </c>
      <c r="AW47" s="10">
        <f t="shared" si="57"/>
        <v>2012</v>
      </c>
      <c r="AX47" s="10">
        <f t="shared" si="57"/>
        <v>2013</v>
      </c>
      <c r="AY47" s="10">
        <f t="shared" si="57"/>
        <v>2014</v>
      </c>
      <c r="AZ47" s="10">
        <f t="shared" si="57"/>
        <v>2015</v>
      </c>
      <c r="BA47" s="10">
        <f t="shared" si="57"/>
        <v>2016</v>
      </c>
      <c r="BB47" s="10">
        <f t="shared" si="57"/>
        <v>2017</v>
      </c>
      <c r="BC47" s="10">
        <f t="shared" si="57"/>
        <v>2018</v>
      </c>
      <c r="BD47" s="10"/>
      <c r="BE47" s="10"/>
      <c r="BF47" s="10" t="s">
        <v>23</v>
      </c>
      <c r="BG47" s="10" t="s">
        <v>2</v>
      </c>
    </row>
    <row r="48" spans="22:60" ht="15" customHeight="1">
      <c r="V48" s="815" t="s">
        <v>299</v>
      </c>
      <c r="Y48" s="636" t="s">
        <v>683</v>
      </c>
      <c r="Z48" s="291"/>
      <c r="AA48" s="235"/>
      <c r="AB48" s="292">
        <f>IF(ISTEXT(AB32),AB32,AB32/$AA32-1)</f>
        <v>-1.2228131840734346E-2</v>
      </c>
      <c r="AC48" s="292">
        <f>IF(ISTEXT(AC32),AC32,AC32/$AA32-1)</f>
        <v>-2.7136432919299791E-2</v>
      </c>
      <c r="AD48" s="292">
        <f t="shared" ref="AD48:BA48" si="58">IF(ISTEXT(AD32),AD32,AD32/$AA32-1)</f>
        <v>-5.4253697314190497E-3</v>
      </c>
      <c r="AE48" s="292">
        <f t="shared" si="58"/>
        <v>-1.4121971547351841E-2</v>
      </c>
      <c r="AF48" s="292">
        <f t="shared" si="58"/>
        <v>1.2915425675564585E-2</v>
      </c>
      <c r="AG48" s="292">
        <f t="shared" si="58"/>
        <v>1.4230538205756593E-2</v>
      </c>
      <c r="AH48" s="292">
        <f t="shared" si="58"/>
        <v>-6.6111634907830341E-2</v>
      </c>
      <c r="AI48" s="292">
        <f t="shared" si="58"/>
        <v>-0.10923162544761278</v>
      </c>
      <c r="AJ48" s="292">
        <f t="shared" si="58"/>
        <v>-0.11412963198316639</v>
      </c>
      <c r="AK48" s="292">
        <f t="shared" si="58"/>
        <v>-0.11048529926443218</v>
      </c>
      <c r="AL48" s="292">
        <f t="shared" si="58"/>
        <v>-0.15368908989184971</v>
      </c>
      <c r="AM48" s="292">
        <f t="shared" si="58"/>
        <v>-0.13034328482862201</v>
      </c>
      <c r="AN48" s="292">
        <f t="shared" si="58"/>
        <v>-0.11766095152142086</v>
      </c>
      <c r="AO48" s="292">
        <f t="shared" si="58"/>
        <v>1.4809156087129294E-2</v>
      </c>
      <c r="AP48" s="292">
        <f t="shared" si="58"/>
        <v>0.10599299667651829</v>
      </c>
      <c r="AQ48" s="292">
        <f t="shared" si="58"/>
        <v>0.16576395744296701</v>
      </c>
      <c r="AR48" s="292">
        <f t="shared" si="58"/>
        <v>0.19003651537638855</v>
      </c>
      <c r="AS48" s="292">
        <f t="shared" si="58"/>
        <v>0.15362122220985563</v>
      </c>
      <c r="AT48" s="292">
        <f t="shared" si="58"/>
        <v>6.7681474937466346E-2</v>
      </c>
      <c r="AU48" s="292">
        <f t="shared" si="58"/>
        <v>0.14831514078104657</v>
      </c>
      <c r="AV48" s="292">
        <f t="shared" si="58"/>
        <v>-0.13794064567426489</v>
      </c>
      <c r="AW48" s="292">
        <f t="shared" si="58"/>
        <v>-0.11526964391310957</v>
      </c>
      <c r="AX48" s="292">
        <f t="shared" si="58"/>
        <v>-0.16838339286684179</v>
      </c>
      <c r="AY48" s="292">
        <f t="shared" si="58"/>
        <v>-0.18638208093776443</v>
      </c>
      <c r="AZ48" s="292">
        <f t="shared" si="58"/>
        <v>-0.21967229730209514</v>
      </c>
      <c r="BA48" s="292">
        <f t="shared" si="58"/>
        <v>-0.21653273436332132</v>
      </c>
      <c r="BB48" s="292">
        <f t="shared" ref="BB48:BE48" si="59">IF(ISTEXT(BB32),BB32,BB32/$AA32-1)</f>
        <v>-0.22564172146882255</v>
      </c>
      <c r="BC48" s="292">
        <f t="shared" si="59"/>
        <v>-0.25447163158643094</v>
      </c>
      <c r="BD48" s="292">
        <f t="shared" si="59"/>
        <v>-1</v>
      </c>
      <c r="BE48" s="292">
        <f t="shared" si="59"/>
        <v>-1</v>
      </c>
      <c r="BF48" s="41"/>
      <c r="BG48" s="41"/>
    </row>
    <row r="49" spans="22:60" ht="15" customHeight="1">
      <c r="V49" s="815" t="s">
        <v>300</v>
      </c>
      <c r="Y49" s="636" t="s">
        <v>684</v>
      </c>
      <c r="Z49" s="291"/>
      <c r="AA49" s="235"/>
      <c r="AB49" s="292">
        <f t="shared" ref="AB49:AB58" si="60">IF(ISTEXT(AB33),AB33,AB33/$AA33-1)</f>
        <v>2.4916491014269182E-2</v>
      </c>
      <c r="AC49" s="292">
        <f t="shared" ref="AC49:AE49" si="61">IF(ISTEXT(AC33),AC33,AC33/$AA33-1)</f>
        <v>3.7690500602220123E-2</v>
      </c>
      <c r="AD49" s="292">
        <f t="shared" si="61"/>
        <v>2.5173251408924679E-2</v>
      </c>
      <c r="AE49" s="292">
        <f t="shared" si="61"/>
        <v>3.707222137445032E-2</v>
      </c>
      <c r="AF49" s="292">
        <f t="shared" ref="AF49:BA49" si="62">IF(ISTEXT(AF33),AF33,AF33/$AA33-1)</f>
        <v>6.0446010359913371E-2</v>
      </c>
      <c r="AG49" s="292">
        <f t="shared" si="62"/>
        <v>8.3757243243392843E-2</v>
      </c>
      <c r="AH49" s="292">
        <f t="shared" si="62"/>
        <v>9.3984412676400009E-2</v>
      </c>
      <c r="AI49" s="292">
        <f t="shared" si="62"/>
        <v>7.7348624096468255E-2</v>
      </c>
      <c r="AJ49" s="292">
        <f t="shared" si="62"/>
        <v>7.6872622398237889E-2</v>
      </c>
      <c r="AK49" s="292">
        <f t="shared" si="62"/>
        <v>7.0883871423373934E-2</v>
      </c>
      <c r="AL49" s="292">
        <f t="shared" si="62"/>
        <v>5.1267014801108068E-2</v>
      </c>
      <c r="AM49" s="292">
        <f t="shared" si="62"/>
        <v>1.79463348777682E-2</v>
      </c>
      <c r="AN49" s="292">
        <f t="shared" si="62"/>
        <v>-3.2765525504363291E-2</v>
      </c>
      <c r="AO49" s="292">
        <f t="shared" si="62"/>
        <v>-9.497880569355055E-2</v>
      </c>
      <c r="AP49" s="292">
        <f t="shared" si="62"/>
        <v>-0.15154789832597648</v>
      </c>
      <c r="AQ49" s="292">
        <f t="shared" si="62"/>
        <v>-0.20601117322124551</v>
      </c>
      <c r="AR49" s="292">
        <f t="shared" si="62"/>
        <v>-0.25458672485810674</v>
      </c>
      <c r="AS49" s="292">
        <f t="shared" si="62"/>
        <v>-0.32243906084112828</v>
      </c>
      <c r="AT49" s="292">
        <f t="shared" si="62"/>
        <v>-0.36988283044835024</v>
      </c>
      <c r="AU49" s="292">
        <f t="shared" si="62"/>
        <v>-0.40117686573258804</v>
      </c>
      <c r="AV49" s="292">
        <f t="shared" si="62"/>
        <v>-0.43000655758085204</v>
      </c>
      <c r="AW49" s="292">
        <f t="shared" si="62"/>
        <v>-0.45135338414049775</v>
      </c>
      <c r="AX49" s="292">
        <f t="shared" si="62"/>
        <v>-0.48058457186421999</v>
      </c>
      <c r="AY49" s="292">
        <f t="shared" si="62"/>
        <v>-0.50823520008037315</v>
      </c>
      <c r="AZ49" s="292">
        <f t="shared" si="62"/>
        <v>-0.52864405244595081</v>
      </c>
      <c r="BA49" s="292">
        <f t="shared" si="62"/>
        <v>-0.54443921696460584</v>
      </c>
      <c r="BB49" s="292">
        <f t="shared" ref="BB49:BE49" si="63">IF(ISTEXT(BB33),BB33,BB33/$AA33-1)</f>
        <v>-0.56103147988000956</v>
      </c>
      <c r="BC49" s="292">
        <f t="shared" si="63"/>
        <v>-0.57240740414116631</v>
      </c>
      <c r="BD49" s="292">
        <f t="shared" si="63"/>
        <v>-1</v>
      </c>
      <c r="BE49" s="292">
        <f t="shared" si="63"/>
        <v>-1</v>
      </c>
      <c r="BF49" s="69"/>
      <c r="BG49" s="69"/>
    </row>
    <row r="50" spans="22:60" ht="15" customHeight="1">
      <c r="V50" s="815" t="s">
        <v>301</v>
      </c>
      <c r="Y50" s="636" t="s">
        <v>685</v>
      </c>
      <c r="Z50" s="291"/>
      <c r="AA50" s="235"/>
      <c r="AB50" s="292">
        <f t="shared" si="60"/>
        <v>-0.10134754000492241</v>
      </c>
      <c r="AC50" s="292">
        <f t="shared" ref="AC50:AE50" si="64">IF(ISTEXT(AC34),AC34,AC34/$AA34-1)</f>
        <v>-0.19474227287005463</v>
      </c>
      <c r="AD50" s="292">
        <f t="shared" si="64"/>
        <v>-0.323283104853887</v>
      </c>
      <c r="AE50" s="292">
        <f t="shared" si="64"/>
        <v>-0.40943783932922118</v>
      </c>
      <c r="AF50" s="292">
        <f t="shared" ref="AF50:BA50" si="65">IF(ISTEXT(AF34),AF34,AF34/$AA34-1)</f>
        <v>-0.46773171521610502</v>
      </c>
      <c r="AG50" s="292">
        <f t="shared" si="65"/>
        <v>-0.53481613216710711</v>
      </c>
      <c r="AH50" s="292">
        <f t="shared" si="65"/>
        <v>-0.55839343017401943</v>
      </c>
      <c r="AI50" s="292">
        <f t="shared" si="65"/>
        <v>-0.59625654218309232</v>
      </c>
      <c r="AJ50" s="292">
        <f t="shared" si="65"/>
        <v>-0.60716976358439956</v>
      </c>
      <c r="AK50" s="292">
        <f t="shared" si="65"/>
        <v>-0.63086215985055838</v>
      </c>
      <c r="AL50" s="292">
        <f t="shared" si="65"/>
        <v>-0.67821771591117164</v>
      </c>
      <c r="AM50" s="292">
        <f t="shared" si="65"/>
        <v>-0.78726790345976139</v>
      </c>
      <c r="AN50" s="292">
        <f t="shared" si="65"/>
        <v>-0.79537580333899771</v>
      </c>
      <c r="AO50" s="292">
        <f t="shared" si="65"/>
        <v>-0.80362621612793839</v>
      </c>
      <c r="AP50" s="292">
        <f t="shared" si="65"/>
        <v>-0.80365881339945422</v>
      </c>
      <c r="AQ50" s="292">
        <f t="shared" si="65"/>
        <v>-0.80245934126361429</v>
      </c>
      <c r="AR50" s="292">
        <f t="shared" si="65"/>
        <v>-0.80393097549553605</v>
      </c>
      <c r="AS50" s="292">
        <f t="shared" si="65"/>
        <v>-0.80960787441208659</v>
      </c>
      <c r="AT50" s="292">
        <f t="shared" si="65"/>
        <v>-0.81572319581523633</v>
      </c>
      <c r="AU50" s="292">
        <f t="shared" si="65"/>
        <v>-0.82209760723101677</v>
      </c>
      <c r="AV50" s="292">
        <f t="shared" si="65"/>
        <v>-0.82563282305685004</v>
      </c>
      <c r="AW50" s="292">
        <f t="shared" si="65"/>
        <v>-0.82897266908679768</v>
      </c>
      <c r="AX50" s="292">
        <f t="shared" si="65"/>
        <v>-0.83586938774472097</v>
      </c>
      <c r="AY50" s="292">
        <f t="shared" si="65"/>
        <v>-0.83791579877532085</v>
      </c>
      <c r="AZ50" s="292">
        <f t="shared" si="65"/>
        <v>-0.841642459394354</v>
      </c>
      <c r="BA50" s="292">
        <f t="shared" si="65"/>
        <v>-0.84029447333307195</v>
      </c>
      <c r="BB50" s="292">
        <f t="shared" ref="BB50:BE50" si="66">IF(ISTEXT(BB34),BB34,BB34/$AA34-1)</f>
        <v>-0.83906820063912557</v>
      </c>
      <c r="BC50" s="292">
        <f t="shared" si="66"/>
        <v>-0.85097091001932745</v>
      </c>
      <c r="BD50" s="292">
        <f t="shared" si="66"/>
        <v>-1</v>
      </c>
      <c r="BE50" s="292">
        <f t="shared" si="66"/>
        <v>-1</v>
      </c>
      <c r="BF50" s="46"/>
      <c r="BG50" s="46"/>
    </row>
    <row r="51" spans="22:60" ht="15" customHeight="1">
      <c r="V51" s="1454" t="s">
        <v>1059</v>
      </c>
      <c r="Y51" s="636" t="s">
        <v>1245</v>
      </c>
      <c r="Z51" s="291"/>
      <c r="AA51" s="235"/>
      <c r="AB51" s="292">
        <f t="shared" si="60"/>
        <v>-3.7604330087778082E-2</v>
      </c>
      <c r="AC51" s="292">
        <f t="shared" ref="AC51:AE51" si="67">IF(ISTEXT(AC35),AC35,AC35/$AA35-1)</f>
        <v>-9.3206679020228278E-2</v>
      </c>
      <c r="AD51" s="292">
        <f t="shared" si="67"/>
        <v>-0.13849687140733424</v>
      </c>
      <c r="AE51" s="292">
        <f t="shared" si="67"/>
        <v>-7.8818907344737732E-2</v>
      </c>
      <c r="AF51" s="292">
        <f t="shared" ref="AF51:BA51" si="68">IF(ISTEXT(AF35),AF35,AF35/$AA35-1)</f>
        <v>-3.4715479706928121E-2</v>
      </c>
      <c r="AG51" s="292">
        <f t="shared" si="68"/>
        <v>-8.2608101886638141E-2</v>
      </c>
      <c r="AH51" s="292">
        <f t="shared" si="68"/>
        <v>-9.1129894017291546E-2</v>
      </c>
      <c r="AI51" s="292">
        <f t="shared" si="68"/>
        <v>-0.13083811625161934</v>
      </c>
      <c r="AJ51" s="292">
        <f t="shared" si="68"/>
        <v>-0.14129577591351949</v>
      </c>
      <c r="AK51" s="292">
        <f t="shared" si="68"/>
        <v>-0.10481015705523911</v>
      </c>
      <c r="AL51" s="292">
        <f t="shared" si="68"/>
        <v>-0.14444261954191284</v>
      </c>
      <c r="AM51" s="292">
        <f t="shared" si="68"/>
        <v>-0.12654830553512675</v>
      </c>
      <c r="AN51" s="292">
        <f t="shared" si="68"/>
        <v>-0.1709762348006777</v>
      </c>
      <c r="AO51" s="292">
        <f t="shared" si="68"/>
        <v>-0.11330870668367221</v>
      </c>
      <c r="AP51" s="292">
        <f t="shared" si="68"/>
        <v>-0.11136989448800672</v>
      </c>
      <c r="AQ51" s="292">
        <f t="shared" si="68"/>
        <v>-9.8273988276960211E-2</v>
      </c>
      <c r="AR51" s="292">
        <f t="shared" si="68"/>
        <v>-0.15926496773591614</v>
      </c>
      <c r="AS51" s="292">
        <f t="shared" si="68"/>
        <v>-0.18020099998208405</v>
      </c>
      <c r="AT51" s="292">
        <f t="shared" si="68"/>
        <v>-0.15322709577581151</v>
      </c>
      <c r="AU51" s="292">
        <f t="shared" si="68"/>
        <v>-0.10916212098698719</v>
      </c>
      <c r="AV51" s="292">
        <f t="shared" si="68"/>
        <v>-0.11335315180582362</v>
      </c>
      <c r="AW51" s="292">
        <f t="shared" si="68"/>
        <v>-0.23779313165326621</v>
      </c>
      <c r="AX51" s="292">
        <f t="shared" si="68"/>
        <v>-0.23417789138346268</v>
      </c>
      <c r="AY51" s="292">
        <f t="shared" si="68"/>
        <v>-0.29120073482864517</v>
      </c>
      <c r="AZ51" s="292">
        <f t="shared" si="68"/>
        <v>-0.19921816476783705</v>
      </c>
      <c r="BA51" s="292">
        <f t="shared" si="68"/>
        <v>-0.2853745628131602</v>
      </c>
      <c r="BB51" s="292">
        <f t="shared" ref="BB51:BE51" si="69">IF(ISTEXT(BB35),BB35,BB35/$AA35-1)</f>
        <v>-0.29483768524593423</v>
      </c>
      <c r="BC51" s="292">
        <f t="shared" si="69"/>
        <v>-0.33095585290971341</v>
      </c>
      <c r="BD51" s="292">
        <f t="shared" si="69"/>
        <v>-1</v>
      </c>
      <c r="BE51" s="292">
        <f t="shared" si="69"/>
        <v>-1</v>
      </c>
      <c r="BF51" s="46"/>
      <c r="BG51" s="46"/>
    </row>
    <row r="52" spans="22:60" ht="15" customHeight="1">
      <c r="V52" s="815" t="s">
        <v>302</v>
      </c>
      <c r="Y52" s="636" t="s">
        <v>686</v>
      </c>
      <c r="Z52" s="291"/>
      <c r="AA52" s="235"/>
      <c r="AB52" s="292">
        <f t="shared" si="60"/>
        <v>1.9863925412001437E-2</v>
      </c>
      <c r="AC52" s="292">
        <f t="shared" ref="AC52:AE52" si="70">IF(ISTEXT(AC36),AC36,AC36/$AA36-1)</f>
        <v>2.6702149609206804E-2</v>
      </c>
      <c r="AD52" s="292">
        <f t="shared" si="70"/>
        <v>1.5776950394376099E-2</v>
      </c>
      <c r="AE52" s="292">
        <f t="shared" si="70"/>
        <v>1.5036780841670705E-4</v>
      </c>
      <c r="AF52" s="292">
        <f t="shared" ref="AF52:BA52" si="71">IF(ISTEXT(AF36),AF36,AF36/$AA36-1)</f>
        <v>-1.1085027299756467E-2</v>
      </c>
      <c r="AG52" s="292">
        <f t="shared" si="71"/>
        <v>-2.1756066010687025E-2</v>
      </c>
      <c r="AH52" s="292">
        <f t="shared" si="71"/>
        <v>-2.6102136355107941E-2</v>
      </c>
      <c r="AI52" s="292">
        <f t="shared" si="71"/>
        <v>-3.2424290830678326E-2</v>
      </c>
      <c r="AJ52" s="292">
        <f t="shared" si="71"/>
        <v>-3.7114061047750613E-2</v>
      </c>
      <c r="AK52" s="292">
        <f t="shared" si="71"/>
        <v>-4.8452573391113862E-2</v>
      </c>
      <c r="AL52" s="292">
        <f t="shared" si="71"/>
        <v>-4.3435561081848539E-2</v>
      </c>
      <c r="AM52" s="292">
        <f t="shared" si="71"/>
        <v>-5.0196448670843274E-2</v>
      </c>
      <c r="AN52" s="292">
        <f t="shared" si="71"/>
        <v>-6.0680672006070524E-2</v>
      </c>
      <c r="AO52" s="292">
        <f t="shared" si="71"/>
        <v>-8.0024713313570417E-2</v>
      </c>
      <c r="AP52" s="292">
        <f t="shared" si="71"/>
        <v>-8.1948619257646294E-2</v>
      </c>
      <c r="AQ52" s="292">
        <f t="shared" si="71"/>
        <v>-8.4536376231384214E-2</v>
      </c>
      <c r="AR52" s="292">
        <f t="shared" si="71"/>
        <v>-7.9553199356673487E-2</v>
      </c>
      <c r="AS52" s="292">
        <f t="shared" si="71"/>
        <v>-8.8725723826341474E-2</v>
      </c>
      <c r="AT52" s="292">
        <f t="shared" si="71"/>
        <v>-0.10009046942073685</v>
      </c>
      <c r="AU52" s="292">
        <f t="shared" si="71"/>
        <v>-0.12955595793622809</v>
      </c>
      <c r="AV52" s="292">
        <f t="shared" si="71"/>
        <v>-0.13463347334383224</v>
      </c>
      <c r="AW52" s="292">
        <f t="shared" si="71"/>
        <v>-0.15597883087084663</v>
      </c>
      <c r="AX52" s="292">
        <f t="shared" si="71"/>
        <v>-0.17893170272562053</v>
      </c>
      <c r="AY52" s="292">
        <f t="shared" si="71"/>
        <v>-0.19945467952667073</v>
      </c>
      <c r="AZ52" s="292">
        <f t="shared" si="71"/>
        <v>-0.20046610853835822</v>
      </c>
      <c r="BA52" s="292">
        <f t="shared" si="71"/>
        <v>-0.20610916037800087</v>
      </c>
      <c r="BB52" s="292">
        <f t="shared" ref="BB52:BE52" si="72">IF(ISTEXT(BB36),BB36,BB36/$AA36-1)</f>
        <v>-0.20469045314816292</v>
      </c>
      <c r="BC52" s="292">
        <f t="shared" si="72"/>
        <v>-0.20772023179052213</v>
      </c>
      <c r="BD52" s="292">
        <f t="shared" si="72"/>
        <v>-1</v>
      </c>
      <c r="BE52" s="292">
        <f t="shared" si="72"/>
        <v>-1</v>
      </c>
      <c r="BF52" s="46"/>
      <c r="BG52" s="46"/>
    </row>
    <row r="53" spans="22:60" ht="15" customHeight="1">
      <c r="V53" s="815" t="s">
        <v>303</v>
      </c>
      <c r="Y53" s="636" t="s">
        <v>687</v>
      </c>
      <c r="Z53" s="291"/>
      <c r="AA53" s="235"/>
      <c r="AB53" s="292">
        <f t="shared" si="60"/>
        <v>-5.9327097836538223E-2</v>
      </c>
      <c r="AC53" s="292">
        <f t="shared" ref="AC53:AE53" si="73">IF(ISTEXT(AC37),AC37,AC37/$AA37-1)</f>
        <v>4.251699014228727E-2</v>
      </c>
      <c r="AD53" s="292">
        <f t="shared" si="73"/>
        <v>-0.19919687623083659</v>
      </c>
      <c r="AE53" s="292">
        <f t="shared" si="73"/>
        <v>0.1306245605288352</v>
      </c>
      <c r="AF53" s="292">
        <f t="shared" ref="AF53:BA53" si="74">IF(ISTEXT(AF37),AF37,AF37/$AA37-1)</f>
        <v>6.5270034462105109E-2</v>
      </c>
      <c r="AG53" s="292">
        <f t="shared" si="74"/>
        <v>2.7672649475804612E-2</v>
      </c>
      <c r="AH53" s="292">
        <f t="shared" si="74"/>
        <v>1.483273540808705E-2</v>
      </c>
      <c r="AI53" s="292">
        <f t="shared" si="74"/>
        <v>-7.4141375016699484E-2</v>
      </c>
      <c r="AJ53" s="292">
        <f t="shared" si="74"/>
        <v>-4.6928369947327742E-2</v>
      </c>
      <c r="AK53" s="292">
        <f t="shared" si="74"/>
        <v>-1.7382201859285074E-3</v>
      </c>
      <c r="AL53" s="292">
        <f t="shared" si="74"/>
        <v>-2.1061038386979036E-2</v>
      </c>
      <c r="AM53" s="292">
        <f t="shared" si="74"/>
        <v>-2.5163036433708541E-3</v>
      </c>
      <c r="AN53" s="292">
        <f t="shared" si="74"/>
        <v>-7.693384663655578E-2</v>
      </c>
      <c r="AO53" s="292">
        <f t="shared" si="74"/>
        <v>4.4836068278103047E-2</v>
      </c>
      <c r="AP53" s="292">
        <f t="shared" si="74"/>
        <v>5.2738485830228887E-2</v>
      </c>
      <c r="AQ53" s="292">
        <f t="shared" si="74"/>
        <v>3.8793281593378026E-2</v>
      </c>
      <c r="AR53" s="292">
        <f t="shared" si="74"/>
        <v>8.7589169501171904E-2</v>
      </c>
      <c r="AS53" s="292">
        <f t="shared" si="74"/>
        <v>0.10850928129488091</v>
      </c>
      <c r="AT53" s="292">
        <f t="shared" si="74"/>
        <v>8.548823099677616E-2</v>
      </c>
      <c r="AU53" s="292">
        <f t="shared" si="74"/>
        <v>0.17771472968245638</v>
      </c>
      <c r="AV53" s="292">
        <f t="shared" si="74"/>
        <v>0.14947422340233674</v>
      </c>
      <c r="AW53" s="292">
        <f t="shared" si="74"/>
        <v>0.12170462190559816</v>
      </c>
      <c r="AX53" s="292">
        <f t="shared" si="74"/>
        <v>0.14050726861682028</v>
      </c>
      <c r="AY53" s="292">
        <f t="shared" si="74"/>
        <v>0.13048433128623671</v>
      </c>
      <c r="AZ53" s="292">
        <f t="shared" si="74"/>
        <v>8.9012702539848387E-2</v>
      </c>
      <c r="BA53" s="292">
        <f t="shared" si="74"/>
        <v>8.8924961743518827E-2</v>
      </c>
      <c r="BB53" s="292">
        <f t="shared" ref="BB53:BE53" si="75">IF(ISTEXT(BB37),BB37,BB37/$AA37-1)</f>
        <v>6.7030722805452525E-2</v>
      </c>
      <c r="BC53" s="292">
        <f t="shared" si="75"/>
        <v>6.1832065741982856E-2</v>
      </c>
      <c r="BD53" s="292">
        <f t="shared" si="75"/>
        <v>-1</v>
      </c>
      <c r="BE53" s="292">
        <f t="shared" si="75"/>
        <v>-1</v>
      </c>
      <c r="BF53" s="46"/>
      <c r="BG53" s="46"/>
    </row>
    <row r="54" spans="22:60" ht="15" customHeight="1">
      <c r="V54" s="816" t="s">
        <v>304</v>
      </c>
      <c r="Y54" s="778" t="s">
        <v>688</v>
      </c>
      <c r="Z54" s="291"/>
      <c r="AA54" s="235"/>
      <c r="AB54" s="292">
        <f t="shared" si="60"/>
        <v>5.0196128700334963E-3</v>
      </c>
      <c r="AC54" s="292">
        <f t="shared" ref="AC54:AE54" si="76">IF(ISTEXT(AC38),AC38,AC38/$AA38-1)</f>
        <v>7.3278109960150939E-3</v>
      </c>
      <c r="AD54" s="292">
        <f t="shared" si="76"/>
        <v>-1.7038280424584995E-2</v>
      </c>
      <c r="AE54" s="292">
        <f t="shared" si="76"/>
        <v>-4.0547841591394351E-2</v>
      </c>
      <c r="AF54" s="292">
        <f t="shared" ref="AF54:BA54" si="77">IF(ISTEXT(AF38),AF38,AF38/$AA38-1)</f>
        <v>-4.5760821156271225E-2</v>
      </c>
      <c r="AG54" s="292">
        <f t="shared" si="77"/>
        <v>-5.2696446184590795E-2</v>
      </c>
      <c r="AH54" s="292">
        <f t="shared" si="77"/>
        <v>-6.44425683211578E-2</v>
      </c>
      <c r="AI54" s="292">
        <f t="shared" si="77"/>
        <v>-8.0824085356729025E-2</v>
      </c>
      <c r="AJ54" s="292">
        <f t="shared" si="77"/>
        <v>-8.9616535702111699E-2</v>
      </c>
      <c r="AK54" s="292">
        <f t="shared" si="77"/>
        <v>-0.106951397359345</v>
      </c>
      <c r="AL54" s="292">
        <f t="shared" si="77"/>
        <v>-0.10699512567503999</v>
      </c>
      <c r="AM54" s="292">
        <f t="shared" si="77"/>
        <v>-0.10688547317279795</v>
      </c>
      <c r="AN54" s="292">
        <f t="shared" si="77"/>
        <v>-0.11710211579341256</v>
      </c>
      <c r="AO54" s="292">
        <f t="shared" si="77"/>
        <v>-0.13501895726841762</v>
      </c>
      <c r="AP54" s="292">
        <f t="shared" si="77"/>
        <v>-0.13695229685468235</v>
      </c>
      <c r="AQ54" s="292">
        <f t="shared" si="77"/>
        <v>-0.15331259742975023</v>
      </c>
      <c r="AR54" s="292">
        <f t="shared" si="77"/>
        <v>-0.16537873736053998</v>
      </c>
      <c r="AS54" s="292">
        <f t="shared" si="77"/>
        <v>-0.17576703876829014</v>
      </c>
      <c r="AT54" s="292">
        <f t="shared" si="77"/>
        <v>-0.18436618460816212</v>
      </c>
      <c r="AU54" s="292">
        <f t="shared" si="77"/>
        <v>-0.20353249801178708</v>
      </c>
      <c r="AV54" s="292">
        <f t="shared" si="77"/>
        <v>-0.20533731134974564</v>
      </c>
      <c r="AW54" s="292">
        <f t="shared" si="77"/>
        <v>-0.2190481192474858</v>
      </c>
      <c r="AX54" s="292">
        <f t="shared" si="77"/>
        <v>-0.23688597070946638</v>
      </c>
      <c r="AY54" s="292">
        <f t="shared" si="77"/>
        <v>-0.25042510272602125</v>
      </c>
      <c r="AZ54" s="292">
        <f t="shared" si="77"/>
        <v>-0.25207712789535675</v>
      </c>
      <c r="BA54" s="292">
        <f t="shared" si="77"/>
        <v>-0.26453983219964428</v>
      </c>
      <c r="BB54" s="292">
        <f t="shared" ref="BB54:BE54" si="78">IF(ISTEXT(BB38),BB38,BB38/$AA38-1)</f>
        <v>-0.26452983390817386</v>
      </c>
      <c r="BC54" s="292">
        <f t="shared" si="78"/>
        <v>-0.26500831359898724</v>
      </c>
      <c r="BD54" s="292">
        <f t="shared" si="78"/>
        <v>-1</v>
      </c>
      <c r="BE54" s="292">
        <f t="shared" si="78"/>
        <v>-1</v>
      </c>
      <c r="BF54" s="14"/>
      <c r="BG54" s="14"/>
    </row>
    <row r="55" spans="22:60" ht="15" customHeight="1">
      <c r="V55" s="1708" t="s">
        <v>1236</v>
      </c>
      <c r="Y55" s="778" t="s">
        <v>689</v>
      </c>
      <c r="Z55" s="291"/>
      <c r="AA55" s="235"/>
      <c r="AB55" s="292">
        <f t="shared" si="60"/>
        <v>-7.1541395854826106E-3</v>
      </c>
      <c r="AC55" s="292">
        <f t="shared" ref="AC55:AE55" si="79">IF(ISTEXT(AC39),AC39,AC39/$AA39-1)</f>
        <v>-8.3542237044009759E-3</v>
      </c>
      <c r="AD55" s="292">
        <f t="shared" si="79"/>
        <v>-2.3921387985010645E-2</v>
      </c>
      <c r="AE55" s="292">
        <f t="shared" si="79"/>
        <v>-3.5837160201233398E-2</v>
      </c>
      <c r="AF55" s="292">
        <f t="shared" ref="AF55:BA55" si="80">IF(ISTEXT(AF39),AF39,AF39/$AA39-1)</f>
        <v>-6.1211868915826417E-2</v>
      </c>
      <c r="AG55" s="292">
        <f t="shared" si="80"/>
        <v>-8.5762370375069286E-2</v>
      </c>
      <c r="AH55" s="292">
        <f t="shared" si="80"/>
        <v>-0.11437789466131099</v>
      </c>
      <c r="AI55" s="292">
        <f t="shared" si="80"/>
        <v>-0.1476354417031901</v>
      </c>
      <c r="AJ55" s="292">
        <f t="shared" si="80"/>
        <v>-0.17935640346238935</v>
      </c>
      <c r="AK55" s="292">
        <f t="shared" si="80"/>
        <v>-0.20898734852655576</v>
      </c>
      <c r="AL55" s="292">
        <f t="shared" si="80"/>
        <v>-0.2380677706881188</v>
      </c>
      <c r="AM55" s="292">
        <f t="shared" si="80"/>
        <v>-0.26786949024732387</v>
      </c>
      <c r="AN55" s="292">
        <f t="shared" si="80"/>
        <v>-0.29871165493014817</v>
      </c>
      <c r="AO55" s="292">
        <f t="shared" si="80"/>
        <v>-0.33184120757992253</v>
      </c>
      <c r="AP55" s="292">
        <f t="shared" si="80"/>
        <v>-0.36362468355137123</v>
      </c>
      <c r="AQ55" s="292">
        <f t="shared" si="80"/>
        <v>-0.39644973044715204</v>
      </c>
      <c r="AR55" s="292">
        <f t="shared" si="80"/>
        <v>-0.42720357741445769</v>
      </c>
      <c r="AS55" s="292">
        <f t="shared" si="80"/>
        <v>-0.46284228825226259</v>
      </c>
      <c r="AT55" s="292">
        <f t="shared" si="80"/>
        <v>-0.49477941044459461</v>
      </c>
      <c r="AU55" s="292">
        <f t="shared" si="80"/>
        <v>-0.52760793063061362</v>
      </c>
      <c r="AV55" s="292">
        <f t="shared" si="80"/>
        <v>-0.55364109271842255</v>
      </c>
      <c r="AW55" s="292">
        <f t="shared" si="80"/>
        <v>-0.57594931975704444</v>
      </c>
      <c r="AX55" s="292">
        <f t="shared" si="80"/>
        <v>-0.59719153784074763</v>
      </c>
      <c r="AY55" s="292">
        <f t="shared" si="80"/>
        <v>-0.62022303565200243</v>
      </c>
      <c r="AZ55" s="292">
        <f t="shared" si="80"/>
        <v>-0.64011981831456533</v>
      </c>
      <c r="BA55" s="292">
        <f t="shared" si="80"/>
        <v>-0.66076890408176547</v>
      </c>
      <c r="BB55" s="292">
        <f t="shared" ref="BB55:BE55" si="81">IF(ISTEXT(BB39),BB39,BB39/$AA39-1)</f>
        <v>-0.67682030908859359</v>
      </c>
      <c r="BC55" s="292">
        <f t="shared" si="81"/>
        <v>-0.69381757671045241</v>
      </c>
      <c r="BD55" s="292">
        <f t="shared" si="81"/>
        <v>-1</v>
      </c>
      <c r="BE55" s="292">
        <f t="shared" si="81"/>
        <v>-1</v>
      </c>
      <c r="BF55" s="812"/>
      <c r="BG55" s="46"/>
    </row>
    <row r="56" spans="22:60" ht="15" customHeight="1">
      <c r="V56" s="811" t="s">
        <v>305</v>
      </c>
      <c r="Y56" s="778" t="s">
        <v>690</v>
      </c>
      <c r="Z56" s="297"/>
      <c r="AA56" s="235"/>
      <c r="AB56" s="292">
        <f t="shared" si="60"/>
        <v>-1.1303458798340937E-2</v>
      </c>
      <c r="AC56" s="292">
        <f t="shared" ref="AC56:AE56" si="82">IF(ISTEXT(AC40),AC40,AC40/$AA40-1)</f>
        <v>-9.1626130870512412E-3</v>
      </c>
      <c r="AD56" s="292">
        <f t="shared" si="82"/>
        <v>-6.7571160857441415E-3</v>
      </c>
      <c r="AE56" s="292">
        <f t="shared" si="82"/>
        <v>-1.1832761378375301E-2</v>
      </c>
      <c r="AF56" s="292">
        <f t="shared" ref="AF56:BA56" si="83">IF(ISTEXT(AF40),AF40,AF40/$AA40-1)</f>
        <v>-9.5829964059510608E-3</v>
      </c>
      <c r="AG56" s="292">
        <f t="shared" si="83"/>
        <v>-7.0992300772730887E-3</v>
      </c>
      <c r="AH56" s="292">
        <f t="shared" si="83"/>
        <v>-2.3954655848589246E-3</v>
      </c>
      <c r="AI56" s="292">
        <f t="shared" si="83"/>
        <v>-7.50014043538616E-3</v>
      </c>
      <c r="AJ56" s="292">
        <f t="shared" si="83"/>
        <v>-3.593973951552254E-3</v>
      </c>
      <c r="AK56" s="292">
        <f t="shared" si="83"/>
        <v>1.5466286966530074E-3</v>
      </c>
      <c r="AL56" s="292">
        <f t="shared" si="83"/>
        <v>1.0695112308825694E-2</v>
      </c>
      <c r="AM56" s="292">
        <f t="shared" si="83"/>
        <v>0.2821033341559569</v>
      </c>
      <c r="AN56" s="292">
        <f t="shared" si="83"/>
        <v>0.50727719393294279</v>
      </c>
      <c r="AO56" s="292">
        <f t="shared" si="83"/>
        <v>0.55614523327755228</v>
      </c>
      <c r="AP56" s="292">
        <f t="shared" si="83"/>
        <v>0.76750012638489284</v>
      </c>
      <c r="AQ56" s="292">
        <f t="shared" si="83"/>
        <v>0.82464462110111514</v>
      </c>
      <c r="AR56" s="292">
        <f t="shared" si="83"/>
        <v>0.76247867029021399</v>
      </c>
      <c r="AS56" s="292">
        <f t="shared" si="83"/>
        <v>0.98084839196531548</v>
      </c>
      <c r="AT56" s="292">
        <f t="shared" si="83"/>
        <v>0.9643497067889244</v>
      </c>
      <c r="AU56" s="292">
        <f t="shared" si="83"/>
        <v>0.71564995368474649</v>
      </c>
      <c r="AV56" s="292">
        <f t="shared" si="83"/>
        <v>0.89543004008234073</v>
      </c>
      <c r="AW56" s="292">
        <f t="shared" si="83"/>
        <v>0.87617306747233803</v>
      </c>
      <c r="AX56" s="292">
        <f t="shared" si="83"/>
        <v>0.85602404757054629</v>
      </c>
      <c r="AY56" s="292">
        <f t="shared" si="83"/>
        <v>0.85008688137342103</v>
      </c>
      <c r="AZ56" s="292">
        <f t="shared" si="83"/>
        <v>0.8853549229576263</v>
      </c>
      <c r="BA56" s="292">
        <f t="shared" si="83"/>
        <v>0.90994504914764107</v>
      </c>
      <c r="BB56" s="292">
        <f t="shared" ref="BB56:BE56" si="84">IF(ISTEXT(BB40),BB40,BB40/$AA40-1)</f>
        <v>0.66063288120816677</v>
      </c>
      <c r="BC56" s="292">
        <f t="shared" si="84"/>
        <v>0.64824447701989008</v>
      </c>
      <c r="BD56" s="292">
        <f t="shared" si="84"/>
        <v>-1</v>
      </c>
      <c r="BE56" s="292">
        <f t="shared" si="84"/>
        <v>-1</v>
      </c>
      <c r="BF56" s="46"/>
      <c r="BG56" s="70"/>
    </row>
    <row r="57" spans="22:60" ht="28">
      <c r="V57" s="1636" t="s">
        <v>1166</v>
      </c>
      <c r="Y57" s="40" t="s">
        <v>1162</v>
      </c>
      <c r="Z57" s="291"/>
      <c r="AA57" s="235"/>
      <c r="AB57" s="292">
        <f t="shared" si="60"/>
        <v>-1.7104252020045618E-2</v>
      </c>
      <c r="AC57" s="292">
        <f t="shared" ref="AC57:AE57" si="85">IF(ISTEXT(AC41),AC41,AC41/$AA41-1)</f>
        <v>-2.0822017640731438E-3</v>
      </c>
      <c r="AD57" s="292">
        <f t="shared" si="85"/>
        <v>-5.3041120100743022E-3</v>
      </c>
      <c r="AE57" s="292">
        <f t="shared" si="85"/>
        <v>4.3207530459497878E-2</v>
      </c>
      <c r="AF57" s="292">
        <f t="shared" ref="AF57:BA57" si="86">IF(ISTEXT(AF41),AF41,AF41/$AA41-1)</f>
        <v>5.9433078515413795E-2</v>
      </c>
      <c r="AG57" s="292">
        <f t="shared" si="86"/>
        <v>7.5321016280323283E-2</v>
      </c>
      <c r="AH57" s="292">
        <f t="shared" si="86"/>
        <v>-0.10162580308360303</v>
      </c>
      <c r="AI57" s="292">
        <f t="shared" si="86"/>
        <v>-0.14354175194036545</v>
      </c>
      <c r="AJ57" s="292">
        <f t="shared" si="86"/>
        <v>-0.14987401075613171</v>
      </c>
      <c r="AK57" s="292">
        <f t="shared" si="86"/>
        <v>-0.25978071478658871</v>
      </c>
      <c r="AL57" s="292">
        <f t="shared" si="86"/>
        <v>-0.40142318951172751</v>
      </c>
      <c r="AM57" s="292">
        <f t="shared" si="86"/>
        <v>-0.13061172154581036</v>
      </c>
      <c r="AN57" s="292">
        <f t="shared" si="86"/>
        <v>-0.25093030276015438</v>
      </c>
      <c r="AO57" s="292">
        <f t="shared" si="86"/>
        <v>-0.32105196735204267</v>
      </c>
      <c r="AP57" s="292">
        <f t="shared" si="86"/>
        <v>-0.36842540152326175</v>
      </c>
      <c r="AQ57" s="292">
        <f t="shared" si="86"/>
        <v>-0.41580293322844775</v>
      </c>
      <c r="AR57" s="292">
        <f t="shared" si="86"/>
        <v>-0.45915654240831838</v>
      </c>
      <c r="AS57" s="292">
        <f t="shared" si="86"/>
        <v>-0.48795912293106969</v>
      </c>
      <c r="AT57" s="292">
        <f t="shared" si="86"/>
        <v>-0.54449537517240287</v>
      </c>
      <c r="AU57" s="292">
        <f t="shared" si="86"/>
        <v>-0.58432542661663822</v>
      </c>
      <c r="AV57" s="292">
        <f t="shared" si="86"/>
        <v>-0.61533822560502127</v>
      </c>
      <c r="AW57" s="292">
        <f t="shared" si="86"/>
        <v>-0.5947955189485481</v>
      </c>
      <c r="AX57" s="292">
        <f t="shared" si="86"/>
        <v>-0.57231569928640924</v>
      </c>
      <c r="AY57" s="292">
        <f t="shared" si="86"/>
        <v>-0.6305145686342627</v>
      </c>
      <c r="AZ57" s="292">
        <f t="shared" si="86"/>
        <v>-0.63256569247222294</v>
      </c>
      <c r="BA57" s="292">
        <f t="shared" si="86"/>
        <v>-0.66539509750014258</v>
      </c>
      <c r="BB57" s="292">
        <f t="shared" ref="BB57:BE57" si="87">IF(ISTEXT(BB41),BB41,BB41/$AA41-1)</f>
        <v>-0.63216140844189717</v>
      </c>
      <c r="BC57" s="292">
        <f t="shared" si="87"/>
        <v>-0.63012107290445063</v>
      </c>
      <c r="BD57" s="292">
        <f t="shared" si="87"/>
        <v>-1</v>
      </c>
      <c r="BE57" s="292">
        <f t="shared" si="87"/>
        <v>-1</v>
      </c>
      <c r="BF57" s="812"/>
      <c r="BG57" s="812"/>
    </row>
    <row r="58" spans="22:60" ht="15" customHeight="1">
      <c r="V58" s="1454" t="s">
        <v>1168</v>
      </c>
      <c r="Y58" s="636" t="s">
        <v>691</v>
      </c>
      <c r="Z58" s="291"/>
      <c r="AA58" s="235"/>
      <c r="AB58" s="292">
        <f t="shared" si="60"/>
        <v>-8.2603360696764661E-3</v>
      </c>
      <c r="AC58" s="292">
        <f t="shared" ref="AC58:AE58" si="88">IF(ISTEXT(AC42),AC42,AC42/$AA42-1)</f>
        <v>-1.6292433363701564E-2</v>
      </c>
      <c r="AD58" s="292">
        <f t="shared" si="88"/>
        <v>-3.3766746015361671E-2</v>
      </c>
      <c r="AE58" s="292">
        <f t="shared" si="88"/>
        <v>-5.4034236159793414E-2</v>
      </c>
      <c r="AF58" s="292">
        <f t="shared" ref="AF58:BA58" si="89">IF(ISTEXT(AF42),AF42,AF42/$AA42-1)</f>
        <v>-6.5108011714960168E-2</v>
      </c>
      <c r="AG58" s="292">
        <f t="shared" si="89"/>
        <v>-7.8284758233782115E-2</v>
      </c>
      <c r="AH58" s="292">
        <f t="shared" si="89"/>
        <v>-9.0113289491692061E-2</v>
      </c>
      <c r="AI58" s="292">
        <f t="shared" si="89"/>
        <v>-0.10774530747907152</v>
      </c>
      <c r="AJ58" s="292">
        <f t="shared" si="89"/>
        <v>-0.11899707639045964</v>
      </c>
      <c r="AK58" s="292">
        <f t="shared" si="89"/>
        <v>-0.13102093859780695</v>
      </c>
      <c r="AL58" s="292">
        <f t="shared" si="89"/>
        <v>-0.15336557534839179</v>
      </c>
      <c r="AM58" s="292">
        <f t="shared" si="89"/>
        <v>-0.17745245840552171</v>
      </c>
      <c r="AN58" s="292">
        <f t="shared" si="89"/>
        <v>-0.19544903974544947</v>
      </c>
      <c r="AO58" s="292">
        <f t="shared" si="89"/>
        <v>-0.21096720294791682</v>
      </c>
      <c r="AP58" s="292">
        <f t="shared" si="89"/>
        <v>-0.22503954775441581</v>
      </c>
      <c r="AQ58" s="292">
        <f t="shared" si="89"/>
        <v>-0.24851944562386763</v>
      </c>
      <c r="AR58" s="292">
        <f t="shared" si="89"/>
        <v>-0.26931247916365475</v>
      </c>
      <c r="AS58" s="292">
        <f t="shared" si="89"/>
        <v>-0.28618084689907619</v>
      </c>
      <c r="AT58" s="292">
        <f t="shared" si="89"/>
        <v>-0.3209560519113317</v>
      </c>
      <c r="AU58" s="292">
        <f t="shared" si="89"/>
        <v>-0.33584508644906375</v>
      </c>
      <c r="AV58" s="292">
        <f t="shared" si="89"/>
        <v>-0.35132995485802943</v>
      </c>
      <c r="AW58" s="292">
        <f t="shared" si="89"/>
        <v>-0.36921136647180619</v>
      </c>
      <c r="AX58" s="292">
        <f t="shared" si="89"/>
        <v>-0.3842417732638056</v>
      </c>
      <c r="AY58" s="292">
        <f t="shared" si="89"/>
        <v>-0.39509020999550826</v>
      </c>
      <c r="AZ58" s="292">
        <f t="shared" si="89"/>
        <v>-0.405255050103138</v>
      </c>
      <c r="BA58" s="292">
        <f t="shared" si="89"/>
        <v>-0.41724997829130994</v>
      </c>
      <c r="BB58" s="292">
        <f t="shared" ref="BB58:BE58" si="90">IF(ISTEXT(BB42),BB42,BB42/$AA42-1)</f>
        <v>-0.43968704142582715</v>
      </c>
      <c r="BC58" s="292">
        <f t="shared" si="90"/>
        <v>-0.45044506074899959</v>
      </c>
      <c r="BD58" s="292">
        <f t="shared" si="90"/>
        <v>-1</v>
      </c>
      <c r="BE58" s="292">
        <f t="shared" si="90"/>
        <v>-1</v>
      </c>
      <c r="BF58" s="46"/>
      <c r="BG58" s="46"/>
      <c r="BH58" s="26"/>
    </row>
    <row r="59" spans="22:60" ht="15" customHeight="1" thickBot="1">
      <c r="V59" s="817" t="s">
        <v>298</v>
      </c>
      <c r="Y59" s="1178" t="s">
        <v>692</v>
      </c>
      <c r="Z59" s="293"/>
      <c r="AA59" s="242"/>
      <c r="AB59" s="294">
        <f t="shared" ref="AB59:AC60" si="91">IF(ISTEXT(AB43),AB43,AB43/$AA43-1)</f>
        <v>9.1356338434371853E-3</v>
      </c>
      <c r="AC59" s="294">
        <f t="shared" si="91"/>
        <v>9.0222922521614457E-3</v>
      </c>
      <c r="AD59" s="294">
        <f t="shared" ref="AD59:BA59" si="92">IF(ISTEXT(AD43),AD43,AD43/$AA43-1)</f>
        <v>1.0781611362493448E-2</v>
      </c>
      <c r="AE59" s="294">
        <f t="shared" si="92"/>
        <v>1.3487883376985366E-2</v>
      </c>
      <c r="AF59" s="294">
        <f t="shared" si="92"/>
        <v>2.2628569743118776E-2</v>
      </c>
      <c r="AG59" s="294">
        <f t="shared" si="92"/>
        <v>2.3727377587927423E-2</v>
      </c>
      <c r="AH59" s="294">
        <f t="shared" si="92"/>
        <v>2.8215331167106728E-2</v>
      </c>
      <c r="AI59" s="294">
        <f t="shared" si="92"/>
        <v>-2.9224777143562641E-2</v>
      </c>
      <c r="AJ59" s="294">
        <f t="shared" si="92"/>
        <v>3.7079170641635351E-2</v>
      </c>
      <c r="AK59" s="294">
        <f t="shared" si="92"/>
        <v>0.26848930108890889</v>
      </c>
      <c r="AL59" s="294">
        <f t="shared" si="92"/>
        <v>-3.3851550176906553E-3</v>
      </c>
      <c r="AM59" s="294">
        <f t="shared" si="92"/>
        <v>-0.1393166646018329</v>
      </c>
      <c r="AN59" s="294">
        <f t="shared" si="92"/>
        <v>0.23763661207904296</v>
      </c>
      <c r="AO59" s="294">
        <f t="shared" si="92"/>
        <v>0.30894293045679344</v>
      </c>
      <c r="AP59" s="294">
        <f t="shared" si="92"/>
        <v>0.3895425714952796</v>
      </c>
      <c r="AQ59" s="294">
        <f t="shared" si="92"/>
        <v>0.46966452379270551</v>
      </c>
      <c r="AR59" s="294">
        <f t="shared" si="92"/>
        <v>0.56871859005397241</v>
      </c>
      <c r="AS59" s="294">
        <f t="shared" si="92"/>
        <v>0.88415383252791147</v>
      </c>
      <c r="AT59" s="294">
        <f t="shared" si="92"/>
        <v>0.96650381770497362</v>
      </c>
      <c r="AU59" s="294">
        <f t="shared" si="92"/>
        <v>0.95262176933352283</v>
      </c>
      <c r="AV59" s="294">
        <f t="shared" si="92"/>
        <v>1.0409672013229021</v>
      </c>
      <c r="AW59" s="294">
        <f t="shared" si="92"/>
        <v>1.0813530662709296</v>
      </c>
      <c r="AX59" s="294">
        <f t="shared" si="92"/>
        <v>1.2042850867486821</v>
      </c>
      <c r="AY59" s="294">
        <f t="shared" si="92"/>
        <v>1.4221480418585211</v>
      </c>
      <c r="AZ59" s="294">
        <f t="shared" si="92"/>
        <v>1.3026346269708844</v>
      </c>
      <c r="BA59" s="294">
        <f t="shared" si="92"/>
        <v>1.281457988463949</v>
      </c>
      <c r="BB59" s="294">
        <f t="shared" ref="BB59:BE59" si="93">IF(ISTEXT(BB43),BB43,BB43/$AA43-1)</f>
        <v>1.413657709117607</v>
      </c>
      <c r="BC59" s="294">
        <f t="shared" si="93"/>
        <v>1.4587413505195466</v>
      </c>
      <c r="BD59" s="294">
        <f t="shared" si="93"/>
        <v>-1</v>
      </c>
      <c r="BE59" s="294">
        <f t="shared" si="93"/>
        <v>-1</v>
      </c>
      <c r="BF59" s="145"/>
      <c r="BG59" s="145"/>
      <c r="BH59" s="26"/>
    </row>
    <row r="60" spans="22:60" ht="15" customHeight="1" thickTop="1">
      <c r="V60" s="818" t="s">
        <v>58</v>
      </c>
      <c r="Y60" s="638" t="s">
        <v>0</v>
      </c>
      <c r="Z60" s="295"/>
      <c r="AA60" s="243"/>
      <c r="AB60" s="296">
        <f t="shared" si="91"/>
        <v>-2.6087430086443431E-2</v>
      </c>
      <c r="AC60" s="296">
        <f t="shared" si="91"/>
        <v>-6.7490429705223676E-3</v>
      </c>
      <c r="AD60" s="296">
        <f t="shared" ref="AD60:BA60" si="94">IF(ISTEXT(AD44),AD44,AD44/$AA44-1)</f>
        <v>-9.8899505040911939E-2</v>
      </c>
      <c r="AE60" s="296">
        <f t="shared" si="94"/>
        <v>-2.2668839869733559E-2</v>
      </c>
      <c r="AF60" s="296">
        <f t="shared" si="94"/>
        <v>-5.6104290440437188E-2</v>
      </c>
      <c r="AG60" s="296">
        <f t="shared" si="94"/>
        <v>-8.3226465335322408E-2</v>
      </c>
      <c r="AH60" s="296">
        <f t="shared" si="94"/>
        <v>-0.10013921761742994</v>
      </c>
      <c r="AI60" s="296">
        <f t="shared" si="94"/>
        <v>-0.14207394377259486</v>
      </c>
      <c r="AJ60" s="296">
        <f t="shared" si="94"/>
        <v>-0.14472841866792285</v>
      </c>
      <c r="AK60" s="296">
        <f t="shared" si="94"/>
        <v>-0.14490609609824889</v>
      </c>
      <c r="AL60" s="296">
        <f t="shared" si="94"/>
        <v>-0.1640393055042908</v>
      </c>
      <c r="AM60" s="296">
        <f t="shared" si="94"/>
        <v>-0.17970808213392675</v>
      </c>
      <c r="AN60" s="296">
        <f t="shared" si="94"/>
        <v>-0.21223189084340255</v>
      </c>
      <c r="AO60" s="296">
        <f t="shared" si="94"/>
        <v>-0.18896269727115134</v>
      </c>
      <c r="AP60" s="296">
        <f t="shared" si="94"/>
        <v>-0.19300629997485885</v>
      </c>
      <c r="AQ60" s="296">
        <f t="shared" si="94"/>
        <v>-0.20610256160925056</v>
      </c>
      <c r="AR60" s="296">
        <f t="shared" si="94"/>
        <v>-0.19989340054720162</v>
      </c>
      <c r="AS60" s="296">
        <f t="shared" si="94"/>
        <v>-0.2066446174800467</v>
      </c>
      <c r="AT60" s="296">
        <f t="shared" si="94"/>
        <v>-0.22832715757323241</v>
      </c>
      <c r="AU60" s="296">
        <f t="shared" si="94"/>
        <v>-0.21691166636535109</v>
      </c>
      <c r="AV60" s="296">
        <f t="shared" si="94"/>
        <v>-0.23959210235928396</v>
      </c>
      <c r="AW60" s="296">
        <f t="shared" si="94"/>
        <v>-0.25922816335718601</v>
      </c>
      <c r="AX60" s="296">
        <f t="shared" si="94"/>
        <v>-0.26757018492208784</v>
      </c>
      <c r="AY60" s="296">
        <f t="shared" si="94"/>
        <v>-0.28212564417970787</v>
      </c>
      <c r="AZ60" s="296">
        <f t="shared" si="94"/>
        <v>-0.30063593602269634</v>
      </c>
      <c r="BA60" s="296">
        <f t="shared" si="94"/>
        <v>-0.30803087991425648</v>
      </c>
      <c r="BB60" s="296">
        <f t="shared" ref="BB60:BE60" si="95">IF(ISTEXT(BB44),BB44,BB44/$AA44-1)</f>
        <v>-0.31926560166333695</v>
      </c>
      <c r="BC60" s="296">
        <f t="shared" si="95"/>
        <v>-0.32787226085894006</v>
      </c>
      <c r="BD60" s="296">
        <f t="shared" si="95"/>
        <v>-1</v>
      </c>
      <c r="BE60" s="296">
        <f t="shared" si="95"/>
        <v>-1</v>
      </c>
      <c r="BF60" s="49"/>
      <c r="BG60" s="49"/>
    </row>
    <row r="62" spans="22:60">
      <c r="V62" s="201" t="s">
        <v>279</v>
      </c>
      <c r="Y62" s="1" t="s">
        <v>957</v>
      </c>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row>
    <row r="63" spans="22:60">
      <c r="V63" s="10"/>
      <c r="Y63" s="10"/>
      <c r="Z63" s="194"/>
      <c r="AA63" s="10">
        <v>1990</v>
      </c>
      <c r="AB63" s="10">
        <f t="shared" ref="AB63:BA63" si="96">AA63+1</f>
        <v>1991</v>
      </c>
      <c r="AC63" s="10">
        <f t="shared" si="96"/>
        <v>1992</v>
      </c>
      <c r="AD63" s="10">
        <f t="shared" si="96"/>
        <v>1993</v>
      </c>
      <c r="AE63" s="10">
        <f t="shared" si="96"/>
        <v>1994</v>
      </c>
      <c r="AF63" s="10">
        <f t="shared" si="96"/>
        <v>1995</v>
      </c>
      <c r="AG63" s="10">
        <f t="shared" si="96"/>
        <v>1996</v>
      </c>
      <c r="AH63" s="10">
        <f t="shared" si="96"/>
        <v>1997</v>
      </c>
      <c r="AI63" s="10">
        <f t="shared" si="96"/>
        <v>1998</v>
      </c>
      <c r="AJ63" s="10">
        <f t="shared" si="96"/>
        <v>1999</v>
      </c>
      <c r="AK63" s="10">
        <f t="shared" si="96"/>
        <v>2000</v>
      </c>
      <c r="AL63" s="10">
        <f t="shared" si="96"/>
        <v>2001</v>
      </c>
      <c r="AM63" s="10">
        <f t="shared" si="96"/>
        <v>2002</v>
      </c>
      <c r="AN63" s="10">
        <f t="shared" si="96"/>
        <v>2003</v>
      </c>
      <c r="AO63" s="10">
        <f t="shared" si="96"/>
        <v>2004</v>
      </c>
      <c r="AP63" s="10">
        <f t="shared" si="96"/>
        <v>2005</v>
      </c>
      <c r="AQ63" s="10">
        <f t="shared" si="96"/>
        <v>2006</v>
      </c>
      <c r="AR63" s="10">
        <f t="shared" si="96"/>
        <v>2007</v>
      </c>
      <c r="AS63" s="10">
        <f t="shared" si="96"/>
        <v>2008</v>
      </c>
      <c r="AT63" s="10">
        <f t="shared" si="96"/>
        <v>2009</v>
      </c>
      <c r="AU63" s="10">
        <f t="shared" si="96"/>
        <v>2010</v>
      </c>
      <c r="AV63" s="10">
        <f t="shared" si="96"/>
        <v>2011</v>
      </c>
      <c r="AW63" s="10">
        <f t="shared" si="96"/>
        <v>2012</v>
      </c>
      <c r="AX63" s="10">
        <f t="shared" si="96"/>
        <v>2013</v>
      </c>
      <c r="AY63" s="10">
        <f t="shared" si="96"/>
        <v>2014</v>
      </c>
      <c r="AZ63" s="10">
        <f t="shared" si="96"/>
        <v>2015</v>
      </c>
      <c r="BA63" s="10">
        <f t="shared" si="96"/>
        <v>2016</v>
      </c>
      <c r="BB63" s="10">
        <f t="shared" ref="BB63" si="97">BA63+1</f>
        <v>2017</v>
      </c>
      <c r="BC63" s="10">
        <f t="shared" ref="BC63" si="98">BB63+1</f>
        <v>2018</v>
      </c>
      <c r="BD63" s="10">
        <f t="shared" ref="BD63" si="99">BC63+1</f>
        <v>2019</v>
      </c>
      <c r="BE63" s="10">
        <f t="shared" ref="BE63" si="100">BD63+1</f>
        <v>2020</v>
      </c>
      <c r="BF63" s="10" t="s">
        <v>23</v>
      </c>
      <c r="BG63" s="10" t="s">
        <v>2</v>
      </c>
    </row>
    <row r="64" spans="22:60" ht="15" customHeight="1">
      <c r="V64" s="815" t="s">
        <v>299</v>
      </c>
      <c r="Y64" s="636" t="s">
        <v>683</v>
      </c>
      <c r="Z64" s="291"/>
      <c r="AA64" s="235"/>
      <c r="AB64" s="235"/>
      <c r="AC64" s="235"/>
      <c r="AD64" s="235"/>
      <c r="AE64" s="235"/>
      <c r="AF64" s="235"/>
      <c r="AG64" s="235"/>
      <c r="AH64" s="235"/>
      <c r="AI64" s="235"/>
      <c r="AJ64" s="235"/>
      <c r="AK64" s="235"/>
      <c r="AL64" s="235"/>
      <c r="AM64" s="235"/>
      <c r="AN64" s="235"/>
      <c r="AO64" s="235"/>
      <c r="AP64" s="235"/>
      <c r="AQ64" s="292">
        <f t="shared" ref="AQ64:AQ76" si="101">IF(ISTEXT(AQ32),AQ32,AQ32/$AP32-1)</f>
        <v>5.4042802211278884E-2</v>
      </c>
      <c r="AR64" s="292">
        <f t="shared" ref="AR64:BA64" si="102">IF(ISTEXT(AR32),AR32,AR32/$AP32-1)</f>
        <v>7.5989196091131639E-2</v>
      </c>
      <c r="AS64" s="292">
        <f t="shared" si="102"/>
        <v>4.3063767742163916E-2</v>
      </c>
      <c r="AT64" s="292">
        <f t="shared" si="102"/>
        <v>-3.4639931585622286E-2</v>
      </c>
      <c r="AU64" s="292">
        <f t="shared" si="102"/>
        <v>3.8266195384333734E-2</v>
      </c>
      <c r="AV64" s="292">
        <f t="shared" si="102"/>
        <v>-0.22055622692349564</v>
      </c>
      <c r="AW64" s="292">
        <f t="shared" si="102"/>
        <v>-0.2000579038515764</v>
      </c>
      <c r="AX64" s="292">
        <f t="shared" si="102"/>
        <v>-0.24808148909428385</v>
      </c>
      <c r="AY64" s="292">
        <f t="shared" si="102"/>
        <v>-0.26435527032527562</v>
      </c>
      <c r="AZ64" s="292">
        <f t="shared" si="102"/>
        <v>-0.29445511405337066</v>
      </c>
      <c r="BA64" s="292">
        <f t="shared" si="102"/>
        <v>-0.29161643157689188</v>
      </c>
      <c r="BB64" s="292">
        <f t="shared" ref="BB64:BE64" si="103">IF(ISTEXT(BB32),BB32,BB32/$AP32-1)</f>
        <v>-0.29985245760316293</v>
      </c>
      <c r="BC64" s="292">
        <f t="shared" si="103"/>
        <v>-0.32591944917023574</v>
      </c>
      <c r="BD64" s="292">
        <f t="shared" si="103"/>
        <v>-1</v>
      </c>
      <c r="BE64" s="292">
        <f t="shared" si="103"/>
        <v>-1</v>
      </c>
      <c r="BF64" s="41"/>
      <c r="BG64" s="41"/>
    </row>
    <row r="65" spans="22:60" ht="15" customHeight="1">
      <c r="V65" s="815" t="s">
        <v>300</v>
      </c>
      <c r="Y65" s="636" t="s">
        <v>684</v>
      </c>
      <c r="Z65" s="291"/>
      <c r="AA65" s="235"/>
      <c r="AB65" s="235"/>
      <c r="AC65" s="235"/>
      <c r="AD65" s="235"/>
      <c r="AE65" s="235"/>
      <c r="AF65" s="235"/>
      <c r="AG65" s="235"/>
      <c r="AH65" s="235"/>
      <c r="AI65" s="235"/>
      <c r="AJ65" s="235"/>
      <c r="AK65" s="235"/>
      <c r="AL65" s="235"/>
      <c r="AM65" s="235"/>
      <c r="AN65" s="235"/>
      <c r="AO65" s="235"/>
      <c r="AP65" s="235"/>
      <c r="AQ65" s="292">
        <f t="shared" si="101"/>
        <v>-6.4191337127707304E-2</v>
      </c>
      <c r="AR65" s="292">
        <f t="shared" ref="AR65:BA65" si="104">IF(ISTEXT(AR33),AR33,AR33/$AP33-1)</f>
        <v>-0.12144330402250325</v>
      </c>
      <c r="AS65" s="292">
        <f t="shared" si="104"/>
        <v>-0.2014152150462919</v>
      </c>
      <c r="AT65" s="292">
        <f t="shared" si="104"/>
        <v>-0.25733324449499484</v>
      </c>
      <c r="AU65" s="292">
        <f t="shared" si="104"/>
        <v>-0.29421692387123033</v>
      </c>
      <c r="AV65" s="292">
        <f t="shared" si="104"/>
        <v>-0.32819608638539244</v>
      </c>
      <c r="AW65" s="292">
        <f t="shared" si="104"/>
        <v>-0.35335581728537813</v>
      </c>
      <c r="AX65" s="292">
        <f t="shared" si="104"/>
        <v>-0.38780818963032038</v>
      </c>
      <c r="AY65" s="292">
        <f t="shared" si="104"/>
        <v>-0.42039768780187015</v>
      </c>
      <c r="AZ65" s="292">
        <f t="shared" si="104"/>
        <v>-0.44445190644934618</v>
      </c>
      <c r="BA65" s="292">
        <f t="shared" si="104"/>
        <v>-0.46306835455229833</v>
      </c>
      <c r="BB65" s="292">
        <f t="shared" ref="BB65:BE65" si="105">IF(ISTEXT(BB33),BB33,BB33/$AP33-1)</f>
        <v>-0.48262427630989269</v>
      </c>
      <c r="BC65" s="292">
        <f t="shared" si="105"/>
        <v>-0.49603213308661787</v>
      </c>
      <c r="BD65" s="292">
        <f t="shared" si="105"/>
        <v>-1</v>
      </c>
      <c r="BE65" s="292">
        <f t="shared" si="105"/>
        <v>-1</v>
      </c>
      <c r="BF65" s="69"/>
      <c r="BG65" s="69"/>
    </row>
    <row r="66" spans="22:60" ht="15" customHeight="1">
      <c r="V66" s="815" t="s">
        <v>301</v>
      </c>
      <c r="Y66" s="636" t="s">
        <v>685</v>
      </c>
      <c r="Z66" s="291"/>
      <c r="AA66" s="235"/>
      <c r="AB66" s="235"/>
      <c r="AC66" s="235"/>
      <c r="AD66" s="235"/>
      <c r="AE66" s="235"/>
      <c r="AF66" s="235"/>
      <c r="AG66" s="235"/>
      <c r="AH66" s="235"/>
      <c r="AI66" s="235"/>
      <c r="AJ66" s="235"/>
      <c r="AK66" s="235"/>
      <c r="AL66" s="235"/>
      <c r="AM66" s="235"/>
      <c r="AN66" s="235"/>
      <c r="AO66" s="235"/>
      <c r="AP66" s="235"/>
      <c r="AQ66" s="292">
        <f t="shared" si="101"/>
        <v>6.1091213545545475E-3</v>
      </c>
      <c r="AR66" s="292">
        <f t="shared" ref="AR66:BA66" si="106">IF(ISTEXT(AR34),AR34,AR34/$AP34-1)</f>
        <v>-1.3861691517403907E-3</v>
      </c>
      <c r="AS66" s="292">
        <f t="shared" si="106"/>
        <v>-3.0299608124176536E-2</v>
      </c>
      <c r="AT66" s="292">
        <f t="shared" si="106"/>
        <v>-6.1446009493295817E-2</v>
      </c>
      <c r="AU66" s="292">
        <f t="shared" si="106"/>
        <v>-9.3912001607059925E-2</v>
      </c>
      <c r="AV66" s="292">
        <f t="shared" si="106"/>
        <v>-0.11191747405551622</v>
      </c>
      <c r="AW66" s="292">
        <f t="shared" si="106"/>
        <v>-0.1289278939667623</v>
      </c>
      <c r="AX66" s="292">
        <f t="shared" si="106"/>
        <v>-0.16405408820717171</v>
      </c>
      <c r="AY66" s="292">
        <f t="shared" si="106"/>
        <v>-0.17447681746755528</v>
      </c>
      <c r="AZ66" s="292">
        <f t="shared" si="106"/>
        <v>-0.19345735172812795</v>
      </c>
      <c r="BA66" s="292">
        <f t="shared" si="106"/>
        <v>-0.18659182297880594</v>
      </c>
      <c r="BB66" s="292">
        <f t="shared" ref="BB66:BE66" si="107">IF(ISTEXT(BB34),BB34,BB34/$AP34-1)</f>
        <v>-0.18034620169486593</v>
      </c>
      <c r="BC66" s="292">
        <f t="shared" si="107"/>
        <v>-0.24096878214416184</v>
      </c>
      <c r="BD66" s="292">
        <f t="shared" si="107"/>
        <v>-1</v>
      </c>
      <c r="BE66" s="292">
        <f t="shared" si="107"/>
        <v>-1</v>
      </c>
      <c r="BF66" s="46"/>
      <c r="BG66" s="46"/>
    </row>
    <row r="67" spans="22:60" ht="15" customHeight="1">
      <c r="V67" s="1454" t="s">
        <v>1059</v>
      </c>
      <c r="Y67" s="636" t="s">
        <v>1245</v>
      </c>
      <c r="Z67" s="291"/>
      <c r="AA67" s="235"/>
      <c r="AB67" s="235"/>
      <c r="AC67" s="235"/>
      <c r="AD67" s="235"/>
      <c r="AE67" s="235"/>
      <c r="AF67" s="235"/>
      <c r="AG67" s="235"/>
      <c r="AH67" s="235"/>
      <c r="AI67" s="235"/>
      <c r="AJ67" s="235"/>
      <c r="AK67" s="235"/>
      <c r="AL67" s="235"/>
      <c r="AM67" s="235"/>
      <c r="AN67" s="235"/>
      <c r="AO67" s="235"/>
      <c r="AP67" s="235"/>
      <c r="AQ67" s="292">
        <f t="shared" si="101"/>
        <v>1.4737184943223625E-2</v>
      </c>
      <c r="AR67" s="292">
        <f t="shared" ref="AR67:BA67" si="108">IF(ISTEXT(AR35),AR35,AR35/$AP35-1)</f>
        <v>-5.3897648696376588E-2</v>
      </c>
      <c r="AS67" s="292">
        <f t="shared" si="108"/>
        <v>-7.745754399623872E-2</v>
      </c>
      <c r="AT67" s="292">
        <f t="shared" si="108"/>
        <v>-4.7103064625171998E-2</v>
      </c>
      <c r="AU67" s="292">
        <f t="shared" si="108"/>
        <v>2.484468495187242E-3</v>
      </c>
      <c r="AV67" s="292">
        <f t="shared" si="108"/>
        <v>-2.2318142335210345E-3</v>
      </c>
      <c r="AW67" s="292">
        <f t="shared" si="108"/>
        <v>-0.14226756035056853</v>
      </c>
      <c r="AX67" s="292">
        <f t="shared" si="108"/>
        <v>-0.13819923062892281</v>
      </c>
      <c r="AY67" s="292">
        <f t="shared" si="108"/>
        <v>-0.20236861121988103</v>
      </c>
      <c r="AZ67" s="292">
        <f t="shared" si="108"/>
        <v>-9.8858084747439068E-2</v>
      </c>
      <c r="BA67" s="292">
        <f t="shared" si="108"/>
        <v>-0.19581225894310539</v>
      </c>
      <c r="BB67" s="292">
        <f t="shared" ref="BB67:BE67" si="109">IF(ISTEXT(BB35),BB35,BB35/$AP35-1)</f>
        <v>-0.20646137197008507</v>
      </c>
      <c r="BC67" s="292">
        <f t="shared" si="109"/>
        <v>-0.24710614355698657</v>
      </c>
      <c r="BD67" s="292">
        <f t="shared" si="109"/>
        <v>-1</v>
      </c>
      <c r="BE67" s="292">
        <f t="shared" si="109"/>
        <v>-1</v>
      </c>
      <c r="BF67" s="46"/>
      <c r="BG67" s="46"/>
    </row>
    <row r="68" spans="22:60" ht="15" customHeight="1">
      <c r="V68" s="815" t="s">
        <v>302</v>
      </c>
      <c r="Y68" s="636" t="s">
        <v>686</v>
      </c>
      <c r="Z68" s="291"/>
      <c r="AA68" s="235"/>
      <c r="AB68" s="235"/>
      <c r="AC68" s="235"/>
      <c r="AD68" s="235"/>
      <c r="AE68" s="235"/>
      <c r="AF68" s="235"/>
      <c r="AG68" s="235"/>
      <c r="AH68" s="235"/>
      <c r="AI68" s="235"/>
      <c r="AJ68" s="235"/>
      <c r="AK68" s="235"/>
      <c r="AL68" s="235"/>
      <c r="AM68" s="235"/>
      <c r="AN68" s="235"/>
      <c r="AO68" s="235"/>
      <c r="AP68" s="235"/>
      <c r="AQ68" s="292">
        <f t="shared" si="101"/>
        <v>-2.8187496125167133E-3</v>
      </c>
      <c r="AR68" s="292">
        <f t="shared" ref="AR68:BA68" si="110">IF(ISTEXT(AR36),AR36,AR36/$AP36-1)</f>
        <v>2.6092438301610343E-3</v>
      </c>
      <c r="AS68" s="292">
        <f t="shared" si="110"/>
        <v>-7.3820536746158627E-3</v>
      </c>
      <c r="AT68" s="292">
        <f t="shared" si="110"/>
        <v>-1.9761257968394674E-2</v>
      </c>
      <c r="AU68" s="292">
        <f t="shared" si="110"/>
        <v>-5.1856943606016448E-2</v>
      </c>
      <c r="AV68" s="292">
        <f t="shared" si="110"/>
        <v>-5.7387696583587777E-2</v>
      </c>
      <c r="AW68" s="292">
        <f t="shared" si="110"/>
        <v>-8.0638418683427249E-2</v>
      </c>
      <c r="AX68" s="292">
        <f t="shared" si="110"/>
        <v>-0.10564014771107033</v>
      </c>
      <c r="AY68" s="292">
        <f t="shared" si="110"/>
        <v>-0.12799508037775276</v>
      </c>
      <c r="AZ68" s="292">
        <f t="shared" si="110"/>
        <v>-0.12909679323708056</v>
      </c>
      <c r="BA68" s="292">
        <f t="shared" si="110"/>
        <v>-0.13524356449413111</v>
      </c>
      <c r="BB68" s="292">
        <f t="shared" ref="BB68:BE68" si="111">IF(ISTEXT(BB36),BB36,BB36/$AP36-1)</f>
        <v>-0.13369821827539252</v>
      </c>
      <c r="BC68" s="292">
        <f t="shared" si="111"/>
        <v>-0.13699844602507383</v>
      </c>
      <c r="BD68" s="292">
        <f t="shared" si="111"/>
        <v>-1</v>
      </c>
      <c r="BE68" s="292">
        <f t="shared" si="111"/>
        <v>-1</v>
      </c>
      <c r="BF68" s="46"/>
      <c r="BG68" s="46"/>
    </row>
    <row r="69" spans="22:60" ht="15" customHeight="1">
      <c r="V69" s="815" t="s">
        <v>303</v>
      </c>
      <c r="Y69" s="636" t="s">
        <v>687</v>
      </c>
      <c r="Z69" s="291"/>
      <c r="AA69" s="235"/>
      <c r="AB69" s="235"/>
      <c r="AC69" s="235"/>
      <c r="AD69" s="235"/>
      <c r="AE69" s="235"/>
      <c r="AF69" s="235"/>
      <c r="AG69" s="235"/>
      <c r="AH69" s="235"/>
      <c r="AI69" s="235"/>
      <c r="AJ69" s="235"/>
      <c r="AK69" s="235"/>
      <c r="AL69" s="235"/>
      <c r="AM69" s="235"/>
      <c r="AN69" s="235"/>
      <c r="AO69" s="235"/>
      <c r="AP69" s="235"/>
      <c r="AQ69" s="292">
        <f t="shared" si="101"/>
        <v>-1.3246598680063504E-2</v>
      </c>
      <c r="AR69" s="292">
        <f t="shared" ref="AR69:BA69" si="112">IF(ISTEXT(AR37),AR37,AR37/$AP37-1)</f>
        <v>3.3104787314257367E-2</v>
      </c>
      <c r="AS69" s="292">
        <f t="shared" si="112"/>
        <v>5.2976875278449631E-2</v>
      </c>
      <c r="AT69" s="292">
        <f t="shared" si="112"/>
        <v>3.1109098420316172E-2</v>
      </c>
      <c r="AU69" s="292">
        <f t="shared" si="112"/>
        <v>0.1187153747434877</v>
      </c>
      <c r="AV69" s="292">
        <f t="shared" si="112"/>
        <v>9.1889618242481763E-2</v>
      </c>
      <c r="AW69" s="292">
        <f t="shared" si="112"/>
        <v>6.5511175855777815E-2</v>
      </c>
      <c r="AX69" s="292">
        <f t="shared" si="112"/>
        <v>8.337187627122189E-2</v>
      </c>
      <c r="AY69" s="292">
        <f t="shared" si="112"/>
        <v>7.3851052756653601E-2</v>
      </c>
      <c r="AZ69" s="292">
        <f t="shared" si="112"/>
        <v>3.4457006367552223E-2</v>
      </c>
      <c r="BA69" s="292">
        <f t="shared" si="112"/>
        <v>3.4373661075715267E-2</v>
      </c>
      <c r="BB69" s="292">
        <f t="shared" ref="BB69:BE69" si="113">IF(ISTEXT(BB37),BB37,BB37/$AP37-1)</f>
        <v>1.3576246301998163E-2</v>
      </c>
      <c r="BC69" s="292">
        <f t="shared" si="113"/>
        <v>8.6380236251955012E-3</v>
      </c>
      <c r="BD69" s="292">
        <f t="shared" si="113"/>
        <v>-1</v>
      </c>
      <c r="BE69" s="292">
        <f t="shared" si="113"/>
        <v>-1</v>
      </c>
      <c r="BF69" s="46"/>
      <c r="BG69" s="46"/>
    </row>
    <row r="70" spans="22:60" ht="15" customHeight="1">
      <c r="V70" s="816" t="s">
        <v>304</v>
      </c>
      <c r="Y70" s="778" t="s">
        <v>688</v>
      </c>
      <c r="Z70" s="291"/>
      <c r="AA70" s="235"/>
      <c r="AB70" s="235"/>
      <c r="AC70" s="235"/>
      <c r="AD70" s="235"/>
      <c r="AE70" s="235"/>
      <c r="AF70" s="235"/>
      <c r="AG70" s="235"/>
      <c r="AH70" s="235"/>
      <c r="AI70" s="235"/>
      <c r="AJ70" s="235"/>
      <c r="AK70" s="235"/>
      <c r="AL70" s="235"/>
      <c r="AM70" s="235"/>
      <c r="AN70" s="235"/>
      <c r="AO70" s="235"/>
      <c r="AP70" s="235"/>
      <c r="AQ70" s="292">
        <f t="shared" si="101"/>
        <v>-1.8956426760008638E-2</v>
      </c>
      <c r="AR70" s="292">
        <f t="shared" ref="AR70:BA70" si="114">IF(ISTEXT(AR38),AR38,AR38/$AP38-1)</f>
        <v>-3.2937276123045534E-2</v>
      </c>
      <c r="AS70" s="292">
        <f t="shared" si="114"/>
        <v>-4.4974039988925463E-2</v>
      </c>
      <c r="AT70" s="292">
        <f t="shared" si="114"/>
        <v>-5.4937737022742961E-2</v>
      </c>
      <c r="AU70" s="292">
        <f t="shared" si="114"/>
        <v>-7.7145447365722375E-2</v>
      </c>
      <c r="AV70" s="292">
        <f t="shared" si="114"/>
        <v>-7.9236656613347001E-2</v>
      </c>
      <c r="AW70" s="292">
        <f t="shared" si="114"/>
        <v>-9.5123157264205616E-2</v>
      </c>
      <c r="AX70" s="292">
        <f t="shared" si="114"/>
        <v>-0.11579159934101291</v>
      </c>
      <c r="AY70" s="292">
        <f t="shared" si="114"/>
        <v>-0.13147918180860119</v>
      </c>
      <c r="AZ70" s="292">
        <f t="shared" si="114"/>
        <v>-0.13339335777282058</v>
      </c>
      <c r="BA70" s="292">
        <f t="shared" si="114"/>
        <v>-0.14783370013033814</v>
      </c>
      <c r="BB70" s="292">
        <f t="shared" ref="BB70:BE70" si="115">IF(ISTEXT(BB38),BB38,BB38/$AP38-1)</f>
        <v>-0.14782211526494304</v>
      </c>
      <c r="BC70" s="292">
        <f t="shared" si="115"/>
        <v>-0.14837652226825193</v>
      </c>
      <c r="BD70" s="292">
        <f t="shared" si="115"/>
        <v>-1</v>
      </c>
      <c r="BE70" s="292">
        <f t="shared" si="115"/>
        <v>-1</v>
      </c>
      <c r="BF70" s="14"/>
      <c r="BG70" s="14"/>
    </row>
    <row r="71" spans="22:60" ht="15" customHeight="1">
      <c r="V71" s="1708" t="s">
        <v>1236</v>
      </c>
      <c r="Y71" s="778" t="s">
        <v>689</v>
      </c>
      <c r="Z71" s="291"/>
      <c r="AA71" s="235"/>
      <c r="AB71" s="235"/>
      <c r="AC71" s="235"/>
      <c r="AD71" s="235"/>
      <c r="AE71" s="235"/>
      <c r="AF71" s="235"/>
      <c r="AG71" s="235"/>
      <c r="AH71" s="235"/>
      <c r="AI71" s="235"/>
      <c r="AJ71" s="235"/>
      <c r="AK71" s="235"/>
      <c r="AL71" s="235"/>
      <c r="AM71" s="235"/>
      <c r="AN71" s="235"/>
      <c r="AO71" s="235"/>
      <c r="AP71" s="235"/>
      <c r="AQ71" s="292">
        <f t="shared" si="101"/>
        <v>-5.1581269806259988E-2</v>
      </c>
      <c r="AR71" s="292">
        <f t="shared" ref="AR71:BA71" si="116">IF(ISTEXT(AR39),AR39,AR39/$AP39-1)</f>
        <v>-9.9907856605589984E-2</v>
      </c>
      <c r="AS71" s="292">
        <f t="shared" si="116"/>
        <v>-0.15591051716868509</v>
      </c>
      <c r="AT71" s="292">
        <f t="shared" si="116"/>
        <v>-0.20609650233630772</v>
      </c>
      <c r="AU71" s="292">
        <f t="shared" si="116"/>
        <v>-0.25768323006990779</v>
      </c>
      <c r="AV71" s="292">
        <f t="shared" si="116"/>
        <v>-0.29859173392749017</v>
      </c>
      <c r="AW71" s="292">
        <f t="shared" si="116"/>
        <v>-0.33364687585712338</v>
      </c>
      <c r="AX71" s="292">
        <f t="shared" si="116"/>
        <v>-0.36702689160356683</v>
      </c>
      <c r="AY71" s="292">
        <f t="shared" si="116"/>
        <v>-0.40321858102952535</v>
      </c>
      <c r="AZ71" s="292">
        <f t="shared" si="116"/>
        <v>-0.43448437991939948</v>
      </c>
      <c r="BA71" s="292">
        <f t="shared" si="116"/>
        <v>-0.46693234770425163</v>
      </c>
      <c r="BB71" s="292">
        <f t="shared" ref="BB71:BE71" si="117">IF(ISTEXT(BB39),BB39,BB39/$AP39-1)</f>
        <v>-0.49215552118685135</v>
      </c>
      <c r="BC71" s="292">
        <f t="shared" si="117"/>
        <v>-0.51886502292666448</v>
      </c>
      <c r="BD71" s="292">
        <f t="shared" si="117"/>
        <v>-1</v>
      </c>
      <c r="BE71" s="292">
        <f t="shared" si="117"/>
        <v>-1</v>
      </c>
      <c r="BF71" s="812"/>
      <c r="BG71" s="46"/>
    </row>
    <row r="72" spans="22:60" ht="15" customHeight="1">
      <c r="V72" s="811" t="s">
        <v>305</v>
      </c>
      <c r="Y72" s="778" t="s">
        <v>690</v>
      </c>
      <c r="Z72" s="297"/>
      <c r="AA72" s="235"/>
      <c r="AB72" s="235"/>
      <c r="AC72" s="235"/>
      <c r="AD72" s="235"/>
      <c r="AE72" s="235"/>
      <c r="AF72" s="235"/>
      <c r="AG72" s="235"/>
      <c r="AH72" s="235"/>
      <c r="AI72" s="235"/>
      <c r="AJ72" s="235"/>
      <c r="AK72" s="235"/>
      <c r="AL72" s="235"/>
      <c r="AM72" s="235"/>
      <c r="AN72" s="235"/>
      <c r="AO72" s="235"/>
      <c r="AP72" s="235"/>
      <c r="AQ72" s="292">
        <f t="shared" si="101"/>
        <v>3.2330687768097111E-2</v>
      </c>
      <c r="AR72" s="292">
        <f t="shared" ref="AR72:BA72" si="118">IF(ISTEXT(AR40),AR40,AR40/$AP40-1)</f>
        <v>-2.8409933440567414E-3</v>
      </c>
      <c r="AS72" s="292">
        <f t="shared" si="118"/>
        <v>0.12070622366335471</v>
      </c>
      <c r="AT72" s="292">
        <f t="shared" si="118"/>
        <v>0.11137174898349356</v>
      </c>
      <c r="AU72" s="292">
        <f t="shared" si="118"/>
        <v>-2.9335314847301674E-2</v>
      </c>
      <c r="AV72" s="292">
        <f t="shared" si="118"/>
        <v>7.237901247515377E-2</v>
      </c>
      <c r="AW72" s="292">
        <f t="shared" si="118"/>
        <v>6.1483979245713805E-2</v>
      </c>
      <c r="AX72" s="292">
        <f t="shared" si="118"/>
        <v>5.0084251686427494E-2</v>
      </c>
      <c r="AY72" s="292">
        <f t="shared" si="118"/>
        <v>4.672517628467987E-2</v>
      </c>
      <c r="AZ72" s="292">
        <f t="shared" si="118"/>
        <v>6.6678805174279931E-2</v>
      </c>
      <c r="BA72" s="292">
        <f t="shared" si="118"/>
        <v>8.0591181090376551E-2</v>
      </c>
      <c r="BB72" s="292">
        <f t="shared" ref="BB72:BE72" si="119">IF(ISTEXT(BB40),BB40,BB40/$AP40-1)</f>
        <v>-6.0462369185400822E-2</v>
      </c>
      <c r="BC72" s="292">
        <f t="shared" si="119"/>
        <v>-6.7471366810546773E-2</v>
      </c>
      <c r="BD72" s="292">
        <f t="shared" si="119"/>
        <v>-1</v>
      </c>
      <c r="BE72" s="292">
        <f t="shared" si="119"/>
        <v>-1</v>
      </c>
      <c r="BF72" s="46"/>
      <c r="BG72" s="70"/>
    </row>
    <row r="73" spans="22:60" ht="28">
      <c r="V73" s="1636" t="s">
        <v>1166</v>
      </c>
      <c r="Y73" s="40" t="s">
        <v>1162</v>
      </c>
      <c r="Z73" s="291"/>
      <c r="AA73" s="235"/>
      <c r="AB73" s="235"/>
      <c r="AC73" s="235"/>
      <c r="AD73" s="235"/>
      <c r="AE73" s="235"/>
      <c r="AF73" s="235"/>
      <c r="AG73" s="235"/>
      <c r="AH73" s="235"/>
      <c r="AI73" s="235"/>
      <c r="AJ73" s="235"/>
      <c r="AK73" s="235"/>
      <c r="AL73" s="235"/>
      <c r="AM73" s="235"/>
      <c r="AN73" s="235"/>
      <c r="AO73" s="235"/>
      <c r="AP73" s="235"/>
      <c r="AQ73" s="292">
        <f t="shared" si="101"/>
        <v>-7.5014941733649976E-2</v>
      </c>
      <c r="AR73" s="292">
        <f t="shared" ref="AR73:BA73" si="120">IF(ISTEXT(AR41),AR41,AR41/$AP41-1)</f>
        <v>-0.14365862893138237</v>
      </c>
      <c r="AS73" s="292">
        <f t="shared" si="120"/>
        <v>-0.18926302877934764</v>
      </c>
      <c r="AT73" s="292">
        <f t="shared" si="120"/>
        <v>-0.27877937788155993</v>
      </c>
      <c r="AU73" s="292">
        <f t="shared" si="120"/>
        <v>-0.34184406024893077</v>
      </c>
      <c r="AV73" s="292">
        <f t="shared" si="120"/>
        <v>-0.3909479967643974</v>
      </c>
      <c r="AW73" s="292">
        <f t="shared" si="120"/>
        <v>-0.35842182059135463</v>
      </c>
      <c r="AX73" s="292">
        <f t="shared" si="120"/>
        <v>-0.32282852770662374</v>
      </c>
      <c r="AY73" s="292">
        <f t="shared" si="120"/>
        <v>-0.41497737202085083</v>
      </c>
      <c r="AZ73" s="292">
        <f t="shared" si="120"/>
        <v>-0.41822500712667576</v>
      </c>
      <c r="BA73" s="292">
        <f t="shared" si="120"/>
        <v>-0.47020525634363153</v>
      </c>
      <c r="BB73" s="292">
        <f t="shared" ref="BB73:BE73" si="121">IF(ISTEXT(BB41),BB41,BB41/$AP41-1)</f>
        <v>-0.41758488633761792</v>
      </c>
      <c r="BC73" s="292">
        <f t="shared" si="121"/>
        <v>-0.41435433282522594</v>
      </c>
      <c r="BD73" s="292">
        <f t="shared" si="121"/>
        <v>-1</v>
      </c>
      <c r="BE73" s="292">
        <f t="shared" si="121"/>
        <v>-1</v>
      </c>
      <c r="BF73" s="812"/>
      <c r="BG73" s="812"/>
    </row>
    <row r="74" spans="22:60" ht="15" customHeight="1">
      <c r="V74" s="1454" t="s">
        <v>1168</v>
      </c>
      <c r="Y74" s="636" t="s">
        <v>691</v>
      </c>
      <c r="Z74" s="291"/>
      <c r="AA74" s="235"/>
      <c r="AB74" s="235"/>
      <c r="AC74" s="235"/>
      <c r="AD74" s="235"/>
      <c r="AE74" s="235"/>
      <c r="AF74" s="235"/>
      <c r="AG74" s="235"/>
      <c r="AH74" s="235"/>
      <c r="AI74" s="235"/>
      <c r="AJ74" s="235"/>
      <c r="AK74" s="235"/>
      <c r="AL74" s="235"/>
      <c r="AM74" s="235"/>
      <c r="AN74" s="235"/>
      <c r="AO74" s="235"/>
      <c r="AP74" s="235"/>
      <c r="AQ74" s="292">
        <f t="shared" si="101"/>
        <v>-3.029818850938093E-2</v>
      </c>
      <c r="AR74" s="292">
        <f t="shared" ref="AR74:BA74" si="122">IF(ISTEXT(AR42),AR42,AR42/$AP42-1)</f>
        <v>-5.7129278379238979E-2</v>
      </c>
      <c r="AS74" s="292">
        <f t="shared" si="122"/>
        <v>-7.8896024910036E-2</v>
      </c>
      <c r="AT74" s="292">
        <f t="shared" si="122"/>
        <v>-0.12376954705105392</v>
      </c>
      <c r="AU74" s="292">
        <f t="shared" si="122"/>
        <v>-0.14298218492772041</v>
      </c>
      <c r="AV74" s="292">
        <f t="shared" si="122"/>
        <v>-0.16296367993704053</v>
      </c>
      <c r="AW74" s="292">
        <f t="shared" si="122"/>
        <v>-0.18603764656586952</v>
      </c>
      <c r="AX74" s="292">
        <f t="shared" si="122"/>
        <v>-0.20543270956353099</v>
      </c>
      <c r="AY74" s="292">
        <f t="shared" si="122"/>
        <v>-0.21943140678771511</v>
      </c>
      <c r="AZ74" s="292">
        <f t="shared" si="122"/>
        <v>-0.23254799883854205</v>
      </c>
      <c r="BA74" s="292">
        <f t="shared" si="122"/>
        <v>-0.24802611537134656</v>
      </c>
      <c r="BB74" s="292">
        <f t="shared" ref="BB74:BE74" si="123">IF(ISTEXT(BB42),BB42,BB42/$AP42-1)</f>
        <v>-0.27697864200609523</v>
      </c>
      <c r="BC74" s="292">
        <f t="shared" si="123"/>
        <v>-0.29086066565259128</v>
      </c>
      <c r="BD74" s="292">
        <f t="shared" si="123"/>
        <v>-1</v>
      </c>
      <c r="BE74" s="292">
        <f t="shared" si="123"/>
        <v>-1</v>
      </c>
      <c r="BF74" s="46"/>
      <c r="BG74" s="46"/>
      <c r="BH74" s="26"/>
    </row>
    <row r="75" spans="22:60" ht="15" customHeight="1" thickBot="1">
      <c r="V75" s="817" t="s">
        <v>298</v>
      </c>
      <c r="Y75" s="1178" t="s">
        <v>692</v>
      </c>
      <c r="Z75" s="293"/>
      <c r="AA75" s="242"/>
      <c r="AB75" s="242"/>
      <c r="AC75" s="242"/>
      <c r="AD75" s="242"/>
      <c r="AE75" s="242"/>
      <c r="AF75" s="242"/>
      <c r="AG75" s="242"/>
      <c r="AH75" s="242"/>
      <c r="AI75" s="242"/>
      <c r="AJ75" s="242"/>
      <c r="AK75" s="242"/>
      <c r="AL75" s="242"/>
      <c r="AM75" s="242"/>
      <c r="AN75" s="242"/>
      <c r="AO75" s="242"/>
      <c r="AP75" s="242"/>
      <c r="AQ75" s="294">
        <f t="shared" si="101"/>
        <v>5.7660667575810232E-2</v>
      </c>
      <c r="AR75" s="294">
        <f t="shared" ref="AR75:BA75" si="124">IF(ISTEXT(AR43),AR43,AR43/$AP43-1)</f>
        <v>0.1289460447159112</v>
      </c>
      <c r="AS75" s="294">
        <f t="shared" si="124"/>
        <v>0.35595257833690042</v>
      </c>
      <c r="AT75" s="294">
        <f t="shared" si="124"/>
        <v>0.41521667492981429</v>
      </c>
      <c r="AU75" s="294">
        <f t="shared" si="124"/>
        <v>0.40522630208610066</v>
      </c>
      <c r="AV75" s="294">
        <f t="shared" si="124"/>
        <v>0.46880508966819767</v>
      </c>
      <c r="AW75" s="294">
        <f t="shared" si="124"/>
        <v>0.49786923334863808</v>
      </c>
      <c r="AX75" s="294">
        <f t="shared" si="124"/>
        <v>0.58633864983111827</v>
      </c>
      <c r="AY75" s="294">
        <f t="shared" si="124"/>
        <v>0.7431261852251565</v>
      </c>
      <c r="AZ75" s="294">
        <f t="shared" si="124"/>
        <v>0.65711700685286023</v>
      </c>
      <c r="BA75" s="294">
        <f t="shared" si="124"/>
        <v>0.6418769998596614</v>
      </c>
      <c r="BB75" s="294">
        <f t="shared" ref="BB75:BE75" si="125">IF(ISTEXT(BB43),BB43,BB43/$AP43-1)</f>
        <v>0.73701602140932043</v>
      </c>
      <c r="BC75" s="294">
        <f t="shared" si="125"/>
        <v>0.769460972954364</v>
      </c>
      <c r="BD75" s="294">
        <f t="shared" si="125"/>
        <v>-1</v>
      </c>
      <c r="BE75" s="294">
        <f t="shared" si="125"/>
        <v>-1</v>
      </c>
      <c r="BF75" s="145"/>
      <c r="BG75" s="145"/>
      <c r="BH75" s="26"/>
    </row>
    <row r="76" spans="22:60" ht="15" customHeight="1" thickTop="1">
      <c r="V76" s="818" t="s">
        <v>58</v>
      </c>
      <c r="Y76" s="638" t="s">
        <v>0</v>
      </c>
      <c r="Z76" s="295"/>
      <c r="AA76" s="243"/>
      <c r="AB76" s="243"/>
      <c r="AC76" s="243"/>
      <c r="AD76" s="243"/>
      <c r="AE76" s="243"/>
      <c r="AF76" s="243"/>
      <c r="AG76" s="243"/>
      <c r="AH76" s="243"/>
      <c r="AI76" s="243"/>
      <c r="AJ76" s="243"/>
      <c r="AK76" s="243"/>
      <c r="AL76" s="243"/>
      <c r="AM76" s="243"/>
      <c r="AN76" s="243"/>
      <c r="AO76" s="243"/>
      <c r="AP76" s="243"/>
      <c r="AQ76" s="296">
        <f t="shared" si="101"/>
        <v>-1.6228455852857038E-2</v>
      </c>
      <c r="AR76" s="296">
        <f t="shared" ref="AR76:BA76" si="126">IF(ISTEXT(AR44),AR44,AR44/$AP44-1)</f>
        <v>-8.5342680768489831E-3</v>
      </c>
      <c r="AS76" s="296">
        <f t="shared" si="126"/>
        <v>-1.690015362544095E-2</v>
      </c>
      <c r="AT76" s="296">
        <f t="shared" si="126"/>
        <v>-4.3768442798590823E-2</v>
      </c>
      <c r="AU76" s="296">
        <f t="shared" si="126"/>
        <v>-2.9622742271405045E-2</v>
      </c>
      <c r="AV76" s="296">
        <f t="shared" si="126"/>
        <v>-5.7727591160840253E-2</v>
      </c>
      <c r="AW76" s="296">
        <f t="shared" si="126"/>
        <v>-8.205995087726714E-2</v>
      </c>
      <c r="AX76" s="296">
        <f t="shared" si="126"/>
        <v>-9.2397109103709352E-2</v>
      </c>
      <c r="AY76" s="296">
        <f t="shared" si="126"/>
        <v>-0.11043375456595594</v>
      </c>
      <c r="AZ76" s="296">
        <f t="shared" si="126"/>
        <v>-0.13337109824337468</v>
      </c>
      <c r="BA76" s="296">
        <f t="shared" si="126"/>
        <v>-0.14253466902630607</v>
      </c>
      <c r="BB76" s="296">
        <f t="shared" ref="BB76:BE76" si="127">IF(ISTEXT(BB44),BB44,BB44/$AP44-1)</f>
        <v>-0.15645636599708845</v>
      </c>
      <c r="BC76" s="296">
        <f t="shared" si="127"/>
        <v>-0.16712145445482363</v>
      </c>
      <c r="BD76" s="296">
        <f t="shared" si="127"/>
        <v>-1</v>
      </c>
      <c r="BE76" s="296">
        <f t="shared" si="127"/>
        <v>-1</v>
      </c>
      <c r="BF76" s="49"/>
      <c r="BG76" s="49"/>
    </row>
    <row r="77" spans="22:60">
      <c r="Y77" s="84"/>
    </row>
    <row r="78" spans="22:60">
      <c r="V78" s="201" t="s">
        <v>280</v>
      </c>
      <c r="Y78" s="1" t="s">
        <v>958</v>
      </c>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row>
    <row r="79" spans="22:60">
      <c r="V79" s="10"/>
      <c r="Y79" s="10"/>
      <c r="Z79" s="194"/>
      <c r="AA79" s="10">
        <v>1990</v>
      </c>
      <c r="AB79" s="10">
        <f t="shared" ref="AB79:BA79" si="128">AA79+1</f>
        <v>1991</v>
      </c>
      <c r="AC79" s="10">
        <f t="shared" si="128"/>
        <v>1992</v>
      </c>
      <c r="AD79" s="10">
        <f t="shared" si="128"/>
        <v>1993</v>
      </c>
      <c r="AE79" s="10">
        <f t="shared" si="128"/>
        <v>1994</v>
      </c>
      <c r="AF79" s="10">
        <f t="shared" si="128"/>
        <v>1995</v>
      </c>
      <c r="AG79" s="10">
        <f t="shared" si="128"/>
        <v>1996</v>
      </c>
      <c r="AH79" s="10">
        <f t="shared" si="128"/>
        <v>1997</v>
      </c>
      <c r="AI79" s="10">
        <f t="shared" si="128"/>
        <v>1998</v>
      </c>
      <c r="AJ79" s="10">
        <f t="shared" si="128"/>
        <v>1999</v>
      </c>
      <c r="AK79" s="10">
        <f t="shared" si="128"/>
        <v>2000</v>
      </c>
      <c r="AL79" s="10">
        <f t="shared" si="128"/>
        <v>2001</v>
      </c>
      <c r="AM79" s="10">
        <f t="shared" si="128"/>
        <v>2002</v>
      </c>
      <c r="AN79" s="10">
        <f t="shared" si="128"/>
        <v>2003</v>
      </c>
      <c r="AO79" s="10">
        <f t="shared" si="128"/>
        <v>2004</v>
      </c>
      <c r="AP79" s="10">
        <f t="shared" si="128"/>
        <v>2005</v>
      </c>
      <c r="AQ79" s="10">
        <f t="shared" si="128"/>
        <v>2006</v>
      </c>
      <c r="AR79" s="10">
        <f t="shared" si="128"/>
        <v>2007</v>
      </c>
      <c r="AS79" s="10">
        <f t="shared" si="128"/>
        <v>2008</v>
      </c>
      <c r="AT79" s="10">
        <f t="shared" si="128"/>
        <v>2009</v>
      </c>
      <c r="AU79" s="10">
        <f t="shared" si="128"/>
        <v>2010</v>
      </c>
      <c r="AV79" s="10">
        <f t="shared" si="128"/>
        <v>2011</v>
      </c>
      <c r="AW79" s="10">
        <f t="shared" si="128"/>
        <v>2012</v>
      </c>
      <c r="AX79" s="10">
        <f t="shared" si="128"/>
        <v>2013</v>
      </c>
      <c r="AY79" s="10">
        <f t="shared" si="128"/>
        <v>2014</v>
      </c>
      <c r="AZ79" s="10">
        <f t="shared" si="128"/>
        <v>2015</v>
      </c>
      <c r="BA79" s="10">
        <f t="shared" si="128"/>
        <v>2016</v>
      </c>
      <c r="BB79" s="10">
        <f t="shared" ref="BB79" si="129">BA79+1</f>
        <v>2017</v>
      </c>
      <c r="BC79" s="10">
        <f t="shared" ref="BC79" si="130">BB79+1</f>
        <v>2018</v>
      </c>
      <c r="BD79" s="10">
        <f t="shared" ref="BD79" si="131">BC79+1</f>
        <v>2019</v>
      </c>
      <c r="BE79" s="10">
        <f t="shared" ref="BE79" si="132">BD79+1</f>
        <v>2020</v>
      </c>
      <c r="BF79" s="10" t="s">
        <v>23</v>
      </c>
      <c r="BG79" s="10" t="s">
        <v>2</v>
      </c>
    </row>
    <row r="80" spans="22:60" ht="15" customHeight="1">
      <c r="V80" s="815" t="s">
        <v>299</v>
      </c>
      <c r="Y80" s="636" t="s">
        <v>683</v>
      </c>
      <c r="Z80" s="291"/>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92">
        <f t="shared" ref="AY80:BA81" si="133">IF(ISTEXT(AY32),AY32,AY32/$AX32-1)</f>
        <v>-2.1643011835669967E-2</v>
      </c>
      <c r="AZ80" s="292">
        <f t="shared" si="133"/>
        <v>-6.167373762780215E-2</v>
      </c>
      <c r="BA80" s="292">
        <f t="shared" si="133"/>
        <v>-5.7898484810765538E-2</v>
      </c>
      <c r="BB80" s="292">
        <f t="shared" ref="BB80:BE80" si="134">IF(ISTEXT(BB32),BB32,BB32/$AX32-1)</f>
        <v>-6.8851834019246105E-2</v>
      </c>
      <c r="BC80" s="292">
        <f t="shared" si="134"/>
        <v>-0.10351914329412237</v>
      </c>
      <c r="BD80" s="292">
        <f t="shared" si="134"/>
        <v>-1</v>
      </c>
      <c r="BE80" s="292">
        <f t="shared" si="134"/>
        <v>-1</v>
      </c>
      <c r="BF80" s="41"/>
      <c r="BG80" s="41"/>
    </row>
    <row r="81" spans="22:60" ht="15" customHeight="1">
      <c r="V81" s="815" t="s">
        <v>300</v>
      </c>
      <c r="Y81" s="636" t="s">
        <v>684</v>
      </c>
      <c r="Z81" s="291"/>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92">
        <f t="shared" si="133"/>
        <v>-5.3234129597176771E-2</v>
      </c>
      <c r="AZ81" s="292">
        <f t="shared" si="133"/>
        <v>-9.252609371696896E-2</v>
      </c>
      <c r="BA81" s="292">
        <f t="shared" si="133"/>
        <v>-0.12293559575148705</v>
      </c>
      <c r="BB81" s="292">
        <f t="shared" ref="BB81:BE81" si="135">IF(ISTEXT(BB33),BB33,BB33/$AX33-1)</f>
        <v>-0.15487970448725297</v>
      </c>
      <c r="BC81" s="292">
        <f t="shared" si="135"/>
        <v>-0.17678110295357452</v>
      </c>
      <c r="BD81" s="292">
        <f t="shared" si="135"/>
        <v>-1</v>
      </c>
      <c r="BE81" s="292">
        <f t="shared" si="135"/>
        <v>-1</v>
      </c>
      <c r="BF81" s="69"/>
      <c r="BG81" s="69"/>
    </row>
    <row r="82" spans="22:60" ht="15" customHeight="1">
      <c r="V82" s="815" t="s">
        <v>301</v>
      </c>
      <c r="Y82" s="636" t="s">
        <v>685</v>
      </c>
      <c r="Z82" s="291"/>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92">
        <f t="shared" ref="AY82:AY90" si="136">IF(ISTEXT(AY34),AY34,AY34/$AX34-1)</f>
        <v>-1.2468186174904861E-2</v>
      </c>
      <c r="AZ82" s="292">
        <f t="shared" ref="AZ82:BB82" si="137">IF(ISTEXT(AZ34),AZ34,AZ34/$AX34-1)</f>
        <v>-3.5173643540998945E-2</v>
      </c>
      <c r="BA82" s="292">
        <f t="shared" si="137"/>
        <v>-2.696075721370339E-2</v>
      </c>
      <c r="BB82" s="292">
        <f t="shared" si="137"/>
        <v>-1.9489434971639463E-2</v>
      </c>
      <c r="BC82" s="292">
        <f t="shared" ref="BC82:BE82" si="138">IF(ISTEXT(BC34),BC34,BC34/$AX34-1)</f>
        <v>-9.2009175297039891E-2</v>
      </c>
      <c r="BD82" s="292">
        <f t="shared" si="138"/>
        <v>-1</v>
      </c>
      <c r="BE82" s="292">
        <f t="shared" si="138"/>
        <v>-1</v>
      </c>
      <c r="BF82" s="46"/>
      <c r="BG82" s="46"/>
    </row>
    <row r="83" spans="22:60" ht="15" customHeight="1">
      <c r="V83" s="1454" t="s">
        <v>1059</v>
      </c>
      <c r="Y83" s="636" t="s">
        <v>1245</v>
      </c>
      <c r="Z83" s="291"/>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92">
        <f t="shared" si="136"/>
        <v>-7.4459646442167404E-2</v>
      </c>
      <c r="AZ83" s="292">
        <f t="shared" ref="AZ83:BB83" si="139">IF(ISTEXT(AZ35),AZ35,AZ35/$AX35-1)</f>
        <v>4.56499312598595E-2</v>
      </c>
      <c r="BA83" s="292">
        <f t="shared" si="139"/>
        <v>-6.6851910977321682E-2</v>
      </c>
      <c r="BB83" s="292">
        <f t="shared" si="139"/>
        <v>-7.9208726386933326E-2</v>
      </c>
      <c r="BC83" s="292">
        <f t="shared" ref="BC83:BE83" si="140">IF(ISTEXT(BC35),BC35,BC35/$AX35-1)</f>
        <v>-0.12637133407010248</v>
      </c>
      <c r="BD83" s="292">
        <f t="shared" si="140"/>
        <v>-1</v>
      </c>
      <c r="BE83" s="292">
        <f t="shared" si="140"/>
        <v>-1</v>
      </c>
      <c r="BF83" s="46"/>
      <c r="BG83" s="46"/>
    </row>
    <row r="84" spans="22:60" ht="15" customHeight="1">
      <c r="V84" s="815" t="s">
        <v>302</v>
      </c>
      <c r="Y84" s="636" t="s">
        <v>686</v>
      </c>
      <c r="Z84" s="291"/>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92">
        <f t="shared" si="136"/>
        <v>-2.4995456369681257E-2</v>
      </c>
      <c r="AZ84" s="292">
        <f t="shared" ref="AZ84:BB84" si="141">IF(ISTEXT(AZ36),AZ36,AZ36/$AX36-1)</f>
        <v>-2.6227301534139547E-2</v>
      </c>
      <c r="BA84" s="292">
        <f t="shared" si="141"/>
        <v>-3.310011815411551E-2</v>
      </c>
      <c r="BB84" s="292">
        <f t="shared" si="141"/>
        <v>-3.1372238470357638E-2</v>
      </c>
      <c r="BC84" s="292">
        <f t="shared" ref="BC84:BE84" si="142">IF(ISTEXT(BC36),BC36,BC36/$AX36-1)</f>
        <v>-3.5062283077385903E-2</v>
      </c>
      <c r="BD84" s="292">
        <f t="shared" si="142"/>
        <v>-1</v>
      </c>
      <c r="BE84" s="292">
        <f t="shared" si="142"/>
        <v>-1</v>
      </c>
      <c r="BF84" s="46"/>
      <c r="BG84" s="46"/>
    </row>
    <row r="85" spans="22:60" ht="15" customHeight="1">
      <c r="V85" s="815" t="s">
        <v>303</v>
      </c>
      <c r="Y85" s="636" t="s">
        <v>687</v>
      </c>
      <c r="Z85" s="291"/>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92">
        <f t="shared" si="136"/>
        <v>-8.7881398096998353E-3</v>
      </c>
      <c r="AZ85" s="292">
        <f t="shared" ref="AZ85:BB85" si="143">IF(ISTEXT(AZ37),AZ37,AZ37/$AX37-1)</f>
        <v>-4.5150581231650722E-2</v>
      </c>
      <c r="BA85" s="292">
        <f t="shared" si="143"/>
        <v>-4.522751261012059E-2</v>
      </c>
      <c r="BB85" s="292">
        <f t="shared" si="143"/>
        <v>-6.442444325714658E-2</v>
      </c>
      <c r="BC85" s="292">
        <f t="shared" ref="BC85:BE85" si="144">IF(ISTEXT(BC37),BC37,BC37/$AX37-1)</f>
        <v>-6.8982640479137491E-2</v>
      </c>
      <c r="BD85" s="292">
        <f t="shared" si="144"/>
        <v>-1</v>
      </c>
      <c r="BE85" s="292">
        <f t="shared" si="144"/>
        <v>-1</v>
      </c>
      <c r="BF85" s="46"/>
      <c r="BG85" s="46"/>
    </row>
    <row r="86" spans="22:60" ht="15" customHeight="1">
      <c r="V86" s="816" t="s">
        <v>304</v>
      </c>
      <c r="Y86" s="778" t="s">
        <v>688</v>
      </c>
      <c r="Z86" s="291"/>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92">
        <f t="shared" si="136"/>
        <v>-1.7741951395051858E-2</v>
      </c>
      <c r="AZ86" s="292">
        <f t="shared" ref="AZ86:BB86" si="145">IF(ISTEXT(AZ38),AZ38,AZ38/$AX38-1)</f>
        <v>-1.9906798463675934E-2</v>
      </c>
      <c r="BA86" s="292">
        <f t="shared" si="145"/>
        <v>-3.6238177295584095E-2</v>
      </c>
      <c r="BB86" s="292">
        <f t="shared" si="145"/>
        <v>-3.6225075332985246E-2</v>
      </c>
      <c r="BC86" s="292">
        <f t="shared" ref="BC86:BE86" si="146">IF(ISTEXT(BC38),BC38,BC38/$AX38-1)</f>
        <v>-3.6852084760735204E-2</v>
      </c>
      <c r="BD86" s="292">
        <f t="shared" si="146"/>
        <v>-1</v>
      </c>
      <c r="BE86" s="292">
        <f t="shared" si="146"/>
        <v>-1</v>
      </c>
      <c r="BF86" s="14"/>
      <c r="BG86" s="14"/>
    </row>
    <row r="87" spans="22:60" ht="15" customHeight="1">
      <c r="V87" s="1708" t="s">
        <v>1236</v>
      </c>
      <c r="Y87" s="778" t="s">
        <v>689</v>
      </c>
      <c r="Z87" s="291"/>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92">
        <f t="shared" si="136"/>
        <v>-5.7177293862682665E-2</v>
      </c>
      <c r="AZ87" s="292">
        <f t="shared" ref="AZ87:BB87" si="147">IF(ISTEXT(AZ39),AZ39,AZ39/$AX39-1)</f>
        <v>-0.10657243952547801</v>
      </c>
      <c r="BA87" s="292">
        <f t="shared" si="147"/>
        <v>-0.15783522992593502</v>
      </c>
      <c r="BB87" s="292">
        <f t="shared" si="147"/>
        <v>-0.19768395832847296</v>
      </c>
      <c r="BC87" s="292">
        <f t="shared" ref="BC87:BE87" si="148">IF(ISTEXT(BC39),BC39,BC39/$AX39-1)</f>
        <v>-0.23988085640440981</v>
      </c>
      <c r="BD87" s="292">
        <f t="shared" si="148"/>
        <v>-1</v>
      </c>
      <c r="BE87" s="292">
        <f t="shared" si="148"/>
        <v>-1</v>
      </c>
      <c r="BF87" s="812"/>
      <c r="BG87" s="46"/>
    </row>
    <row r="88" spans="22:60" ht="15" customHeight="1">
      <c r="V88" s="811" t="s">
        <v>305</v>
      </c>
      <c r="Y88" s="778" t="s">
        <v>690</v>
      </c>
      <c r="Z88" s="291"/>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92">
        <f t="shared" si="136"/>
        <v>-3.1988627544438097E-3</v>
      </c>
      <c r="AZ88" s="292">
        <f t="shared" ref="AZ88:BB88" si="149">IF(ISTEXT(AZ40),AZ40,AZ40/$AX40-1)</f>
        <v>1.5803068621590866E-2</v>
      </c>
      <c r="BA88" s="292">
        <f t="shared" si="149"/>
        <v>2.9051887365185269E-2</v>
      </c>
      <c r="BB88" s="292">
        <f t="shared" si="149"/>
        <v>-0.10527404891016257</v>
      </c>
      <c r="BC88" s="292">
        <f t="shared" ref="BC88:BE88" si="150">IF(ISTEXT(BC40),BC40,BC40/$AX40-1)</f>
        <v>-0.1119487491676795</v>
      </c>
      <c r="BD88" s="292">
        <f t="shared" si="150"/>
        <v>-1</v>
      </c>
      <c r="BE88" s="292">
        <f t="shared" si="150"/>
        <v>-1</v>
      </c>
      <c r="BF88" s="46"/>
      <c r="BG88" s="70"/>
    </row>
    <row r="89" spans="22:60" ht="28">
      <c r="V89" s="1636" t="s">
        <v>1166</v>
      </c>
      <c r="Y89" s="40" t="s">
        <v>1162</v>
      </c>
      <c r="Z89" s="291"/>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92">
        <f t="shared" si="136"/>
        <v>-0.13607904066328524</v>
      </c>
      <c r="AZ89" s="292">
        <f t="shared" ref="AZ89:BB89" si="151">IF(ISTEXT(AZ41),AZ41,AZ41/$AX41-1)</f>
        <v>-0.1408749235950133</v>
      </c>
      <c r="BA89" s="292">
        <f t="shared" si="151"/>
        <v>-0.21763576090688974</v>
      </c>
      <c r="BB89" s="292">
        <f t="shared" si="151"/>
        <v>-0.13992963748174869</v>
      </c>
      <c r="BC89" s="292">
        <f t="shared" ref="BC89:BE89" si="152">IF(ISTEXT(BC41),BC41,BC41/$AX41-1)</f>
        <v>-0.1351589794659126</v>
      </c>
      <c r="BD89" s="292">
        <f t="shared" si="152"/>
        <v>-1</v>
      </c>
      <c r="BE89" s="292">
        <f t="shared" si="152"/>
        <v>-1</v>
      </c>
      <c r="BF89" s="812"/>
      <c r="BG89" s="812"/>
    </row>
    <row r="90" spans="22:60" ht="15" customHeight="1">
      <c r="V90" s="1454" t="s">
        <v>1168</v>
      </c>
      <c r="Y90" s="636" t="s">
        <v>691</v>
      </c>
      <c r="Z90" s="291"/>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92">
        <f t="shared" si="136"/>
        <v>-1.7618013468053029E-2</v>
      </c>
      <c r="AZ90" s="292">
        <f t="shared" ref="AZ90:BB90" si="153">IF(ISTEXT(AZ42),AZ42,AZ42/$AX42-1)</f>
        <v>-3.412585642698196E-2</v>
      </c>
      <c r="BA90" s="292">
        <f t="shared" si="153"/>
        <v>-5.3605788106905639E-2</v>
      </c>
      <c r="BB90" s="292">
        <f t="shared" si="153"/>
        <v>-9.0043893454590629E-2</v>
      </c>
      <c r="BC90" s="292">
        <f t="shared" ref="BC90:BE90" si="154">IF(ISTEXT(BC42),BC42,BC42/$AX42-1)</f>
        <v>-0.10751506778253261</v>
      </c>
      <c r="BD90" s="292">
        <f t="shared" si="154"/>
        <v>-1</v>
      </c>
      <c r="BE90" s="292">
        <f t="shared" si="154"/>
        <v>-1</v>
      </c>
      <c r="BF90" s="46"/>
      <c r="BG90" s="46"/>
      <c r="BH90" s="26"/>
    </row>
    <row r="91" spans="22:60" ht="15" customHeight="1" thickBot="1">
      <c r="V91" s="817" t="s">
        <v>298</v>
      </c>
      <c r="Y91" s="1178" t="s">
        <v>692</v>
      </c>
      <c r="Z91" s="293"/>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94">
        <f t="shared" ref="AY91:BA92" si="155">IF(ISTEXT(AY43),AY43,AY43/$AX43-1)</f>
        <v>9.8836106282053748E-2</v>
      </c>
      <c r="AZ91" s="294">
        <f t="shared" si="155"/>
        <v>4.4617432115946265E-2</v>
      </c>
      <c r="BA91" s="294">
        <f t="shared" si="155"/>
        <v>3.5010399598128572E-2</v>
      </c>
      <c r="BB91" s="294">
        <f t="shared" ref="BB91:BE91" si="156">IF(ISTEXT(BB43),BB43,BB43/$AX43-1)</f>
        <v>9.4984366417752764E-2</v>
      </c>
      <c r="BC91" s="294">
        <f t="shared" si="156"/>
        <v>0.11543709355044762</v>
      </c>
      <c r="BD91" s="294">
        <f t="shared" si="156"/>
        <v>-1</v>
      </c>
      <c r="BE91" s="294">
        <f t="shared" si="156"/>
        <v>-1</v>
      </c>
      <c r="BF91" s="145"/>
      <c r="BG91" s="145"/>
      <c r="BH91" s="26"/>
    </row>
    <row r="92" spans="22:60" ht="15" customHeight="1" thickTop="1">
      <c r="V92" s="818" t="s">
        <v>58</v>
      </c>
      <c r="Y92" s="638" t="s">
        <v>0</v>
      </c>
      <c r="Z92" s="295"/>
      <c r="AA92" s="243"/>
      <c r="AB92" s="243"/>
      <c r="AC92" s="243"/>
      <c r="AD92" s="243"/>
      <c r="AE92" s="243"/>
      <c r="AF92" s="243"/>
      <c r="AG92" s="243"/>
      <c r="AH92" s="243"/>
      <c r="AI92" s="243"/>
      <c r="AJ92" s="243"/>
      <c r="AK92" s="243"/>
      <c r="AL92" s="243"/>
      <c r="AM92" s="243"/>
      <c r="AN92" s="243"/>
      <c r="AO92" s="243"/>
      <c r="AP92" s="243"/>
      <c r="AQ92" s="243"/>
      <c r="AR92" s="243"/>
      <c r="AS92" s="243"/>
      <c r="AT92" s="243"/>
      <c r="AU92" s="243"/>
      <c r="AV92" s="243"/>
      <c r="AW92" s="243"/>
      <c r="AX92" s="243"/>
      <c r="AY92" s="296">
        <f t="shared" si="155"/>
        <v>-1.9872838267884663E-2</v>
      </c>
      <c r="AZ92" s="296">
        <f t="shared" si="155"/>
        <v>-4.5145282755988281E-2</v>
      </c>
      <c r="BA92" s="296">
        <f t="shared" si="155"/>
        <v>-5.524173669509147E-2</v>
      </c>
      <c r="BB92" s="296">
        <f t="shared" ref="BB92:BE92" si="157">IF(ISTEXT(BB44),BB44,BB44/$AX44-1)</f>
        <v>-7.0580710502275212E-2</v>
      </c>
      <c r="BC92" s="296">
        <f t="shared" si="157"/>
        <v>-8.233154180163671E-2</v>
      </c>
      <c r="BD92" s="296">
        <f t="shared" si="157"/>
        <v>-1</v>
      </c>
      <c r="BE92" s="296">
        <f t="shared" si="157"/>
        <v>-1</v>
      </c>
      <c r="BF92" s="49"/>
      <c r="BG92" s="49"/>
    </row>
    <row r="94" spans="22:60">
      <c r="V94" s="201" t="s">
        <v>94</v>
      </c>
      <c r="Y94" s="1" t="s">
        <v>950</v>
      </c>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row>
    <row r="95" spans="22:60">
      <c r="V95" s="10"/>
      <c r="Y95" s="10"/>
      <c r="Z95" s="194"/>
      <c r="AA95" s="10">
        <v>1990</v>
      </c>
      <c r="AB95" s="10">
        <f t="shared" ref="AB95:BA95" si="158">AA95+1</f>
        <v>1991</v>
      </c>
      <c r="AC95" s="10">
        <f t="shared" si="158"/>
        <v>1992</v>
      </c>
      <c r="AD95" s="10">
        <f t="shared" si="158"/>
        <v>1993</v>
      </c>
      <c r="AE95" s="10">
        <f t="shared" si="158"/>
        <v>1994</v>
      </c>
      <c r="AF95" s="10">
        <f t="shared" si="158"/>
        <v>1995</v>
      </c>
      <c r="AG95" s="10">
        <f t="shared" si="158"/>
        <v>1996</v>
      </c>
      <c r="AH95" s="10">
        <f t="shared" si="158"/>
        <v>1997</v>
      </c>
      <c r="AI95" s="10">
        <f t="shared" si="158"/>
        <v>1998</v>
      </c>
      <c r="AJ95" s="10">
        <f t="shared" si="158"/>
        <v>1999</v>
      </c>
      <c r="AK95" s="10">
        <f t="shared" si="158"/>
        <v>2000</v>
      </c>
      <c r="AL95" s="10">
        <f t="shared" si="158"/>
        <v>2001</v>
      </c>
      <c r="AM95" s="10">
        <f t="shared" si="158"/>
        <v>2002</v>
      </c>
      <c r="AN95" s="10">
        <f t="shared" si="158"/>
        <v>2003</v>
      </c>
      <c r="AO95" s="10">
        <f t="shared" si="158"/>
        <v>2004</v>
      </c>
      <c r="AP95" s="10">
        <f t="shared" si="158"/>
        <v>2005</v>
      </c>
      <c r="AQ95" s="10">
        <f t="shared" si="158"/>
        <v>2006</v>
      </c>
      <c r="AR95" s="10">
        <f t="shared" si="158"/>
        <v>2007</v>
      </c>
      <c r="AS95" s="10">
        <f t="shared" si="158"/>
        <v>2008</v>
      </c>
      <c r="AT95" s="10">
        <f t="shared" si="158"/>
        <v>2009</v>
      </c>
      <c r="AU95" s="10">
        <f t="shared" si="158"/>
        <v>2010</v>
      </c>
      <c r="AV95" s="10">
        <f t="shared" si="158"/>
        <v>2011</v>
      </c>
      <c r="AW95" s="10">
        <f t="shared" si="158"/>
        <v>2012</v>
      </c>
      <c r="AX95" s="10">
        <f t="shared" si="158"/>
        <v>2013</v>
      </c>
      <c r="AY95" s="10">
        <f t="shared" si="158"/>
        <v>2014</v>
      </c>
      <c r="AZ95" s="10">
        <f t="shared" si="158"/>
        <v>2015</v>
      </c>
      <c r="BA95" s="10">
        <f t="shared" si="158"/>
        <v>2016</v>
      </c>
      <c r="BB95" s="10">
        <f t="shared" ref="BB95" si="159">BA95+1</f>
        <v>2017</v>
      </c>
      <c r="BC95" s="10">
        <f t="shared" ref="BC95" si="160">BB95+1</f>
        <v>2018</v>
      </c>
      <c r="BD95" s="10">
        <f t="shared" ref="BD95" si="161">BC95+1</f>
        <v>2019</v>
      </c>
      <c r="BE95" s="10">
        <f t="shared" ref="BE95" si="162">BD95+1</f>
        <v>2020</v>
      </c>
      <c r="BF95" s="10" t="s">
        <v>23</v>
      </c>
      <c r="BG95" s="10" t="s">
        <v>2</v>
      </c>
    </row>
    <row r="96" spans="22:60" ht="15" customHeight="1">
      <c r="V96" s="819" t="s">
        <v>299</v>
      </c>
      <c r="Y96" s="636" t="s">
        <v>683</v>
      </c>
      <c r="Z96" s="8"/>
      <c r="AA96" s="235"/>
      <c r="AB96" s="15">
        <f>AB32/AA32-1</f>
        <v>-1.2228131840734346E-2</v>
      </c>
      <c r="AC96" s="15">
        <f t="shared" ref="AC96:BA96" si="163">AC32/AB32-1</f>
        <v>-1.5092858542678944E-2</v>
      </c>
      <c r="AD96" s="15">
        <f t="shared" si="163"/>
        <v>2.231665767177371E-2</v>
      </c>
      <c r="AE96" s="15">
        <f t="shared" si="163"/>
        <v>-8.7440414738754191E-3</v>
      </c>
      <c r="AF96" s="15">
        <f t="shared" si="163"/>
        <v>2.742468788492225E-2</v>
      </c>
      <c r="AG96" s="15">
        <f t="shared" si="163"/>
        <v>1.2983438664833091E-3</v>
      </c>
      <c r="AH96" s="15">
        <f t="shared" si="163"/>
        <v>-7.9214902418258681E-2</v>
      </c>
      <c r="AI96" s="15">
        <f t="shared" si="163"/>
        <v>-4.6172532126499632E-2</v>
      </c>
      <c r="AJ96" s="15">
        <f t="shared" si="163"/>
        <v>-5.4986309297463398E-3</v>
      </c>
      <c r="AK96" s="15">
        <f t="shared" si="163"/>
        <v>4.1138442488970473E-3</v>
      </c>
      <c r="AL96" s="15">
        <f t="shared" si="163"/>
        <v>-4.8570069265511884E-2</v>
      </c>
      <c r="AM96" s="15">
        <f t="shared" si="163"/>
        <v>2.7585376466722211E-2</v>
      </c>
      <c r="AN96" s="15">
        <f t="shared" si="163"/>
        <v>1.4583148828675396E-2</v>
      </c>
      <c r="AO96" s="15">
        <f t="shared" si="163"/>
        <v>0.15013515250964904</v>
      </c>
      <c r="AP96" s="15">
        <f t="shared" si="163"/>
        <v>8.985319066392039E-2</v>
      </c>
      <c r="AQ96" s="15">
        <f t="shared" si="163"/>
        <v>5.4042802211278884E-2</v>
      </c>
      <c r="AR96" s="15">
        <f t="shared" si="163"/>
        <v>2.0821160045694009E-2</v>
      </c>
      <c r="AS96" s="15">
        <f t="shared" si="163"/>
        <v>-3.0600147723210958E-2</v>
      </c>
      <c r="AT96" s="15">
        <f t="shared" si="163"/>
        <v>-7.4495636538104648E-2</v>
      </c>
      <c r="AU96" s="15">
        <f t="shared" si="163"/>
        <v>7.5522211199087419E-2</v>
      </c>
      <c r="AV96" s="15">
        <f t="shared" si="163"/>
        <v>-0.24928329888658407</v>
      </c>
      <c r="AW96" s="15">
        <f t="shared" si="163"/>
        <v>2.6298655246178138E-2</v>
      </c>
      <c r="AX96" s="15">
        <f t="shared" si="163"/>
        <v>-6.0033826790629408E-2</v>
      </c>
      <c r="AY96" s="15">
        <f t="shared" si="163"/>
        <v>-2.1643011835669967E-2</v>
      </c>
      <c r="AZ96" s="15">
        <f t="shared" si="163"/>
        <v>-4.0916277265255596E-2</v>
      </c>
      <c r="BA96" s="15">
        <f t="shared" si="163"/>
        <v>4.0233903370585633E-3</v>
      </c>
      <c r="BB96" s="15">
        <f t="shared" ref="BB96:BB108" si="164">BB32/BA32-1</f>
        <v>-1.1626506307317097E-2</v>
      </c>
      <c r="BC96" s="15">
        <f t="shared" ref="BC96:BC108" si="165">BC32/BB32-1</f>
        <v>-3.7230712083680118E-2</v>
      </c>
      <c r="BD96" s="15">
        <f t="shared" ref="BD96:BD108" si="166">BD32/BC32-1</f>
        <v>-1</v>
      </c>
      <c r="BE96" s="15" t="e">
        <f t="shared" ref="BE96:BE108" si="167">BE32/BD32-1</f>
        <v>#DIV/0!</v>
      </c>
      <c r="BF96" s="41"/>
      <c r="BG96" s="41"/>
    </row>
    <row r="97" spans="22:60" ht="15" customHeight="1">
      <c r="V97" s="819" t="s">
        <v>300</v>
      </c>
      <c r="Y97" s="636" t="s">
        <v>684</v>
      </c>
      <c r="Z97" s="8"/>
      <c r="AA97" s="235"/>
      <c r="AB97" s="15">
        <f t="shared" ref="AB97:AB108" si="168">AB33/AA33-1</f>
        <v>2.4916491014269182E-2</v>
      </c>
      <c r="AC97" s="15">
        <f t="shared" ref="AC97:BA97" si="169">AC33/AB33-1</f>
        <v>1.2463463804070152E-2</v>
      </c>
      <c r="AD97" s="15">
        <f t="shared" si="169"/>
        <v>-1.2062603624135471E-2</v>
      </c>
      <c r="AE97" s="15">
        <f t="shared" si="169"/>
        <v>1.1606789339433599E-2</v>
      </c>
      <c r="AF97" s="15">
        <f t="shared" si="169"/>
        <v>2.2538246135341833E-2</v>
      </c>
      <c r="AG97" s="15">
        <f t="shared" si="169"/>
        <v>2.1982479688492429E-2</v>
      </c>
      <c r="AH97" s="15">
        <f t="shared" si="169"/>
        <v>9.4367714695957616E-3</v>
      </c>
      <c r="AI97" s="15">
        <f t="shared" si="169"/>
        <v>-1.520660476252389E-2</v>
      </c>
      <c r="AJ97" s="15">
        <f t="shared" si="169"/>
        <v>-4.418269885752002E-4</v>
      </c>
      <c r="AK97" s="15">
        <f t="shared" si="169"/>
        <v>-5.561243595855303E-3</v>
      </c>
      <c r="AL97" s="15">
        <f t="shared" si="169"/>
        <v>-1.8318379000509144E-2</v>
      </c>
      <c r="AM97" s="15">
        <f t="shared" si="169"/>
        <v>-3.1695734246587892E-2</v>
      </c>
      <c r="AN97" s="15">
        <f t="shared" si="169"/>
        <v>-4.981781322315082E-2</v>
      </c>
      <c r="AO97" s="15">
        <f t="shared" si="169"/>
        <v>-6.4320784493985594E-2</v>
      </c>
      <c r="AP97" s="15">
        <f t="shared" si="169"/>
        <v>-6.2505820845197846E-2</v>
      </c>
      <c r="AQ97" s="15">
        <f t="shared" si="169"/>
        <v>-6.4191337127707304E-2</v>
      </c>
      <c r="AR97" s="15">
        <f t="shared" si="169"/>
        <v>-6.1179137537658024E-2</v>
      </c>
      <c r="AS97" s="15">
        <f t="shared" si="169"/>
        <v>-9.1026465781824828E-2</v>
      </c>
      <c r="AT97" s="15">
        <f t="shared" si="169"/>
        <v>-7.0021405995037145E-2</v>
      </c>
      <c r="AU97" s="15">
        <f t="shared" si="169"/>
        <v>-4.9663835230048692E-2</v>
      </c>
      <c r="AV97" s="15">
        <f t="shared" si="169"/>
        <v>-4.8143917959238114E-2</v>
      </c>
      <c r="AW97" s="15">
        <f t="shared" si="169"/>
        <v>-3.7451003767773439E-2</v>
      </c>
      <c r="AX97" s="15">
        <f t="shared" si="169"/>
        <v>-5.3278716898543355E-2</v>
      </c>
      <c r="AY97" s="15">
        <f t="shared" si="169"/>
        <v>-5.3234129597176771E-2</v>
      </c>
      <c r="AZ97" s="15">
        <f t="shared" si="169"/>
        <v>-4.1501246874345421E-2</v>
      </c>
      <c r="BA97" s="15">
        <f t="shared" si="169"/>
        <v>-3.3510056679286748E-2</v>
      </c>
      <c r="BB97" s="15">
        <f t="shared" si="164"/>
        <v>-3.642162260950077E-2</v>
      </c>
      <c r="BC97" s="15">
        <f t="shared" si="165"/>
        <v>-2.5915125435525876E-2</v>
      </c>
      <c r="BD97" s="15">
        <f t="shared" si="166"/>
        <v>-1</v>
      </c>
      <c r="BE97" s="15" t="e">
        <f t="shared" si="167"/>
        <v>#DIV/0!</v>
      </c>
      <c r="BF97" s="69"/>
      <c r="BG97" s="69"/>
    </row>
    <row r="98" spans="22:60" ht="15" customHeight="1">
      <c r="V98" s="819" t="s">
        <v>301</v>
      </c>
      <c r="Y98" s="636" t="s">
        <v>685</v>
      </c>
      <c r="Z98" s="8"/>
      <c r="AA98" s="235"/>
      <c r="AB98" s="15">
        <f t="shared" si="168"/>
        <v>-0.10134754000492241</v>
      </c>
      <c r="AC98" s="15">
        <f t="shared" ref="AC98:BA98" si="170">AC34/AB34-1</f>
        <v>-0.10392753263663668</v>
      </c>
      <c r="AD98" s="15">
        <f t="shared" si="170"/>
        <v>-0.15962694632185692</v>
      </c>
      <c r="AE98" s="15">
        <f t="shared" si="170"/>
        <v>-0.12731281735877475</v>
      </c>
      <c r="AF98" s="15">
        <f t="shared" si="170"/>
        <v>-9.8709127961520204E-2</v>
      </c>
      <c r="AG98" s="15">
        <f t="shared" si="170"/>
        <v>-0.12603496933550895</v>
      </c>
      <c r="AH98" s="15">
        <f t="shared" si="170"/>
        <v>-5.068382555214046E-2</v>
      </c>
      <c r="AI98" s="15">
        <f t="shared" si="170"/>
        <v>-8.5739467200393271E-2</v>
      </c>
      <c r="AJ98" s="15">
        <f t="shared" si="170"/>
        <v>-2.7030088512929762E-2</v>
      </c>
      <c r="AK98" s="15">
        <f t="shared" si="170"/>
        <v>-6.0312048487767278E-2</v>
      </c>
      <c r="AL98" s="15">
        <f t="shared" si="170"/>
        <v>-0.1282869186248744</v>
      </c>
      <c r="AM98" s="15">
        <f t="shared" si="170"/>
        <v>-0.33889431749600696</v>
      </c>
      <c r="AN98" s="15">
        <f t="shared" si="170"/>
        <v>-3.8113195004885858E-2</v>
      </c>
      <c r="AO98" s="15">
        <f t="shared" si="170"/>
        <v>-4.031982983229021E-2</v>
      </c>
      <c r="AP98" s="15">
        <f t="shared" si="170"/>
        <v>-1.6599604526190692E-4</v>
      </c>
      <c r="AQ98" s="15">
        <f t="shared" si="170"/>
        <v>6.1091213545545475E-3</v>
      </c>
      <c r="AR98" s="15">
        <f t="shared" si="170"/>
        <v>-7.4497789029124295E-3</v>
      </c>
      <c r="AS98" s="15">
        <f t="shared" si="170"/>
        <v>-2.8953573522886189E-2</v>
      </c>
      <c r="AT98" s="15">
        <f t="shared" si="170"/>
        <v>-3.2119613057873031E-2</v>
      </c>
      <c r="AU98" s="15">
        <f t="shared" si="170"/>
        <v>-3.4591501865797292E-2</v>
      </c>
      <c r="AV98" s="15">
        <f t="shared" si="170"/>
        <v>-1.9871659795065333E-2</v>
      </c>
      <c r="AW98" s="15">
        <f t="shared" si="170"/>
        <v>-1.9154098199551273E-2</v>
      </c>
      <c r="AX98" s="15">
        <f t="shared" si="170"/>
        <v>-4.032524287842254E-2</v>
      </c>
      <c r="AY98" s="15">
        <f t="shared" si="170"/>
        <v>-1.2468186174904861E-2</v>
      </c>
      <c r="AZ98" s="15">
        <f t="shared" si="170"/>
        <v>-2.2992127492224346E-2</v>
      </c>
      <c r="BA98" s="15">
        <f t="shared" si="170"/>
        <v>8.5122947484950195E-3</v>
      </c>
      <c r="BB98" s="15">
        <f t="shared" si="164"/>
        <v>7.6783359946199781E-3</v>
      </c>
      <c r="BC98" s="15">
        <f t="shared" si="165"/>
        <v>-7.3961202369403178E-2</v>
      </c>
      <c r="BD98" s="15">
        <f t="shared" si="166"/>
        <v>-1</v>
      </c>
      <c r="BE98" s="15" t="e">
        <f t="shared" si="167"/>
        <v>#DIV/0!</v>
      </c>
      <c r="BF98" s="46"/>
      <c r="BG98" s="46"/>
    </row>
    <row r="99" spans="22:60" ht="15" customHeight="1">
      <c r="V99" s="1454" t="s">
        <v>1059</v>
      </c>
      <c r="Y99" s="636" t="s">
        <v>1245</v>
      </c>
      <c r="Z99" s="8"/>
      <c r="AA99" s="235"/>
      <c r="AB99" s="15">
        <f t="shared" si="168"/>
        <v>-3.7604330087778082E-2</v>
      </c>
      <c r="AC99" s="15">
        <f t="shared" ref="AC99:BA99" si="171">AC35/AB35-1</f>
        <v>-5.7774936723812953E-2</v>
      </c>
      <c r="AD99" s="15">
        <f t="shared" si="171"/>
        <v>-4.9945441082617115E-2</v>
      </c>
      <c r="AE99" s="15">
        <f t="shared" si="171"/>
        <v>6.9271906371466407E-2</v>
      </c>
      <c r="AF99" s="15">
        <f t="shared" si="171"/>
        <v>4.7877043927034402E-2</v>
      </c>
      <c r="AG99" s="15">
        <f t="shared" si="171"/>
        <v>-4.9615031809656762E-2</v>
      </c>
      <c r="AH99" s="15">
        <f t="shared" si="171"/>
        <v>-9.289151286575148E-3</v>
      </c>
      <c r="AI99" s="15">
        <f t="shared" si="171"/>
        <v>-4.3689655950773787E-2</v>
      </c>
      <c r="AJ99" s="15">
        <f t="shared" si="171"/>
        <v>-1.2031889406838747E-2</v>
      </c>
      <c r="AK99" s="15">
        <f t="shared" si="171"/>
        <v>4.2489157308030157E-2</v>
      </c>
      <c r="AL99" s="15">
        <f t="shared" si="171"/>
        <v>-4.4272690088061339E-2</v>
      </c>
      <c r="AM99" s="15">
        <f t="shared" si="171"/>
        <v>2.0915387343400704E-2</v>
      </c>
      <c r="AN99" s="15">
        <f t="shared" si="171"/>
        <v>-5.0864781128817982E-2</v>
      </c>
      <c r="AO99" s="15">
        <f t="shared" si="171"/>
        <v>6.9560765972903615E-2</v>
      </c>
      <c r="AP99" s="15">
        <f t="shared" si="171"/>
        <v>2.1865695651686057E-3</v>
      </c>
      <c r="AQ99" s="15">
        <f t="shared" si="171"/>
        <v>1.4737184943223625E-2</v>
      </c>
      <c r="AR99" s="15">
        <f t="shared" si="171"/>
        <v>-6.7638039344581902E-2</v>
      </c>
      <c r="AS99" s="15">
        <f t="shared" si="171"/>
        <v>-2.4902057655177834E-2</v>
      </c>
      <c r="AT99" s="15">
        <f t="shared" si="171"/>
        <v>3.2903070393697886E-2</v>
      </c>
      <c r="AU99" s="15">
        <f t="shared" si="171"/>
        <v>5.2038716129204188E-2</v>
      </c>
      <c r="AV99" s="15">
        <f t="shared" si="171"/>
        <v>-4.7045943123567024E-3</v>
      </c>
      <c r="AW99" s="15">
        <f t="shared" si="171"/>
        <v>-0.14034897896596388</v>
      </c>
      <c r="AX99" s="15">
        <f t="shared" si="171"/>
        <v>4.7431221364420129E-3</v>
      </c>
      <c r="AY99" s="15">
        <f t="shared" si="171"/>
        <v>-7.4459646442167404E-2</v>
      </c>
      <c r="AZ99" s="15">
        <f t="shared" si="171"/>
        <v>0.12977238349502374</v>
      </c>
      <c r="BA99" s="15">
        <f t="shared" si="171"/>
        <v>-0.10759035014867013</v>
      </c>
      <c r="BB99" s="15">
        <f t="shared" si="164"/>
        <v>-1.3242073316094394E-2</v>
      </c>
      <c r="BC99" s="15">
        <f t="shared" si="165"/>
        <v>-5.1219651005280697E-2</v>
      </c>
      <c r="BD99" s="15">
        <f t="shared" si="166"/>
        <v>-1</v>
      </c>
      <c r="BE99" s="15" t="e">
        <f t="shared" si="167"/>
        <v>#DIV/0!</v>
      </c>
      <c r="BF99" s="46"/>
      <c r="BG99" s="46"/>
    </row>
    <row r="100" spans="22:60" ht="15" customHeight="1">
      <c r="V100" s="819" t="s">
        <v>302</v>
      </c>
      <c r="Y100" s="636" t="s">
        <v>686</v>
      </c>
      <c r="Z100" s="8"/>
      <c r="AA100" s="235"/>
      <c r="AB100" s="15">
        <f t="shared" si="168"/>
        <v>1.9863925412001437E-2</v>
      </c>
      <c r="AC100" s="15">
        <f t="shared" ref="AC100:BA100" si="172">AC36/AB36-1</f>
        <v>6.7050358649001218E-3</v>
      </c>
      <c r="AD100" s="15">
        <f t="shared" si="172"/>
        <v>-1.0641060037703376E-2</v>
      </c>
      <c r="AE100" s="15">
        <f t="shared" si="172"/>
        <v>-1.5383872000533594E-2</v>
      </c>
      <c r="AF100" s="15">
        <f t="shared" si="172"/>
        <v>-1.123370592043349E-2</v>
      </c>
      <c r="AG100" s="15">
        <f t="shared" si="172"/>
        <v>-1.0790653398434324E-2</v>
      </c>
      <c r="AH100" s="15">
        <f t="shared" si="172"/>
        <v>-4.4427265975445218E-3</v>
      </c>
      <c r="AI100" s="15">
        <f t="shared" si="172"/>
        <v>-6.491599079917143E-3</v>
      </c>
      <c r="AJ100" s="15">
        <f t="shared" si="172"/>
        <v>-4.846928434260156E-3</v>
      </c>
      <c r="AK100" s="15">
        <f t="shared" si="172"/>
        <v>-1.1775550856730876E-2</v>
      </c>
      <c r="AL100" s="15">
        <f t="shared" si="172"/>
        <v>5.2724774078207748E-3</v>
      </c>
      <c r="AM100" s="15">
        <f t="shared" si="172"/>
        <v>-7.0678851459721193E-3</v>
      </c>
      <c r="AN100" s="15">
        <f t="shared" si="172"/>
        <v>-1.1038307153679927E-2</v>
      </c>
      <c r="AO100" s="15">
        <f t="shared" si="172"/>
        <v>-2.0593679626301542E-2</v>
      </c>
      <c r="AP100" s="15">
        <f t="shared" si="172"/>
        <v>-2.0912582891279285E-3</v>
      </c>
      <c r="AQ100" s="15">
        <f t="shared" si="172"/>
        <v>-2.8187496125167133E-3</v>
      </c>
      <c r="AR100" s="15">
        <f t="shared" si="172"/>
        <v>5.4433368463040477E-3</v>
      </c>
      <c r="AS100" s="15">
        <f t="shared" si="172"/>
        <v>-9.9652956186681019E-3</v>
      </c>
      <c r="AT100" s="15">
        <f t="shared" si="172"/>
        <v>-1.2471267862530611E-2</v>
      </c>
      <c r="AU100" s="15">
        <f t="shared" si="172"/>
        <v>-3.2742723034086096E-2</v>
      </c>
      <c r="AV100" s="15">
        <f t="shared" si="172"/>
        <v>-5.8332473567923593E-3</v>
      </c>
      <c r="AW100" s="15">
        <f t="shared" si="172"/>
        <v>-2.4666262062959854E-2</v>
      </c>
      <c r="AX100" s="15">
        <f t="shared" si="172"/>
        <v>-2.7194663705480626E-2</v>
      </c>
      <c r="AY100" s="15">
        <f t="shared" si="172"/>
        <v>-2.4995456369681257E-2</v>
      </c>
      <c r="AZ100" s="15">
        <f t="shared" si="172"/>
        <v>-1.2634250501764033E-3</v>
      </c>
      <c r="BA100" s="15">
        <f t="shared" si="172"/>
        <v>-7.0579269996003946E-3</v>
      </c>
      <c r="BB100" s="15">
        <f t="shared" si="164"/>
        <v>1.7870306080285392E-3</v>
      </c>
      <c r="BC100" s="15">
        <f t="shared" si="165"/>
        <v>-3.8095590004574298E-3</v>
      </c>
      <c r="BD100" s="15">
        <f t="shared" si="166"/>
        <v>-1</v>
      </c>
      <c r="BE100" s="15" t="e">
        <f t="shared" si="167"/>
        <v>#DIV/0!</v>
      </c>
      <c r="BF100" s="46"/>
      <c r="BG100" s="46"/>
    </row>
    <row r="101" spans="22:60" ht="15" customHeight="1">
      <c r="V101" s="819" t="s">
        <v>303</v>
      </c>
      <c r="Y101" s="636" t="s">
        <v>687</v>
      </c>
      <c r="Z101" s="8"/>
      <c r="AA101" s="235"/>
      <c r="AB101" s="15">
        <f t="shared" si="168"/>
        <v>-5.9327097836538223E-2</v>
      </c>
      <c r="AC101" s="15">
        <f t="shared" ref="AC101:BA101" si="173">AC37/AB37-1</f>
        <v>0.10826727095528477</v>
      </c>
      <c r="AD101" s="15">
        <f t="shared" si="173"/>
        <v>-0.23185604518554048</v>
      </c>
      <c r="AE101" s="15">
        <f t="shared" si="173"/>
        <v>0.41186332441773144</v>
      </c>
      <c r="AF101" s="15">
        <f t="shared" si="173"/>
        <v>-5.7803915064573941E-2</v>
      </c>
      <c r="AG101" s="15">
        <f t="shared" si="173"/>
        <v>-3.5293760051445355E-2</v>
      </c>
      <c r="AH101" s="15">
        <f t="shared" si="173"/>
        <v>-1.24941673540373E-2</v>
      </c>
      <c r="AI101" s="15">
        <f t="shared" si="173"/>
        <v>-8.7673670074318366E-2</v>
      </c>
      <c r="AJ101" s="15">
        <f t="shared" si="173"/>
        <v>2.939218184618908E-2</v>
      </c>
      <c r="AK101" s="15">
        <f t="shared" si="173"/>
        <v>4.7415271146935334E-2</v>
      </c>
      <c r="AL101" s="15">
        <f t="shared" si="173"/>
        <v>-1.935646399749924E-2</v>
      </c>
      <c r="AM101" s="15">
        <f t="shared" si="173"/>
        <v>1.8943708924457958E-2</v>
      </c>
      <c r="AN101" s="15">
        <f t="shared" si="173"/>
        <v>-7.4605272512222154E-2</v>
      </c>
      <c r="AO101" s="15">
        <f t="shared" si="173"/>
        <v>0.13191894694757988</v>
      </c>
      <c r="AP101" s="15">
        <f t="shared" si="173"/>
        <v>7.5633085342745598E-3</v>
      </c>
      <c r="AQ101" s="15">
        <f t="shared" si="173"/>
        <v>-1.3246598680063504E-2</v>
      </c>
      <c r="AR101" s="15">
        <f t="shared" si="173"/>
        <v>4.6973626776779964E-2</v>
      </c>
      <c r="AS101" s="15">
        <f t="shared" si="173"/>
        <v>1.9235307210078156E-2</v>
      </c>
      <c r="AT101" s="15">
        <f t="shared" si="173"/>
        <v>-2.0767575595950993E-2</v>
      </c>
      <c r="AU101" s="15">
        <f t="shared" si="173"/>
        <v>8.496314934800453E-2</v>
      </c>
      <c r="AV101" s="15">
        <f t="shared" si="173"/>
        <v>-2.397907198437943E-2</v>
      </c>
      <c r="AW101" s="15">
        <f t="shared" si="173"/>
        <v>-2.4158524768431167E-2</v>
      </c>
      <c r="AX101" s="15">
        <f t="shared" si="173"/>
        <v>1.6762565067512281E-2</v>
      </c>
      <c r="AY101" s="15">
        <f t="shared" si="173"/>
        <v>-8.7881398096998353E-3</v>
      </c>
      <c r="AZ101" s="15">
        <f t="shared" si="173"/>
        <v>-3.6684832862037942E-2</v>
      </c>
      <c r="BA101" s="15">
        <f t="shared" si="173"/>
        <v>-8.0569121117646247E-5</v>
      </c>
      <c r="BB101" s="15">
        <f t="shared" si="164"/>
        <v>-2.0106288043035159E-2</v>
      </c>
      <c r="BC101" s="15">
        <f t="shared" si="165"/>
        <v>-4.8720781439182126E-3</v>
      </c>
      <c r="BD101" s="15">
        <f t="shared" si="166"/>
        <v>-1</v>
      </c>
      <c r="BE101" s="15" t="e">
        <f t="shared" si="167"/>
        <v>#DIV/0!</v>
      </c>
      <c r="BF101" s="46"/>
      <c r="BG101" s="46"/>
    </row>
    <row r="102" spans="22:60" ht="15" customHeight="1">
      <c r="V102" s="820" t="s">
        <v>304</v>
      </c>
      <c r="Y102" s="778" t="s">
        <v>688</v>
      </c>
      <c r="Z102" s="8"/>
      <c r="AA102" s="235"/>
      <c r="AB102" s="15">
        <f t="shared" si="168"/>
        <v>5.0196128700334963E-3</v>
      </c>
      <c r="AC102" s="15">
        <f t="shared" ref="AC102:BA102" si="174">AC38/AB38-1</f>
        <v>2.2966697330315533E-3</v>
      </c>
      <c r="AD102" s="15">
        <f t="shared" si="174"/>
        <v>-2.4188840171609827E-2</v>
      </c>
      <c r="AE102" s="15">
        <f t="shared" si="174"/>
        <v>-2.3917066858884617E-2</v>
      </c>
      <c r="AF102" s="15">
        <f t="shared" si="174"/>
        <v>-5.4332876519068707E-3</v>
      </c>
      <c r="AG102" s="15">
        <f t="shared" si="174"/>
        <v>-7.2682249713573732E-3</v>
      </c>
      <c r="AH102" s="15">
        <f t="shared" si="174"/>
        <v>-1.2399533485605185E-2</v>
      </c>
      <c r="AI102" s="15">
        <f t="shared" si="174"/>
        <v>-1.7509899960042929E-2</v>
      </c>
      <c r="AJ102" s="15">
        <f t="shared" si="174"/>
        <v>-9.5655795645983588E-3</v>
      </c>
      <c r="AK102" s="15">
        <f t="shared" si="174"/>
        <v>-1.9041274734270752E-2</v>
      </c>
      <c r="AL102" s="15">
        <f t="shared" si="174"/>
        <v>-4.896521372488305E-5</v>
      </c>
      <c r="AM102" s="15">
        <f t="shared" si="174"/>
        <v>1.2279048569019402E-4</v>
      </c>
      <c r="AN102" s="15">
        <f t="shared" si="174"/>
        <v>-1.1439342115405093E-2</v>
      </c>
      <c r="AO102" s="15">
        <f t="shared" si="174"/>
        <v>-2.0293220536037437E-2</v>
      </c>
      <c r="AP102" s="15">
        <f t="shared" si="174"/>
        <v>-2.235123650986881E-3</v>
      </c>
      <c r="AQ102" s="15">
        <f t="shared" si="174"/>
        <v>-1.8956426760008638E-2</v>
      </c>
      <c r="AR102" s="15">
        <f t="shared" si="174"/>
        <v>-1.4250997350570116E-2</v>
      </c>
      <c r="AS102" s="15">
        <f t="shared" si="174"/>
        <v>-1.2446725086894483E-2</v>
      </c>
      <c r="AT102" s="15">
        <f t="shared" si="174"/>
        <v>-1.0432907010927694E-2</v>
      </c>
      <c r="AU102" s="15">
        <f t="shared" si="174"/>
        <v>-2.3498674333919389E-2</v>
      </c>
      <c r="AV102" s="1614">
        <f t="shared" si="174"/>
        <v>-2.2660225727394456E-3</v>
      </c>
      <c r="AW102" s="15">
        <f t="shared" si="174"/>
        <v>-1.7253619798141107E-2</v>
      </c>
      <c r="AX102" s="15">
        <f t="shared" si="174"/>
        <v>-2.2841165892055093E-2</v>
      </c>
      <c r="AY102" s="15">
        <f t="shared" si="174"/>
        <v>-1.7741951395051858E-2</v>
      </c>
      <c r="AZ102" s="15">
        <f t="shared" si="174"/>
        <v>-2.2039494323295994E-3</v>
      </c>
      <c r="BA102" s="15">
        <f t="shared" si="174"/>
        <v>-1.6663087557701961E-2</v>
      </c>
      <c r="BB102" s="15">
        <f t="shared" si="164"/>
        <v>1.3594606354194738E-5</v>
      </c>
      <c r="BC102" s="15">
        <f t="shared" si="165"/>
        <v>-6.5057661462464278E-4</v>
      </c>
      <c r="BD102" s="15">
        <f t="shared" si="166"/>
        <v>-1</v>
      </c>
      <c r="BE102" s="15" t="e">
        <f t="shared" si="167"/>
        <v>#DIV/0!</v>
      </c>
      <c r="BF102" s="14"/>
      <c r="BG102" s="14"/>
    </row>
    <row r="103" spans="22:60" ht="15" customHeight="1">
      <c r="V103" s="1709" t="s">
        <v>1236</v>
      </c>
      <c r="Y103" s="778" t="s">
        <v>689</v>
      </c>
      <c r="Z103" s="91"/>
      <c r="AA103" s="1838"/>
      <c r="AB103" s="15">
        <f t="shared" si="168"/>
        <v>-7.1541395854826106E-3</v>
      </c>
      <c r="AC103" s="15">
        <f t="shared" ref="AC103:BA103" si="175">AC39/AB39-1</f>
        <v>-1.2087315531710274E-3</v>
      </c>
      <c r="AD103" s="15">
        <f t="shared" si="175"/>
        <v>-1.5698311486549654E-2</v>
      </c>
      <c r="AE103" s="15">
        <f t="shared" si="175"/>
        <v>-1.2207799730007629E-2</v>
      </c>
      <c r="AF103" s="15">
        <f t="shared" si="175"/>
        <v>-2.6317866305539339E-2</v>
      </c>
      <c r="AG103" s="15">
        <f t="shared" si="175"/>
        <v>-2.6151269542458278E-2</v>
      </c>
      <c r="AH103" s="15">
        <f t="shared" si="175"/>
        <v>-3.1299875829855495E-2</v>
      </c>
      <c r="AI103" s="15">
        <f t="shared" si="175"/>
        <v>-3.7552751722655375E-2</v>
      </c>
      <c r="AJ103" s="15">
        <f t="shared" si="175"/>
        <v>-3.7215251913551906E-2</v>
      </c>
      <c r="AK103" s="15">
        <f t="shared" si="175"/>
        <v>-3.6106959451316922E-2</v>
      </c>
      <c r="AL103" s="15">
        <f t="shared" si="175"/>
        <v>-3.6763536091861559E-2</v>
      </c>
      <c r="AM103" s="15">
        <f t="shared" si="175"/>
        <v>-3.9113346847290731E-2</v>
      </c>
      <c r="AN103" s="15">
        <f t="shared" si="175"/>
        <v>-4.2126593922773736E-2</v>
      </c>
      <c r="AO103" s="15">
        <f t="shared" si="175"/>
        <v>-4.7240985655443213E-2</v>
      </c>
      <c r="AP103" s="15">
        <f t="shared" si="175"/>
        <v>-4.7568746130434936E-2</v>
      </c>
      <c r="AQ103" s="15">
        <f t="shared" si="175"/>
        <v>-5.1581269806259988E-2</v>
      </c>
      <c r="AR103" s="15">
        <f t="shared" si="175"/>
        <v>-5.0954905529394079E-2</v>
      </c>
      <c r="AS103" s="15">
        <f t="shared" si="175"/>
        <v>-6.2218808345442356E-2</v>
      </c>
      <c r="AT103" s="15">
        <f t="shared" si="175"/>
        <v>-5.9455764096579711E-2</v>
      </c>
      <c r="AU103" s="15">
        <f t="shared" si="175"/>
        <v>-6.4978587303633262E-2</v>
      </c>
      <c r="AV103" s="15">
        <f t="shared" si="175"/>
        <v>-5.5109227643388548E-2</v>
      </c>
      <c r="AW103" s="15">
        <f t="shared" si="175"/>
        <v>-4.9978227553436505E-2</v>
      </c>
      <c r="AX103" s="15">
        <f t="shared" si="175"/>
        <v>-5.0093583322476154E-2</v>
      </c>
      <c r="AY103" s="15">
        <f t="shared" si="175"/>
        <v>-5.7177293862682665E-2</v>
      </c>
      <c r="AZ103" s="15">
        <f t="shared" si="175"/>
        <v>-5.2390704361760632E-2</v>
      </c>
      <c r="BA103" s="15">
        <f t="shared" si="175"/>
        <v>-5.7377668507595736E-2</v>
      </c>
      <c r="BB103" s="15">
        <f t="shared" si="164"/>
        <v>-4.7317021346111932E-2</v>
      </c>
      <c r="BC103" s="15">
        <f t="shared" si="165"/>
        <v>-5.2593860628817546E-2</v>
      </c>
      <c r="BD103" s="15">
        <f t="shared" si="166"/>
        <v>-1</v>
      </c>
      <c r="BE103" s="15" t="e">
        <f t="shared" si="167"/>
        <v>#DIV/0!</v>
      </c>
      <c r="BF103" s="812"/>
      <c r="BG103" s="46"/>
    </row>
    <row r="104" spans="22:60" ht="15" customHeight="1">
      <c r="V104" s="811" t="s">
        <v>305</v>
      </c>
      <c r="Y104" s="778" t="s">
        <v>690</v>
      </c>
      <c r="Z104" s="91"/>
      <c r="AA104" s="1838"/>
      <c r="AB104" s="15">
        <f t="shared" si="168"/>
        <v>-1.1303458798340937E-2</v>
      </c>
      <c r="AC104" s="15">
        <f t="shared" ref="AC104:BA104" si="176">AC40/AB40-1</f>
        <v>2.1653213317482933E-3</v>
      </c>
      <c r="AD104" s="15">
        <f t="shared" si="176"/>
        <v>2.4277414569524591E-3</v>
      </c>
      <c r="AE104" s="15">
        <f t="shared" si="176"/>
        <v>-5.1101753406262995E-3</v>
      </c>
      <c r="AF104" s="15">
        <f t="shared" si="176"/>
        <v>2.2767046755793885E-3</v>
      </c>
      <c r="AG104" s="15">
        <f t="shared" si="176"/>
        <v>2.5077985532002689E-3</v>
      </c>
      <c r="AH104" s="15">
        <f t="shared" si="176"/>
        <v>4.7373963591348378E-3</v>
      </c>
      <c r="AI104" s="15">
        <f t="shared" si="176"/>
        <v>-5.1169322857177457E-3</v>
      </c>
      <c r="AJ104" s="15">
        <f t="shared" si="176"/>
        <v>3.9356846715801197E-3</v>
      </c>
      <c r="AK104" s="15">
        <f t="shared" si="176"/>
        <v>5.1591444790752838E-3</v>
      </c>
      <c r="AL104" s="15">
        <f t="shared" si="176"/>
        <v>9.1343561548182794E-3</v>
      </c>
      <c r="AM104" s="15">
        <f t="shared" si="176"/>
        <v>0.26853619706058329</v>
      </c>
      <c r="AN104" s="15">
        <f t="shared" si="176"/>
        <v>0.17562847999706954</v>
      </c>
      <c r="AO104" s="15">
        <f t="shared" si="176"/>
        <v>3.2421401678013773E-2</v>
      </c>
      <c r="AP104" s="15">
        <f t="shared" si="176"/>
        <v>0.13581951644846479</v>
      </c>
      <c r="AQ104" s="15">
        <f t="shared" si="176"/>
        <v>3.2330687768097111E-2</v>
      </c>
      <c r="AR104" s="15">
        <f t="shared" si="176"/>
        <v>-3.4070169112375481E-2</v>
      </c>
      <c r="AS104" s="15">
        <f t="shared" si="176"/>
        <v>0.12389921384929115</v>
      </c>
      <c r="AT104" s="15">
        <f t="shared" si="176"/>
        <v>-8.3291004214723907E-3</v>
      </c>
      <c r="AU104" s="15">
        <f t="shared" si="176"/>
        <v>-0.12660665880655309</v>
      </c>
      <c r="AV104" s="15">
        <f t="shared" si="176"/>
        <v>0.10478832585369524</v>
      </c>
      <c r="AW104" s="15">
        <f t="shared" si="176"/>
        <v>-1.015968524439248E-2</v>
      </c>
      <c r="AX104" s="15">
        <f t="shared" si="176"/>
        <v>-1.0739424976895839E-2</v>
      </c>
      <c r="AY104" s="15">
        <f t="shared" si="176"/>
        <v>-3.1988627544438097E-3</v>
      </c>
      <c r="AZ104" s="15">
        <f t="shared" si="176"/>
        <v>1.9062911012062367E-2</v>
      </c>
      <c r="BA104" s="15">
        <f t="shared" si="176"/>
        <v>1.3042703997313776E-2</v>
      </c>
      <c r="BB104" s="15">
        <f t="shared" si="164"/>
        <v>-0.13053368632293161</v>
      </c>
      <c r="BC104" s="15">
        <f t="shared" si="165"/>
        <v>-7.460049917392797E-3</v>
      </c>
      <c r="BD104" s="15">
        <f t="shared" si="166"/>
        <v>-1</v>
      </c>
      <c r="BE104" s="15" t="e">
        <f t="shared" si="167"/>
        <v>#DIV/0!</v>
      </c>
      <c r="BF104" s="46"/>
      <c r="BG104" s="70"/>
    </row>
    <row r="105" spans="22:60" ht="28">
      <c r="V105" s="1636" t="s">
        <v>1166</v>
      </c>
      <c r="Y105" s="40" t="s">
        <v>1162</v>
      </c>
      <c r="Z105" s="8"/>
      <c r="AA105" s="235"/>
      <c r="AB105" s="15">
        <f t="shared" si="168"/>
        <v>-1.7104252020045618E-2</v>
      </c>
      <c r="AC105" s="15">
        <f t="shared" ref="AC105:BA105" si="177">AC41/AB41-1</f>
        <v>1.5283462449446672E-2</v>
      </c>
      <c r="AD105" s="15">
        <f t="shared" si="177"/>
        <v>-3.2286329111442802E-3</v>
      </c>
      <c r="AE105" s="15">
        <f t="shared" si="177"/>
        <v>4.8770325740065346E-2</v>
      </c>
      <c r="AF105" s="15">
        <f t="shared" si="177"/>
        <v>1.5553518913699937E-2</v>
      </c>
      <c r="AG105" s="15">
        <f t="shared" si="177"/>
        <v>1.4996641210385242E-2</v>
      </c>
      <c r="AH105" s="15">
        <f t="shared" si="177"/>
        <v>-0.16455255378157541</v>
      </c>
      <c r="AI105" s="15">
        <f t="shared" si="177"/>
        <v>-4.6657560959159183E-2</v>
      </c>
      <c r="AJ105" s="15">
        <f t="shared" si="177"/>
        <v>-7.3935405842753266E-3</v>
      </c>
      <c r="AK105" s="15">
        <f t="shared" si="177"/>
        <v>-0.12928284209757179</v>
      </c>
      <c r="AL105" s="15">
        <f t="shared" si="177"/>
        <v>-0.19135204601471845</v>
      </c>
      <c r="AM105" s="15">
        <f t="shared" si="177"/>
        <v>0.45242559220596945</v>
      </c>
      <c r="AN105" s="15">
        <f t="shared" si="177"/>
        <v>-0.13839452888446535</v>
      </c>
      <c r="AO105" s="15">
        <f t="shared" si="177"/>
        <v>-9.3611669047981794E-2</v>
      </c>
      <c r="AP105" s="15">
        <f t="shared" si="177"/>
        <v>-6.9774757261551468E-2</v>
      </c>
      <c r="AQ105" s="15">
        <f t="shared" si="177"/>
        <v>-7.5014941733649976E-2</v>
      </c>
      <c r="AR105" s="15">
        <f t="shared" si="177"/>
        <v>-7.4210590305520796E-2</v>
      </c>
      <c r="AS105" s="15">
        <f t="shared" si="177"/>
        <v>-5.3254930088284858E-2</v>
      </c>
      <c r="AT105" s="15">
        <f t="shared" si="177"/>
        <v>-0.11041355245886431</v>
      </c>
      <c r="AU105" s="15">
        <f t="shared" si="177"/>
        <v>-8.7441596140347633E-2</v>
      </c>
      <c r="AV105" s="15">
        <f t="shared" si="177"/>
        <v>-7.4608361863358619E-2</v>
      </c>
      <c r="AW105" s="15">
        <f t="shared" si="177"/>
        <v>5.3404595995492521E-2</v>
      </c>
      <c r="AX105" s="15">
        <f t="shared" si="177"/>
        <v>5.5477717333743959E-2</v>
      </c>
      <c r="AY105" s="15">
        <f t="shared" si="177"/>
        <v>-0.13607904066328524</v>
      </c>
      <c r="AZ105" s="15">
        <f t="shared" si="177"/>
        <v>-5.5512982754928331E-3</v>
      </c>
      <c r="BA105" s="15">
        <f t="shared" si="177"/>
        <v>-8.9347685709608937E-2</v>
      </c>
      <c r="BB105" s="15">
        <f t="shared" si="164"/>
        <v>9.9322182101798662E-2</v>
      </c>
      <c r="BC105" s="15">
        <f t="shared" si="165"/>
        <v>5.5468229388440093E-3</v>
      </c>
      <c r="BD105" s="15">
        <f t="shared" si="166"/>
        <v>-1</v>
      </c>
      <c r="BE105" s="15" t="e">
        <f t="shared" si="167"/>
        <v>#DIV/0!</v>
      </c>
      <c r="BF105" s="812"/>
      <c r="BG105" s="812"/>
    </row>
    <row r="106" spans="22:60" ht="15" customHeight="1">
      <c r="V106" s="1454" t="s">
        <v>1168</v>
      </c>
      <c r="Y106" s="636" t="s">
        <v>691</v>
      </c>
      <c r="Z106" s="8"/>
      <c r="AA106" s="235"/>
      <c r="AB106" s="15">
        <f t="shared" si="168"/>
        <v>-8.2603360696764661E-3</v>
      </c>
      <c r="AC106" s="15">
        <f t="shared" ref="AC106:BA106" si="178">AC42/AB42-1</f>
        <v>-8.0989977371616062E-3</v>
      </c>
      <c r="AD106" s="15">
        <f t="shared" si="178"/>
        <v>-1.7763726989934558E-2</v>
      </c>
      <c r="AE106" s="15">
        <f t="shared" si="178"/>
        <v>-2.0975773769792094E-2</v>
      </c>
      <c r="AF106" s="15">
        <f t="shared" si="178"/>
        <v>-1.170631747835349E-2</v>
      </c>
      <c r="AG106" s="15">
        <f t="shared" si="178"/>
        <v>-1.4094405218931572E-2</v>
      </c>
      <c r="AH106" s="15">
        <f t="shared" si="178"/>
        <v>-1.283317311238541E-2</v>
      </c>
      <c r="AI106" s="15">
        <f t="shared" si="178"/>
        <v>-1.9378256417800999E-2</v>
      </c>
      <c r="AJ106" s="15">
        <f t="shared" si="178"/>
        <v>-1.2610490037993416E-2</v>
      </c>
      <c r="AK106" s="15">
        <f t="shared" si="178"/>
        <v>-1.3647925432624719E-2</v>
      </c>
      <c r="AL106" s="15">
        <f t="shared" si="178"/>
        <v>-2.5713665314937906E-2</v>
      </c>
      <c r="AM106" s="15">
        <f t="shared" si="178"/>
        <v>-2.845015789080596E-2</v>
      </c>
      <c r="AN106" s="15">
        <f t="shared" si="178"/>
        <v>-2.187907741483508E-2</v>
      </c>
      <c r="AO106" s="15">
        <f t="shared" si="178"/>
        <v>-1.9287980462489918E-2</v>
      </c>
      <c r="AP106" s="15">
        <f t="shared" si="178"/>
        <v>-1.7834930131009674E-2</v>
      </c>
      <c r="AQ106" s="15">
        <f t="shared" si="178"/>
        <v>-3.029818850938093E-2</v>
      </c>
      <c r="AR106" s="15">
        <f t="shared" si="178"/>
        <v>-2.7669423272102089E-2</v>
      </c>
      <c r="AS106" s="15">
        <f t="shared" si="178"/>
        <v>-2.3085610817759505E-2</v>
      </c>
      <c r="AT106" s="15">
        <f t="shared" si="178"/>
        <v>-4.8717108333654946E-2</v>
      </c>
      <c r="AU106" s="15">
        <f t="shared" si="178"/>
        <v>-2.1926466732588912E-2</v>
      </c>
      <c r="AV106" s="15">
        <f t="shared" si="178"/>
        <v>-2.3315145447279861E-2</v>
      </c>
      <c r="AW106" s="15">
        <f t="shared" si="178"/>
        <v>-2.7566266929842986E-2</v>
      </c>
      <c r="AX106" s="15">
        <f t="shared" si="178"/>
        <v>-2.3827960735325338E-2</v>
      </c>
      <c r="AY106" s="15">
        <f t="shared" si="178"/>
        <v>-1.7618013468053029E-2</v>
      </c>
      <c r="AZ106" s="15">
        <f t="shared" si="178"/>
        <v>-1.6803894193139435E-2</v>
      </c>
      <c r="BA106" s="15">
        <f t="shared" si="178"/>
        <v>-2.0168188381006202E-2</v>
      </c>
      <c r="BB106" s="15">
        <f t="shared" si="164"/>
        <v>-3.8502037406586642E-2</v>
      </c>
      <c r="BC106" s="15">
        <f t="shared" si="165"/>
        <v>-1.9200018772630889E-2</v>
      </c>
      <c r="BD106" s="15">
        <f t="shared" si="166"/>
        <v>-1</v>
      </c>
      <c r="BE106" s="15" t="e">
        <f t="shared" si="167"/>
        <v>#DIV/0!</v>
      </c>
      <c r="BF106" s="46"/>
      <c r="BG106" s="46"/>
      <c r="BH106" s="26"/>
    </row>
    <row r="107" spans="22:60" ht="15" customHeight="1" thickBot="1">
      <c r="V107" s="821" t="s">
        <v>298</v>
      </c>
      <c r="Y107" s="1178" t="s">
        <v>692</v>
      </c>
      <c r="Z107" s="19"/>
      <c r="AA107" s="242"/>
      <c r="AB107" s="16">
        <f>AB43/AA43-1</f>
        <v>9.1356338434371853E-3</v>
      </c>
      <c r="AC107" s="16">
        <f t="shared" ref="AC107:BA107" si="179">AC43/AB43-1</f>
        <v>-1.1231551782997506E-4</v>
      </c>
      <c r="AD107" s="16">
        <f t="shared" si="179"/>
        <v>1.7435879502774032E-3</v>
      </c>
      <c r="AE107" s="16">
        <f t="shared" si="179"/>
        <v>2.6774052713958163E-3</v>
      </c>
      <c r="AF107" s="16">
        <f t="shared" si="179"/>
        <v>9.0190386249870969E-3</v>
      </c>
      <c r="AG107" s="16">
        <f t="shared" si="179"/>
        <v>1.0744935916318088E-3</v>
      </c>
      <c r="AH107" s="16">
        <f t="shared" si="179"/>
        <v>4.3839343143814435E-3</v>
      </c>
      <c r="AI107" s="16">
        <f t="shared" si="179"/>
        <v>-5.5863890149809636E-2</v>
      </c>
      <c r="AJ107" s="16">
        <f t="shared" si="179"/>
        <v>6.8300000066033206E-2</v>
      </c>
      <c r="AK107" s="16">
        <f t="shared" si="179"/>
        <v>0.22313641715906929</v>
      </c>
      <c r="AL107" s="16">
        <f t="shared" si="179"/>
        <v>-0.21432932534252713</v>
      </c>
      <c r="AM107" s="16">
        <f t="shared" si="179"/>
        <v>-0.13639322178324076</v>
      </c>
      <c r="AN107" s="16">
        <f t="shared" si="179"/>
        <v>0.43796976330033255</v>
      </c>
      <c r="AO107" s="16">
        <f t="shared" si="179"/>
        <v>5.7614907059000631E-2</v>
      </c>
      <c r="AP107" s="16">
        <f t="shared" si="179"/>
        <v>6.1576130756410219E-2</v>
      </c>
      <c r="AQ107" s="16">
        <f t="shared" si="179"/>
        <v>5.7660667575810232E-2</v>
      </c>
      <c r="AR107" s="16">
        <f t="shared" si="179"/>
        <v>6.7399100037906612E-2</v>
      </c>
      <c r="AS107" s="16">
        <f t="shared" si="179"/>
        <v>0.20107828419569262</v>
      </c>
      <c r="AT107" s="16">
        <f t="shared" si="179"/>
        <v>4.3706614478805861E-2</v>
      </c>
      <c r="AU107" s="16">
        <f t="shared" si="179"/>
        <v>-7.0592532017821341E-3</v>
      </c>
      <c r="AV107" s="16">
        <f t="shared" si="179"/>
        <v>4.5244518614341533E-2</v>
      </c>
      <c r="AW107" s="16">
        <f t="shared" si="179"/>
        <v>1.9787610953204249E-2</v>
      </c>
      <c r="AX107" s="16">
        <f t="shared" si="179"/>
        <v>5.9063511361868271E-2</v>
      </c>
      <c r="AY107" s="16">
        <f t="shared" si="179"/>
        <v>9.8836106282053748E-2</v>
      </c>
      <c r="AZ107" s="16">
        <f t="shared" si="179"/>
        <v>-4.9341911733823518E-2</v>
      </c>
      <c r="BA107" s="16">
        <f t="shared" si="179"/>
        <v>-9.1966994063636953E-3</v>
      </c>
      <c r="BB107" s="16">
        <f t="shared" si="164"/>
        <v>5.7945279431888652E-2</v>
      </c>
      <c r="BC107" s="16">
        <f t="shared" si="165"/>
        <v>1.8678556297206494E-2</v>
      </c>
      <c r="BD107" s="16">
        <f t="shared" si="166"/>
        <v>-1</v>
      </c>
      <c r="BE107" s="16" t="e">
        <f t="shared" si="167"/>
        <v>#DIV/0!</v>
      </c>
      <c r="BF107" s="145"/>
      <c r="BG107" s="145"/>
      <c r="BH107" s="26"/>
    </row>
    <row r="108" spans="22:60" ht="15" customHeight="1" thickTop="1">
      <c r="V108" s="822" t="s">
        <v>58</v>
      </c>
      <c r="Y108" s="638" t="s">
        <v>0</v>
      </c>
      <c r="Z108" s="20"/>
      <c r="AA108" s="243"/>
      <c r="AB108" s="17">
        <f t="shared" si="168"/>
        <v>-2.6087430086443431E-2</v>
      </c>
      <c r="AC108" s="17">
        <f t="shared" ref="AC108:BA108" si="180">AC44/AB44-1</f>
        <v>1.9856389283113396E-2</v>
      </c>
      <c r="AD108" s="17">
        <f t="shared" si="180"/>
        <v>-9.2776615434617349E-2</v>
      </c>
      <c r="AE108" s="17">
        <f t="shared" si="180"/>
        <v>8.4597295859480504E-2</v>
      </c>
      <c r="AF108" s="17">
        <f t="shared" si="180"/>
        <v>-3.4210973654259735E-2</v>
      </c>
      <c r="AG108" s="17">
        <f t="shared" si="180"/>
        <v>-2.8734291956407754E-2</v>
      </c>
      <c r="AH108" s="17">
        <f t="shared" si="180"/>
        <v>-1.8448124474157779E-2</v>
      </c>
      <c r="AI108" s="17">
        <f t="shared" si="180"/>
        <v>-4.6601348759898187E-2</v>
      </c>
      <c r="AJ108" s="17">
        <f t="shared" si="180"/>
        <v>-3.0940602352149682E-3</v>
      </c>
      <c r="AK108" s="17">
        <f t="shared" si="180"/>
        <v>-2.0774387247768367E-4</v>
      </c>
      <c r="AL108" s="17">
        <f t="shared" si="180"/>
        <v>-2.2375565208380133E-2</v>
      </c>
      <c r="AM108" s="17">
        <f t="shared" si="180"/>
        <v>-1.874343702138781E-2</v>
      </c>
      <c r="AN108" s="17">
        <f t="shared" si="180"/>
        <v>-3.964906638856569E-2</v>
      </c>
      <c r="AO108" s="17">
        <f t="shared" si="180"/>
        <v>2.9538125879662314E-2</v>
      </c>
      <c r="AP108" s="17">
        <f t="shared" si="180"/>
        <v>-4.9857172908104319E-3</v>
      </c>
      <c r="AQ108" s="17">
        <f t="shared" si="180"/>
        <v>-1.6228455852857038E-2</v>
      </c>
      <c r="AR108" s="17">
        <f t="shared" si="180"/>
        <v>7.8211123525415704E-3</v>
      </c>
      <c r="AS108" s="17">
        <f t="shared" si="180"/>
        <v>-8.4378968220764072E-3</v>
      </c>
      <c r="AT108" s="17">
        <f t="shared" si="180"/>
        <v>-2.7330173300538996E-2</v>
      </c>
      <c r="AU108" s="17">
        <f t="shared" si="180"/>
        <v>1.4793174750042493E-2</v>
      </c>
      <c r="AV108" s="17">
        <f t="shared" si="180"/>
        <v>-2.8962806646171346E-2</v>
      </c>
      <c r="AW108" s="17">
        <f t="shared" si="180"/>
        <v>-2.582306293612413E-2</v>
      </c>
      <c r="AX108" s="17">
        <f t="shared" si="180"/>
        <v>-1.126125637106834E-2</v>
      </c>
      <c r="AY108" s="17">
        <f t="shared" si="180"/>
        <v>-1.9872838267884663E-2</v>
      </c>
      <c r="AZ108" s="17">
        <f t="shared" si="180"/>
        <v>-2.5784862898239891E-2</v>
      </c>
      <c r="BA108" s="17">
        <f t="shared" si="180"/>
        <v>-1.0573811656127696E-2</v>
      </c>
      <c r="BB108" s="17">
        <f t="shared" si="164"/>
        <v>-1.6235871548268443E-2</v>
      </c>
      <c r="BC108" s="17">
        <f t="shared" si="165"/>
        <v>-1.2643197136259055E-2</v>
      </c>
      <c r="BD108" s="17">
        <f t="shared" si="166"/>
        <v>-1</v>
      </c>
      <c r="BE108" s="17" t="e">
        <f t="shared" si="167"/>
        <v>#DIV/0!</v>
      </c>
      <c r="BF108" s="49"/>
      <c r="BG108" s="49"/>
    </row>
  </sheetData>
  <mergeCells count="3">
    <mergeCell ref="X1:Y1"/>
    <mergeCell ref="U1:V1"/>
    <mergeCell ref="U2:V2"/>
  </mergeCells>
  <phoneticPr fontId="9"/>
  <pageMargins left="0.78740157480314965" right="0.78740157480314965" top="0.98425196850393704" bottom="0.98425196850393704" header="0.51181102362204722" footer="0.51181102362204722"/>
  <pageSetup paperSize="9" scale="3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BF49"/>
  <sheetViews>
    <sheetView zoomScale="85" zoomScaleNormal="85" workbookViewId="0">
      <pane xSplit="24" ySplit="4" topLeftCell="Y5" activePane="bottomRight" state="frozen"/>
      <selection pane="topRight" activeCell="Y1" sqref="Y1"/>
      <selection pane="bottomLeft" activeCell="A5" sqref="A5"/>
      <selection pane="bottomRight" activeCell="Y5" sqref="Y5"/>
    </sheetView>
  </sheetViews>
  <sheetFormatPr defaultColWidth="9.6328125" defaultRowHeight="14"/>
  <cols>
    <col min="1" max="1" width="1.453125" style="201" customWidth="1"/>
    <col min="2" max="21" width="1.6328125" style="9" hidden="1" customWidth="1"/>
    <col min="22" max="22" width="1.6328125" style="9" customWidth="1"/>
    <col min="23" max="23" width="31.1796875" style="9" bestFit="1" customWidth="1"/>
    <col min="24" max="24" width="1" style="201" customWidth="1"/>
    <col min="25" max="25" width="41.453125" style="9" bestFit="1" customWidth="1"/>
    <col min="26" max="26" width="10.6328125" style="9" hidden="1" customWidth="1"/>
    <col min="27" max="42" width="8.6328125" style="9" bestFit="1" customWidth="1"/>
    <col min="43" max="43" width="9" style="9" bestFit="1" customWidth="1"/>
    <col min="44" max="50" width="8.6328125" style="9" bestFit="1" customWidth="1"/>
    <col min="51" max="53" width="8.6328125" style="9" customWidth="1"/>
    <col min="54" max="54" width="8.453125" style="9" customWidth="1"/>
    <col min="55" max="55" width="8.6328125" style="9" customWidth="1"/>
    <col min="56" max="57" width="8.6328125" style="9" hidden="1" customWidth="1"/>
    <col min="58" max="58" width="8.6328125" style="201" customWidth="1"/>
    <col min="59" max="59" width="4.36328125" style="9" customWidth="1"/>
    <col min="60" max="61" width="9" style="9" customWidth="1"/>
    <col min="62" max="16384" width="9.6328125" style="9"/>
  </cols>
  <sheetData>
    <row r="1" spans="23:58" ht="53.25" customHeight="1">
      <c r="W1" s="1445" t="s">
        <v>965</v>
      </c>
      <c r="Y1" s="1371" t="s">
        <v>966</v>
      </c>
      <c r="AC1" s="80"/>
      <c r="AD1" s="79"/>
    </row>
    <row r="2" spans="23:58" ht="14.25" customHeight="1">
      <c r="W2" s="1996" t="str">
        <f>'0.Contents'!$C2</f>
        <v>＜確報値＞</v>
      </c>
      <c r="X2" s="1996"/>
    </row>
    <row r="3" spans="23:58" ht="16.5">
      <c r="W3" s="201" t="s">
        <v>1388</v>
      </c>
      <c r="Y3" s="9" t="s">
        <v>941</v>
      </c>
    </row>
    <row r="4" spans="23:58">
      <c r="W4" s="10"/>
      <c r="Y4" s="10"/>
      <c r="Z4" s="200"/>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471"/>
    </row>
    <row r="5" spans="23:58">
      <c r="W5" s="636" t="s">
        <v>306</v>
      </c>
      <c r="Y5" s="636" t="s">
        <v>782</v>
      </c>
      <c r="Z5" s="11"/>
      <c r="AA5" s="11">
        <v>11362.347091586027</v>
      </c>
      <c r="AB5" s="11">
        <v>11223.732537319809</v>
      </c>
      <c r="AC5" s="11">
        <v>11167.986756006101</v>
      </c>
      <c r="AD5" s="11">
        <v>11176.967651326468</v>
      </c>
      <c r="AE5" s="11">
        <v>10970.218041459788</v>
      </c>
      <c r="AF5" s="11">
        <v>10597.847207784418</v>
      </c>
      <c r="AG5" s="11">
        <v>10434.251969961591</v>
      </c>
      <c r="AH5" s="11">
        <v>10339.424752927054</v>
      </c>
      <c r="AI5" s="11">
        <v>10214.949291649402</v>
      </c>
      <c r="AJ5" s="11">
        <v>10154.691079707291</v>
      </c>
      <c r="AK5" s="11">
        <v>10207.120952179599</v>
      </c>
      <c r="AL5" s="11">
        <v>10019.527337461655</v>
      </c>
      <c r="AM5" s="11">
        <v>10030.149181146073</v>
      </c>
      <c r="AN5" s="11">
        <v>10023.159686914465</v>
      </c>
      <c r="AO5" s="11">
        <v>9918.39935648547</v>
      </c>
      <c r="AP5" s="11">
        <v>9915.1310816137084</v>
      </c>
      <c r="AQ5" s="11">
        <v>9952.6498582745189</v>
      </c>
      <c r="AR5" s="11">
        <v>10339.377721903998</v>
      </c>
      <c r="AS5" s="11">
        <v>9649.0997783222247</v>
      </c>
      <c r="AT5" s="11">
        <v>9416.3918259959755</v>
      </c>
      <c r="AU5" s="11">
        <v>9665.5677544794016</v>
      </c>
      <c r="AV5" s="11">
        <v>9506.995988323757</v>
      </c>
      <c r="AW5" s="11">
        <v>9442.3638309709804</v>
      </c>
      <c r="AX5" s="11">
        <v>9397.8383441394926</v>
      </c>
      <c r="AY5" s="11">
        <v>9274.0028026490545</v>
      </c>
      <c r="AZ5" s="11">
        <v>9295.3831855873577</v>
      </c>
      <c r="BA5" s="11">
        <v>9257.7904107746435</v>
      </c>
      <c r="BB5" s="11">
        <v>9385.3629096292625</v>
      </c>
      <c r="BC5" s="11">
        <v>9352.9176226323998</v>
      </c>
      <c r="BD5" s="11">
        <f>'12.N2O_detail'!BD15</f>
        <v>0</v>
      </c>
      <c r="BE5" s="11">
        <f>'12.N2O_detail'!BE15</f>
        <v>0</v>
      </c>
      <c r="BF5" s="433"/>
    </row>
    <row r="6" spans="23:58">
      <c r="W6" s="636" t="s">
        <v>307</v>
      </c>
      <c r="Y6" s="636" t="s">
        <v>783</v>
      </c>
      <c r="Z6" s="11"/>
      <c r="AA6" s="11">
        <v>6215.5233743739518</v>
      </c>
      <c r="AB6" s="11">
        <v>6462.9687459132056</v>
      </c>
      <c r="AC6" s="11">
        <v>6581.771391826127</v>
      </c>
      <c r="AD6" s="11">
        <v>6703.1699432746454</v>
      </c>
      <c r="AE6" s="11">
        <v>6948.0820137857236</v>
      </c>
      <c r="AF6" s="11">
        <v>7521.0500843735317</v>
      </c>
      <c r="AG6" s="11">
        <v>7699.2442575175619</v>
      </c>
      <c r="AH6" s="11">
        <v>7889.5022799084918</v>
      </c>
      <c r="AI6" s="11">
        <v>7722.2024412713636</v>
      </c>
      <c r="AJ6" s="11">
        <v>7844.4472977003643</v>
      </c>
      <c r="AK6" s="11">
        <v>7846.8465538467462</v>
      </c>
      <c r="AL6" s="11">
        <v>7847.4984408586251</v>
      </c>
      <c r="AM6" s="11">
        <v>7662.3084559388717</v>
      </c>
      <c r="AN6" s="11">
        <v>7411.251331694516</v>
      </c>
      <c r="AO6" s="11">
        <v>7185.4732106808287</v>
      </c>
      <c r="AP6" s="11">
        <v>7176.120813041488</v>
      </c>
      <c r="AQ6" s="11">
        <v>6946.5292443550989</v>
      </c>
      <c r="AR6" s="11">
        <v>6925.7760920513983</v>
      </c>
      <c r="AS6" s="11">
        <v>6640.0609747304279</v>
      </c>
      <c r="AT6" s="11">
        <v>6349.7604138246879</v>
      </c>
      <c r="AU6" s="11">
        <v>6166.5397641743102</v>
      </c>
      <c r="AV6" s="11">
        <v>6186.4617098190674</v>
      </c>
      <c r="AW6" s="11">
        <v>6148.1695896433848</v>
      </c>
      <c r="AX6" s="11">
        <v>6191.4047308980453</v>
      </c>
      <c r="AY6" s="11">
        <v>6082.3732475403203</v>
      </c>
      <c r="AZ6" s="11">
        <v>6055.3141528425995</v>
      </c>
      <c r="BA6" s="11">
        <v>5790.4967698831506</v>
      </c>
      <c r="BB6" s="11">
        <v>5933.715632420809</v>
      </c>
      <c r="BC6" s="11">
        <v>5697.3240021975644</v>
      </c>
      <c r="BD6" s="11">
        <f>'12.N2O_detail'!BD5+'12.N2O_detail'!BD11</f>
        <v>0</v>
      </c>
      <c r="BE6" s="11">
        <f>'12.N2O_detail'!BE5+'12.N2O_detail'!BE11</f>
        <v>0</v>
      </c>
      <c r="BF6" s="433"/>
    </row>
    <row r="7" spans="23:58">
      <c r="W7" s="636" t="s">
        <v>308</v>
      </c>
      <c r="Y7" s="636" t="s">
        <v>784</v>
      </c>
      <c r="Z7" s="11"/>
      <c r="AA7" s="11">
        <v>4387.350089581033</v>
      </c>
      <c r="AB7" s="11">
        <v>4460.7065180828231</v>
      </c>
      <c r="AC7" s="11">
        <v>4604.1513803673452</v>
      </c>
      <c r="AD7" s="11">
        <v>4604.0987895704893</v>
      </c>
      <c r="AE7" s="11">
        <v>4744.0872089677368</v>
      </c>
      <c r="AF7" s="11">
        <v>4945.8527808408207</v>
      </c>
      <c r="AG7" s="11">
        <v>5058.4069899842498</v>
      </c>
      <c r="AH7" s="11">
        <v>5166.5006800353403</v>
      </c>
      <c r="AI7" s="11">
        <v>5167.6920367170369</v>
      </c>
      <c r="AJ7" s="11">
        <v>5168.8712460307315</v>
      </c>
      <c r="AK7" s="11">
        <v>5131.8270226337436</v>
      </c>
      <c r="AL7" s="11">
        <v>5063.1179747262322</v>
      </c>
      <c r="AM7" s="11">
        <v>4820.9150009936611</v>
      </c>
      <c r="AN7" s="11">
        <v>4875.3917172767187</v>
      </c>
      <c r="AO7" s="11">
        <v>4880.5187799006417</v>
      </c>
      <c r="AP7" s="11">
        <v>4945.3219268625235</v>
      </c>
      <c r="AQ7" s="11">
        <v>4795.3371333445202</v>
      </c>
      <c r="AR7" s="11">
        <v>4594.8824500586315</v>
      </c>
      <c r="AS7" s="11">
        <v>4556.1521943512525</v>
      </c>
      <c r="AT7" s="11">
        <v>4358.1584605370681</v>
      </c>
      <c r="AU7" s="11">
        <v>4275.2334006445608</v>
      </c>
      <c r="AV7" s="11">
        <v>4319.2252931184667</v>
      </c>
      <c r="AW7" s="11">
        <v>4279.9251238776296</v>
      </c>
      <c r="AX7" s="11">
        <v>4289.2300500646152</v>
      </c>
      <c r="AY7" s="11">
        <v>4139.024820780699</v>
      </c>
      <c r="AZ7" s="11">
        <v>4187.0769762498303</v>
      </c>
      <c r="BA7" s="11">
        <v>4042.910969079936</v>
      </c>
      <c r="BB7" s="11">
        <v>4079.0603507856854</v>
      </c>
      <c r="BC7" s="11">
        <v>4073.9792054265235</v>
      </c>
      <c r="BD7" s="11">
        <f>'12.N2O_detail'!BD19</f>
        <v>0</v>
      </c>
      <c r="BE7" s="11">
        <f>'12.N2O_detail'!BE19</f>
        <v>0</v>
      </c>
      <c r="BF7" s="433"/>
    </row>
    <row r="8" spans="23:58" ht="13.5" customHeight="1" thickBot="1">
      <c r="W8" s="1451" t="s">
        <v>1057</v>
      </c>
      <c r="Y8" s="637" t="s">
        <v>1248</v>
      </c>
      <c r="Z8" s="12"/>
      <c r="AA8" s="12">
        <v>9910.6586158148075</v>
      </c>
      <c r="AB8" s="12">
        <v>9433.1295624956929</v>
      </c>
      <c r="AC8" s="12">
        <v>9398.8544222426717</v>
      </c>
      <c r="AD8" s="12">
        <v>9131.1318698893083</v>
      </c>
      <c r="AE8" s="12">
        <v>10208.630427212322</v>
      </c>
      <c r="AF8" s="12">
        <v>10114.044334040294</v>
      </c>
      <c r="AG8" s="12">
        <v>11117.329105593026</v>
      </c>
      <c r="AH8" s="12">
        <v>11721.06177592275</v>
      </c>
      <c r="AI8" s="12">
        <v>10428.204222230408</v>
      </c>
      <c r="AJ8" s="12">
        <v>4218.5895017867424</v>
      </c>
      <c r="AK8" s="12">
        <v>6719.7584773469416</v>
      </c>
      <c r="AL8" s="12">
        <v>3358.1568536531995</v>
      </c>
      <c r="AM8" s="12">
        <v>3222.2053164553804</v>
      </c>
      <c r="AN8" s="12">
        <v>3267.600592395062</v>
      </c>
      <c r="AO8" s="12">
        <v>3423.3922951847712</v>
      </c>
      <c r="AP8" s="12">
        <v>2926.0395015680419</v>
      </c>
      <c r="AQ8" s="12">
        <v>3142.8002818294981</v>
      </c>
      <c r="AR8" s="12">
        <v>2342.3071168743591</v>
      </c>
      <c r="AS8" s="12">
        <v>2541.343930866442</v>
      </c>
      <c r="AT8" s="12">
        <v>2618.690873776256</v>
      </c>
      <c r="AU8" s="12">
        <v>2088.0104847180719</v>
      </c>
      <c r="AV8" s="12">
        <v>1777.151565658281</v>
      </c>
      <c r="AW8" s="12">
        <v>1600.334984627242</v>
      </c>
      <c r="AX8" s="12">
        <v>1617.7588718757988</v>
      </c>
      <c r="AY8" s="12">
        <v>1605.6848886001922</v>
      </c>
      <c r="AZ8" s="12">
        <v>1199.3696117404465</v>
      </c>
      <c r="BA8" s="12">
        <v>1104.6021747670275</v>
      </c>
      <c r="BB8" s="12">
        <v>1019.6588200937098</v>
      </c>
      <c r="BC8" s="12">
        <v>875.75574343863479</v>
      </c>
      <c r="BD8" s="12">
        <f>'12.N2O_detail'!BD12</f>
        <v>0</v>
      </c>
      <c r="BE8" s="12">
        <f>'12.N2O_detail'!BE12</f>
        <v>0</v>
      </c>
      <c r="BF8" s="433"/>
    </row>
    <row r="9" spans="23:58" ht="14.5" thickTop="1">
      <c r="W9" s="638" t="s">
        <v>60</v>
      </c>
      <c r="Y9" s="638" t="s">
        <v>785</v>
      </c>
      <c r="Z9" s="13"/>
      <c r="AA9" s="13">
        <f t="shared" ref="AA9:AX9" si="1">SUM(AA5:AA8)</f>
        <v>31875.879171355817</v>
      </c>
      <c r="AB9" s="13">
        <f t="shared" si="1"/>
        <v>31580.537363811527</v>
      </c>
      <c r="AC9" s="13">
        <f t="shared" si="1"/>
        <v>31752.763950442244</v>
      </c>
      <c r="AD9" s="13">
        <f t="shared" si="1"/>
        <v>31615.368254060912</v>
      </c>
      <c r="AE9" s="13">
        <f t="shared" si="1"/>
        <v>32871.017691425572</v>
      </c>
      <c r="AF9" s="13">
        <f t="shared" si="1"/>
        <v>33178.794407039066</v>
      </c>
      <c r="AG9" s="13">
        <f t="shared" si="1"/>
        <v>34309.232323056429</v>
      </c>
      <c r="AH9" s="13">
        <f t="shared" si="1"/>
        <v>35116.489488793639</v>
      </c>
      <c r="AI9" s="13">
        <f t="shared" si="1"/>
        <v>33533.04799186821</v>
      </c>
      <c r="AJ9" s="13">
        <f t="shared" si="1"/>
        <v>27386.599125225126</v>
      </c>
      <c r="AK9" s="13">
        <f t="shared" si="1"/>
        <v>29905.553006007034</v>
      </c>
      <c r="AL9" s="13">
        <f t="shared" si="1"/>
        <v>26288.300606699711</v>
      </c>
      <c r="AM9" s="13">
        <f t="shared" si="1"/>
        <v>25735.577954533986</v>
      </c>
      <c r="AN9" s="13">
        <f t="shared" si="1"/>
        <v>25577.403328280761</v>
      </c>
      <c r="AO9" s="13">
        <f t="shared" si="1"/>
        <v>25407.78364225171</v>
      </c>
      <c r="AP9" s="13">
        <f t="shared" si="1"/>
        <v>24962.613323085759</v>
      </c>
      <c r="AQ9" s="13">
        <f t="shared" si="1"/>
        <v>24837.31651780364</v>
      </c>
      <c r="AR9" s="13">
        <f t="shared" si="1"/>
        <v>24202.343380888386</v>
      </c>
      <c r="AS9" s="13">
        <f t="shared" si="1"/>
        <v>23386.656878270347</v>
      </c>
      <c r="AT9" s="13">
        <f t="shared" si="1"/>
        <v>22743.001574133988</v>
      </c>
      <c r="AU9" s="13">
        <f t="shared" si="1"/>
        <v>22195.351404016343</v>
      </c>
      <c r="AV9" s="13">
        <f t="shared" si="1"/>
        <v>21789.834556919574</v>
      </c>
      <c r="AW9" s="13">
        <f t="shared" si="1"/>
        <v>21470.793529119237</v>
      </c>
      <c r="AX9" s="13">
        <f t="shared" si="1"/>
        <v>21496.231996977953</v>
      </c>
      <c r="AY9" s="13">
        <f>SUM(AY5:AY8)</f>
        <v>21101.085759570266</v>
      </c>
      <c r="AZ9" s="13">
        <f>SUM(AZ5:AZ8)</f>
        <v>20737.143926420234</v>
      </c>
      <c r="BA9" s="13">
        <f>SUM(BA5:BA8)</f>
        <v>20195.800324504755</v>
      </c>
      <c r="BB9" s="13">
        <f t="shared" ref="BB9" si="2">SUM(BB5:BB8)</f>
        <v>20417.79771292947</v>
      </c>
      <c r="BC9" s="13">
        <f t="shared" ref="BC9" si="3">SUM(BC5:BC8)</f>
        <v>19999.976573695123</v>
      </c>
      <c r="BD9" s="13">
        <f>SUM(BD5:BD8)</f>
        <v>0</v>
      </c>
      <c r="BE9" s="13">
        <f>SUM(BE5:BE8)</f>
        <v>0</v>
      </c>
      <c r="BF9" s="433"/>
    </row>
    <row r="10" spans="23:58">
      <c r="Z10" s="80"/>
      <c r="AA10" s="80"/>
      <c r="AB10" s="80"/>
      <c r="AC10" s="80"/>
      <c r="AD10" s="80"/>
      <c r="AE10" s="80"/>
      <c r="AF10" s="80"/>
      <c r="AG10" s="80"/>
      <c r="AH10" s="80"/>
      <c r="AI10" s="80"/>
      <c r="AJ10" s="80"/>
      <c r="AK10" s="80"/>
      <c r="AL10" s="80"/>
    </row>
    <row r="11" spans="23:58">
      <c r="W11" s="9" t="s">
        <v>939</v>
      </c>
      <c r="Y11" s="9" t="s">
        <v>967</v>
      </c>
      <c r="Z11" s="79"/>
      <c r="AA11" s="79"/>
    </row>
    <row r="12" spans="23:58">
      <c r="W12" s="10"/>
      <c r="Y12" s="10"/>
      <c r="Z12" s="200"/>
      <c r="AA12" s="10">
        <v>1990</v>
      </c>
      <c r="AB12" s="10">
        <f t="shared" ref="AB12:AP12" si="4">AA12+1</f>
        <v>1991</v>
      </c>
      <c r="AC12" s="10">
        <f t="shared" si="4"/>
        <v>1992</v>
      </c>
      <c r="AD12" s="10">
        <f t="shared" si="4"/>
        <v>1993</v>
      </c>
      <c r="AE12" s="10">
        <f t="shared" si="4"/>
        <v>1994</v>
      </c>
      <c r="AF12" s="10">
        <f t="shared" si="4"/>
        <v>1995</v>
      </c>
      <c r="AG12" s="10">
        <f t="shared" si="4"/>
        <v>1996</v>
      </c>
      <c r="AH12" s="10">
        <f t="shared" si="4"/>
        <v>1997</v>
      </c>
      <c r="AI12" s="10">
        <f t="shared" si="4"/>
        <v>1998</v>
      </c>
      <c r="AJ12" s="10">
        <f t="shared" si="4"/>
        <v>1999</v>
      </c>
      <c r="AK12" s="10">
        <f t="shared" si="4"/>
        <v>2000</v>
      </c>
      <c r="AL12" s="10">
        <f t="shared" si="4"/>
        <v>2001</v>
      </c>
      <c r="AM12" s="10">
        <f t="shared" si="4"/>
        <v>2002</v>
      </c>
      <c r="AN12" s="10">
        <f t="shared" si="4"/>
        <v>2003</v>
      </c>
      <c r="AO12" s="10">
        <f t="shared" si="4"/>
        <v>2004</v>
      </c>
      <c r="AP12" s="10">
        <f t="shared" si="4"/>
        <v>2005</v>
      </c>
      <c r="AQ12" s="10">
        <f t="shared" ref="AQ12:AZ12" si="5">AP12+1</f>
        <v>2006</v>
      </c>
      <c r="AR12" s="10">
        <f t="shared" si="5"/>
        <v>2007</v>
      </c>
      <c r="AS12" s="10">
        <f t="shared" si="5"/>
        <v>2008</v>
      </c>
      <c r="AT12" s="10">
        <f t="shared" si="5"/>
        <v>2009</v>
      </c>
      <c r="AU12" s="10">
        <f t="shared" si="5"/>
        <v>2010</v>
      </c>
      <c r="AV12" s="10">
        <f t="shared" si="5"/>
        <v>2011</v>
      </c>
      <c r="AW12" s="10">
        <f t="shared" si="5"/>
        <v>2012</v>
      </c>
      <c r="AX12" s="10">
        <f t="shared" si="5"/>
        <v>2013</v>
      </c>
      <c r="AY12" s="10">
        <f t="shared" si="5"/>
        <v>2014</v>
      </c>
      <c r="AZ12" s="10">
        <f t="shared" si="5"/>
        <v>2015</v>
      </c>
      <c r="BA12" s="10">
        <f>AZ12+1</f>
        <v>2016</v>
      </c>
      <c r="BB12" s="10">
        <f>BA12+1</f>
        <v>2017</v>
      </c>
      <c r="BC12" s="10">
        <f>BB12+1</f>
        <v>2018</v>
      </c>
      <c r="BD12" s="10">
        <f>BC12+1</f>
        <v>2019</v>
      </c>
      <c r="BE12" s="10">
        <f>BD12+1</f>
        <v>2020</v>
      </c>
      <c r="BF12" s="1471"/>
    </row>
    <row r="13" spans="23:58">
      <c r="W13" s="636" t="s">
        <v>306</v>
      </c>
      <c r="Y13" s="636" t="s">
        <v>782</v>
      </c>
      <c r="Z13" s="32"/>
      <c r="AA13" s="6">
        <f t="shared" ref="AA13:AX13" si="6">AA5/AA$9</f>
        <v>0.35645595939504054</v>
      </c>
      <c r="AB13" s="6">
        <f t="shared" si="6"/>
        <v>0.35540030266176548</v>
      </c>
      <c r="AC13" s="6">
        <f t="shared" si="6"/>
        <v>0.35171699614674196</v>
      </c>
      <c r="AD13" s="6">
        <f t="shared" si="6"/>
        <v>0.35352957338685481</v>
      </c>
      <c r="AE13" s="6">
        <f t="shared" si="6"/>
        <v>0.33373527234361766</v>
      </c>
      <c r="AF13" s="6">
        <f t="shared" si="6"/>
        <v>0.31941628371933928</v>
      </c>
      <c r="AG13" s="6">
        <f t="shared" si="6"/>
        <v>0.30412373764916867</v>
      </c>
      <c r="AH13" s="6">
        <f t="shared" si="6"/>
        <v>0.29443218566100032</v>
      </c>
      <c r="AI13" s="6">
        <f t="shared" si="6"/>
        <v>0.30462334632171029</v>
      </c>
      <c r="AJ13" s="6">
        <f t="shared" si="6"/>
        <v>0.37079051083615755</v>
      </c>
      <c r="AK13" s="6">
        <f t="shared" si="6"/>
        <v>0.34131189448759991</v>
      </c>
      <c r="AL13" s="6">
        <f t="shared" si="6"/>
        <v>0.38114016905711001</v>
      </c>
      <c r="AM13" s="6">
        <f t="shared" si="6"/>
        <v>0.38973864114751705</v>
      </c>
      <c r="AN13" s="6">
        <f t="shared" si="6"/>
        <v>0.39187557697977593</v>
      </c>
      <c r="AO13" s="6">
        <f t="shared" si="6"/>
        <v>0.39036853808813654</v>
      </c>
      <c r="AP13" s="6">
        <f t="shared" si="6"/>
        <v>0.39719924165327924</v>
      </c>
      <c r="AQ13" s="6">
        <f t="shared" si="6"/>
        <v>0.40071357351106585</v>
      </c>
      <c r="AR13" s="6">
        <f t="shared" si="6"/>
        <v>0.42720564530410671</v>
      </c>
      <c r="AS13" s="6">
        <f t="shared" si="6"/>
        <v>0.41258995796392178</v>
      </c>
      <c r="AT13" s="6">
        <f t="shared" si="6"/>
        <v>0.41403469965483369</v>
      </c>
      <c r="AU13" s="6">
        <f t="shared" si="6"/>
        <v>0.43547712214776541</v>
      </c>
      <c r="AV13" s="6">
        <f t="shared" si="6"/>
        <v>0.43630418411344563</v>
      </c>
      <c r="AW13" s="6">
        <f t="shared" si="6"/>
        <v>0.43977712412748071</v>
      </c>
      <c r="AX13" s="6">
        <f t="shared" si="6"/>
        <v>0.43718537953352415</v>
      </c>
      <c r="AY13" s="6">
        <f t="shared" ref="AY13:BC16" si="7">AY5/AY$9</f>
        <v>0.43950358329039485</v>
      </c>
      <c r="AZ13" s="6">
        <f t="shared" si="7"/>
        <v>0.44824799492974249</v>
      </c>
      <c r="BA13" s="6">
        <f t="shared" si="7"/>
        <v>0.45840175987190868</v>
      </c>
      <c r="BB13" s="6">
        <f t="shared" si="7"/>
        <v>0.45966577990367824</v>
      </c>
      <c r="BC13" s="6">
        <f t="shared" si="7"/>
        <v>0.46764642889301089</v>
      </c>
      <c r="BD13" s="182" t="e">
        <f t="shared" ref="BD13:BE13" si="8">BD5/BD$9</f>
        <v>#DIV/0!</v>
      </c>
      <c r="BE13" s="182" t="e">
        <f t="shared" si="8"/>
        <v>#DIV/0!</v>
      </c>
      <c r="BF13" s="1481"/>
    </row>
    <row r="14" spans="23:58">
      <c r="W14" s="636" t="s">
        <v>307</v>
      </c>
      <c r="Y14" s="636" t="s">
        <v>786</v>
      </c>
      <c r="Z14" s="32"/>
      <c r="AA14" s="6">
        <f t="shared" ref="AA14:AX14" si="9">AA6/AA$9</f>
        <v>0.19499143352128534</v>
      </c>
      <c r="AB14" s="6">
        <f t="shared" si="9"/>
        <v>0.20465037283751827</v>
      </c>
      <c r="AC14" s="6">
        <f t="shared" si="9"/>
        <v>0.20728184173505493</v>
      </c>
      <c r="AD14" s="6">
        <f t="shared" si="9"/>
        <v>0.21202251668897265</v>
      </c>
      <c r="AE14" s="6">
        <f t="shared" si="9"/>
        <v>0.21137410709368259</v>
      </c>
      <c r="AF14" s="6">
        <f t="shared" si="9"/>
        <v>0.22668244035949356</v>
      </c>
      <c r="AG14" s="6">
        <f t="shared" si="9"/>
        <v>0.22440736024115379</v>
      </c>
      <c r="AH14" s="6">
        <f t="shared" si="9"/>
        <v>0.22466659950238441</v>
      </c>
      <c r="AI14" s="6">
        <f t="shared" si="9"/>
        <v>0.23028632658576112</v>
      </c>
      <c r="AJ14" s="6">
        <f t="shared" si="9"/>
        <v>0.28643378689817078</v>
      </c>
      <c r="AK14" s="6">
        <f t="shared" si="9"/>
        <v>0.26238760915976289</v>
      </c>
      <c r="AL14" s="6">
        <f t="shared" si="9"/>
        <v>0.29851676448262499</v>
      </c>
      <c r="AM14" s="6">
        <f t="shared" si="9"/>
        <v>0.29773213057330844</v>
      </c>
      <c r="AN14" s="6">
        <f t="shared" si="9"/>
        <v>0.2897577692532981</v>
      </c>
      <c r="AO14" s="6">
        <f t="shared" si="9"/>
        <v>0.28280598228693166</v>
      </c>
      <c r="AP14" s="6">
        <f t="shared" si="9"/>
        <v>0.28747474153296743</v>
      </c>
      <c r="AQ14" s="6">
        <f t="shared" si="9"/>
        <v>0.27968114990907961</v>
      </c>
      <c r="AR14" s="6">
        <f t="shared" si="9"/>
        <v>0.28616138458395746</v>
      </c>
      <c r="AS14" s="6">
        <f t="shared" si="9"/>
        <v>0.28392518902092517</v>
      </c>
      <c r="AT14" s="6">
        <f t="shared" si="9"/>
        <v>0.27919623507595326</v>
      </c>
      <c r="AU14" s="6">
        <f t="shared" si="9"/>
        <v>0.27783023804968676</v>
      </c>
      <c r="AV14" s="6">
        <f t="shared" si="9"/>
        <v>0.28391503816418362</v>
      </c>
      <c r="AW14" s="6">
        <f t="shared" si="9"/>
        <v>0.28635036619885895</v>
      </c>
      <c r="AX14" s="6">
        <f t="shared" si="9"/>
        <v>0.28802279077414422</v>
      </c>
      <c r="AY14" s="6">
        <f t="shared" si="7"/>
        <v>0.28824930227970369</v>
      </c>
      <c r="AZ14" s="6">
        <f t="shared" si="7"/>
        <v>0.2920032852319554</v>
      </c>
      <c r="BA14" s="6">
        <f t="shared" si="7"/>
        <v>0.28671786593459231</v>
      </c>
      <c r="BB14" s="6">
        <f t="shared" si="7"/>
        <v>0.29061487021508264</v>
      </c>
      <c r="BC14" s="6">
        <f t="shared" si="7"/>
        <v>0.28486653377839172</v>
      </c>
      <c r="BD14" s="182" t="e">
        <f t="shared" ref="BD14:BE14" si="10">BD6/BD$9</f>
        <v>#DIV/0!</v>
      </c>
      <c r="BE14" s="182" t="e">
        <f t="shared" si="10"/>
        <v>#DIV/0!</v>
      </c>
      <c r="BF14" s="1481"/>
    </row>
    <row r="15" spans="23:58">
      <c r="W15" s="636" t="s">
        <v>308</v>
      </c>
      <c r="Y15" s="636" t="s">
        <v>784</v>
      </c>
      <c r="Z15" s="32"/>
      <c r="AA15" s="6">
        <f t="shared" ref="AA15:AX15" si="11">AA7/AA$9</f>
        <v>0.13763855942594916</v>
      </c>
      <c r="AB15" s="6">
        <f t="shared" si="11"/>
        <v>0.14124859455983779</v>
      </c>
      <c r="AC15" s="6">
        <f t="shared" si="11"/>
        <v>0.14500001913386881</v>
      </c>
      <c r="AD15" s="6">
        <f t="shared" si="11"/>
        <v>0.14562850423161225</v>
      </c>
      <c r="AE15" s="6">
        <f t="shared" si="11"/>
        <v>0.14432431796005013</v>
      </c>
      <c r="AF15" s="6">
        <f t="shared" si="11"/>
        <v>0.14906668157271954</v>
      </c>
      <c r="AG15" s="6">
        <f t="shared" si="11"/>
        <v>0.14743573806473392</v>
      </c>
      <c r="AH15" s="6">
        <f t="shared" si="11"/>
        <v>0.14712463447361593</v>
      </c>
      <c r="AI15" s="6">
        <f t="shared" si="11"/>
        <v>0.15410743568464777</v>
      </c>
      <c r="AJ15" s="6">
        <f t="shared" si="11"/>
        <v>0.18873724416807236</v>
      </c>
      <c r="AK15" s="6">
        <f t="shared" si="11"/>
        <v>0.17160114115271266</v>
      </c>
      <c r="AL15" s="6">
        <f t="shared" si="11"/>
        <v>0.1925996682127056</v>
      </c>
      <c r="AM15" s="6">
        <f t="shared" si="11"/>
        <v>0.18732491687229944</v>
      </c>
      <c r="AN15" s="6">
        <f t="shared" si="11"/>
        <v>0.19061323992518159</v>
      </c>
      <c r="AO15" s="6">
        <f t="shared" si="11"/>
        <v>0.19208754484923329</v>
      </c>
      <c r="AP15" s="6">
        <f t="shared" si="11"/>
        <v>0.19810914277508851</v>
      </c>
      <c r="AQ15" s="6">
        <f t="shared" si="11"/>
        <v>0.19306985639560434</v>
      </c>
      <c r="AR15" s="6">
        <f t="shared" si="11"/>
        <v>0.18985279143204889</v>
      </c>
      <c r="AS15" s="6">
        <f t="shared" si="11"/>
        <v>0.19481844788959937</v>
      </c>
      <c r="AT15" s="6">
        <f t="shared" si="11"/>
        <v>0.19162635355456675</v>
      </c>
      <c r="AU15" s="6">
        <f t="shared" si="11"/>
        <v>0.19261841467718052</v>
      </c>
      <c r="AV15" s="6">
        <f t="shared" si="11"/>
        <v>0.19822203247279152</v>
      </c>
      <c r="AW15" s="6">
        <f t="shared" si="11"/>
        <v>0.19933707238500925</v>
      </c>
      <c r="AX15" s="6">
        <f t="shared" si="11"/>
        <v>0.19953404162495159</v>
      </c>
      <c r="AY15" s="6">
        <f t="shared" si="7"/>
        <v>0.19615222021944867</v>
      </c>
      <c r="AZ15" s="6">
        <f t="shared" si="7"/>
        <v>0.20191194077190491</v>
      </c>
      <c r="BA15" s="6">
        <f t="shared" si="7"/>
        <v>0.200185726939201</v>
      </c>
      <c r="BB15" s="6">
        <f t="shared" si="7"/>
        <v>0.19977964362937342</v>
      </c>
      <c r="BC15" s="6">
        <f t="shared" si="7"/>
        <v>0.20369919886730298</v>
      </c>
      <c r="BD15" s="182" t="e">
        <f t="shared" ref="BD15:BE15" si="12">BD7/BD$9</f>
        <v>#DIV/0!</v>
      </c>
      <c r="BE15" s="182" t="e">
        <f t="shared" si="12"/>
        <v>#DIV/0!</v>
      </c>
      <c r="BF15" s="1481"/>
    </row>
    <row r="16" spans="23:58" ht="14.5" thickBot="1">
      <c r="W16" s="1451" t="s">
        <v>1057</v>
      </c>
      <c r="Y16" s="637" t="s">
        <v>1248</v>
      </c>
      <c r="Z16" s="238"/>
      <c r="AA16" s="7">
        <f t="shared" ref="AA16:AX16" si="13">AA8/AA$9</f>
        <v>0.31091404765772507</v>
      </c>
      <c r="AB16" s="7">
        <f t="shared" si="13"/>
        <v>0.2987007299408786</v>
      </c>
      <c r="AC16" s="7">
        <f t="shared" si="13"/>
        <v>0.29600114298433433</v>
      </c>
      <c r="AD16" s="7">
        <f t="shared" si="13"/>
        <v>0.28881940569256026</v>
      </c>
      <c r="AE16" s="7">
        <f t="shared" si="13"/>
        <v>0.31056630260264956</v>
      </c>
      <c r="AF16" s="7">
        <f t="shared" si="13"/>
        <v>0.30483459434844756</v>
      </c>
      <c r="AG16" s="7">
        <f t="shared" si="13"/>
        <v>0.32403316404494364</v>
      </c>
      <c r="AH16" s="7">
        <f t="shared" si="13"/>
        <v>0.33377658036299929</v>
      </c>
      <c r="AI16" s="7">
        <f t="shared" si="13"/>
        <v>0.31098289140788082</v>
      </c>
      <c r="AJ16" s="7">
        <f t="shared" si="13"/>
        <v>0.15403845809759939</v>
      </c>
      <c r="AK16" s="7">
        <f t="shared" si="13"/>
        <v>0.2246993551999244</v>
      </c>
      <c r="AL16" s="7">
        <f t="shared" si="13"/>
        <v>0.12774339824755943</v>
      </c>
      <c r="AM16" s="7">
        <f t="shared" si="13"/>
        <v>0.12520431140687499</v>
      </c>
      <c r="AN16" s="7">
        <f t="shared" si="13"/>
        <v>0.12775341384174438</v>
      </c>
      <c r="AO16" s="7">
        <f t="shared" si="13"/>
        <v>0.13473793477569854</v>
      </c>
      <c r="AP16" s="7">
        <f t="shared" si="13"/>
        <v>0.1172168740386649</v>
      </c>
      <c r="AQ16" s="7">
        <f t="shared" si="13"/>
        <v>0.12653542018425007</v>
      </c>
      <c r="AR16" s="7">
        <f t="shared" si="13"/>
        <v>9.678017867988703E-2</v>
      </c>
      <c r="AS16" s="7">
        <f t="shared" si="13"/>
        <v>0.10866640512555367</v>
      </c>
      <c r="AT16" s="7">
        <f t="shared" si="13"/>
        <v>0.11514271171464627</v>
      </c>
      <c r="AU16" s="7">
        <f t="shared" si="13"/>
        <v>9.4074225125367353E-2</v>
      </c>
      <c r="AV16" s="7">
        <f t="shared" si="13"/>
        <v>8.1558745249579206E-2</v>
      </c>
      <c r="AW16" s="7">
        <f t="shared" si="13"/>
        <v>7.4535437288651071E-2</v>
      </c>
      <c r="AX16" s="7">
        <f t="shared" si="13"/>
        <v>7.5257788067379969E-2</v>
      </c>
      <c r="AY16" s="7">
        <f t="shared" si="7"/>
        <v>7.6094894210452832E-2</v>
      </c>
      <c r="AZ16" s="7">
        <f t="shared" si="7"/>
        <v>5.783677906639715E-2</v>
      </c>
      <c r="BA16" s="7">
        <f t="shared" si="7"/>
        <v>5.4694647254298137E-2</v>
      </c>
      <c r="BB16" s="7">
        <f t="shared" si="7"/>
        <v>4.9939706251865536E-2</v>
      </c>
      <c r="BC16" s="7">
        <f t="shared" si="7"/>
        <v>4.3787838461294422E-2</v>
      </c>
      <c r="BD16" s="183" t="e">
        <f t="shared" ref="BD16:BE16" si="14">BD8/BD$9</f>
        <v>#DIV/0!</v>
      </c>
      <c r="BE16" s="183" t="e">
        <f t="shared" si="14"/>
        <v>#DIV/0!</v>
      </c>
      <c r="BF16" s="1481"/>
    </row>
    <row r="17" spans="23:58" ht="14.5" thickTop="1">
      <c r="W17" s="638" t="s">
        <v>60</v>
      </c>
      <c r="Y17" s="638" t="s">
        <v>785</v>
      </c>
      <c r="Z17" s="1254"/>
      <c r="AA17" s="1255">
        <f>SUM(AA13:AA16)</f>
        <v>1.0000000000000002</v>
      </c>
      <c r="AB17" s="1255">
        <f t="shared" ref="AB17:BA17" si="15">SUM(AB13:AB16)</f>
        <v>1.0000000000000002</v>
      </c>
      <c r="AC17" s="1255">
        <f t="shared" si="15"/>
        <v>1</v>
      </c>
      <c r="AD17" s="1255">
        <f t="shared" si="15"/>
        <v>1</v>
      </c>
      <c r="AE17" s="1255">
        <f t="shared" si="15"/>
        <v>1</v>
      </c>
      <c r="AF17" s="1255">
        <f t="shared" si="15"/>
        <v>1</v>
      </c>
      <c r="AG17" s="1255">
        <f t="shared" si="15"/>
        <v>1</v>
      </c>
      <c r="AH17" s="1255">
        <f t="shared" si="15"/>
        <v>0.99999999999999989</v>
      </c>
      <c r="AI17" s="1255">
        <f t="shared" si="15"/>
        <v>1</v>
      </c>
      <c r="AJ17" s="1255">
        <f t="shared" si="15"/>
        <v>1</v>
      </c>
      <c r="AK17" s="1255">
        <f t="shared" si="15"/>
        <v>0.99999999999999978</v>
      </c>
      <c r="AL17" s="1255">
        <f t="shared" si="15"/>
        <v>1</v>
      </c>
      <c r="AM17" s="1255">
        <f t="shared" si="15"/>
        <v>1</v>
      </c>
      <c r="AN17" s="1255">
        <f t="shared" si="15"/>
        <v>1</v>
      </c>
      <c r="AO17" s="1255">
        <f t="shared" si="15"/>
        <v>1</v>
      </c>
      <c r="AP17" s="1255">
        <f t="shared" si="15"/>
        <v>1.0000000000000002</v>
      </c>
      <c r="AQ17" s="1255">
        <f t="shared" si="15"/>
        <v>1</v>
      </c>
      <c r="AR17" s="1255">
        <f t="shared" si="15"/>
        <v>1</v>
      </c>
      <c r="AS17" s="1255">
        <f t="shared" si="15"/>
        <v>1</v>
      </c>
      <c r="AT17" s="1255">
        <f t="shared" si="15"/>
        <v>1</v>
      </c>
      <c r="AU17" s="1255">
        <f t="shared" si="15"/>
        <v>1.0000000000000002</v>
      </c>
      <c r="AV17" s="1255">
        <f t="shared" si="15"/>
        <v>1</v>
      </c>
      <c r="AW17" s="1255">
        <f t="shared" si="15"/>
        <v>1</v>
      </c>
      <c r="AX17" s="1255">
        <f t="shared" si="15"/>
        <v>0.99999999999999989</v>
      </c>
      <c r="AY17" s="1255">
        <f t="shared" si="15"/>
        <v>1</v>
      </c>
      <c r="AZ17" s="1255">
        <f t="shared" si="15"/>
        <v>0.99999999999999989</v>
      </c>
      <c r="BA17" s="1255">
        <f t="shared" si="15"/>
        <v>1</v>
      </c>
      <c r="BB17" s="1255">
        <f t="shared" ref="BB17:BE17" si="16">SUM(BB13:BB16)</f>
        <v>0.99999999999999978</v>
      </c>
      <c r="BC17" s="1255">
        <f t="shared" si="16"/>
        <v>1</v>
      </c>
      <c r="BD17" s="1255" t="e">
        <f t="shared" si="16"/>
        <v>#DIV/0!</v>
      </c>
      <c r="BE17" s="1255" t="e">
        <f t="shared" si="16"/>
        <v>#DIV/0!</v>
      </c>
      <c r="BF17" s="1481"/>
    </row>
    <row r="19" spans="23:58">
      <c r="W19" s="201" t="s">
        <v>278</v>
      </c>
      <c r="Y19" s="1" t="s">
        <v>968</v>
      </c>
    </row>
    <row r="20" spans="23:58">
      <c r="W20" s="10"/>
      <c r="Y20" s="10"/>
      <c r="Z20" s="200"/>
      <c r="AA20" s="10">
        <v>1990</v>
      </c>
      <c r="AB20" s="10">
        <f t="shared" ref="AB20:AP20" si="17">AA20+1</f>
        <v>1991</v>
      </c>
      <c r="AC20" s="10">
        <f t="shared" si="17"/>
        <v>1992</v>
      </c>
      <c r="AD20" s="10">
        <f t="shared" si="17"/>
        <v>1993</v>
      </c>
      <c r="AE20" s="10">
        <f t="shared" si="17"/>
        <v>1994</v>
      </c>
      <c r="AF20" s="10">
        <f t="shared" si="17"/>
        <v>1995</v>
      </c>
      <c r="AG20" s="10">
        <f t="shared" si="17"/>
        <v>1996</v>
      </c>
      <c r="AH20" s="10">
        <f t="shared" si="17"/>
        <v>1997</v>
      </c>
      <c r="AI20" s="10">
        <f t="shared" si="17"/>
        <v>1998</v>
      </c>
      <c r="AJ20" s="10">
        <f t="shared" si="17"/>
        <v>1999</v>
      </c>
      <c r="AK20" s="10">
        <f t="shared" si="17"/>
        <v>2000</v>
      </c>
      <c r="AL20" s="10">
        <f t="shared" si="17"/>
        <v>2001</v>
      </c>
      <c r="AM20" s="10">
        <f t="shared" si="17"/>
        <v>2002</v>
      </c>
      <c r="AN20" s="10">
        <f t="shared" si="17"/>
        <v>2003</v>
      </c>
      <c r="AO20" s="10">
        <f t="shared" si="17"/>
        <v>2004</v>
      </c>
      <c r="AP20" s="10">
        <f t="shared" si="17"/>
        <v>2005</v>
      </c>
      <c r="AQ20" s="10">
        <f t="shared" ref="AQ20:AZ20" si="18">AP20+1</f>
        <v>2006</v>
      </c>
      <c r="AR20" s="10">
        <f t="shared" si="18"/>
        <v>2007</v>
      </c>
      <c r="AS20" s="10">
        <f t="shared" si="18"/>
        <v>2008</v>
      </c>
      <c r="AT20" s="10">
        <f t="shared" si="18"/>
        <v>2009</v>
      </c>
      <c r="AU20" s="10">
        <f t="shared" si="18"/>
        <v>2010</v>
      </c>
      <c r="AV20" s="10">
        <f t="shared" si="18"/>
        <v>2011</v>
      </c>
      <c r="AW20" s="10">
        <f t="shared" si="18"/>
        <v>2012</v>
      </c>
      <c r="AX20" s="10">
        <f t="shared" si="18"/>
        <v>2013</v>
      </c>
      <c r="AY20" s="10">
        <f t="shared" si="18"/>
        <v>2014</v>
      </c>
      <c r="AZ20" s="10">
        <f t="shared" si="18"/>
        <v>2015</v>
      </c>
      <c r="BA20" s="10">
        <f>AZ20+1</f>
        <v>2016</v>
      </c>
      <c r="BB20" s="10">
        <f>BA20+1</f>
        <v>2017</v>
      </c>
      <c r="BC20" s="10">
        <f>BB20+1</f>
        <v>2018</v>
      </c>
      <c r="BD20" s="10">
        <f>BC20+1</f>
        <v>2019</v>
      </c>
      <c r="BE20" s="10">
        <f>BD20+1</f>
        <v>2020</v>
      </c>
      <c r="BF20" s="1471"/>
    </row>
    <row r="21" spans="23:58">
      <c r="W21" s="636" t="s">
        <v>306</v>
      </c>
      <c r="Y21" s="636" t="s">
        <v>782</v>
      </c>
      <c r="Z21" s="8"/>
      <c r="AA21" s="235"/>
      <c r="AB21" s="15">
        <f>AB5/$AA5-1</f>
        <v>-1.2199464877187594E-2</v>
      </c>
      <c r="AC21" s="15">
        <f>AC5/$AA5-1</f>
        <v>-1.7105650268671391E-2</v>
      </c>
      <c r="AD21" s="15">
        <f t="shared" ref="AD21:AH21" si="19">AD5/$AA5-1</f>
        <v>-1.6315241803943392E-2</v>
      </c>
      <c r="AE21" s="15">
        <f t="shared" si="19"/>
        <v>-3.4511271919920095E-2</v>
      </c>
      <c r="AF21" s="15">
        <f t="shared" si="19"/>
        <v>-6.7283623501321443E-2</v>
      </c>
      <c r="AG21" s="15">
        <f t="shared" si="19"/>
        <v>-8.1681637970002052E-2</v>
      </c>
      <c r="AH21" s="15">
        <f t="shared" si="19"/>
        <v>-9.0027379943045438E-2</v>
      </c>
      <c r="AI21" s="15">
        <f>AI5/$AA5-1</f>
        <v>-0.10098246345478123</v>
      </c>
      <c r="AJ21" s="15">
        <f>AJ5/$AA5-1</f>
        <v>-0.10628578779933784</v>
      </c>
      <c r="AK21" s="15">
        <f>AK5/$AA5-1</f>
        <v>-0.1016714354960947</v>
      </c>
      <c r="AL21" s="15">
        <f t="shared" ref="AL21:AP21" si="20">AL5/$AA5-1</f>
        <v>-0.11818154676147397</v>
      </c>
      <c r="AM21" s="15">
        <f t="shared" si="20"/>
        <v>-0.11724671845542067</v>
      </c>
      <c r="AN21" s="15">
        <f t="shared" si="20"/>
        <v>-0.11786186373968888</v>
      </c>
      <c r="AO21" s="15">
        <f t="shared" si="20"/>
        <v>-0.12708181887612113</v>
      </c>
      <c r="AP21" s="15">
        <f t="shared" si="20"/>
        <v>-0.12736945969939628</v>
      </c>
      <c r="AQ21" s="15">
        <f>AQ5/$AA5-1</f>
        <v>-0.12406743271866849</v>
      </c>
      <c r="AR21" s="15">
        <f>AR5/$AA5-1</f>
        <v>-9.0031519142691141E-2</v>
      </c>
      <c r="AS21" s="15">
        <f>AS5/$AA5-1</f>
        <v>-0.1507828707796196</v>
      </c>
      <c r="AT21" s="15">
        <f t="shared" ref="AT21:AX21" si="21">AT5/$AA5-1</f>
        <v>-0.17126349423272402</v>
      </c>
      <c r="AU21" s="15">
        <f t="shared" si="21"/>
        <v>-0.14933352444083614</v>
      </c>
      <c r="AV21" s="15">
        <f t="shared" si="21"/>
        <v>-0.1632894232421559</v>
      </c>
      <c r="AW21" s="15">
        <f t="shared" si="21"/>
        <v>-0.1689776984578143</v>
      </c>
      <c r="AX21" s="15">
        <f t="shared" si="21"/>
        <v>-0.1728963858973539</v>
      </c>
      <c r="AY21" s="15">
        <f>AY5/$AA5-1</f>
        <v>-0.18379515007805214</v>
      </c>
      <c r="AZ21" s="15">
        <f>AZ5/$AA5-1</f>
        <v>-0.18191346289089205</v>
      </c>
      <c r="BA21" s="15">
        <f>BA5/$AA5-1</f>
        <v>-0.18522200244787779</v>
      </c>
      <c r="BB21" s="15">
        <f t="shared" ref="BB21:BC21" si="22">BB5/$AA5-1</f>
        <v>-0.17399434870465702</v>
      </c>
      <c r="BC21" s="15">
        <f t="shared" si="22"/>
        <v>-0.17684985793486607</v>
      </c>
      <c r="BD21" s="15">
        <f>BD5/$AA5-1</f>
        <v>-1</v>
      </c>
      <c r="BE21" s="15">
        <f>BE5/$AA5-1</f>
        <v>-1</v>
      </c>
      <c r="BF21" s="1072"/>
    </row>
    <row r="22" spans="23:58">
      <c r="W22" s="636" t="s">
        <v>307</v>
      </c>
      <c r="Y22" s="636" t="s">
        <v>786</v>
      </c>
      <c r="Z22" s="8"/>
      <c r="AA22" s="235"/>
      <c r="AB22" s="15">
        <f t="shared" ref="AB22:AB23" si="23">AB6/$AA6-1</f>
        <v>3.9810866540933354E-2</v>
      </c>
      <c r="AC22" s="15">
        <f t="shared" ref="AC22:AE22" si="24">AC6/$AA6-1</f>
        <v>5.8924726912327863E-2</v>
      </c>
      <c r="AD22" s="15">
        <f t="shared" si="24"/>
        <v>7.8456236028524362E-2</v>
      </c>
      <c r="AE22" s="15">
        <f t="shared" si="24"/>
        <v>0.1178595261071731</v>
      </c>
      <c r="AF22" s="15">
        <f t="shared" ref="AF22:AM22" si="25">AF6/$AA6-1</f>
        <v>0.21004292500646859</v>
      </c>
      <c r="AG22" s="15">
        <f t="shared" si="25"/>
        <v>0.23871213955382409</v>
      </c>
      <c r="AH22" s="15">
        <f t="shared" si="25"/>
        <v>0.26932227661409902</v>
      </c>
      <c r="AI22" s="15">
        <f t="shared" si="25"/>
        <v>0.24240582428011059</v>
      </c>
      <c r="AJ22" s="15">
        <f t="shared" si="25"/>
        <v>0.26207349328655427</v>
      </c>
      <c r="AK22" s="15">
        <f t="shared" si="25"/>
        <v>0.26245950360328374</v>
      </c>
      <c r="AL22" s="15">
        <f t="shared" si="25"/>
        <v>0.26256438407313554</v>
      </c>
      <c r="AM22" s="15">
        <f t="shared" si="25"/>
        <v>0.23276963087772873</v>
      </c>
      <c r="AN22" s="15">
        <f t="shared" ref="AN22:BA22" si="26">AN6/$AA6-1</f>
        <v>0.19237767848327048</v>
      </c>
      <c r="AO22" s="15">
        <f t="shared" si="26"/>
        <v>0.15605280165237478</v>
      </c>
      <c r="AP22" s="15">
        <f t="shared" si="26"/>
        <v>0.15454811780259625</v>
      </c>
      <c r="AQ22" s="15">
        <f t="shared" si="26"/>
        <v>0.11760970491962408</v>
      </c>
      <c r="AR22" s="15">
        <f t="shared" si="26"/>
        <v>0.11427078218477216</v>
      </c>
      <c r="AS22" s="15">
        <f t="shared" si="26"/>
        <v>6.8302792023404946E-2</v>
      </c>
      <c r="AT22" s="15">
        <f t="shared" si="26"/>
        <v>2.1597061319756916E-2</v>
      </c>
      <c r="AU22" s="15">
        <f t="shared" si="26"/>
        <v>-7.8808504528511403E-3</v>
      </c>
      <c r="AV22" s="15">
        <f t="shared" si="26"/>
        <v>-4.6756584770806242E-3</v>
      </c>
      <c r="AW22" s="15">
        <f t="shared" si="26"/>
        <v>-1.0836381857762922E-2</v>
      </c>
      <c r="AX22" s="15">
        <f t="shared" si="26"/>
        <v>-3.8803881866723566E-3</v>
      </c>
      <c r="AY22" s="15">
        <f t="shared" si="26"/>
        <v>-2.1422190669026731E-2</v>
      </c>
      <c r="AZ22" s="15">
        <f t="shared" si="26"/>
        <v>-2.5775660693656222E-2</v>
      </c>
      <c r="BA22" s="15">
        <f t="shared" si="26"/>
        <v>-6.838146667473699E-2</v>
      </c>
      <c r="BB22" s="15">
        <f t="shared" ref="BB22:BE22" si="27">BB6/$AA6-1</f>
        <v>-4.53393423174967E-2</v>
      </c>
      <c r="BC22" s="15">
        <f t="shared" si="27"/>
        <v>-8.3371800082496228E-2</v>
      </c>
      <c r="BD22" s="15">
        <f t="shared" si="27"/>
        <v>-1</v>
      </c>
      <c r="BE22" s="15">
        <f t="shared" si="27"/>
        <v>-1</v>
      </c>
      <c r="BF22" s="1072"/>
    </row>
    <row r="23" spans="23:58">
      <c r="W23" s="636" t="s">
        <v>308</v>
      </c>
      <c r="Y23" s="636" t="s">
        <v>784</v>
      </c>
      <c r="Z23" s="8"/>
      <c r="AA23" s="235"/>
      <c r="AB23" s="15">
        <f t="shared" si="23"/>
        <v>1.6719985185589703E-2</v>
      </c>
      <c r="AC23" s="15">
        <f t="shared" ref="AC23:AE23" si="28">AC7/$AA7-1</f>
        <v>4.9415088005209773E-2</v>
      </c>
      <c r="AD23" s="15">
        <f t="shared" si="28"/>
        <v>4.9403101089239732E-2</v>
      </c>
      <c r="AE23" s="15">
        <f t="shared" si="28"/>
        <v>8.1310383740261338E-2</v>
      </c>
      <c r="AF23" s="15">
        <f t="shared" ref="AF23:AM23" si="29">AF7/$AA7-1</f>
        <v>0.12729841016929688</v>
      </c>
      <c r="AG23" s="15">
        <f t="shared" si="29"/>
        <v>0.15295266771549088</v>
      </c>
      <c r="AH23" s="15">
        <f t="shared" si="29"/>
        <v>0.17759024799607714</v>
      </c>
      <c r="AI23" s="15">
        <f t="shared" si="29"/>
        <v>0.1778617915605003</v>
      </c>
      <c r="AJ23" s="15">
        <f t="shared" si="29"/>
        <v>0.17813056639943903</v>
      </c>
      <c r="AK23" s="15">
        <f t="shared" si="29"/>
        <v>0.16968715006825552</v>
      </c>
      <c r="AL23" s="15">
        <f t="shared" si="29"/>
        <v>0.15402643311961706</v>
      </c>
      <c r="AM23" s="15">
        <f t="shared" si="29"/>
        <v>9.8821589925601527E-2</v>
      </c>
      <c r="AN23" s="15">
        <f t="shared" ref="AN23:BA23" si="30">AN7/$AA7-1</f>
        <v>0.11123835976861618</v>
      </c>
      <c r="AO23" s="15">
        <f t="shared" si="30"/>
        <v>0.11240696097874037</v>
      </c>
      <c r="AP23" s="15">
        <f t="shared" si="30"/>
        <v>0.12717741367540913</v>
      </c>
      <c r="AQ23" s="15">
        <f t="shared" si="30"/>
        <v>9.299167730707536E-2</v>
      </c>
      <c r="AR23" s="15">
        <f t="shared" si="30"/>
        <v>4.7302439112493211E-2</v>
      </c>
      <c r="AS23" s="15">
        <f t="shared" si="30"/>
        <v>3.847472878243452E-2</v>
      </c>
      <c r="AT23" s="15">
        <f t="shared" si="30"/>
        <v>-6.6535900823798677E-3</v>
      </c>
      <c r="AU23" s="15">
        <f t="shared" si="30"/>
        <v>-2.555453443360356E-2</v>
      </c>
      <c r="AV23" s="15">
        <f t="shared" si="30"/>
        <v>-1.5527549676135344E-2</v>
      </c>
      <c r="AW23" s="15">
        <f t="shared" si="30"/>
        <v>-2.4485159266982914E-2</v>
      </c>
      <c r="AX23" s="15">
        <f t="shared" si="30"/>
        <v>-2.2364305905159143E-2</v>
      </c>
      <c r="AY23" s="15">
        <f t="shared" si="30"/>
        <v>-5.6600285760201929E-2</v>
      </c>
      <c r="AZ23" s="15">
        <f t="shared" si="30"/>
        <v>-4.5647853315103792E-2</v>
      </c>
      <c r="BA23" s="15">
        <f t="shared" si="30"/>
        <v>-7.8507325257462846E-2</v>
      </c>
      <c r="BB23" s="15">
        <f t="shared" ref="BB23:BE23" si="31">BB7/$AA7-1</f>
        <v>-7.0267868417308699E-2</v>
      </c>
      <c r="BC23" s="15">
        <f t="shared" si="31"/>
        <v>-7.1426003796390636E-2</v>
      </c>
      <c r="BD23" s="15">
        <f t="shared" si="31"/>
        <v>-1</v>
      </c>
      <c r="BE23" s="15">
        <f t="shared" si="31"/>
        <v>-1</v>
      </c>
      <c r="BF23" s="1072"/>
    </row>
    <row r="24" spans="23:58" ht="14.5" thickBot="1">
      <c r="W24" s="1452" t="s">
        <v>1057</v>
      </c>
      <c r="Y24" s="637" t="s">
        <v>1248</v>
      </c>
      <c r="Z24" s="19"/>
      <c r="AA24" s="242"/>
      <c r="AB24" s="16">
        <f t="shared" ref="AB24:AC25" si="32">AB8/$AA8-1</f>
        <v>-4.8183382339202385E-2</v>
      </c>
      <c r="AC24" s="16">
        <f t="shared" si="32"/>
        <v>-5.1641794295631427E-2</v>
      </c>
      <c r="AD24" s="16">
        <f t="shared" ref="AD24:AH24" si="33">AD8/$AA8-1</f>
        <v>-7.8655392758820164E-2</v>
      </c>
      <c r="AE24" s="16">
        <f t="shared" si="33"/>
        <v>3.0065793096942128E-2</v>
      </c>
      <c r="AF24" s="16">
        <f t="shared" si="33"/>
        <v>2.0521917473873774E-2</v>
      </c>
      <c r="AG24" s="16">
        <f t="shared" si="33"/>
        <v>0.12175482342340893</v>
      </c>
      <c r="AH24" s="16">
        <f t="shared" si="33"/>
        <v>0.18267233594536436</v>
      </c>
      <c r="AI24" s="16">
        <f t="shared" ref="AI24:AK25" si="34">AI8/$AA8-1</f>
        <v>5.2221111278087484E-2</v>
      </c>
      <c r="AJ24" s="16">
        <f t="shared" si="34"/>
        <v>-0.57433812773502435</v>
      </c>
      <c r="AK24" s="16">
        <f t="shared" si="34"/>
        <v>-0.32196650718813258</v>
      </c>
      <c r="AL24" s="16">
        <f t="shared" ref="AL24:AP24" si="35">AL8/$AA8-1</f>
        <v>-0.66115704477051973</v>
      </c>
      <c r="AM24" s="16">
        <f t="shared" si="35"/>
        <v>-0.67487475440697886</v>
      </c>
      <c r="AN24" s="16">
        <f t="shared" si="35"/>
        <v>-0.67029430443897753</v>
      </c>
      <c r="AO24" s="16">
        <f t="shared" si="35"/>
        <v>-0.65457469297530468</v>
      </c>
      <c r="AP24" s="16">
        <f t="shared" si="35"/>
        <v>-0.70475831980542125</v>
      </c>
      <c r="AQ24" s="16">
        <f t="shared" ref="AQ24:AS25" si="36">AQ8/$AA8-1</f>
        <v>-0.68288683894182223</v>
      </c>
      <c r="AR24" s="16">
        <f t="shared" si="36"/>
        <v>-0.76365777415270342</v>
      </c>
      <c r="AS24" s="16">
        <f t="shared" si="36"/>
        <v>-0.7435746674987751</v>
      </c>
      <c r="AT24" s="16">
        <f t="shared" ref="AT24:AX24" si="37">AT8/$AA8-1</f>
        <v>-0.73577024743870068</v>
      </c>
      <c r="AU24" s="16">
        <f t="shared" si="37"/>
        <v>-0.78931667756306778</v>
      </c>
      <c r="AV24" s="16">
        <f t="shared" si="37"/>
        <v>-0.82068279873726913</v>
      </c>
      <c r="AW24" s="16">
        <f t="shared" si="37"/>
        <v>-0.83852385127326179</v>
      </c>
      <c r="AX24" s="16">
        <f t="shared" si="37"/>
        <v>-0.8367657554772111</v>
      </c>
      <c r="AY24" s="16">
        <f t="shared" ref="AY24:BC25" si="38">AY8/$AA8-1</f>
        <v>-0.83798403811044997</v>
      </c>
      <c r="AZ24" s="16">
        <f t="shared" si="38"/>
        <v>-0.87898184588594674</v>
      </c>
      <c r="BA24" s="16">
        <f t="shared" si="38"/>
        <v>-0.88854401936472993</v>
      </c>
      <c r="BB24" s="16">
        <f t="shared" si="38"/>
        <v>-0.89711492852083485</v>
      </c>
      <c r="BC24" s="16">
        <f t="shared" si="38"/>
        <v>-0.9116349601588376</v>
      </c>
      <c r="BD24" s="16">
        <f t="shared" ref="BD24:BE24" si="39">BD8/$AA8-1</f>
        <v>-1</v>
      </c>
      <c r="BE24" s="16">
        <f t="shared" si="39"/>
        <v>-1</v>
      </c>
      <c r="BF24" s="1072"/>
    </row>
    <row r="25" spans="23:58" ht="14.5" thickTop="1">
      <c r="W25" s="638" t="s">
        <v>60</v>
      </c>
      <c r="Y25" s="638" t="s">
        <v>785</v>
      </c>
      <c r="Z25" s="1253"/>
      <c r="AA25" s="243"/>
      <c r="AB25" s="17">
        <f t="shared" si="32"/>
        <v>-9.2653697787161704E-3</v>
      </c>
      <c r="AC25" s="17">
        <f t="shared" si="32"/>
        <v>-3.8623317729289397E-3</v>
      </c>
      <c r="AD25" s="17">
        <f t="shared" ref="AD25:AH25" si="40">AD9/$AA9-1</f>
        <v>-8.1726661057557326E-3</v>
      </c>
      <c r="AE25" s="17">
        <f t="shared" si="40"/>
        <v>3.1219170919809525E-2</v>
      </c>
      <c r="AF25" s="17">
        <f t="shared" si="40"/>
        <v>4.0874644701692553E-2</v>
      </c>
      <c r="AG25" s="17">
        <f t="shared" si="40"/>
        <v>7.6338385480117621E-2</v>
      </c>
      <c r="AH25" s="17">
        <f t="shared" si="40"/>
        <v>0.10166340197292145</v>
      </c>
      <c r="AI25" s="17">
        <f t="shared" si="34"/>
        <v>5.1988176125399299E-2</v>
      </c>
      <c r="AJ25" s="17">
        <f t="shared" si="34"/>
        <v>-0.14083627378550334</v>
      </c>
      <c r="AK25" s="17">
        <f t="shared" si="34"/>
        <v>-6.1812449305534756E-2</v>
      </c>
      <c r="AL25" s="17">
        <f t="shared" ref="AL25:AP25" si="41">AL9/$AA9-1</f>
        <v>-0.17529174755051757</v>
      </c>
      <c r="AM25" s="17">
        <f t="shared" si="41"/>
        <v>-0.19263158778502354</v>
      </c>
      <c r="AN25" s="17">
        <f t="shared" si="41"/>
        <v>-0.19759379213405248</v>
      </c>
      <c r="AO25" s="17">
        <f t="shared" si="41"/>
        <v>-0.20291504727864706</v>
      </c>
      <c r="AP25" s="17">
        <f t="shared" si="41"/>
        <v>-0.21688078973779112</v>
      </c>
      <c r="AQ25" s="17">
        <f t="shared" si="36"/>
        <v>-0.22081156148556191</v>
      </c>
      <c r="AR25" s="17">
        <f t="shared" si="36"/>
        <v>-0.24073173791432223</v>
      </c>
      <c r="AS25" s="17">
        <f t="shared" si="36"/>
        <v>-0.26632119689781053</v>
      </c>
      <c r="AT25" s="17">
        <f t="shared" ref="AT25:AX25" si="42">AT9/$AA9-1</f>
        <v>-0.28651374753072789</v>
      </c>
      <c r="AU25" s="17">
        <f t="shared" si="42"/>
        <v>-0.30369445546269214</v>
      </c>
      <c r="AV25" s="17">
        <f t="shared" si="42"/>
        <v>-0.31641620173725993</v>
      </c>
      <c r="AW25" s="17">
        <f t="shared" si="42"/>
        <v>-0.32642505595851168</v>
      </c>
      <c r="AX25" s="17">
        <f t="shared" si="42"/>
        <v>-0.32562700839025593</v>
      </c>
      <c r="AY25" s="17">
        <f t="shared" si="38"/>
        <v>-0.33802341117756385</v>
      </c>
      <c r="AZ25" s="17">
        <f t="shared" si="38"/>
        <v>-0.34944087926349754</v>
      </c>
      <c r="BA25" s="17">
        <f t="shared" si="38"/>
        <v>-0.3664237395323976</v>
      </c>
      <c r="BB25" s="17">
        <f t="shared" si="38"/>
        <v>-0.35945930767370848</v>
      </c>
      <c r="BC25" s="17">
        <f t="shared" si="38"/>
        <v>-0.37256706030974585</v>
      </c>
      <c r="BD25" s="17">
        <f t="shared" ref="BD25:BE25" si="43">BD9/$AA9-1</f>
        <v>-1</v>
      </c>
      <c r="BE25" s="17">
        <f t="shared" si="43"/>
        <v>-1</v>
      </c>
      <c r="BF25" s="1072"/>
    </row>
    <row r="27" spans="23:58">
      <c r="W27" s="201" t="s">
        <v>279</v>
      </c>
      <c r="Y27" s="1" t="s">
        <v>957</v>
      </c>
    </row>
    <row r="28" spans="23:58">
      <c r="W28" s="10"/>
      <c r="Y28" s="10"/>
      <c r="Z28" s="200"/>
      <c r="AA28" s="10">
        <v>1990</v>
      </c>
      <c r="AB28" s="10">
        <f t="shared" ref="AB28:AZ28" si="44">AA28+1</f>
        <v>1991</v>
      </c>
      <c r="AC28" s="10">
        <f t="shared" si="44"/>
        <v>1992</v>
      </c>
      <c r="AD28" s="10">
        <f t="shared" si="44"/>
        <v>1993</v>
      </c>
      <c r="AE28" s="10">
        <f t="shared" si="44"/>
        <v>1994</v>
      </c>
      <c r="AF28" s="10">
        <f t="shared" si="44"/>
        <v>1995</v>
      </c>
      <c r="AG28" s="10">
        <f t="shared" si="44"/>
        <v>1996</v>
      </c>
      <c r="AH28" s="10">
        <f t="shared" si="44"/>
        <v>1997</v>
      </c>
      <c r="AI28" s="10">
        <f t="shared" si="44"/>
        <v>1998</v>
      </c>
      <c r="AJ28" s="10">
        <f t="shared" si="44"/>
        <v>1999</v>
      </c>
      <c r="AK28" s="10">
        <f t="shared" si="44"/>
        <v>2000</v>
      </c>
      <c r="AL28" s="10">
        <f t="shared" si="44"/>
        <v>2001</v>
      </c>
      <c r="AM28" s="10">
        <f t="shared" si="44"/>
        <v>2002</v>
      </c>
      <c r="AN28" s="10">
        <f t="shared" si="44"/>
        <v>2003</v>
      </c>
      <c r="AO28" s="10">
        <f t="shared" si="44"/>
        <v>2004</v>
      </c>
      <c r="AP28" s="10">
        <f t="shared" si="44"/>
        <v>2005</v>
      </c>
      <c r="AQ28" s="10">
        <f t="shared" si="44"/>
        <v>2006</v>
      </c>
      <c r="AR28" s="10">
        <f t="shared" si="44"/>
        <v>2007</v>
      </c>
      <c r="AS28" s="10">
        <f t="shared" si="44"/>
        <v>2008</v>
      </c>
      <c r="AT28" s="10">
        <f t="shared" si="44"/>
        <v>2009</v>
      </c>
      <c r="AU28" s="10">
        <f t="shared" si="44"/>
        <v>2010</v>
      </c>
      <c r="AV28" s="10">
        <f t="shared" si="44"/>
        <v>2011</v>
      </c>
      <c r="AW28" s="10">
        <f t="shared" si="44"/>
        <v>2012</v>
      </c>
      <c r="AX28" s="10">
        <f t="shared" si="44"/>
        <v>2013</v>
      </c>
      <c r="AY28" s="10">
        <f t="shared" si="44"/>
        <v>2014</v>
      </c>
      <c r="AZ28" s="10">
        <f t="shared" si="44"/>
        <v>2015</v>
      </c>
      <c r="BA28" s="10">
        <f>AZ28+1</f>
        <v>2016</v>
      </c>
      <c r="BB28" s="10">
        <f>BA28+1</f>
        <v>2017</v>
      </c>
      <c r="BC28" s="10">
        <f>BB28+1</f>
        <v>2018</v>
      </c>
      <c r="BD28" s="10">
        <f>BC28+1</f>
        <v>2019</v>
      </c>
      <c r="BE28" s="10">
        <f>BD28+1</f>
        <v>2020</v>
      </c>
      <c r="BF28" s="1471"/>
    </row>
    <row r="29" spans="23:58">
      <c r="W29" s="636" t="s">
        <v>306</v>
      </c>
      <c r="Y29" s="636" t="s">
        <v>782</v>
      </c>
      <c r="Z29" s="8"/>
      <c r="AA29" s="235"/>
      <c r="AB29" s="235"/>
      <c r="AC29" s="235"/>
      <c r="AD29" s="235"/>
      <c r="AE29" s="235"/>
      <c r="AF29" s="235"/>
      <c r="AG29" s="235"/>
      <c r="AH29" s="235"/>
      <c r="AI29" s="235"/>
      <c r="AJ29" s="235"/>
      <c r="AK29" s="235"/>
      <c r="AL29" s="235"/>
      <c r="AM29" s="235"/>
      <c r="AN29" s="235"/>
      <c r="AO29" s="235"/>
      <c r="AP29" s="235"/>
      <c r="AQ29" s="15">
        <f t="shared" ref="AQ29:AS29" si="45">AQ5/$AP5-1</f>
        <v>3.7839919968767344E-3</v>
      </c>
      <c r="AR29" s="15">
        <f t="shared" si="45"/>
        <v>4.2787799455016762E-2</v>
      </c>
      <c r="AS29" s="15">
        <f t="shared" si="45"/>
        <v>-2.6830840772726017E-2</v>
      </c>
      <c r="AT29" s="15">
        <f t="shared" ref="AT29:BA29" si="46">AT5/$AP5-1</f>
        <v>-5.0300823207731327E-2</v>
      </c>
      <c r="AU29" s="15">
        <f t="shared" si="46"/>
        <v>-2.5169947334038656E-2</v>
      </c>
      <c r="AV29" s="15">
        <f t="shared" si="46"/>
        <v>-4.1162854018822137E-2</v>
      </c>
      <c r="AW29" s="15">
        <f t="shared" si="46"/>
        <v>-4.7681391879872526E-2</v>
      </c>
      <c r="AX29" s="15">
        <f t="shared" si="46"/>
        <v>-5.2172052312396189E-2</v>
      </c>
      <c r="AY29" s="15">
        <f t="shared" si="46"/>
        <v>-6.4661603935175505E-2</v>
      </c>
      <c r="AZ29" s="15">
        <f t="shared" si="46"/>
        <v>-6.250526502625775E-2</v>
      </c>
      <c r="BA29" s="15">
        <f t="shared" si="46"/>
        <v>-6.6296720177307145E-2</v>
      </c>
      <c r="BB29" s="15">
        <f t="shared" ref="BB29:BE29" si="47">BB5/$AP5-1</f>
        <v>-5.3430274156115898E-2</v>
      </c>
      <c r="BC29" s="15">
        <f t="shared" si="47"/>
        <v>-5.6702574515011595E-2</v>
      </c>
      <c r="BD29" s="15">
        <f t="shared" si="47"/>
        <v>-1</v>
      </c>
      <c r="BE29" s="15">
        <f t="shared" si="47"/>
        <v>-1</v>
      </c>
      <c r="BF29" s="1072"/>
    </row>
    <row r="30" spans="23:58">
      <c r="W30" s="636" t="s">
        <v>307</v>
      </c>
      <c r="Y30" s="636" t="s">
        <v>783</v>
      </c>
      <c r="Z30" s="8"/>
      <c r="AA30" s="235"/>
      <c r="AB30" s="235"/>
      <c r="AC30" s="235"/>
      <c r="AD30" s="235"/>
      <c r="AE30" s="235"/>
      <c r="AF30" s="235"/>
      <c r="AG30" s="235"/>
      <c r="AH30" s="235"/>
      <c r="AI30" s="235"/>
      <c r="AJ30" s="235"/>
      <c r="AK30" s="235"/>
      <c r="AL30" s="235"/>
      <c r="AM30" s="235"/>
      <c r="AN30" s="235"/>
      <c r="AO30" s="235"/>
      <c r="AP30" s="235"/>
      <c r="AQ30" s="15">
        <f t="shared" ref="AQ30:AR31" si="48">AQ6/$AP6-1</f>
        <v>-3.1993827120237683E-2</v>
      </c>
      <c r="AR30" s="15">
        <f t="shared" si="48"/>
        <v>-3.4885800770679154E-2</v>
      </c>
      <c r="AS30" s="15">
        <f t="shared" ref="AS30:BA30" si="49">AS6/$AP6-1</f>
        <v>-7.4700503555744868E-2</v>
      </c>
      <c r="AT30" s="15">
        <f t="shared" si="49"/>
        <v>-0.11515419273809024</v>
      </c>
      <c r="AU30" s="15">
        <f t="shared" si="49"/>
        <v>-0.14068618340878825</v>
      </c>
      <c r="AV30" s="15">
        <f t="shared" si="49"/>
        <v>-0.13791003928248646</v>
      </c>
      <c r="AW30" s="15">
        <f t="shared" si="49"/>
        <v>-0.14324608659457916</v>
      </c>
      <c r="AX30" s="15">
        <f t="shared" si="49"/>
        <v>-0.13722122408444881</v>
      </c>
      <c r="AY30" s="15">
        <f t="shared" si="49"/>
        <v>-0.15241487622580863</v>
      </c>
      <c r="AZ30" s="15">
        <f t="shared" si="49"/>
        <v>-0.1561855895962615</v>
      </c>
      <c r="BA30" s="15">
        <f t="shared" si="49"/>
        <v>-0.19308817106871723</v>
      </c>
      <c r="BB30" s="15">
        <f t="shared" ref="BB30:BE30" si="50">BB6/$AP6-1</f>
        <v>-0.17313047160003214</v>
      </c>
      <c r="BC30" s="15">
        <f t="shared" si="50"/>
        <v>-0.20607189446371077</v>
      </c>
      <c r="BD30" s="15">
        <f t="shared" si="50"/>
        <v>-1</v>
      </c>
      <c r="BE30" s="15">
        <f t="shared" si="50"/>
        <v>-1</v>
      </c>
      <c r="BF30" s="1072"/>
    </row>
    <row r="31" spans="23:58">
      <c r="W31" s="636" t="s">
        <v>308</v>
      </c>
      <c r="Y31" s="636" t="s">
        <v>784</v>
      </c>
      <c r="Z31" s="8"/>
      <c r="AA31" s="235"/>
      <c r="AB31" s="235"/>
      <c r="AC31" s="235"/>
      <c r="AD31" s="235"/>
      <c r="AE31" s="235"/>
      <c r="AF31" s="235"/>
      <c r="AG31" s="235"/>
      <c r="AH31" s="235"/>
      <c r="AI31" s="235"/>
      <c r="AJ31" s="235"/>
      <c r="AK31" s="235"/>
      <c r="AL31" s="235"/>
      <c r="AM31" s="235"/>
      <c r="AN31" s="235"/>
      <c r="AO31" s="235"/>
      <c r="AP31" s="235"/>
      <c r="AQ31" s="15">
        <f t="shared" si="48"/>
        <v>-3.0328620812995033E-2</v>
      </c>
      <c r="AR31" s="15">
        <f t="shared" si="48"/>
        <v>-7.086282389430254E-2</v>
      </c>
      <c r="AS31" s="15">
        <f t="shared" ref="AS31:BA31" si="51">AS7/$AP7-1</f>
        <v>-7.8694519440147603E-2</v>
      </c>
      <c r="AT31" s="15">
        <f t="shared" si="51"/>
        <v>-0.11873109071747967</v>
      </c>
      <c r="AU31" s="15">
        <f t="shared" si="51"/>
        <v>-0.13549947528756512</v>
      </c>
      <c r="AV31" s="15">
        <f t="shared" si="51"/>
        <v>-0.12660381730523118</v>
      </c>
      <c r="AW31" s="15">
        <f t="shared" si="51"/>
        <v>-0.13455075581035914</v>
      </c>
      <c r="AX31" s="15">
        <f t="shared" si="51"/>
        <v>-0.13266919454405568</v>
      </c>
      <c r="AY31" s="15">
        <f t="shared" si="51"/>
        <v>-0.16304238996092335</v>
      </c>
      <c r="AZ31" s="15">
        <f t="shared" si="51"/>
        <v>-0.15332570090007247</v>
      </c>
      <c r="BA31" s="15">
        <f t="shared" si="51"/>
        <v>-0.18247769733266017</v>
      </c>
      <c r="BB31" s="15">
        <f t="shared" ref="BB31:BE31" si="52">BB7/$AP7-1</f>
        <v>-0.17516788368647684</v>
      </c>
      <c r="BC31" s="15">
        <f t="shared" si="52"/>
        <v>-0.17619534871995857</v>
      </c>
      <c r="BD31" s="15">
        <f t="shared" si="52"/>
        <v>-1</v>
      </c>
      <c r="BE31" s="15">
        <f t="shared" si="52"/>
        <v>-1</v>
      </c>
      <c r="BF31" s="1072"/>
    </row>
    <row r="32" spans="23:58" ht="14.5" thickBot="1">
      <c r="W32" s="1452" t="s">
        <v>1057</v>
      </c>
      <c r="Y32" s="637" t="s">
        <v>1248</v>
      </c>
      <c r="Z32" s="8"/>
      <c r="AA32" s="242"/>
      <c r="AB32" s="242"/>
      <c r="AC32" s="242"/>
      <c r="AD32" s="242"/>
      <c r="AE32" s="242"/>
      <c r="AF32" s="242"/>
      <c r="AG32" s="242"/>
      <c r="AH32" s="242"/>
      <c r="AI32" s="242"/>
      <c r="AJ32" s="242"/>
      <c r="AK32" s="242"/>
      <c r="AL32" s="242"/>
      <c r="AM32" s="242"/>
      <c r="AN32" s="242"/>
      <c r="AO32" s="242"/>
      <c r="AP32" s="242"/>
      <c r="AQ32" s="16">
        <f t="shared" ref="AQ32:AS32" si="53">AQ8/$AP8-1</f>
        <v>7.4079922757466443E-2</v>
      </c>
      <c r="AR32" s="16">
        <f t="shared" si="53"/>
        <v>-0.1994957294256845</v>
      </c>
      <c r="AS32" s="16">
        <f t="shared" si="53"/>
        <v>-0.13147312963322766</v>
      </c>
      <c r="AT32" s="16">
        <f t="shared" ref="AT32:BA32" si="54">AT8/$AP8-1</f>
        <v>-0.10503912460070353</v>
      </c>
      <c r="AU32" s="16">
        <f t="shared" si="54"/>
        <v>-0.28640386310604382</v>
      </c>
      <c r="AV32" s="16">
        <f t="shared" si="54"/>
        <v>-0.39264266093949884</v>
      </c>
      <c r="AW32" s="16">
        <f t="shared" si="54"/>
        <v>-0.45307129867193019</v>
      </c>
      <c r="AX32" s="16">
        <f t="shared" si="54"/>
        <v>-0.44711653037874088</v>
      </c>
      <c r="AY32" s="16">
        <f t="shared" si="54"/>
        <v>-0.45124292145074663</v>
      </c>
      <c r="AZ32" s="16">
        <f t="shared" si="54"/>
        <v>-0.59010477777292014</v>
      </c>
      <c r="BA32" s="16">
        <f t="shared" si="54"/>
        <v>-0.622492391447525</v>
      </c>
      <c r="BB32" s="16">
        <f t="shared" ref="BB32:BE32" si="55">BB8/$AP8-1</f>
        <v>-0.65152253770077873</v>
      </c>
      <c r="BC32" s="16">
        <f t="shared" si="55"/>
        <v>-0.7007026928483624</v>
      </c>
      <c r="BD32" s="16">
        <f t="shared" si="55"/>
        <v>-1</v>
      </c>
      <c r="BE32" s="16">
        <f t="shared" si="55"/>
        <v>-1</v>
      </c>
      <c r="BF32" s="1072"/>
    </row>
    <row r="33" spans="23:58" ht="14.5" thickTop="1">
      <c r="W33" s="638" t="s">
        <v>60</v>
      </c>
      <c r="Y33" s="638" t="s">
        <v>785</v>
      </c>
      <c r="Z33" s="20"/>
      <c r="AA33" s="243"/>
      <c r="AB33" s="243"/>
      <c r="AC33" s="243"/>
      <c r="AD33" s="243"/>
      <c r="AE33" s="243"/>
      <c r="AF33" s="243"/>
      <c r="AG33" s="243"/>
      <c r="AH33" s="243"/>
      <c r="AI33" s="243"/>
      <c r="AJ33" s="243"/>
      <c r="AK33" s="243"/>
      <c r="AL33" s="243"/>
      <c r="AM33" s="243"/>
      <c r="AN33" s="243"/>
      <c r="AO33" s="243"/>
      <c r="AP33" s="243"/>
      <c r="AQ33" s="17">
        <f t="shared" ref="AQ33:AS33" si="56">AQ9/$AP9-1</f>
        <v>-5.0193785266161584E-3</v>
      </c>
      <c r="AR33" s="17">
        <f t="shared" si="56"/>
        <v>-3.0456344147840708E-2</v>
      </c>
      <c r="AS33" s="17">
        <f t="shared" si="56"/>
        <v>-6.3132670622989107E-2</v>
      </c>
      <c r="AT33" s="17">
        <f t="shared" ref="AT33:BA33" si="57">AT9/$AP9-1</f>
        <v>-8.89174430667099E-2</v>
      </c>
      <c r="AU33" s="17">
        <f t="shared" si="57"/>
        <v>-0.11085625864781612</v>
      </c>
      <c r="AV33" s="17">
        <f t="shared" si="57"/>
        <v>-0.1271012263460396</v>
      </c>
      <c r="AW33" s="17">
        <f t="shared" si="57"/>
        <v>-0.1398819806553363</v>
      </c>
      <c r="AX33" s="17">
        <f t="shared" si="57"/>
        <v>-0.13886291796628725</v>
      </c>
      <c r="AY33" s="17">
        <f t="shared" si="57"/>
        <v>-0.15469243999162141</v>
      </c>
      <c r="AZ33" s="17">
        <f t="shared" si="57"/>
        <v>-0.16927191644465178</v>
      </c>
      <c r="BA33" s="17">
        <f t="shared" si="57"/>
        <v>-0.19095809148205622</v>
      </c>
      <c r="BB33" s="17">
        <f t="shared" ref="BB33:BE33" si="58">BB9/$AP9-1</f>
        <v>-0.18206489646471358</v>
      </c>
      <c r="BC33" s="17">
        <f t="shared" si="58"/>
        <v>-0.19880277297734383</v>
      </c>
      <c r="BD33" s="17">
        <f t="shared" si="58"/>
        <v>-1</v>
      </c>
      <c r="BE33" s="17">
        <f t="shared" si="58"/>
        <v>-1</v>
      </c>
      <c r="BF33" s="1072"/>
    </row>
    <row r="34" spans="23:58">
      <c r="Y34" s="84"/>
    </row>
    <row r="35" spans="23:58">
      <c r="W35" s="201" t="s">
        <v>280</v>
      </c>
      <c r="Y35" s="1" t="s">
        <v>958</v>
      </c>
    </row>
    <row r="36" spans="23:58">
      <c r="W36" s="10"/>
      <c r="Y36" s="10"/>
      <c r="Z36" s="200"/>
      <c r="AA36" s="10">
        <v>1990</v>
      </c>
      <c r="AB36" s="10">
        <f t="shared" ref="AB36:AZ36" si="59">AA36+1</f>
        <v>1991</v>
      </c>
      <c r="AC36" s="10">
        <f t="shared" si="59"/>
        <v>1992</v>
      </c>
      <c r="AD36" s="10">
        <f t="shared" si="59"/>
        <v>1993</v>
      </c>
      <c r="AE36" s="10">
        <f t="shared" si="59"/>
        <v>1994</v>
      </c>
      <c r="AF36" s="10">
        <f t="shared" si="59"/>
        <v>1995</v>
      </c>
      <c r="AG36" s="10">
        <f t="shared" si="59"/>
        <v>1996</v>
      </c>
      <c r="AH36" s="10">
        <f t="shared" si="59"/>
        <v>1997</v>
      </c>
      <c r="AI36" s="10">
        <f t="shared" si="59"/>
        <v>1998</v>
      </c>
      <c r="AJ36" s="10">
        <f t="shared" si="59"/>
        <v>1999</v>
      </c>
      <c r="AK36" s="10">
        <f t="shared" si="59"/>
        <v>2000</v>
      </c>
      <c r="AL36" s="10">
        <f t="shared" si="59"/>
        <v>2001</v>
      </c>
      <c r="AM36" s="10">
        <f t="shared" si="59"/>
        <v>2002</v>
      </c>
      <c r="AN36" s="10">
        <f t="shared" si="59"/>
        <v>2003</v>
      </c>
      <c r="AO36" s="10">
        <f t="shared" si="59"/>
        <v>2004</v>
      </c>
      <c r="AP36" s="10">
        <f t="shared" si="59"/>
        <v>2005</v>
      </c>
      <c r="AQ36" s="10">
        <f t="shared" si="59"/>
        <v>2006</v>
      </c>
      <c r="AR36" s="10">
        <f t="shared" si="59"/>
        <v>2007</v>
      </c>
      <c r="AS36" s="10">
        <f t="shared" si="59"/>
        <v>2008</v>
      </c>
      <c r="AT36" s="10">
        <f t="shared" si="59"/>
        <v>2009</v>
      </c>
      <c r="AU36" s="10">
        <f t="shared" si="59"/>
        <v>2010</v>
      </c>
      <c r="AV36" s="10">
        <f t="shared" si="59"/>
        <v>2011</v>
      </c>
      <c r="AW36" s="10">
        <f t="shared" si="59"/>
        <v>2012</v>
      </c>
      <c r="AX36" s="10">
        <f t="shared" si="59"/>
        <v>2013</v>
      </c>
      <c r="AY36" s="10">
        <f t="shared" si="59"/>
        <v>2014</v>
      </c>
      <c r="AZ36" s="10">
        <f t="shared" si="59"/>
        <v>2015</v>
      </c>
      <c r="BA36" s="10">
        <f>AZ36+1</f>
        <v>2016</v>
      </c>
      <c r="BB36" s="10">
        <f>BA36+1</f>
        <v>2017</v>
      </c>
      <c r="BC36" s="10">
        <f>BB36+1</f>
        <v>2018</v>
      </c>
      <c r="BD36" s="10">
        <f>BC36+1</f>
        <v>2019</v>
      </c>
      <c r="BE36" s="10">
        <f>BD36+1</f>
        <v>2020</v>
      </c>
      <c r="BF36" s="1471"/>
    </row>
    <row r="37" spans="23:58">
      <c r="W37" s="636" t="s">
        <v>306</v>
      </c>
      <c r="Y37" s="636" t="s">
        <v>782</v>
      </c>
      <c r="Z37" s="8"/>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15">
        <f t="shared" ref="AY37:BA41" si="60">AY5/$AX5-1</f>
        <v>-1.3177024008681926E-2</v>
      </c>
      <c r="AZ37" s="15">
        <f t="shared" si="60"/>
        <v>-1.0901992011389083E-2</v>
      </c>
      <c r="BA37" s="15">
        <f t="shared" si="60"/>
        <v>-1.4902143262783718E-2</v>
      </c>
      <c r="BB37" s="15">
        <f t="shared" ref="BB37:BE37" si="61">BB5/$AX5-1</f>
        <v>-1.3274791556731058E-3</v>
      </c>
      <c r="BC37" s="15">
        <f t="shared" si="61"/>
        <v>-4.7798993621873676E-3</v>
      </c>
      <c r="BD37" s="15">
        <f t="shared" si="61"/>
        <v>-1</v>
      </c>
      <c r="BE37" s="15">
        <f t="shared" si="61"/>
        <v>-1</v>
      </c>
      <c r="BF37" s="1072"/>
    </row>
    <row r="38" spans="23:58">
      <c r="W38" s="636" t="s">
        <v>307</v>
      </c>
      <c r="Y38" s="636" t="s">
        <v>786</v>
      </c>
      <c r="Z38" s="8"/>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15">
        <f t="shared" si="60"/>
        <v>-1.7610136648571251E-2</v>
      </c>
      <c r="AZ38" s="15">
        <f t="shared" si="60"/>
        <v>-2.198056563420725E-2</v>
      </c>
      <c r="BA38" s="15">
        <f t="shared" si="60"/>
        <v>-6.47523427137906E-2</v>
      </c>
      <c r="BB38" s="15">
        <f t="shared" ref="BB38:BE38" si="62">BB6/$AX6-1</f>
        <v>-4.1620457663063992E-2</v>
      </c>
      <c r="BC38" s="15">
        <f t="shared" si="62"/>
        <v>-7.9801071029129145E-2</v>
      </c>
      <c r="BD38" s="15">
        <f t="shared" si="62"/>
        <v>-1</v>
      </c>
      <c r="BE38" s="15">
        <f t="shared" si="62"/>
        <v>-1</v>
      </c>
      <c r="BF38" s="1072"/>
    </row>
    <row r="39" spans="23:58">
      <c r="W39" s="636" t="s">
        <v>308</v>
      </c>
      <c r="Y39" s="636" t="s">
        <v>784</v>
      </c>
      <c r="Z39" s="8"/>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15">
        <f t="shared" si="60"/>
        <v>-3.5019159040362791E-2</v>
      </c>
      <c r="AZ39" s="15">
        <f t="shared" si="60"/>
        <v>-2.3816179739122645E-2</v>
      </c>
      <c r="BA39" s="15">
        <f t="shared" si="60"/>
        <v>-5.7427341996022951E-2</v>
      </c>
      <c r="BB39" s="15">
        <f t="shared" ref="BB39:BE39" si="63">BB7/$AX7-1</f>
        <v>-4.8999400084815625E-2</v>
      </c>
      <c r="BC39" s="15">
        <f t="shared" si="63"/>
        <v>-5.0184028864306063E-2</v>
      </c>
      <c r="BD39" s="15">
        <f t="shared" si="63"/>
        <v>-1</v>
      </c>
      <c r="BE39" s="15">
        <f t="shared" si="63"/>
        <v>-1</v>
      </c>
      <c r="BF39" s="1072"/>
    </row>
    <row r="40" spans="23:58" ht="14.5" thickBot="1">
      <c r="W40" s="1452" t="s">
        <v>1057</v>
      </c>
      <c r="Y40" s="637" t="s">
        <v>1248</v>
      </c>
      <c r="Z40" s="8"/>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16">
        <f t="shared" si="60"/>
        <v>-7.4634010577897536E-3</v>
      </c>
      <c r="AZ40" s="16">
        <f t="shared" si="60"/>
        <v>-0.25862275732738094</v>
      </c>
      <c r="BA40" s="16">
        <f t="shared" si="60"/>
        <v>-0.31720221476131594</v>
      </c>
      <c r="BB40" s="16">
        <f t="shared" ref="BB40:BE40" si="64">BB8/$AX8-1</f>
        <v>-0.36970902288336038</v>
      </c>
      <c r="BC40" s="16">
        <f t="shared" si="64"/>
        <v>-0.45866114001081504</v>
      </c>
      <c r="BD40" s="16">
        <f t="shared" si="64"/>
        <v>-1</v>
      </c>
      <c r="BE40" s="16">
        <f t="shared" si="64"/>
        <v>-1</v>
      </c>
      <c r="BF40" s="1072"/>
    </row>
    <row r="41" spans="23:58" ht="14.5" thickTop="1">
      <c r="W41" s="638" t="s">
        <v>60</v>
      </c>
      <c r="Y41" s="638" t="s">
        <v>787</v>
      </c>
      <c r="Z41" s="20"/>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17">
        <f t="shared" si="60"/>
        <v>-1.8382116338493182E-2</v>
      </c>
      <c r="AZ41" s="17">
        <f t="shared" si="60"/>
        <v>-3.5312610631688113E-2</v>
      </c>
      <c r="BA41" s="17">
        <f t="shared" si="60"/>
        <v>-6.0495796317048489E-2</v>
      </c>
      <c r="BB41" s="17">
        <f t="shared" ref="BB41:BE41" si="65">BB9/$AX9-1</f>
        <v>-5.0168526474783759E-2</v>
      </c>
      <c r="BC41" s="17">
        <f t="shared" si="65"/>
        <v>-6.9605474275360457E-2</v>
      </c>
      <c r="BD41" s="17">
        <f t="shared" si="65"/>
        <v>-1</v>
      </c>
      <c r="BE41" s="17">
        <f t="shared" si="65"/>
        <v>-1</v>
      </c>
      <c r="BF41" s="1072"/>
    </row>
    <row r="43" spans="23:58">
      <c r="W43" s="201" t="s">
        <v>94</v>
      </c>
      <c r="Y43" s="9" t="s">
        <v>950</v>
      </c>
    </row>
    <row r="44" spans="23:58">
      <c r="W44" s="10"/>
      <c r="Y44" s="10"/>
      <c r="Z44" s="200"/>
      <c r="AA44" s="10">
        <v>1990</v>
      </c>
      <c r="AB44" s="10">
        <f t="shared" ref="AB44:AP44" si="66">AA44+1</f>
        <v>1991</v>
      </c>
      <c r="AC44" s="10">
        <f t="shared" si="66"/>
        <v>1992</v>
      </c>
      <c r="AD44" s="10">
        <f t="shared" si="66"/>
        <v>1993</v>
      </c>
      <c r="AE44" s="10">
        <f t="shared" si="66"/>
        <v>1994</v>
      </c>
      <c r="AF44" s="10">
        <f t="shared" si="66"/>
        <v>1995</v>
      </c>
      <c r="AG44" s="10">
        <f t="shared" si="66"/>
        <v>1996</v>
      </c>
      <c r="AH44" s="10">
        <f t="shared" si="66"/>
        <v>1997</v>
      </c>
      <c r="AI44" s="10">
        <f t="shared" si="66"/>
        <v>1998</v>
      </c>
      <c r="AJ44" s="10">
        <f t="shared" si="66"/>
        <v>1999</v>
      </c>
      <c r="AK44" s="10">
        <f t="shared" si="66"/>
        <v>2000</v>
      </c>
      <c r="AL44" s="10">
        <f t="shared" si="66"/>
        <v>2001</v>
      </c>
      <c r="AM44" s="10">
        <f t="shared" si="66"/>
        <v>2002</v>
      </c>
      <c r="AN44" s="10">
        <f t="shared" si="66"/>
        <v>2003</v>
      </c>
      <c r="AO44" s="10">
        <f t="shared" si="66"/>
        <v>2004</v>
      </c>
      <c r="AP44" s="10">
        <f t="shared" si="66"/>
        <v>2005</v>
      </c>
      <c r="AQ44" s="10">
        <f t="shared" ref="AQ44:AZ44" si="67">AP44+1</f>
        <v>2006</v>
      </c>
      <c r="AR44" s="10">
        <f t="shared" si="67"/>
        <v>2007</v>
      </c>
      <c r="AS44" s="10">
        <f t="shared" si="67"/>
        <v>2008</v>
      </c>
      <c r="AT44" s="10">
        <f t="shared" si="67"/>
        <v>2009</v>
      </c>
      <c r="AU44" s="10">
        <f t="shared" si="67"/>
        <v>2010</v>
      </c>
      <c r="AV44" s="10">
        <f t="shared" si="67"/>
        <v>2011</v>
      </c>
      <c r="AW44" s="10">
        <f t="shared" si="67"/>
        <v>2012</v>
      </c>
      <c r="AX44" s="10">
        <f t="shared" si="67"/>
        <v>2013</v>
      </c>
      <c r="AY44" s="10">
        <f t="shared" si="67"/>
        <v>2014</v>
      </c>
      <c r="AZ44" s="10">
        <f t="shared" si="67"/>
        <v>2015</v>
      </c>
      <c r="BA44" s="10">
        <f>AZ44+1</f>
        <v>2016</v>
      </c>
      <c r="BB44" s="10">
        <f>BA44+1</f>
        <v>2017</v>
      </c>
      <c r="BC44" s="10">
        <f>BB44+1</f>
        <v>2018</v>
      </c>
      <c r="BD44" s="10">
        <f>BC44+1</f>
        <v>2019</v>
      </c>
      <c r="BE44" s="10">
        <f>BD44+1</f>
        <v>2020</v>
      </c>
      <c r="BF44" s="1471"/>
    </row>
    <row r="45" spans="23:58">
      <c r="W45" s="636" t="s">
        <v>306</v>
      </c>
      <c r="Y45" s="636" t="s">
        <v>782</v>
      </c>
      <c r="Z45" s="8"/>
      <c r="AA45" s="235"/>
      <c r="AB45" s="15">
        <f t="shared" ref="AB45:AY45" si="68">AB5/AA5-1</f>
        <v>-1.2199464877187594E-2</v>
      </c>
      <c r="AC45" s="15">
        <f t="shared" si="68"/>
        <v>-4.9667774181493263E-3</v>
      </c>
      <c r="AD45" s="15">
        <f t="shared" si="68"/>
        <v>8.0416421657525383E-4</v>
      </c>
      <c r="AE45" s="15">
        <f t="shared" si="68"/>
        <v>-1.849782663029742E-2</v>
      </c>
      <c r="AF45" s="15">
        <f t="shared" si="68"/>
        <v>-3.3943795124952603E-2</v>
      </c>
      <c r="AG45" s="15">
        <f t="shared" si="68"/>
        <v>-1.5436648086666227E-2</v>
      </c>
      <c r="AH45" s="15">
        <f t="shared" si="68"/>
        <v>-9.0880704536874246E-3</v>
      </c>
      <c r="AI45" s="15">
        <f t="shared" si="68"/>
        <v>-1.2038915534678396E-2</v>
      </c>
      <c r="AJ45" s="15">
        <f t="shared" si="68"/>
        <v>-5.8990221313551805E-3</v>
      </c>
      <c r="AK45" s="15">
        <f t="shared" si="68"/>
        <v>5.1631184110645378E-3</v>
      </c>
      <c r="AL45" s="15">
        <f t="shared" si="68"/>
        <v>-1.8378700085638244E-2</v>
      </c>
      <c r="AM45" s="15">
        <f t="shared" si="68"/>
        <v>1.0601142475756831E-3</v>
      </c>
      <c r="AN45" s="15">
        <f t="shared" si="68"/>
        <v>-6.96848482049095E-4</v>
      </c>
      <c r="AO45" s="15">
        <f t="shared" si="68"/>
        <v>-1.0451826938940534E-2</v>
      </c>
      <c r="AP45" s="15">
        <f t="shared" si="68"/>
        <v>-3.2951636189404443E-4</v>
      </c>
      <c r="AQ45" s="15">
        <f t="shared" si="68"/>
        <v>3.7839919968767344E-3</v>
      </c>
      <c r="AR45" s="15">
        <f t="shared" si="68"/>
        <v>3.8856773737293571E-2</v>
      </c>
      <c r="AS45" s="15">
        <f t="shared" si="68"/>
        <v>-6.6762039471622958E-2</v>
      </c>
      <c r="AT45" s="15">
        <f t="shared" si="68"/>
        <v>-2.4117063526387539E-2</v>
      </c>
      <c r="AU45" s="15">
        <f t="shared" si="68"/>
        <v>2.6461932881289174E-2</v>
      </c>
      <c r="AV45" s="15">
        <f t="shared" si="68"/>
        <v>-1.6405840834559982E-2</v>
      </c>
      <c r="AW45" s="15">
        <f t="shared" si="68"/>
        <v>-6.7983785237898386E-3</v>
      </c>
      <c r="AX45" s="15">
        <f t="shared" si="68"/>
        <v>-4.7155021378697537E-3</v>
      </c>
      <c r="AY45" s="15">
        <f t="shared" si="68"/>
        <v>-1.3177024008681926E-2</v>
      </c>
      <c r="AZ45" s="1614">
        <f>AZ5/AY5-1</f>
        <v>2.3054104460908942E-3</v>
      </c>
      <c r="BA45" s="15">
        <f>BA5/AZ5-1</f>
        <v>-4.0442415403597609E-3</v>
      </c>
      <c r="BB45" s="15">
        <f t="shared" ref="BB45:BD49" si="69">BB5/BA5-1</f>
        <v>1.3780015877886465E-2</v>
      </c>
      <c r="BC45" s="15">
        <f t="shared" si="69"/>
        <v>-3.4570093143201364E-3</v>
      </c>
      <c r="BD45" s="15">
        <f t="shared" si="69"/>
        <v>-1</v>
      </c>
      <c r="BE45" s="15" t="e">
        <f t="shared" ref="BE45:BE49" si="70">BE5/BD5-1</f>
        <v>#DIV/0!</v>
      </c>
      <c r="BF45" s="1072"/>
    </row>
    <row r="46" spans="23:58">
      <c r="W46" s="636" t="s">
        <v>307</v>
      </c>
      <c r="Y46" s="636" t="s">
        <v>783</v>
      </c>
      <c r="Z46" s="8"/>
      <c r="AA46" s="235"/>
      <c r="AB46" s="15">
        <f t="shared" ref="AB46:AZ46" si="71">AB6/AA6-1</f>
        <v>3.9810866540933354E-2</v>
      </c>
      <c r="AC46" s="15">
        <f t="shared" si="71"/>
        <v>1.8382054839433559E-2</v>
      </c>
      <c r="AD46" s="15">
        <f t="shared" si="71"/>
        <v>1.8444662420102009E-2</v>
      </c>
      <c r="AE46" s="15">
        <f t="shared" si="71"/>
        <v>3.653675389161215E-2</v>
      </c>
      <c r="AF46" s="15">
        <f t="shared" si="71"/>
        <v>8.246420658981557E-2</v>
      </c>
      <c r="AG46" s="15">
        <f t="shared" si="71"/>
        <v>2.369272523716659E-2</v>
      </c>
      <c r="AH46" s="15">
        <f t="shared" si="71"/>
        <v>2.4711259446686729E-2</v>
      </c>
      <c r="AI46" s="15">
        <f t="shared" si="71"/>
        <v>-2.1205373000927619E-2</v>
      </c>
      <c r="AJ46" s="15">
        <f t="shared" si="71"/>
        <v>1.5830309728175784E-2</v>
      </c>
      <c r="AK46" s="15">
        <f t="shared" si="71"/>
        <v>3.058540717184588E-4</v>
      </c>
      <c r="AL46" s="15">
        <f t="shared" si="71"/>
        <v>8.3076304271401114E-5</v>
      </c>
      <c r="AM46" s="15">
        <f t="shared" si="71"/>
        <v>-2.3598601046614709E-2</v>
      </c>
      <c r="AN46" s="15">
        <f t="shared" si="71"/>
        <v>-3.2765207207204994E-2</v>
      </c>
      <c r="AO46" s="15">
        <f t="shared" si="71"/>
        <v>-3.0464237536802719E-2</v>
      </c>
      <c r="AP46" s="15">
        <f t="shared" si="71"/>
        <v>-1.3015701770955346E-3</v>
      </c>
      <c r="AQ46" s="15">
        <f t="shared" si="71"/>
        <v>-3.1993827120237683E-2</v>
      </c>
      <c r="AR46" s="15">
        <f t="shared" si="71"/>
        <v>-2.9875570336891366E-3</v>
      </c>
      <c r="AS46" s="15">
        <f t="shared" si="71"/>
        <v>-4.1253877330640343E-2</v>
      </c>
      <c r="AT46" s="15">
        <f t="shared" si="71"/>
        <v>-4.3719562517650745E-2</v>
      </c>
      <c r="AU46" s="15">
        <f t="shared" si="71"/>
        <v>-2.885473430642671E-2</v>
      </c>
      <c r="AV46" s="15">
        <f t="shared" si="71"/>
        <v>3.2306522631213586E-3</v>
      </c>
      <c r="AW46" s="15">
        <f t="shared" si="71"/>
        <v>-6.1896641362713112E-3</v>
      </c>
      <c r="AX46" s="15">
        <f t="shared" si="71"/>
        <v>7.0321972457445536E-3</v>
      </c>
      <c r="AY46" s="15">
        <f t="shared" si="71"/>
        <v>-1.7610136648571251E-2</v>
      </c>
      <c r="AZ46" s="15">
        <f t="shared" si="71"/>
        <v>-4.4487724768721426E-3</v>
      </c>
      <c r="BA46" s="15">
        <f>BA6/AZ6-1</f>
        <v>-4.3733054351132727E-2</v>
      </c>
      <c r="BB46" s="15">
        <f t="shared" si="69"/>
        <v>2.4733432765656982E-2</v>
      </c>
      <c r="BC46" s="15">
        <f t="shared" si="69"/>
        <v>-3.9838719087183949E-2</v>
      </c>
      <c r="BD46" s="15">
        <f t="shared" ref="BD46" si="72">BD6/BC6-1</f>
        <v>-1</v>
      </c>
      <c r="BE46" s="15" t="e">
        <f t="shared" si="70"/>
        <v>#DIV/0!</v>
      </c>
      <c r="BF46" s="1072"/>
    </row>
    <row r="47" spans="23:58">
      <c r="W47" s="636" t="s">
        <v>308</v>
      </c>
      <c r="Y47" s="636" t="s">
        <v>784</v>
      </c>
      <c r="Z47" s="8"/>
      <c r="AA47" s="235"/>
      <c r="AB47" s="15">
        <f t="shared" ref="AB47:AZ47" si="73">AB7/AA7-1</f>
        <v>1.6719985185589703E-2</v>
      </c>
      <c r="AC47" s="15">
        <f t="shared" si="73"/>
        <v>3.2157431048876362E-2</v>
      </c>
      <c r="AD47" s="15">
        <f t="shared" si="73"/>
        <v>-1.1422473439992586E-5</v>
      </c>
      <c r="AE47" s="15">
        <f t="shared" si="73"/>
        <v>3.040517282434485E-2</v>
      </c>
      <c r="AF47" s="15">
        <f t="shared" si="73"/>
        <v>4.2529903643357736E-2</v>
      </c>
      <c r="AG47" s="15">
        <f t="shared" si="73"/>
        <v>2.2757290629320748E-2</v>
      </c>
      <c r="AH47" s="15">
        <f t="shared" si="73"/>
        <v>2.1369116851435388E-2</v>
      </c>
      <c r="AI47" s="15">
        <f t="shared" si="73"/>
        <v>2.3059257231894392E-4</v>
      </c>
      <c r="AJ47" s="15">
        <f t="shared" si="73"/>
        <v>2.2818877466312948E-4</v>
      </c>
      <c r="AK47" s="15">
        <f t="shared" si="73"/>
        <v>-7.1667916714766022E-3</v>
      </c>
      <c r="AL47" s="15">
        <f t="shared" si="73"/>
        <v>-1.3388808236223237E-2</v>
      </c>
      <c r="AM47" s="15">
        <f t="shared" si="73"/>
        <v>-4.7836723327717268E-2</v>
      </c>
      <c r="AN47" s="15">
        <f t="shared" si="73"/>
        <v>1.1300078153593018E-2</v>
      </c>
      <c r="AO47" s="15">
        <f t="shared" si="73"/>
        <v>1.0516206535271522E-3</v>
      </c>
      <c r="AP47" s="15">
        <f t="shared" si="73"/>
        <v>1.3277921853053654E-2</v>
      </c>
      <c r="AQ47" s="15">
        <f t="shared" si="73"/>
        <v>-3.0328620812995033E-2</v>
      </c>
      <c r="AR47" s="15">
        <f t="shared" si="73"/>
        <v>-4.1802000091301417E-2</v>
      </c>
      <c r="AS47" s="15">
        <f t="shared" si="73"/>
        <v>-8.4289981579147577E-3</v>
      </c>
      <c r="AT47" s="15">
        <f t="shared" si="73"/>
        <v>-4.3456347674175277E-2</v>
      </c>
      <c r="AU47" s="15">
        <f t="shared" si="73"/>
        <v>-1.9027545841526883E-2</v>
      </c>
      <c r="AV47" s="15">
        <f t="shared" si="73"/>
        <v>1.0289939367350787E-2</v>
      </c>
      <c r="AW47" s="15">
        <f t="shared" si="73"/>
        <v>-9.0988931055416833E-3</v>
      </c>
      <c r="AX47" s="15">
        <f t="shared" si="73"/>
        <v>2.1740862089090207E-3</v>
      </c>
      <c r="AY47" s="15">
        <f t="shared" si="73"/>
        <v>-3.5019159040362791E-2</v>
      </c>
      <c r="AZ47" s="15">
        <f t="shared" si="73"/>
        <v>1.1609535470257892E-2</v>
      </c>
      <c r="BA47" s="15">
        <f>BA7/AZ7-1</f>
        <v>-3.443118146325963E-2</v>
      </c>
      <c r="BB47" s="15">
        <f t="shared" si="69"/>
        <v>8.9414241328138466E-3</v>
      </c>
      <c r="BC47" s="15">
        <f t="shared" si="69"/>
        <v>-1.2456656489976403E-3</v>
      </c>
      <c r="BD47" s="15">
        <f t="shared" ref="BD47" si="74">BD7/BC7-1</f>
        <v>-1</v>
      </c>
      <c r="BE47" s="15" t="e">
        <f t="shared" si="70"/>
        <v>#DIV/0!</v>
      </c>
      <c r="BF47" s="1072"/>
    </row>
    <row r="48" spans="23:58" ht="14.5" thickBot="1">
      <c r="W48" s="1452" t="s">
        <v>1057</v>
      </c>
      <c r="Y48" s="637" t="s">
        <v>1248</v>
      </c>
      <c r="Z48" s="19"/>
      <c r="AA48" s="242"/>
      <c r="AB48" s="16">
        <f t="shared" ref="AB48:AZ48" si="75">AB8/AA8-1</f>
        <v>-4.8183382339202385E-2</v>
      </c>
      <c r="AC48" s="16">
        <f t="shared" si="75"/>
        <v>-3.6334855814227351E-3</v>
      </c>
      <c r="AD48" s="16">
        <f t="shared" si="75"/>
        <v>-2.8484594007519681E-2</v>
      </c>
      <c r="AE48" s="16">
        <f t="shared" si="75"/>
        <v>0.11800273752218571</v>
      </c>
      <c r="AF48" s="16">
        <f t="shared" si="75"/>
        <v>-9.2653068250856396E-3</v>
      </c>
      <c r="AG48" s="16">
        <f t="shared" si="75"/>
        <v>9.9197189414726106E-2</v>
      </c>
      <c r="AH48" s="16">
        <f t="shared" si="75"/>
        <v>5.4305549884818172E-2</v>
      </c>
      <c r="AI48" s="16">
        <f t="shared" si="75"/>
        <v>-0.11030208511895334</v>
      </c>
      <c r="AJ48" s="16">
        <f t="shared" si="75"/>
        <v>-0.59546347464180549</v>
      </c>
      <c r="AK48" s="16">
        <f t="shared" si="75"/>
        <v>0.59289223910049871</v>
      </c>
      <c r="AL48" s="16">
        <f t="shared" si="75"/>
        <v>-0.50025631650692182</v>
      </c>
      <c r="AM48" s="16">
        <f t="shared" si="75"/>
        <v>-4.0483974728554806E-2</v>
      </c>
      <c r="AN48" s="16">
        <f t="shared" si="75"/>
        <v>1.4088263000453072E-2</v>
      </c>
      <c r="AO48" s="16">
        <f t="shared" si="75"/>
        <v>4.7677706740626435E-2</v>
      </c>
      <c r="AP48" s="16">
        <f t="shared" si="75"/>
        <v>-0.14528068965870167</v>
      </c>
      <c r="AQ48" s="16">
        <f t="shared" si="75"/>
        <v>7.4079922757466443E-2</v>
      </c>
      <c r="AR48" s="16">
        <f t="shared" si="75"/>
        <v>-0.25470697886317906</v>
      </c>
      <c r="AS48" s="16">
        <f t="shared" si="75"/>
        <v>8.4974686947834277E-2</v>
      </c>
      <c r="AT48" s="16">
        <f t="shared" si="75"/>
        <v>3.0435448728674652E-2</v>
      </c>
      <c r="AU48" s="16">
        <f t="shared" si="75"/>
        <v>-0.20265102474387209</v>
      </c>
      <c r="AV48" s="16">
        <f t="shared" si="75"/>
        <v>-0.14887804507445457</v>
      </c>
      <c r="AW48" s="16">
        <f t="shared" si="75"/>
        <v>-9.9494373157499205E-2</v>
      </c>
      <c r="AX48" s="16">
        <f t="shared" si="75"/>
        <v>1.0887650033230667E-2</v>
      </c>
      <c r="AY48" s="16">
        <f t="shared" si="75"/>
        <v>-7.4634010577897536E-3</v>
      </c>
      <c r="AZ48" s="16">
        <f t="shared" si="75"/>
        <v>-0.2530479546419373</v>
      </c>
      <c r="BA48" s="16">
        <f>BA8/AZ8-1</f>
        <v>-7.9014372255020504E-2</v>
      </c>
      <c r="BB48" s="16">
        <f t="shared" si="69"/>
        <v>-7.6899499759932266E-2</v>
      </c>
      <c r="BC48" s="16">
        <f t="shared" si="69"/>
        <v>-0.14112865383918305</v>
      </c>
      <c r="BD48" s="16">
        <f t="shared" ref="BD48" si="76">BD8/BC8-1</f>
        <v>-1</v>
      </c>
      <c r="BE48" s="16" t="e">
        <f t="shared" si="70"/>
        <v>#DIV/0!</v>
      </c>
      <c r="BF48" s="1072"/>
    </row>
    <row r="49" spans="23:58" ht="14.5" thickTop="1">
      <c r="W49" s="638" t="s">
        <v>60</v>
      </c>
      <c r="Y49" s="638" t="s">
        <v>787</v>
      </c>
      <c r="Z49" s="1253"/>
      <c r="AA49" s="1802"/>
      <c r="AB49" s="618">
        <f t="shared" ref="AB49:AZ49" si="77">AB9/AA9-1</f>
        <v>-9.2653697787161704E-3</v>
      </c>
      <c r="AC49" s="618">
        <f t="shared" si="77"/>
        <v>5.453567323653985E-3</v>
      </c>
      <c r="AD49" s="618">
        <f t="shared" si="77"/>
        <v>-4.3270468232551318E-3</v>
      </c>
      <c r="AE49" s="618">
        <f t="shared" si="77"/>
        <v>3.9716426115118164E-2</v>
      </c>
      <c r="AF49" s="618">
        <f t="shared" si="77"/>
        <v>9.3631635777975397E-3</v>
      </c>
      <c r="AG49" s="618">
        <f t="shared" si="77"/>
        <v>3.4071096802044565E-2</v>
      </c>
      <c r="AH49" s="618">
        <f t="shared" si="77"/>
        <v>2.3528861215432073E-2</v>
      </c>
      <c r="AI49" s="618">
        <f t="shared" si="77"/>
        <v>-4.5091110187159722E-2</v>
      </c>
      <c r="AJ49" s="618">
        <f t="shared" si="77"/>
        <v>-0.18329526347063951</v>
      </c>
      <c r="AK49" s="618">
        <f t="shared" si="77"/>
        <v>9.1977608072619788E-2</v>
      </c>
      <c r="AL49" s="618">
        <f t="shared" si="77"/>
        <v>-0.12095587727739854</v>
      </c>
      <c r="AM49" s="618">
        <f t="shared" si="77"/>
        <v>-2.1025423454905989E-2</v>
      </c>
      <c r="AN49" s="618">
        <f t="shared" si="77"/>
        <v>-6.1461462622935947E-3</v>
      </c>
      <c r="AO49" s="618">
        <f t="shared" si="77"/>
        <v>-6.6316226026550407E-3</v>
      </c>
      <c r="AP49" s="618">
        <f t="shared" si="77"/>
        <v>-1.7521021330867192E-2</v>
      </c>
      <c r="AQ49" s="618">
        <f t="shared" si="77"/>
        <v>-5.0193785266161584E-3</v>
      </c>
      <c r="AR49" s="618">
        <f t="shared" si="77"/>
        <v>-2.5565287476209342E-2</v>
      </c>
      <c r="AS49" s="618">
        <f t="shared" si="77"/>
        <v>-3.3702790253862469E-2</v>
      </c>
      <c r="AT49" s="618">
        <f t="shared" si="77"/>
        <v>-2.752233068140697E-2</v>
      </c>
      <c r="AU49" s="618">
        <f t="shared" si="77"/>
        <v>-2.4079942497145956E-2</v>
      </c>
      <c r="AV49" s="618">
        <f t="shared" si="77"/>
        <v>-1.8270350386224932E-2</v>
      </c>
      <c r="AW49" s="618">
        <f t="shared" si="77"/>
        <v>-1.4641737043341707E-2</v>
      </c>
      <c r="AX49" s="618">
        <f t="shared" si="77"/>
        <v>1.1847940237614818E-3</v>
      </c>
      <c r="AY49" s="618">
        <f t="shared" si="77"/>
        <v>-1.8382116338493182E-2</v>
      </c>
      <c r="AZ49" s="618">
        <f t="shared" si="77"/>
        <v>-1.7247540590889621E-2</v>
      </c>
      <c r="BA49" s="618">
        <f>BA9/AZ9-1</f>
        <v>-2.6105022168736447E-2</v>
      </c>
      <c r="BB49" s="618">
        <f t="shared" si="69"/>
        <v>1.0992255065789713E-2</v>
      </c>
      <c r="BC49" s="618">
        <f t="shared" si="69"/>
        <v>-2.0463575215546537E-2</v>
      </c>
      <c r="BD49" s="618">
        <f t="shared" ref="BD49" si="78">BD9/BC9-1</f>
        <v>-1</v>
      </c>
      <c r="BE49" s="618" t="e">
        <f t="shared" si="70"/>
        <v>#DIV/0!</v>
      </c>
      <c r="BF49" s="1072"/>
    </row>
  </sheetData>
  <mergeCells count="1">
    <mergeCell ref="W2:X2"/>
  </mergeCells>
  <phoneticPr fontId="9"/>
  <pageMargins left="0.78740157480314965" right="0.78740157480314965" top="0.98425196850393704" bottom="0.98425196850393704" header="0.51181102362204722" footer="0.51181102362204722"/>
  <pageSetup paperSize="9" scale="2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fitToPage="1"/>
  </sheetPr>
  <dimension ref="A1:BH146"/>
  <sheetViews>
    <sheetView zoomScale="85" zoomScaleNormal="85" workbookViewId="0">
      <pane xSplit="23" ySplit="3" topLeftCell="X4" activePane="bottomRight" state="frozen"/>
      <selection pane="topRight" activeCell="X1" sqref="X1"/>
      <selection pane="bottomLeft" activeCell="A4" sqref="A4"/>
      <selection pane="bottomRight" activeCell="X4" sqref="X4"/>
    </sheetView>
  </sheetViews>
  <sheetFormatPr defaultColWidth="9" defaultRowHeight="14"/>
  <cols>
    <col min="1" max="1" width="1.6328125" style="198" customWidth="1"/>
    <col min="2" max="2" width="1.7265625" style="1" hidden="1" customWidth="1"/>
    <col min="3" max="19" width="1.6328125" style="1" hidden="1" customWidth="1"/>
    <col min="20" max="21" width="1.6328125" style="1" customWidth="1"/>
    <col min="22" max="22" width="32.26953125" style="1" bestFit="1" customWidth="1"/>
    <col min="23" max="23" width="0.90625" style="198" customWidth="1"/>
    <col min="24" max="24" width="1.6328125" style="1" customWidth="1"/>
    <col min="25" max="25" width="46.6328125" style="1" customWidth="1"/>
    <col min="26" max="26" width="10.6328125" style="1" hidden="1" customWidth="1"/>
    <col min="27" max="27" width="8.90625" style="1" customWidth="1"/>
    <col min="28" max="45" width="8.7265625" style="1" bestFit="1" customWidth="1"/>
    <col min="46" max="47" width="8.7265625" style="1" customWidth="1"/>
    <col min="48" max="49" width="8.7265625" style="1" bestFit="1" customWidth="1"/>
    <col min="50" max="52" width="8.7265625" style="1" customWidth="1"/>
    <col min="53" max="54" width="8.6328125" style="1" customWidth="1"/>
    <col min="55" max="55" width="9" style="1" bestFit="1" customWidth="1"/>
    <col min="56" max="57" width="7.6328125" style="1" hidden="1" customWidth="1"/>
    <col min="58" max="58" width="26.08984375" style="1" hidden="1" customWidth="1"/>
    <col min="59" max="59" width="5.6328125" style="1" hidden="1" customWidth="1"/>
    <col min="60" max="16384" width="9" style="1"/>
  </cols>
  <sheetData>
    <row r="1" spans="1:59" ht="52.5" customHeight="1">
      <c r="U1" s="1934" t="s">
        <v>952</v>
      </c>
      <c r="V1" s="1934"/>
      <c r="X1" s="1934" t="s">
        <v>953</v>
      </c>
      <c r="Y1" s="1934"/>
      <c r="Z1" s="796"/>
      <c r="AA1" s="796"/>
    </row>
    <row r="2" spans="1:59" ht="14.25" customHeight="1">
      <c r="A2" s="644"/>
      <c r="U2" s="1440"/>
      <c r="W2" s="644"/>
      <c r="Z2" s="796"/>
      <c r="AA2" s="796"/>
    </row>
    <row r="3" spans="1:59" ht="18.75" customHeight="1" thickBot="1">
      <c r="U3" s="201" t="s">
        <v>1388</v>
      </c>
      <c r="X3" s="1" t="s">
        <v>954</v>
      </c>
    </row>
    <row r="4" spans="1:59" ht="14.5" thickBot="1">
      <c r="U4" s="662" t="s">
        <v>95</v>
      </c>
      <c r="V4" s="21"/>
      <c r="X4" s="662" t="s">
        <v>661</v>
      </c>
      <c r="Y4" s="21"/>
      <c r="Z4" s="203"/>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83">
        <f t="shared" si="0"/>
        <v>2001</v>
      </c>
      <c r="AM4" s="83">
        <f t="shared" si="0"/>
        <v>2002</v>
      </c>
      <c r="AN4" s="83">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3">
        <f t="shared" si="0"/>
        <v>2016</v>
      </c>
      <c r="BB4" s="22">
        <f t="shared" si="0"/>
        <v>2017</v>
      </c>
      <c r="BC4" s="23">
        <f t="shared" si="0"/>
        <v>2018</v>
      </c>
      <c r="BD4" s="21">
        <f t="shared" si="0"/>
        <v>2019</v>
      </c>
      <c r="BE4" s="22">
        <f t="shared" si="0"/>
        <v>2020</v>
      </c>
      <c r="BF4" s="22" t="s">
        <v>23</v>
      </c>
      <c r="BG4" s="23" t="s">
        <v>2</v>
      </c>
    </row>
    <row r="5" spans="1:59" ht="15" customHeight="1">
      <c r="U5" s="823" t="s">
        <v>281</v>
      </c>
      <c r="V5" s="799"/>
      <c r="X5" s="823" t="s">
        <v>788</v>
      </c>
      <c r="Y5" s="799"/>
      <c r="Z5" s="50"/>
      <c r="AA5" s="50">
        <f>SUM(AA6:AA10)</f>
        <v>6215.4147849667206</v>
      </c>
      <c r="AB5" s="50">
        <f t="shared" ref="AB5:AX5" si="1">SUM(AB6:AB10)</f>
        <v>6462.8115839047859</v>
      </c>
      <c r="AC5" s="50">
        <f t="shared" si="1"/>
        <v>6581.6049715477466</v>
      </c>
      <c r="AD5" s="50">
        <f t="shared" si="1"/>
        <v>6703.0139369579065</v>
      </c>
      <c r="AE5" s="50">
        <f t="shared" si="1"/>
        <v>6947.9317705714429</v>
      </c>
      <c r="AF5" s="50">
        <f t="shared" si="1"/>
        <v>7520.9005663196049</v>
      </c>
      <c r="AG5" s="50">
        <f t="shared" si="1"/>
        <v>7699.099208250178</v>
      </c>
      <c r="AH5" s="50">
        <f t="shared" si="1"/>
        <v>7889.3609629731</v>
      </c>
      <c r="AI5" s="50">
        <f t="shared" si="1"/>
        <v>7722.0760111643704</v>
      </c>
      <c r="AJ5" s="50">
        <f t="shared" si="1"/>
        <v>7844.3340683139322</v>
      </c>
      <c r="AK5" s="50">
        <f t="shared" si="1"/>
        <v>7846.7386517628065</v>
      </c>
      <c r="AL5" s="50">
        <f t="shared" si="1"/>
        <v>7847.4008022367898</v>
      </c>
      <c r="AM5" s="50">
        <f t="shared" si="1"/>
        <v>7662.2144082223995</v>
      </c>
      <c r="AN5" s="50">
        <f t="shared" si="1"/>
        <v>7411.147080130243</v>
      </c>
      <c r="AO5" s="50">
        <f t="shared" si="1"/>
        <v>7185.3671802586005</v>
      </c>
      <c r="AP5" s="50">
        <f t="shared" si="1"/>
        <v>7176.0069722788521</v>
      </c>
      <c r="AQ5" s="50">
        <f t="shared" si="1"/>
        <v>6946.4196452195674</v>
      </c>
      <c r="AR5" s="50">
        <f t="shared" si="1"/>
        <v>6925.661121743603</v>
      </c>
      <c r="AS5" s="50">
        <f t="shared" si="1"/>
        <v>6639.9451396319964</v>
      </c>
      <c r="AT5" s="50">
        <f t="shared" si="1"/>
        <v>6349.6525827148116</v>
      </c>
      <c r="AU5" s="50">
        <f t="shared" si="1"/>
        <v>6166.4381274956722</v>
      </c>
      <c r="AV5" s="50">
        <f t="shared" si="1"/>
        <v>6186.3618334884104</v>
      </c>
      <c r="AW5" s="50">
        <f t="shared" si="1"/>
        <v>6148.0723552275558</v>
      </c>
      <c r="AX5" s="50">
        <f t="shared" si="1"/>
        <v>6191.3138441355168</v>
      </c>
      <c r="AY5" s="50">
        <f>SUM(AY6:AY10)</f>
        <v>6082.2856976971598</v>
      </c>
      <c r="AZ5" s="50">
        <f>SUM(AZ6:AZ10)</f>
        <v>6055.2311833422837</v>
      </c>
      <c r="BA5" s="1425">
        <f>SUM(BA6:BA10)</f>
        <v>5790.4166849310513</v>
      </c>
      <c r="BB5" s="50">
        <f t="shared" ref="BB5:BC5" si="2">SUM(BB6:BB10)</f>
        <v>5933.6353857685463</v>
      </c>
      <c r="BC5" s="1772">
        <f t="shared" si="2"/>
        <v>5697.250434767705</v>
      </c>
      <c r="BD5" s="50">
        <f>SUM(BD6:BD10)</f>
        <v>0</v>
      </c>
      <c r="BE5" s="608">
        <f>SUM(BE6:BE10)</f>
        <v>0</v>
      </c>
      <c r="BF5" s="50"/>
      <c r="BG5" s="52"/>
    </row>
    <row r="6" spans="1:59" ht="15" customHeight="1">
      <c r="U6" s="824"/>
      <c r="V6" s="801" t="s">
        <v>282</v>
      </c>
      <c r="X6" s="824"/>
      <c r="Y6" s="801" t="s">
        <v>789</v>
      </c>
      <c r="Z6" s="53"/>
      <c r="AA6" s="53">
        <v>889.46460851562665</v>
      </c>
      <c r="AB6" s="53">
        <v>908.11057108809075</v>
      </c>
      <c r="AC6" s="53">
        <v>900.62726361967782</v>
      </c>
      <c r="AD6" s="53">
        <v>936.34406890226785</v>
      </c>
      <c r="AE6" s="53">
        <v>989.95953512478377</v>
      </c>
      <c r="AF6" s="53">
        <v>1353.299127617986</v>
      </c>
      <c r="AG6" s="53">
        <v>1397.702447097508</v>
      </c>
      <c r="AH6" s="53">
        <v>1448.0029098816103</v>
      </c>
      <c r="AI6" s="53">
        <v>1453.1990759848281</v>
      </c>
      <c r="AJ6" s="53">
        <v>1557.9229569312481</v>
      </c>
      <c r="AK6" s="53">
        <v>1613.349672517199</v>
      </c>
      <c r="AL6" s="53">
        <v>1788.2991005680508</v>
      </c>
      <c r="AM6" s="53">
        <v>1835.0881000515928</v>
      </c>
      <c r="AN6" s="53">
        <v>1876.3823489150616</v>
      </c>
      <c r="AO6" s="53">
        <v>1889.374043496586</v>
      </c>
      <c r="AP6" s="53">
        <v>2116.9389710305049</v>
      </c>
      <c r="AQ6" s="53">
        <v>2114.0176224270667</v>
      </c>
      <c r="AR6" s="53">
        <v>2166.1044679934612</v>
      </c>
      <c r="AS6" s="53">
        <v>2128.6894207306318</v>
      </c>
      <c r="AT6" s="53">
        <v>2084.0297790903287</v>
      </c>
      <c r="AU6" s="53">
        <v>2072.3113522431863</v>
      </c>
      <c r="AV6" s="53">
        <v>2266.8192377479018</v>
      </c>
      <c r="AW6" s="53">
        <v>2289.8779350616396</v>
      </c>
      <c r="AX6" s="53">
        <v>2358.0175506694377</v>
      </c>
      <c r="AY6" s="53">
        <v>2345.6199843767604</v>
      </c>
      <c r="AZ6" s="53">
        <v>2347.9842126599046</v>
      </c>
      <c r="BA6" s="1426">
        <v>2183.1698023542717</v>
      </c>
      <c r="BB6" s="53">
        <v>2338.2084230605424</v>
      </c>
      <c r="BC6" s="1773">
        <v>2166.2131744847279</v>
      </c>
      <c r="BD6" s="53">
        <v>0</v>
      </c>
      <c r="BE6" s="609">
        <v>0</v>
      </c>
      <c r="BF6" s="53"/>
      <c r="BG6" s="55"/>
    </row>
    <row r="7" spans="1:59" ht="15" customHeight="1">
      <c r="U7" s="824"/>
      <c r="V7" s="802" t="s">
        <v>283</v>
      </c>
      <c r="X7" s="824"/>
      <c r="Y7" s="802" t="s">
        <v>790</v>
      </c>
      <c r="Z7" s="56"/>
      <c r="AA7" s="56">
        <v>1237.885947673901</v>
      </c>
      <c r="AB7" s="56">
        <v>1312.3348568967876</v>
      </c>
      <c r="AC7" s="56">
        <v>1356.5359240850573</v>
      </c>
      <c r="AD7" s="56">
        <v>1462.0217426609706</v>
      </c>
      <c r="AE7" s="56">
        <v>1594.2729778509845</v>
      </c>
      <c r="AF7" s="56">
        <v>1685.9314905488163</v>
      </c>
      <c r="AG7" s="56">
        <v>1744.5462774598975</v>
      </c>
      <c r="AH7" s="56">
        <v>1843.2193515987321</v>
      </c>
      <c r="AI7" s="56">
        <v>1763.7312470993534</v>
      </c>
      <c r="AJ7" s="56">
        <v>1805.6137521322244</v>
      </c>
      <c r="AK7" s="56">
        <v>1854.5731395433761</v>
      </c>
      <c r="AL7" s="56">
        <v>1847.7913043909473</v>
      </c>
      <c r="AM7" s="56">
        <v>1863.8625149669608</v>
      </c>
      <c r="AN7" s="56">
        <v>1840.0661079265396</v>
      </c>
      <c r="AO7" s="56">
        <v>1854.4770034058911</v>
      </c>
      <c r="AP7" s="56">
        <v>1835.852364420288</v>
      </c>
      <c r="AQ7" s="56">
        <v>1792.1487845990712</v>
      </c>
      <c r="AR7" s="56">
        <v>1857.1845442070269</v>
      </c>
      <c r="AS7" s="56">
        <v>1793.3263955716943</v>
      </c>
      <c r="AT7" s="56">
        <v>1717.7677508336653</v>
      </c>
      <c r="AU7" s="56">
        <v>1677.9189581947364</v>
      </c>
      <c r="AV7" s="56">
        <v>1675.6223490225489</v>
      </c>
      <c r="AW7" s="56">
        <v>1693.0092948218082</v>
      </c>
      <c r="AX7" s="56">
        <v>1715.6629595553495</v>
      </c>
      <c r="AY7" s="56">
        <v>1672.0344191794345</v>
      </c>
      <c r="AZ7" s="56">
        <v>1674.8258219248096</v>
      </c>
      <c r="BA7" s="1427">
        <v>1601.4066761501965</v>
      </c>
      <c r="BB7" s="56">
        <v>1590.1429192531903</v>
      </c>
      <c r="BC7" s="1774">
        <v>1545.9395588900197</v>
      </c>
      <c r="BD7" s="56">
        <v>0</v>
      </c>
      <c r="BE7" s="610">
        <v>0</v>
      </c>
      <c r="BF7" s="56"/>
      <c r="BG7" s="58"/>
    </row>
    <row r="8" spans="1:59" ht="15" customHeight="1">
      <c r="U8" s="824"/>
      <c r="V8" s="802" t="s">
        <v>284</v>
      </c>
      <c r="X8" s="824"/>
      <c r="Y8" s="802" t="s">
        <v>791</v>
      </c>
      <c r="Z8" s="56"/>
      <c r="AA8" s="56">
        <v>3739.2705786553356</v>
      </c>
      <c r="AB8" s="56">
        <v>3881.1434841885607</v>
      </c>
      <c r="AC8" s="56">
        <v>3953.7877327761103</v>
      </c>
      <c r="AD8" s="56">
        <v>3922.2628660381292</v>
      </c>
      <c r="AE8" s="56">
        <v>3992.1628704281434</v>
      </c>
      <c r="AF8" s="56">
        <v>4104.2756931483264</v>
      </c>
      <c r="AG8" s="56">
        <v>4178.0838017674087</v>
      </c>
      <c r="AH8" s="56">
        <v>4219.7651304667925</v>
      </c>
      <c r="AI8" s="56">
        <v>4120.8129549287614</v>
      </c>
      <c r="AJ8" s="56">
        <v>4099.6571035173774</v>
      </c>
      <c r="AK8" s="56">
        <v>3997.2376870298194</v>
      </c>
      <c r="AL8" s="56">
        <v>3832.4602836035979</v>
      </c>
      <c r="AM8" s="56">
        <v>3585.2609048779382</v>
      </c>
      <c r="AN8" s="56">
        <v>3325.0533083013288</v>
      </c>
      <c r="AO8" s="56">
        <v>3047.7567167123852</v>
      </c>
      <c r="AP8" s="56">
        <v>2817.2252418381013</v>
      </c>
      <c r="AQ8" s="56">
        <v>2637.4107203147414</v>
      </c>
      <c r="AR8" s="56">
        <v>2504.5128978857733</v>
      </c>
      <c r="AS8" s="56">
        <v>2349.4466061193448</v>
      </c>
      <c r="AT8" s="56">
        <v>2187.3857542025412</v>
      </c>
      <c r="AU8" s="56">
        <v>2051.6465970244767</v>
      </c>
      <c r="AV8" s="56">
        <v>1949.8143855516544</v>
      </c>
      <c r="AW8" s="56">
        <v>1873.8289693343361</v>
      </c>
      <c r="AX8" s="56">
        <v>1803.1894173726707</v>
      </c>
      <c r="AY8" s="56">
        <v>1744.9966141390048</v>
      </c>
      <c r="AZ8" s="56">
        <v>1716.0845551271525</v>
      </c>
      <c r="BA8" s="1427">
        <v>1691.0197331113086</v>
      </c>
      <c r="BB8" s="56">
        <v>1680.4295236513378</v>
      </c>
      <c r="BC8" s="1774">
        <v>1671.4259463296669</v>
      </c>
      <c r="BD8" s="56">
        <v>0</v>
      </c>
      <c r="BE8" s="610">
        <v>0</v>
      </c>
      <c r="BF8" s="56"/>
      <c r="BG8" s="58"/>
    </row>
    <row r="9" spans="1:59" ht="15" customHeight="1">
      <c r="U9" s="824"/>
      <c r="V9" s="802" t="s">
        <v>285</v>
      </c>
      <c r="X9" s="824"/>
      <c r="Y9" s="1321" t="s">
        <v>666</v>
      </c>
      <c r="Z9" s="101"/>
      <c r="AA9" s="101">
        <v>348.79365012185707</v>
      </c>
      <c r="AB9" s="101">
        <v>361.22267173134725</v>
      </c>
      <c r="AC9" s="101">
        <v>370.65405106690105</v>
      </c>
      <c r="AD9" s="101">
        <v>382.38525935653882</v>
      </c>
      <c r="AE9" s="101">
        <v>371.53638716753164</v>
      </c>
      <c r="AF9" s="101">
        <v>377.39425500447629</v>
      </c>
      <c r="AG9" s="101">
        <v>378.76668192536386</v>
      </c>
      <c r="AH9" s="101">
        <v>378.37357102596508</v>
      </c>
      <c r="AI9" s="101">
        <v>384.33273315142742</v>
      </c>
      <c r="AJ9" s="101">
        <v>381.14025573308231</v>
      </c>
      <c r="AK9" s="101">
        <v>381.57815267241256</v>
      </c>
      <c r="AL9" s="101">
        <v>378.85011367419327</v>
      </c>
      <c r="AM9" s="101">
        <v>378.00288832590803</v>
      </c>
      <c r="AN9" s="101">
        <v>369.64531498731344</v>
      </c>
      <c r="AO9" s="101">
        <v>393.75941664373806</v>
      </c>
      <c r="AP9" s="101">
        <v>405.99039498995808</v>
      </c>
      <c r="AQ9" s="101">
        <v>402.84251787868823</v>
      </c>
      <c r="AR9" s="101">
        <v>397.8592116573405</v>
      </c>
      <c r="AS9" s="101">
        <v>368.48271721032495</v>
      </c>
      <c r="AT9" s="101">
        <v>360.46929858827639</v>
      </c>
      <c r="AU9" s="101">
        <v>364.56122003327215</v>
      </c>
      <c r="AV9" s="101">
        <v>294.10586116630594</v>
      </c>
      <c r="AW9" s="101">
        <v>291.35615600977241</v>
      </c>
      <c r="AX9" s="101">
        <v>314.44391653805906</v>
      </c>
      <c r="AY9" s="101">
        <v>319.63468000196008</v>
      </c>
      <c r="AZ9" s="101">
        <v>316.33659363041727</v>
      </c>
      <c r="BA9" s="1428">
        <v>314.82047331527423</v>
      </c>
      <c r="BB9" s="101">
        <v>324.85451980347523</v>
      </c>
      <c r="BC9" s="1775">
        <v>313.67175506329022</v>
      </c>
      <c r="BD9" s="101">
        <v>0</v>
      </c>
      <c r="BE9" s="611">
        <v>0</v>
      </c>
      <c r="BF9" s="101"/>
      <c r="BG9" s="103"/>
    </row>
    <row r="10" spans="1:59" ht="15" customHeight="1" thickBot="1">
      <c r="U10" s="825"/>
      <c r="V10" s="804" t="s">
        <v>286</v>
      </c>
      <c r="X10" s="825"/>
      <c r="Y10" s="804" t="s">
        <v>667</v>
      </c>
      <c r="Z10" s="59"/>
      <c r="AA10" s="1859" t="s">
        <v>1418</v>
      </c>
      <c r="AB10" s="1859" t="s">
        <v>1418</v>
      </c>
      <c r="AC10" s="1859" t="s">
        <v>1418</v>
      </c>
      <c r="AD10" s="1859" t="s">
        <v>1418</v>
      </c>
      <c r="AE10" s="1859" t="s">
        <v>1418</v>
      </c>
      <c r="AF10" s="1859" t="s">
        <v>1418</v>
      </c>
      <c r="AG10" s="1859" t="s">
        <v>1418</v>
      </c>
      <c r="AH10" s="1859" t="s">
        <v>1418</v>
      </c>
      <c r="AI10" s="1859" t="s">
        <v>1418</v>
      </c>
      <c r="AJ10" s="1859" t="s">
        <v>1418</v>
      </c>
      <c r="AK10" s="1859" t="s">
        <v>1418</v>
      </c>
      <c r="AL10" s="1859" t="s">
        <v>1418</v>
      </c>
      <c r="AM10" s="1859" t="s">
        <v>1418</v>
      </c>
      <c r="AN10" s="1859" t="s">
        <v>1418</v>
      </c>
      <c r="AO10" s="1859" t="s">
        <v>1418</v>
      </c>
      <c r="AP10" s="1859" t="s">
        <v>1418</v>
      </c>
      <c r="AQ10" s="1859" t="s">
        <v>1418</v>
      </c>
      <c r="AR10" s="1859" t="s">
        <v>1418</v>
      </c>
      <c r="AS10" s="1859" t="s">
        <v>1418</v>
      </c>
      <c r="AT10" s="1859" t="s">
        <v>1418</v>
      </c>
      <c r="AU10" s="1859" t="s">
        <v>1418</v>
      </c>
      <c r="AV10" s="1859" t="s">
        <v>1418</v>
      </c>
      <c r="AW10" s="1859" t="s">
        <v>1418</v>
      </c>
      <c r="AX10" s="1859" t="s">
        <v>1418</v>
      </c>
      <c r="AY10" s="1859" t="s">
        <v>1418</v>
      </c>
      <c r="AZ10" s="1859" t="s">
        <v>1418</v>
      </c>
      <c r="BA10" s="1860" t="s">
        <v>1418</v>
      </c>
      <c r="BB10" s="1859" t="s">
        <v>1418</v>
      </c>
      <c r="BC10" s="1861" t="s">
        <v>1418</v>
      </c>
      <c r="BD10" s="59">
        <v>0</v>
      </c>
      <c r="BE10" s="612">
        <v>0</v>
      </c>
      <c r="BF10" s="59"/>
      <c r="BG10" s="61"/>
    </row>
    <row r="11" spans="1:59" ht="15" customHeight="1" thickBot="1">
      <c r="U11" s="826" t="s">
        <v>309</v>
      </c>
      <c r="V11" s="810"/>
      <c r="X11" s="826" t="s">
        <v>792</v>
      </c>
      <c r="Y11" s="810"/>
      <c r="Z11" s="189"/>
      <c r="AA11" s="619">
        <v>0.108589407232</v>
      </c>
      <c r="AB11" s="619">
        <v>0.15716200842000003</v>
      </c>
      <c r="AC11" s="619">
        <v>0.16642027838000001</v>
      </c>
      <c r="AD11" s="619">
        <v>0.15600631673999998</v>
      </c>
      <c r="AE11" s="619">
        <v>0.15024321428000001</v>
      </c>
      <c r="AF11" s="619">
        <v>0.14951805392800002</v>
      </c>
      <c r="AG11" s="619">
        <v>0.14504926738400001</v>
      </c>
      <c r="AH11" s="619">
        <v>0.14131693539199999</v>
      </c>
      <c r="AI11" s="619">
        <v>0.126430106992</v>
      </c>
      <c r="AJ11" s="619">
        <v>0.11322938643199998</v>
      </c>
      <c r="AK11" s="619">
        <v>0.10790208393999999</v>
      </c>
      <c r="AL11" s="619">
        <v>9.7638621836E-2</v>
      </c>
      <c r="AM11" s="619">
        <v>9.4047716472000012E-2</v>
      </c>
      <c r="AN11" s="619">
        <v>0.10425156427200001</v>
      </c>
      <c r="AO11" s="619">
        <v>0.10603042222799999</v>
      </c>
      <c r="AP11" s="619">
        <v>0.113840762636</v>
      </c>
      <c r="AQ11" s="619">
        <v>0.109599135532</v>
      </c>
      <c r="AR11" s="619">
        <v>0.114970307796</v>
      </c>
      <c r="AS11" s="619">
        <v>0.115835098432</v>
      </c>
      <c r="AT11" s="619">
        <v>0.10783110987600002</v>
      </c>
      <c r="AU11" s="619">
        <v>0.10163667864000002</v>
      </c>
      <c r="AV11" s="619">
        <v>9.9876330656000004E-2</v>
      </c>
      <c r="AW11" s="619">
        <v>9.7234415828000006E-2</v>
      </c>
      <c r="AX11" s="619">
        <v>9.0886762528000015E-2</v>
      </c>
      <c r="AY11" s="619">
        <v>8.7549843160000002E-2</v>
      </c>
      <c r="AZ11" s="619">
        <v>8.2969500316000006E-2</v>
      </c>
      <c r="BA11" s="1433">
        <v>8.0084952100000009E-2</v>
      </c>
      <c r="BB11" s="619">
        <v>8.0246652264000004E-2</v>
      </c>
      <c r="BC11" s="1784">
        <v>7.3567429860000019E-2</v>
      </c>
      <c r="BD11" s="619">
        <v>0</v>
      </c>
      <c r="BE11" s="620">
        <v>0</v>
      </c>
      <c r="BF11" s="189"/>
      <c r="BG11" s="81"/>
    </row>
    <row r="12" spans="1:59" ht="15" customHeight="1">
      <c r="U12" s="823" t="s">
        <v>1061</v>
      </c>
      <c r="V12" s="799"/>
      <c r="X12" s="823" t="s">
        <v>1249</v>
      </c>
      <c r="Y12" s="799"/>
      <c r="Z12" s="50"/>
      <c r="AA12" s="50">
        <f>SUM(AA13:AA14)</f>
        <v>9910.6586158148057</v>
      </c>
      <c r="AB12" s="50">
        <f t="shared" ref="AB12:AX12" si="3">SUM(AB13:AB14)</f>
        <v>9433.1295624956911</v>
      </c>
      <c r="AC12" s="50">
        <f t="shared" si="3"/>
        <v>9398.8544222426717</v>
      </c>
      <c r="AD12" s="50">
        <f t="shared" si="3"/>
        <v>9131.1318698893083</v>
      </c>
      <c r="AE12" s="50">
        <f t="shared" si="3"/>
        <v>10208.630427212323</v>
      </c>
      <c r="AF12" s="50">
        <f t="shared" si="3"/>
        <v>10114.044334040294</v>
      </c>
      <c r="AG12" s="50">
        <f t="shared" si="3"/>
        <v>11117.329105593026</v>
      </c>
      <c r="AH12" s="50">
        <f t="shared" si="3"/>
        <v>11721.061775922752</v>
      </c>
      <c r="AI12" s="50">
        <f t="shared" si="3"/>
        <v>10428.204222230408</v>
      </c>
      <c r="AJ12" s="50">
        <f t="shared" si="3"/>
        <v>4218.5895017867424</v>
      </c>
      <c r="AK12" s="50">
        <f t="shared" si="3"/>
        <v>6719.7584773469416</v>
      </c>
      <c r="AL12" s="50">
        <f t="shared" si="3"/>
        <v>3358.1568536531995</v>
      </c>
      <c r="AM12" s="50">
        <f t="shared" si="3"/>
        <v>3222.2053164553799</v>
      </c>
      <c r="AN12" s="50">
        <f t="shared" si="3"/>
        <v>3267.600592395062</v>
      </c>
      <c r="AO12" s="50">
        <f t="shared" si="3"/>
        <v>3423.3922951847717</v>
      </c>
      <c r="AP12" s="50">
        <f t="shared" si="3"/>
        <v>2926.0395015680419</v>
      </c>
      <c r="AQ12" s="50">
        <f t="shared" si="3"/>
        <v>3142.8002818294976</v>
      </c>
      <c r="AR12" s="50">
        <f t="shared" si="3"/>
        <v>2342.3071168743591</v>
      </c>
      <c r="AS12" s="50">
        <f t="shared" si="3"/>
        <v>2541.3439308664424</v>
      </c>
      <c r="AT12" s="50">
        <f t="shared" si="3"/>
        <v>2618.690873776256</v>
      </c>
      <c r="AU12" s="50">
        <f t="shared" si="3"/>
        <v>2088.0104847180719</v>
      </c>
      <c r="AV12" s="50">
        <f t="shared" si="3"/>
        <v>1777.1515656582808</v>
      </c>
      <c r="AW12" s="50">
        <f t="shared" si="3"/>
        <v>1600.3349846272417</v>
      </c>
      <c r="AX12" s="50">
        <f t="shared" si="3"/>
        <v>1617.7588718757988</v>
      </c>
      <c r="AY12" s="50">
        <f>SUM(AY13:AY14)</f>
        <v>1605.6848886001922</v>
      </c>
      <c r="AZ12" s="50">
        <f>SUM(AZ13:AZ14)</f>
        <v>1199.3696117404465</v>
      </c>
      <c r="BA12" s="1425">
        <f>SUM(BA13:BA14)</f>
        <v>1104.6021747670275</v>
      </c>
      <c r="BB12" s="50">
        <f t="shared" ref="BB12:BC12" si="4">SUM(BB13:BB14)</f>
        <v>1019.6588200937099</v>
      </c>
      <c r="BC12" s="1772">
        <f t="shared" si="4"/>
        <v>875.75574343863468</v>
      </c>
      <c r="BD12" s="50">
        <f>SUM(BD13:BD14)</f>
        <v>0</v>
      </c>
      <c r="BE12" s="608">
        <f>SUM(BE13:BE14)</f>
        <v>0</v>
      </c>
      <c r="BF12" s="50"/>
      <c r="BG12" s="63"/>
    </row>
    <row r="13" spans="1:59" ht="15" customHeight="1">
      <c r="U13" s="824"/>
      <c r="V13" s="827" t="s">
        <v>310</v>
      </c>
      <c r="X13" s="824"/>
      <c r="Y13" s="827" t="s">
        <v>793</v>
      </c>
      <c r="Z13" s="245"/>
      <c r="AA13" s="53">
        <v>9619.801675814806</v>
      </c>
      <c r="AB13" s="53">
        <v>9072.2158024956916</v>
      </c>
      <c r="AC13" s="53">
        <v>8983.0565122426724</v>
      </c>
      <c r="AD13" s="53">
        <v>8713.9467698893077</v>
      </c>
      <c r="AE13" s="53">
        <v>9763.7292412123224</v>
      </c>
      <c r="AF13" s="53">
        <v>9665.0972020402951</v>
      </c>
      <c r="AG13" s="53">
        <v>10681.396229593025</v>
      </c>
      <c r="AH13" s="53">
        <v>11297.257201922752</v>
      </c>
      <c r="AI13" s="53">
        <v>10030.881716230408</v>
      </c>
      <c r="AJ13" s="53">
        <v>3832.8404217867424</v>
      </c>
      <c r="AK13" s="53">
        <v>6348.456735346942</v>
      </c>
      <c r="AL13" s="53">
        <v>2984.6436536531996</v>
      </c>
      <c r="AM13" s="53">
        <v>2845.9561784553798</v>
      </c>
      <c r="AN13" s="53">
        <v>2887.6663863950621</v>
      </c>
      <c r="AO13" s="53">
        <v>3059.8871271847715</v>
      </c>
      <c r="AP13" s="53">
        <v>2558.191579568042</v>
      </c>
      <c r="AQ13" s="53">
        <v>2747.4330044894978</v>
      </c>
      <c r="AR13" s="53">
        <v>2006.7683414643589</v>
      </c>
      <c r="AS13" s="53">
        <v>2244.3972252764424</v>
      </c>
      <c r="AT13" s="53">
        <v>2359.6096588762562</v>
      </c>
      <c r="AU13" s="53">
        <v>1813.076902048072</v>
      </c>
      <c r="AV13" s="53">
        <v>1506.9323832182808</v>
      </c>
      <c r="AW13" s="53">
        <v>1292.7925925272418</v>
      </c>
      <c r="AX13" s="53">
        <v>1258.9643358957987</v>
      </c>
      <c r="AY13" s="53">
        <v>978.76291860019217</v>
      </c>
      <c r="AZ13" s="53">
        <v>797.60273374044641</v>
      </c>
      <c r="BA13" s="1426">
        <v>675.92589676702744</v>
      </c>
      <c r="BB13" s="53">
        <v>599.2133020937099</v>
      </c>
      <c r="BC13" s="1773">
        <v>505.74642743863467</v>
      </c>
      <c r="BD13" s="53">
        <v>0</v>
      </c>
      <c r="BE13" s="609">
        <v>0</v>
      </c>
      <c r="BF13" s="1282"/>
      <c r="BG13" s="1283"/>
    </row>
    <row r="14" spans="1:59" ht="15" customHeight="1" thickBot="1">
      <c r="U14" s="824"/>
      <c r="V14" s="802" t="s">
        <v>311</v>
      </c>
      <c r="X14" s="824"/>
      <c r="Y14" s="1322" t="s">
        <v>794</v>
      </c>
      <c r="Z14" s="56"/>
      <c r="AA14" s="67">
        <v>290.85694000000001</v>
      </c>
      <c r="AB14" s="67">
        <v>360.91375999999997</v>
      </c>
      <c r="AC14" s="67">
        <v>415.79791</v>
      </c>
      <c r="AD14" s="67">
        <v>417.18510000000003</v>
      </c>
      <c r="AE14" s="67">
        <v>444.90118600000005</v>
      </c>
      <c r="AF14" s="67">
        <v>448.94713200000001</v>
      </c>
      <c r="AG14" s="67">
        <v>435.93287599999996</v>
      </c>
      <c r="AH14" s="67">
        <v>423.804574</v>
      </c>
      <c r="AI14" s="67">
        <v>397.32250599999998</v>
      </c>
      <c r="AJ14" s="67">
        <v>385.74907999999999</v>
      </c>
      <c r="AK14" s="67">
        <v>371.30174199999999</v>
      </c>
      <c r="AL14" s="67">
        <v>373.51320000000004</v>
      </c>
      <c r="AM14" s="67">
        <v>376.24913799999996</v>
      </c>
      <c r="AN14" s="67">
        <v>379.93420600000002</v>
      </c>
      <c r="AO14" s="67">
        <v>363.50516800000003</v>
      </c>
      <c r="AP14" s="67">
        <v>367.84792199999998</v>
      </c>
      <c r="AQ14" s="67">
        <v>395.36727734000004</v>
      </c>
      <c r="AR14" s="67">
        <v>335.53877540999997</v>
      </c>
      <c r="AS14" s="67">
        <v>296.94670558999997</v>
      </c>
      <c r="AT14" s="67">
        <v>259.08121490000002</v>
      </c>
      <c r="AU14" s="67">
        <v>274.93358267000002</v>
      </c>
      <c r="AV14" s="67">
        <v>270.21918244</v>
      </c>
      <c r="AW14" s="67">
        <v>307.54239210000003</v>
      </c>
      <c r="AX14" s="67">
        <v>358.79453597999998</v>
      </c>
      <c r="AY14" s="67">
        <v>626.92196999999999</v>
      </c>
      <c r="AZ14" s="67">
        <v>401.76687800000002</v>
      </c>
      <c r="BA14" s="1432">
        <v>428.67627800000002</v>
      </c>
      <c r="BB14" s="67">
        <v>420.44551799999999</v>
      </c>
      <c r="BC14" s="1783">
        <v>370.00931600000001</v>
      </c>
      <c r="BD14" s="67">
        <v>0</v>
      </c>
      <c r="BE14" s="615">
        <v>0</v>
      </c>
      <c r="BF14" s="1284"/>
      <c r="BG14" s="1285"/>
    </row>
    <row r="15" spans="1:59" ht="15" customHeight="1">
      <c r="U15" s="823" t="s">
        <v>291</v>
      </c>
      <c r="V15" s="799"/>
      <c r="X15" s="823" t="s">
        <v>795</v>
      </c>
      <c r="Y15" s="799"/>
      <c r="Z15" s="50"/>
      <c r="AA15" s="50">
        <f>SUM(AA16:AA18)</f>
        <v>11362.347091586025</v>
      </c>
      <c r="AB15" s="50">
        <f t="shared" ref="AB15:AX15" si="5">SUM(AB16:AB18)</f>
        <v>11223.732537319809</v>
      </c>
      <c r="AC15" s="50">
        <f t="shared" si="5"/>
        <v>11167.986756006103</v>
      </c>
      <c r="AD15" s="50">
        <f t="shared" si="5"/>
        <v>11176.967651326471</v>
      </c>
      <c r="AE15" s="50">
        <f t="shared" si="5"/>
        <v>10970.218041459791</v>
      </c>
      <c r="AF15" s="50">
        <f t="shared" si="5"/>
        <v>10597.847207784418</v>
      </c>
      <c r="AG15" s="50">
        <f t="shared" si="5"/>
        <v>10434.251969961591</v>
      </c>
      <c r="AH15" s="50">
        <f t="shared" si="5"/>
        <v>10339.424752927054</v>
      </c>
      <c r="AI15" s="50">
        <f t="shared" si="5"/>
        <v>10214.949291649404</v>
      </c>
      <c r="AJ15" s="50">
        <f t="shared" si="5"/>
        <v>10154.691079707291</v>
      </c>
      <c r="AK15" s="50">
        <f t="shared" si="5"/>
        <v>10207.120952179599</v>
      </c>
      <c r="AL15" s="50">
        <f t="shared" si="5"/>
        <v>10019.527337461655</v>
      </c>
      <c r="AM15" s="50">
        <f t="shared" si="5"/>
        <v>10030.149181146073</v>
      </c>
      <c r="AN15" s="50">
        <f t="shared" si="5"/>
        <v>10023.159686914463</v>
      </c>
      <c r="AO15" s="50">
        <f t="shared" si="5"/>
        <v>9918.3993564854718</v>
      </c>
      <c r="AP15" s="50">
        <f t="shared" si="5"/>
        <v>9915.1310816137084</v>
      </c>
      <c r="AQ15" s="50">
        <f t="shared" si="5"/>
        <v>9952.6498582745189</v>
      </c>
      <c r="AR15" s="50">
        <f t="shared" si="5"/>
        <v>10339.377721903998</v>
      </c>
      <c r="AS15" s="50">
        <f t="shared" si="5"/>
        <v>9649.0997783222247</v>
      </c>
      <c r="AT15" s="50">
        <f t="shared" si="5"/>
        <v>9416.3918259959755</v>
      </c>
      <c r="AU15" s="50">
        <f t="shared" si="5"/>
        <v>9665.5677544794016</v>
      </c>
      <c r="AV15" s="50">
        <f t="shared" si="5"/>
        <v>9506.995988323757</v>
      </c>
      <c r="AW15" s="50">
        <f t="shared" si="5"/>
        <v>9442.3638309709804</v>
      </c>
      <c r="AX15" s="50">
        <f t="shared" si="5"/>
        <v>9397.8383441394908</v>
      </c>
      <c r="AY15" s="50">
        <f>SUM(AY16:AY18)</f>
        <v>9274.0028026490545</v>
      </c>
      <c r="AZ15" s="50">
        <f>SUM(AZ16:AZ18)</f>
        <v>9295.3831855873577</v>
      </c>
      <c r="BA15" s="1425">
        <f>SUM(BA16:BA18)</f>
        <v>9257.7904107746417</v>
      </c>
      <c r="BB15" s="50">
        <f t="shared" ref="BB15:BC15" si="6">SUM(BB16:BB18)</f>
        <v>9385.3629096292625</v>
      </c>
      <c r="BC15" s="1772">
        <f t="shared" si="6"/>
        <v>9352.9176226324016</v>
      </c>
      <c r="BD15" s="50">
        <f>SUM(BD16:BD18)</f>
        <v>0</v>
      </c>
      <c r="BE15" s="608">
        <f>SUM(BE16:BE18)</f>
        <v>0</v>
      </c>
      <c r="BF15" s="50"/>
      <c r="BG15" s="63"/>
    </row>
    <row r="16" spans="1:59" ht="15" customHeight="1">
      <c r="U16" s="824"/>
      <c r="V16" s="802" t="s">
        <v>293</v>
      </c>
      <c r="X16" s="824"/>
      <c r="Y16" s="802" t="s">
        <v>675</v>
      </c>
      <c r="Z16" s="56"/>
      <c r="AA16" s="56">
        <v>4207.984545314268</v>
      </c>
      <c r="AB16" s="56">
        <v>4228.824904332645</v>
      </c>
      <c r="AC16" s="56">
        <v>4220.6547659263397</v>
      </c>
      <c r="AD16" s="56">
        <v>4153.0421087921286</v>
      </c>
      <c r="AE16" s="56">
        <v>4059.5438432433252</v>
      </c>
      <c r="AF16" s="56">
        <v>3983.2879326580851</v>
      </c>
      <c r="AG16" s="56">
        <v>3939.49335596523</v>
      </c>
      <c r="AH16" s="56">
        <v>3929.8130145713239</v>
      </c>
      <c r="AI16" s="56">
        <v>3865.9105847003257</v>
      </c>
      <c r="AJ16" s="56">
        <v>3827.2873553281252</v>
      </c>
      <c r="AK16" s="56">
        <v>3850.084387462523</v>
      </c>
      <c r="AL16" s="56">
        <v>3858.2261192669398</v>
      </c>
      <c r="AM16" s="56">
        <v>3902.7654905097338</v>
      </c>
      <c r="AN16" s="56">
        <v>3946.7237577712162</v>
      </c>
      <c r="AO16" s="56">
        <v>3951.463666553836</v>
      </c>
      <c r="AP16" s="56">
        <v>3994.3191909510097</v>
      </c>
      <c r="AQ16" s="56">
        <v>4089.1783128957641</v>
      </c>
      <c r="AR16" s="56">
        <v>4156.226666994231</v>
      </c>
      <c r="AS16" s="56">
        <v>4210.7529398188108</v>
      </c>
      <c r="AT16" s="56">
        <v>4217.8337014398312</v>
      </c>
      <c r="AU16" s="56">
        <v>4136.4266698919801</v>
      </c>
      <c r="AV16" s="56">
        <v>4093.4007251981598</v>
      </c>
      <c r="AW16" s="56">
        <v>4023.6528078499036</v>
      </c>
      <c r="AX16" s="56">
        <v>3927.4620681775741</v>
      </c>
      <c r="AY16" s="56">
        <v>3864.5257088680501</v>
      </c>
      <c r="AZ16" s="56">
        <v>3848.5491851486377</v>
      </c>
      <c r="BA16" s="1427">
        <v>3847.2359418185383</v>
      </c>
      <c r="BB16" s="56">
        <v>3925.7510156509693</v>
      </c>
      <c r="BC16" s="1774">
        <v>3921.6556572376589</v>
      </c>
      <c r="BD16" s="56">
        <v>0</v>
      </c>
      <c r="BE16" s="610">
        <v>0</v>
      </c>
      <c r="BF16" s="56"/>
      <c r="BG16" s="58"/>
    </row>
    <row r="17" spans="21:59" ht="15" customHeight="1">
      <c r="U17" s="824"/>
      <c r="V17" s="802" t="s">
        <v>312</v>
      </c>
      <c r="X17" s="824"/>
      <c r="Y17" s="802" t="s">
        <v>796</v>
      </c>
      <c r="Z17" s="56"/>
      <c r="AA17" s="56">
        <v>7115.1067839429452</v>
      </c>
      <c r="AB17" s="56">
        <v>6958.6611944629576</v>
      </c>
      <c r="AC17" s="56">
        <v>6909.8194078713104</v>
      </c>
      <c r="AD17" s="56">
        <v>6989.8431522544006</v>
      </c>
      <c r="AE17" s="56">
        <v>6874.9316571286017</v>
      </c>
      <c r="AF17" s="56">
        <v>6580.2729214196243</v>
      </c>
      <c r="AG17" s="56">
        <v>6461.303733921869</v>
      </c>
      <c r="AH17" s="56">
        <v>6377.118469359636</v>
      </c>
      <c r="AI17" s="56">
        <v>6318.0063052981595</v>
      </c>
      <c r="AJ17" s="56">
        <v>6296.939218117931</v>
      </c>
      <c r="AK17" s="56">
        <v>6327.3968501747013</v>
      </c>
      <c r="AL17" s="56">
        <v>6131.8871391701405</v>
      </c>
      <c r="AM17" s="56">
        <v>6098.8492116830157</v>
      </c>
      <c r="AN17" s="56">
        <v>6049.2874233696066</v>
      </c>
      <c r="AO17" s="56">
        <v>5940.860561101008</v>
      </c>
      <c r="AP17" s="56">
        <v>5894.3337985767484</v>
      </c>
      <c r="AQ17" s="56">
        <v>5837.7848533037004</v>
      </c>
      <c r="AR17" s="56">
        <v>6158.1813074708525</v>
      </c>
      <c r="AS17" s="56">
        <v>5414.2892733460521</v>
      </c>
      <c r="AT17" s="56">
        <v>5175.2064984451608</v>
      </c>
      <c r="AU17" s="56">
        <v>5506.4205198670716</v>
      </c>
      <c r="AV17" s="56">
        <v>5391.1125681858312</v>
      </c>
      <c r="AW17" s="56">
        <v>5396.8208656097422</v>
      </c>
      <c r="AX17" s="56">
        <v>5448.0916858554565</v>
      </c>
      <c r="AY17" s="56">
        <v>5387.8204426340017</v>
      </c>
      <c r="AZ17" s="56">
        <v>5426.0984283178377</v>
      </c>
      <c r="BA17" s="1427">
        <v>5389.8155140565223</v>
      </c>
      <c r="BB17" s="56">
        <v>5439.685573386987</v>
      </c>
      <c r="BC17" s="1774">
        <v>5411.6734478602812</v>
      </c>
      <c r="BD17" s="56">
        <v>0</v>
      </c>
      <c r="BE17" s="610">
        <v>0</v>
      </c>
      <c r="BF17" s="56"/>
      <c r="BG17" s="58"/>
    </row>
    <row r="18" spans="21:59" ht="15" customHeight="1" thickBot="1">
      <c r="U18" s="825"/>
      <c r="V18" s="804" t="s">
        <v>295</v>
      </c>
      <c r="X18" s="825"/>
      <c r="Y18" s="804" t="s">
        <v>677</v>
      </c>
      <c r="Z18" s="59"/>
      <c r="AA18" s="1639">
        <v>39.255762328812118</v>
      </c>
      <c r="AB18" s="1639">
        <v>36.246438524206958</v>
      </c>
      <c r="AC18" s="1639">
        <v>37.512582208451448</v>
      </c>
      <c r="AD18" s="1639">
        <v>34.082390279941542</v>
      </c>
      <c r="AE18" s="1639">
        <v>35.742541087863344</v>
      </c>
      <c r="AF18" s="1639">
        <v>34.286353706707793</v>
      </c>
      <c r="AG18" s="1639">
        <v>33.4548800744925</v>
      </c>
      <c r="AH18" s="1639">
        <v>32.49326899609445</v>
      </c>
      <c r="AI18" s="1639">
        <v>31.032401650917944</v>
      </c>
      <c r="AJ18" s="1639">
        <v>30.464506261233964</v>
      </c>
      <c r="AK18" s="1639">
        <v>29.639714542375057</v>
      </c>
      <c r="AL18" s="1639">
        <v>29.414079024575347</v>
      </c>
      <c r="AM18" s="1639">
        <v>28.534478953322111</v>
      </c>
      <c r="AN18" s="1639">
        <v>27.14850577364145</v>
      </c>
      <c r="AO18" s="1639">
        <v>26.075128830626493</v>
      </c>
      <c r="AP18" s="1639">
        <v>26.478092085949704</v>
      </c>
      <c r="AQ18" s="1639">
        <v>25.686692075053767</v>
      </c>
      <c r="AR18" s="1639">
        <v>24.969747438913405</v>
      </c>
      <c r="AS18" s="1639">
        <v>24.05756515736228</v>
      </c>
      <c r="AT18" s="1639">
        <v>23.351626110983812</v>
      </c>
      <c r="AU18" s="1639">
        <v>22.720564720350794</v>
      </c>
      <c r="AV18" s="1639">
        <v>22.482694939766191</v>
      </c>
      <c r="AW18" s="1639">
        <v>21.890157511334099</v>
      </c>
      <c r="AX18" s="1639">
        <v>22.284590106460907</v>
      </c>
      <c r="AY18" s="1639">
        <v>21.656651147002798</v>
      </c>
      <c r="AZ18" s="1639">
        <v>20.735572120883226</v>
      </c>
      <c r="BA18" s="1640">
        <v>20.738954899582144</v>
      </c>
      <c r="BB18" s="1639">
        <v>19.9263205913071</v>
      </c>
      <c r="BC18" s="1779">
        <v>19.588517534460504</v>
      </c>
      <c r="BD18" s="59">
        <v>0</v>
      </c>
      <c r="BE18" s="612">
        <v>0</v>
      </c>
      <c r="BF18" s="59"/>
      <c r="BG18" s="61"/>
    </row>
    <row r="19" spans="21:59" ht="15" customHeight="1">
      <c r="U19" s="828" t="s">
        <v>296</v>
      </c>
      <c r="V19" s="48"/>
      <c r="X19" s="828" t="s">
        <v>678</v>
      </c>
      <c r="Y19" s="48"/>
      <c r="Z19" s="13"/>
      <c r="AA19" s="13">
        <f>SUM(AA20:AA23)</f>
        <v>4387.3500895810321</v>
      </c>
      <c r="AB19" s="13">
        <f t="shared" ref="AB19:AX19" si="7">SUM(AB20:AB23)</f>
        <v>4460.7065180828231</v>
      </c>
      <c r="AC19" s="13">
        <f t="shared" si="7"/>
        <v>4604.1513803673452</v>
      </c>
      <c r="AD19" s="13">
        <f t="shared" si="7"/>
        <v>4604.0987895704893</v>
      </c>
      <c r="AE19" s="13">
        <f t="shared" si="7"/>
        <v>4744.0872089677368</v>
      </c>
      <c r="AF19" s="13">
        <f t="shared" si="7"/>
        <v>4945.8527808408207</v>
      </c>
      <c r="AG19" s="13">
        <f t="shared" si="7"/>
        <v>5058.4069899842507</v>
      </c>
      <c r="AH19" s="13">
        <f t="shared" si="7"/>
        <v>5166.5006800353403</v>
      </c>
      <c r="AI19" s="13">
        <f t="shared" si="7"/>
        <v>5167.6920367170378</v>
      </c>
      <c r="AJ19" s="13">
        <f t="shared" si="7"/>
        <v>5168.8712460307306</v>
      </c>
      <c r="AK19" s="13">
        <f t="shared" si="7"/>
        <v>5131.8270226337427</v>
      </c>
      <c r="AL19" s="13">
        <f t="shared" si="7"/>
        <v>5063.1179747262304</v>
      </c>
      <c r="AM19" s="13">
        <f t="shared" si="7"/>
        <v>4820.9150009936602</v>
      </c>
      <c r="AN19" s="13">
        <f t="shared" si="7"/>
        <v>4875.3917172767187</v>
      </c>
      <c r="AO19" s="13">
        <f t="shared" si="7"/>
        <v>4880.5187799006426</v>
      </c>
      <c r="AP19" s="13">
        <f t="shared" si="7"/>
        <v>4945.3219268625235</v>
      </c>
      <c r="AQ19" s="13">
        <f t="shared" si="7"/>
        <v>4795.3371333445193</v>
      </c>
      <c r="AR19" s="13">
        <f t="shared" si="7"/>
        <v>4594.8824500586315</v>
      </c>
      <c r="AS19" s="13">
        <f t="shared" si="7"/>
        <v>4556.1521943512525</v>
      </c>
      <c r="AT19" s="13">
        <f t="shared" si="7"/>
        <v>4358.1584605370672</v>
      </c>
      <c r="AU19" s="13">
        <f t="shared" si="7"/>
        <v>4275.2334006445608</v>
      </c>
      <c r="AV19" s="13">
        <f t="shared" si="7"/>
        <v>4319.2252931184667</v>
      </c>
      <c r="AW19" s="13">
        <f t="shared" si="7"/>
        <v>4279.9251238776296</v>
      </c>
      <c r="AX19" s="13">
        <f t="shared" si="7"/>
        <v>4289.2300500646152</v>
      </c>
      <c r="AY19" s="13">
        <f>SUM(AY20:AY23)</f>
        <v>4139.024820780699</v>
      </c>
      <c r="AZ19" s="13">
        <f>SUM(AZ20:AZ23)</f>
        <v>4187.0769762498303</v>
      </c>
      <c r="BA19" s="1430">
        <f>SUM(BA20:BA23)</f>
        <v>4042.9109690799364</v>
      </c>
      <c r="BB19" s="13">
        <f t="shared" ref="BB19:BC19" si="8">SUM(BB20:BB23)</f>
        <v>4079.0603507856854</v>
      </c>
      <c r="BC19" s="1780">
        <f t="shared" si="8"/>
        <v>4073.9792054265235</v>
      </c>
      <c r="BD19" s="13">
        <f>SUM(BD20:BD23)</f>
        <v>0</v>
      </c>
      <c r="BE19" s="613">
        <f>SUM(BE20:BE23)</f>
        <v>0</v>
      </c>
      <c r="BF19" s="13"/>
      <c r="BG19" s="66"/>
    </row>
    <row r="20" spans="21:59" ht="15" customHeight="1">
      <c r="U20" s="824"/>
      <c r="V20" s="802" t="s">
        <v>297</v>
      </c>
      <c r="X20" s="824"/>
      <c r="Y20" s="1322" t="s">
        <v>680</v>
      </c>
      <c r="Z20" s="97"/>
      <c r="AA20" s="97">
        <v>180.77301123167689</v>
      </c>
      <c r="AB20" s="97">
        <v>178.8102609504532</v>
      </c>
      <c r="AC20" s="97">
        <v>179.19508767688146</v>
      </c>
      <c r="AD20" s="97">
        <v>179.61707267777589</v>
      </c>
      <c r="AE20" s="97">
        <v>178.7359444015209</v>
      </c>
      <c r="AF20" s="97">
        <v>179.14048654083399</v>
      </c>
      <c r="AG20" s="97">
        <v>179.59007165708576</v>
      </c>
      <c r="AH20" s="97">
        <v>180.43075126208575</v>
      </c>
      <c r="AI20" s="97">
        <v>179.48392153004573</v>
      </c>
      <c r="AJ20" s="97">
        <v>180.22910581622574</v>
      </c>
      <c r="AK20" s="97">
        <v>181.17658912484575</v>
      </c>
      <c r="AL20" s="97">
        <v>182.83749062888575</v>
      </c>
      <c r="AM20" s="97">
        <v>231.96460762769144</v>
      </c>
      <c r="AN20" s="97">
        <v>272.69338107702004</v>
      </c>
      <c r="AO20" s="97">
        <v>281.51320856278971</v>
      </c>
      <c r="AP20" s="97">
        <v>318.97613267156828</v>
      </c>
      <c r="AQ20" s="97">
        <v>329.29787042613526</v>
      </c>
      <c r="AR20" s="97">
        <v>318.00047195240342</v>
      </c>
      <c r="AS20" s="97">
        <v>357.47969899042818</v>
      </c>
      <c r="AT20" s="97">
        <v>354.29684731500112</v>
      </c>
      <c r="AU20" s="97">
        <v>309.17131801358909</v>
      </c>
      <c r="AV20" s="97">
        <v>341.90539587619298</v>
      </c>
      <c r="AW20" s="97">
        <v>338.45875805802001</v>
      </c>
      <c r="AX20" s="97">
        <v>334.66790973778376</v>
      </c>
      <c r="AY20" s="97">
        <v>333.14414356354251</v>
      </c>
      <c r="AZ20" s="97">
        <v>339.5267782397658</v>
      </c>
      <c r="BA20" s="1434">
        <v>343.26343807085613</v>
      </c>
      <c r="BB20" s="97">
        <v>298.16583086143413</v>
      </c>
      <c r="BC20" s="1785">
        <v>296.02674307671987</v>
      </c>
      <c r="BD20" s="97">
        <v>0</v>
      </c>
      <c r="BE20" s="616">
        <v>0</v>
      </c>
      <c r="BF20" s="97"/>
      <c r="BG20" s="98"/>
    </row>
    <row r="21" spans="21:59" ht="28">
      <c r="U21" s="824"/>
      <c r="V21" s="767" t="s">
        <v>1163</v>
      </c>
      <c r="X21" s="824"/>
      <c r="Y21" s="1635" t="s">
        <v>1164</v>
      </c>
      <c r="Z21" s="56"/>
      <c r="AA21" s="56">
        <v>1438.0376458874916</v>
      </c>
      <c r="AB21" s="56">
        <v>1478.1833541741969</v>
      </c>
      <c r="AC21" s="56">
        <v>1611.1796688031598</v>
      </c>
      <c r="AD21" s="56">
        <v>1612.1498880139211</v>
      </c>
      <c r="AE21" s="56">
        <v>1770.0200351963495</v>
      </c>
      <c r="AF21" s="56">
        <v>1907.5349476733802</v>
      </c>
      <c r="AG21" s="56">
        <v>2028.5716974068825</v>
      </c>
      <c r="AH21" s="56">
        <v>2099.8070334883982</v>
      </c>
      <c r="AI21" s="56">
        <v>2104.0262195004047</v>
      </c>
      <c r="AJ21" s="56">
        <v>2175.185005297491</v>
      </c>
      <c r="AK21" s="56">
        <v>2155.8865253763265</v>
      </c>
      <c r="AL21" s="56">
        <v>2086.0587114912009</v>
      </c>
      <c r="AM21" s="56">
        <v>1910.7613216509862</v>
      </c>
      <c r="AN21" s="56">
        <v>1908.2075084396233</v>
      </c>
      <c r="AO21" s="56">
        <v>1898.5787431388137</v>
      </c>
      <c r="AP21" s="56">
        <v>1963.4555246883822</v>
      </c>
      <c r="AQ21" s="56">
        <v>1843.3618521471396</v>
      </c>
      <c r="AR21" s="56">
        <v>1695.2227044886718</v>
      </c>
      <c r="AS21" s="56">
        <v>1627.6901569542013</v>
      </c>
      <c r="AT21" s="56">
        <v>1569.6956107755486</v>
      </c>
      <c r="AU21" s="56">
        <v>1514.5812978190154</v>
      </c>
      <c r="AV21" s="56">
        <v>1518.2194083148611</v>
      </c>
      <c r="AW21" s="56">
        <v>1523.2488047525801</v>
      </c>
      <c r="AX21" s="56">
        <v>1535.1417289204639</v>
      </c>
      <c r="AY21" s="56">
        <v>1422.8846607133103</v>
      </c>
      <c r="AZ21" s="56">
        <v>1498.0459953783466</v>
      </c>
      <c r="BA21" s="1427">
        <v>1311.7277064232794</v>
      </c>
      <c r="BB21" s="56">
        <v>1423.2224411156433</v>
      </c>
      <c r="BC21" s="1774">
        <v>1429.2244242508427</v>
      </c>
      <c r="BD21" s="56">
        <v>0</v>
      </c>
      <c r="BE21" s="610">
        <v>0</v>
      </c>
      <c r="BF21" s="56"/>
      <c r="BG21" s="1279"/>
    </row>
    <row r="22" spans="21:59" ht="15" customHeight="1">
      <c r="U22" s="824"/>
      <c r="V22" s="745" t="s">
        <v>1167</v>
      </c>
      <c r="X22" s="824"/>
      <c r="Y22" s="1173" t="s">
        <v>681</v>
      </c>
      <c r="Z22" s="149"/>
      <c r="AA22" s="56">
        <v>2387.11454211821</v>
      </c>
      <c r="AB22" s="56">
        <v>2410.311951595228</v>
      </c>
      <c r="AC22" s="56">
        <v>2419.5279224992682</v>
      </c>
      <c r="AD22" s="56">
        <v>2415.9218573103244</v>
      </c>
      <c r="AE22" s="56">
        <v>2392.2887552935317</v>
      </c>
      <c r="AF22" s="56">
        <v>2438.6751873475437</v>
      </c>
      <c r="AG22" s="56">
        <v>2422.3933452145343</v>
      </c>
      <c r="AH22" s="56">
        <v>2439.7178743324253</v>
      </c>
      <c r="AI22" s="56">
        <v>2422.4331583536673</v>
      </c>
      <c r="AJ22" s="56">
        <v>2346.2950298964365</v>
      </c>
      <c r="AK22" s="56">
        <v>2300.7781120496738</v>
      </c>
      <c r="AL22" s="56">
        <v>2287.0088053349914</v>
      </c>
      <c r="AM22" s="56">
        <v>2272.6242548601745</v>
      </c>
      <c r="AN22" s="56">
        <v>2295.4938305459173</v>
      </c>
      <c r="AO22" s="56">
        <v>2313.4206896071382</v>
      </c>
      <c r="AP22" s="56">
        <v>2280.1724448355239</v>
      </c>
      <c r="AQ22" s="56">
        <v>2241.4502442557191</v>
      </c>
      <c r="AR22" s="56">
        <v>2217.7469883948233</v>
      </c>
      <c r="AS22" s="56">
        <v>2203.3115529446736</v>
      </c>
      <c r="AT22" s="56">
        <v>2094.0187739070748</v>
      </c>
      <c r="AU22" s="56">
        <v>2115.1877676550598</v>
      </c>
      <c r="AV22" s="56">
        <v>2128.7650735668713</v>
      </c>
      <c r="AW22" s="56">
        <v>2069.4144198746553</v>
      </c>
      <c r="AX22" s="56">
        <v>2081.9643913856034</v>
      </c>
      <c r="AY22" s="56">
        <v>2045.4357785174529</v>
      </c>
      <c r="AZ22" s="56">
        <v>2027.3195803306637</v>
      </c>
      <c r="BA22" s="1427">
        <v>2027.6188846110879</v>
      </c>
      <c r="BB22" s="56">
        <v>1992.1937193507722</v>
      </c>
      <c r="BC22" s="1774">
        <v>1983.2406031979313</v>
      </c>
      <c r="BD22" s="56">
        <v>0</v>
      </c>
      <c r="BE22" s="610">
        <v>0</v>
      </c>
      <c r="BF22" s="56"/>
      <c r="BG22" s="1280"/>
    </row>
    <row r="23" spans="21:59" ht="15" customHeight="1" thickBot="1">
      <c r="U23" s="829"/>
      <c r="V23" s="808" t="s">
        <v>298</v>
      </c>
      <c r="X23" s="829"/>
      <c r="Y23" s="1175" t="s">
        <v>682</v>
      </c>
      <c r="Z23" s="202"/>
      <c r="AA23" s="1435">
        <v>381.42489034365371</v>
      </c>
      <c r="AB23" s="1435">
        <v>393.4009513629448</v>
      </c>
      <c r="AC23" s="1435">
        <v>394.2487013880355</v>
      </c>
      <c r="AD23" s="1435">
        <v>396.40997156846788</v>
      </c>
      <c r="AE23" s="1435">
        <v>403.04247407633494</v>
      </c>
      <c r="AF23" s="1435">
        <v>420.50215927906277</v>
      </c>
      <c r="AG23" s="1435">
        <v>427.85187570574777</v>
      </c>
      <c r="AH23" s="1435">
        <v>446.54502095243163</v>
      </c>
      <c r="AI23" s="1435">
        <v>461.74873733291912</v>
      </c>
      <c r="AJ23" s="1435">
        <v>467.16210502057805</v>
      </c>
      <c r="AK23" s="1435">
        <v>493.98579608289668</v>
      </c>
      <c r="AL23" s="1435">
        <v>507.21296727115288</v>
      </c>
      <c r="AM23" s="1435">
        <v>405.56481685480861</v>
      </c>
      <c r="AN23" s="1435">
        <v>398.9969972141584</v>
      </c>
      <c r="AO23" s="1435">
        <v>387.00613859190037</v>
      </c>
      <c r="AP23" s="1435">
        <v>382.71782466704934</v>
      </c>
      <c r="AQ23" s="1435">
        <v>381.22716651552543</v>
      </c>
      <c r="AR23" s="1435">
        <v>363.91228522273286</v>
      </c>
      <c r="AS23" s="1435">
        <v>367.67078546194944</v>
      </c>
      <c r="AT23" s="1435">
        <v>340.14722853944329</v>
      </c>
      <c r="AU23" s="1435">
        <v>336.29301715689672</v>
      </c>
      <c r="AV23" s="1435">
        <v>330.33541536054145</v>
      </c>
      <c r="AW23" s="1435">
        <v>348.80314119237386</v>
      </c>
      <c r="AX23" s="1435">
        <v>337.45602002076396</v>
      </c>
      <c r="AY23" s="1435">
        <v>337.5602379863933</v>
      </c>
      <c r="AZ23" s="1435">
        <v>322.18462230105416</v>
      </c>
      <c r="BA23" s="1435">
        <v>360.30093997471295</v>
      </c>
      <c r="BB23" s="150">
        <v>365.47835945783572</v>
      </c>
      <c r="BC23" s="1786">
        <v>365.48743490102953</v>
      </c>
      <c r="BD23" s="150">
        <v>0</v>
      </c>
      <c r="BE23" s="617">
        <v>0</v>
      </c>
      <c r="BF23" s="150"/>
      <c r="BG23" s="1281"/>
    </row>
    <row r="24" spans="21:59" ht="15" customHeight="1" thickTop="1" thickBot="1">
      <c r="U24" s="826" t="s">
        <v>58</v>
      </c>
      <c r="V24" s="810"/>
      <c r="X24" s="826" t="s">
        <v>5</v>
      </c>
      <c r="Y24" s="810"/>
      <c r="Z24" s="67"/>
      <c r="AA24" s="67">
        <f>SUM(AA5,AA11,AA12,AA15,AA19)</f>
        <v>31875.879171355813</v>
      </c>
      <c r="AB24" s="67">
        <f t="shared" ref="AB24:AX24" si="9">SUM(AB5,AB11,AB12,AB15,AB19)</f>
        <v>31580.537363811527</v>
      </c>
      <c r="AC24" s="67">
        <f t="shared" si="9"/>
        <v>31752.763950442248</v>
      </c>
      <c r="AD24" s="67">
        <f t="shared" si="9"/>
        <v>31615.368254060915</v>
      </c>
      <c r="AE24" s="67">
        <f t="shared" si="9"/>
        <v>32871.017691425572</v>
      </c>
      <c r="AF24" s="67">
        <f t="shared" si="9"/>
        <v>33178.794407039066</v>
      </c>
      <c r="AG24" s="67">
        <f t="shared" si="9"/>
        <v>34309.232323056429</v>
      </c>
      <c r="AH24" s="67">
        <f t="shared" si="9"/>
        <v>35116.489488793639</v>
      </c>
      <c r="AI24" s="67">
        <f t="shared" si="9"/>
        <v>33533.04799186821</v>
      </c>
      <c r="AJ24" s="67">
        <f t="shared" si="9"/>
        <v>27386.599125225126</v>
      </c>
      <c r="AK24" s="67">
        <f t="shared" si="9"/>
        <v>29905.55300600703</v>
      </c>
      <c r="AL24" s="67">
        <f t="shared" si="9"/>
        <v>26288.300606699711</v>
      </c>
      <c r="AM24" s="67">
        <f t="shared" si="9"/>
        <v>25735.577954533986</v>
      </c>
      <c r="AN24" s="67">
        <f t="shared" si="9"/>
        <v>25577.403328280758</v>
      </c>
      <c r="AO24" s="67">
        <f t="shared" si="9"/>
        <v>25407.783642251714</v>
      </c>
      <c r="AP24" s="67">
        <f t="shared" si="9"/>
        <v>24962.613323085759</v>
      </c>
      <c r="AQ24" s="67">
        <f t="shared" si="9"/>
        <v>24837.316517803636</v>
      </c>
      <c r="AR24" s="67">
        <f t="shared" si="9"/>
        <v>24202.343380888389</v>
      </c>
      <c r="AS24" s="67">
        <f t="shared" si="9"/>
        <v>23386.656878270351</v>
      </c>
      <c r="AT24" s="67">
        <f t="shared" si="9"/>
        <v>22743.001574133985</v>
      </c>
      <c r="AU24" s="67">
        <f t="shared" si="9"/>
        <v>22195.351404016346</v>
      </c>
      <c r="AV24" s="67">
        <f t="shared" si="9"/>
        <v>21789.83455691957</v>
      </c>
      <c r="AW24" s="67">
        <f t="shared" si="9"/>
        <v>21470.793529119237</v>
      </c>
      <c r="AX24" s="67">
        <f t="shared" si="9"/>
        <v>21496.231996977949</v>
      </c>
      <c r="AY24" s="67">
        <f>SUM(AY5,AY11,AY12,AY15,AY19)</f>
        <v>21101.085759570266</v>
      </c>
      <c r="AZ24" s="67">
        <f>SUM(AZ5,AZ11,AZ12,AZ15,AZ19)</f>
        <v>20737.143926420234</v>
      </c>
      <c r="BA24" s="1432">
        <f>SUM(BA5,BA11,BA12,BA15,BA19)</f>
        <v>20195.800324504758</v>
      </c>
      <c r="BB24" s="67">
        <f t="shared" ref="BB24:BC24" si="10">SUM(BB5,BB11,BB12,BB15,BB19)</f>
        <v>20417.797712929467</v>
      </c>
      <c r="BC24" s="1783">
        <f t="shared" si="10"/>
        <v>19999.976573695123</v>
      </c>
      <c r="BD24" s="67">
        <f>SUM(BD5,BD11,BD12,BD15,BD19)</f>
        <v>0</v>
      </c>
      <c r="BE24" s="615">
        <f>SUM(BE5,BE11,BE12,BE15,BE19)</f>
        <v>0</v>
      </c>
      <c r="BF24" s="67"/>
      <c r="BG24" s="1278"/>
    </row>
    <row r="25" spans="21:59">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row>
    <row r="26" spans="21:59" ht="16.5">
      <c r="V26" s="201" t="s">
        <v>1388</v>
      </c>
      <c r="Y26" s="1" t="s">
        <v>955</v>
      </c>
      <c r="Z26" s="24"/>
      <c r="AA26" s="24"/>
      <c r="AB26" s="24"/>
      <c r="AC26" s="24"/>
      <c r="AD26" s="24"/>
      <c r="AE26" s="24"/>
      <c r="AF26" s="24"/>
      <c r="AG26" s="82"/>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row>
    <row r="27" spans="21:59">
      <c r="V27" s="10"/>
      <c r="Y27" s="10"/>
      <c r="Z27" s="200"/>
      <c r="AA27" s="10">
        <v>1990</v>
      </c>
      <c r="AB27" s="10">
        <f t="shared" ref="AB27:BE27" si="11">AA27+1</f>
        <v>1991</v>
      </c>
      <c r="AC27" s="10">
        <f t="shared" si="11"/>
        <v>1992</v>
      </c>
      <c r="AD27" s="10">
        <f t="shared" si="11"/>
        <v>1993</v>
      </c>
      <c r="AE27" s="10">
        <f t="shared" si="11"/>
        <v>1994</v>
      </c>
      <c r="AF27" s="10">
        <f t="shared" si="11"/>
        <v>1995</v>
      </c>
      <c r="AG27" s="10">
        <f t="shared" si="11"/>
        <v>1996</v>
      </c>
      <c r="AH27" s="10">
        <f t="shared" si="11"/>
        <v>1997</v>
      </c>
      <c r="AI27" s="10">
        <f t="shared" si="11"/>
        <v>1998</v>
      </c>
      <c r="AJ27" s="10">
        <f t="shared" si="11"/>
        <v>1999</v>
      </c>
      <c r="AK27" s="10">
        <f t="shared" si="11"/>
        <v>2000</v>
      </c>
      <c r="AL27" s="10">
        <f t="shared" si="11"/>
        <v>2001</v>
      </c>
      <c r="AM27" s="10">
        <f t="shared" si="11"/>
        <v>2002</v>
      </c>
      <c r="AN27" s="10">
        <f t="shared" si="11"/>
        <v>2003</v>
      </c>
      <c r="AO27" s="10">
        <f t="shared" si="11"/>
        <v>2004</v>
      </c>
      <c r="AP27" s="10">
        <f t="shared" si="11"/>
        <v>2005</v>
      </c>
      <c r="AQ27" s="10">
        <f t="shared" si="11"/>
        <v>2006</v>
      </c>
      <c r="AR27" s="10">
        <f t="shared" si="11"/>
        <v>2007</v>
      </c>
      <c r="AS27" s="10">
        <f t="shared" si="11"/>
        <v>2008</v>
      </c>
      <c r="AT27" s="10">
        <f t="shared" si="11"/>
        <v>2009</v>
      </c>
      <c r="AU27" s="10">
        <f t="shared" si="11"/>
        <v>2010</v>
      </c>
      <c r="AV27" s="10">
        <f t="shared" si="11"/>
        <v>2011</v>
      </c>
      <c r="AW27" s="10">
        <f t="shared" si="11"/>
        <v>2012</v>
      </c>
      <c r="AX27" s="10">
        <f t="shared" si="11"/>
        <v>2013</v>
      </c>
      <c r="AY27" s="10">
        <f t="shared" si="11"/>
        <v>2014</v>
      </c>
      <c r="AZ27" s="10">
        <f t="shared" si="11"/>
        <v>2015</v>
      </c>
      <c r="BA27" s="10">
        <f t="shared" si="11"/>
        <v>2016</v>
      </c>
      <c r="BB27" s="10">
        <f t="shared" si="11"/>
        <v>2017</v>
      </c>
      <c r="BC27" s="10">
        <f t="shared" si="11"/>
        <v>2018</v>
      </c>
      <c r="BD27" s="10">
        <f t="shared" si="11"/>
        <v>2019</v>
      </c>
      <c r="BE27" s="10">
        <f t="shared" si="11"/>
        <v>2020</v>
      </c>
      <c r="BF27" s="10" t="s">
        <v>23</v>
      </c>
      <c r="BG27" s="10" t="s">
        <v>2</v>
      </c>
    </row>
    <row r="28" spans="21:59" ht="15" customHeight="1">
      <c r="V28" s="40" t="s">
        <v>299</v>
      </c>
      <c r="Y28" s="40" t="s">
        <v>683</v>
      </c>
      <c r="Z28" s="11"/>
      <c r="AA28" s="11">
        <f t="shared" ref="AA28:AX28" si="12">SUM(AA6:AA7,AA9:AA10)</f>
        <v>2476.1442063113846</v>
      </c>
      <c r="AB28" s="11">
        <f t="shared" si="12"/>
        <v>2581.6680997162257</v>
      </c>
      <c r="AC28" s="11">
        <f t="shared" si="12"/>
        <v>2627.8172387716363</v>
      </c>
      <c r="AD28" s="11">
        <f t="shared" si="12"/>
        <v>2780.7510709197772</v>
      </c>
      <c r="AE28" s="11">
        <f t="shared" si="12"/>
        <v>2955.7689001433</v>
      </c>
      <c r="AF28" s="11">
        <f t="shared" si="12"/>
        <v>3416.6248731712785</v>
      </c>
      <c r="AG28" s="11">
        <f t="shared" si="12"/>
        <v>3521.0154064827693</v>
      </c>
      <c r="AH28" s="11">
        <f t="shared" si="12"/>
        <v>3669.5958325063075</v>
      </c>
      <c r="AI28" s="11">
        <f t="shared" si="12"/>
        <v>3601.2630562356089</v>
      </c>
      <c r="AJ28" s="11">
        <f t="shared" si="12"/>
        <v>3744.6769647965548</v>
      </c>
      <c r="AK28" s="11">
        <f t="shared" si="12"/>
        <v>3849.5009647329875</v>
      </c>
      <c r="AL28" s="11">
        <f t="shared" si="12"/>
        <v>4014.9405186331915</v>
      </c>
      <c r="AM28" s="11">
        <f t="shared" si="12"/>
        <v>4076.9535033444613</v>
      </c>
      <c r="AN28" s="11">
        <f t="shared" si="12"/>
        <v>4086.0937718289142</v>
      </c>
      <c r="AO28" s="11">
        <f t="shared" si="12"/>
        <v>4137.6104635462152</v>
      </c>
      <c r="AP28" s="11">
        <f t="shared" si="12"/>
        <v>4358.7817304407508</v>
      </c>
      <c r="AQ28" s="11">
        <f t="shared" si="12"/>
        <v>4309.008924904826</v>
      </c>
      <c r="AR28" s="11">
        <f t="shared" si="12"/>
        <v>4421.1482238578292</v>
      </c>
      <c r="AS28" s="11">
        <f t="shared" si="12"/>
        <v>4290.4985335126512</v>
      </c>
      <c r="AT28" s="11">
        <f t="shared" si="12"/>
        <v>4162.2668285122709</v>
      </c>
      <c r="AU28" s="11">
        <f t="shared" si="12"/>
        <v>4114.7915304711951</v>
      </c>
      <c r="AV28" s="11">
        <f t="shared" si="12"/>
        <v>4236.5474479367567</v>
      </c>
      <c r="AW28" s="11">
        <f t="shared" si="12"/>
        <v>4274.24338589322</v>
      </c>
      <c r="AX28" s="11">
        <f t="shared" si="12"/>
        <v>4388.1244267628463</v>
      </c>
      <c r="AY28" s="11">
        <f>SUM(AY6:AY7,AY9:AY10)</f>
        <v>4337.2890835581547</v>
      </c>
      <c r="AZ28" s="11">
        <f>SUM(AZ6:AZ7,AZ9:AZ10)</f>
        <v>4339.1466282151314</v>
      </c>
      <c r="BA28" s="11">
        <f>SUM(BA6:BA7,BA9:BA10)</f>
        <v>4099.3969518197428</v>
      </c>
      <c r="BB28" s="11">
        <f t="shared" ref="BB28:BE28" si="13">SUM(BB6:BB7,BB9:BB10)</f>
        <v>4253.2058621172082</v>
      </c>
      <c r="BC28" s="11">
        <f t="shared" si="13"/>
        <v>4025.8244884380379</v>
      </c>
      <c r="BD28" s="11">
        <f t="shared" si="13"/>
        <v>0</v>
      </c>
      <c r="BE28" s="11">
        <f t="shared" si="13"/>
        <v>0</v>
      </c>
      <c r="BF28" s="1276"/>
      <c r="BG28" s="1276"/>
    </row>
    <row r="29" spans="21:59" ht="15" customHeight="1">
      <c r="V29" s="40" t="s">
        <v>300</v>
      </c>
      <c r="Y29" s="40" t="s">
        <v>684</v>
      </c>
      <c r="Z29" s="11"/>
      <c r="AA29" s="11">
        <f t="shared" ref="AA29:AX29" si="14">AA8</f>
        <v>3739.2705786553356</v>
      </c>
      <c r="AB29" s="11">
        <f t="shared" si="14"/>
        <v>3881.1434841885607</v>
      </c>
      <c r="AC29" s="11">
        <f t="shared" si="14"/>
        <v>3953.7877327761103</v>
      </c>
      <c r="AD29" s="11">
        <f t="shared" si="14"/>
        <v>3922.2628660381292</v>
      </c>
      <c r="AE29" s="11">
        <f t="shared" si="14"/>
        <v>3992.1628704281434</v>
      </c>
      <c r="AF29" s="11">
        <f t="shared" si="14"/>
        <v>4104.2756931483264</v>
      </c>
      <c r="AG29" s="11">
        <f t="shared" si="14"/>
        <v>4178.0838017674087</v>
      </c>
      <c r="AH29" s="11">
        <f t="shared" si="14"/>
        <v>4219.7651304667925</v>
      </c>
      <c r="AI29" s="11">
        <f t="shared" si="14"/>
        <v>4120.8129549287614</v>
      </c>
      <c r="AJ29" s="11">
        <f t="shared" si="14"/>
        <v>4099.6571035173774</v>
      </c>
      <c r="AK29" s="11">
        <f t="shared" si="14"/>
        <v>3997.2376870298194</v>
      </c>
      <c r="AL29" s="11">
        <f t="shared" si="14"/>
        <v>3832.4602836035979</v>
      </c>
      <c r="AM29" s="11">
        <f t="shared" si="14"/>
        <v>3585.2609048779382</v>
      </c>
      <c r="AN29" s="11">
        <f t="shared" si="14"/>
        <v>3325.0533083013288</v>
      </c>
      <c r="AO29" s="11">
        <f t="shared" si="14"/>
        <v>3047.7567167123852</v>
      </c>
      <c r="AP29" s="11">
        <f t="shared" si="14"/>
        <v>2817.2252418381013</v>
      </c>
      <c r="AQ29" s="11">
        <f t="shared" si="14"/>
        <v>2637.4107203147414</v>
      </c>
      <c r="AR29" s="11">
        <f t="shared" si="14"/>
        <v>2504.5128978857733</v>
      </c>
      <c r="AS29" s="11">
        <f t="shared" si="14"/>
        <v>2349.4466061193448</v>
      </c>
      <c r="AT29" s="11">
        <f t="shared" si="14"/>
        <v>2187.3857542025412</v>
      </c>
      <c r="AU29" s="11">
        <f t="shared" si="14"/>
        <v>2051.6465970244767</v>
      </c>
      <c r="AV29" s="11">
        <f t="shared" si="14"/>
        <v>1949.8143855516544</v>
      </c>
      <c r="AW29" s="11">
        <f t="shared" si="14"/>
        <v>1873.8289693343361</v>
      </c>
      <c r="AX29" s="11">
        <f t="shared" si="14"/>
        <v>1803.1894173726707</v>
      </c>
      <c r="AY29" s="11">
        <f>AY8</f>
        <v>1744.9966141390048</v>
      </c>
      <c r="AZ29" s="11">
        <f>AZ8</f>
        <v>1716.0845551271525</v>
      </c>
      <c r="BA29" s="11">
        <f>BA8</f>
        <v>1691.0197331113086</v>
      </c>
      <c r="BB29" s="11">
        <f t="shared" ref="BB29:BE29" si="15">BB8</f>
        <v>1680.4295236513378</v>
      </c>
      <c r="BC29" s="11">
        <f t="shared" si="15"/>
        <v>1671.4259463296669</v>
      </c>
      <c r="BD29" s="11">
        <f t="shared" si="15"/>
        <v>0</v>
      </c>
      <c r="BE29" s="11">
        <f t="shared" si="15"/>
        <v>0</v>
      </c>
      <c r="BF29" s="1276"/>
      <c r="BG29" s="1276"/>
    </row>
    <row r="30" spans="21:59" ht="15" customHeight="1">
      <c r="V30" s="40" t="s">
        <v>313</v>
      </c>
      <c r="Y30" s="40" t="s">
        <v>797</v>
      </c>
      <c r="Z30" s="11"/>
      <c r="AA30" s="25">
        <f t="shared" ref="AA30:AX30" si="16">AA11</f>
        <v>0.108589407232</v>
      </c>
      <c r="AB30" s="25">
        <f t="shared" si="16"/>
        <v>0.15716200842000003</v>
      </c>
      <c r="AC30" s="25">
        <f t="shared" si="16"/>
        <v>0.16642027838000001</v>
      </c>
      <c r="AD30" s="25">
        <f t="shared" si="16"/>
        <v>0.15600631673999998</v>
      </c>
      <c r="AE30" s="25">
        <f t="shared" si="16"/>
        <v>0.15024321428000001</v>
      </c>
      <c r="AF30" s="25">
        <f t="shared" si="16"/>
        <v>0.14951805392800002</v>
      </c>
      <c r="AG30" s="25">
        <f t="shared" si="16"/>
        <v>0.14504926738400001</v>
      </c>
      <c r="AH30" s="25">
        <f t="shared" si="16"/>
        <v>0.14131693539199999</v>
      </c>
      <c r="AI30" s="25">
        <f t="shared" si="16"/>
        <v>0.126430106992</v>
      </c>
      <c r="AJ30" s="25">
        <f t="shared" si="16"/>
        <v>0.11322938643199998</v>
      </c>
      <c r="AK30" s="25">
        <f t="shared" si="16"/>
        <v>0.10790208393999999</v>
      </c>
      <c r="AL30" s="25">
        <f t="shared" si="16"/>
        <v>9.7638621836E-2</v>
      </c>
      <c r="AM30" s="25">
        <f t="shared" si="16"/>
        <v>9.4047716472000012E-2</v>
      </c>
      <c r="AN30" s="25">
        <f t="shared" si="16"/>
        <v>0.10425156427200001</v>
      </c>
      <c r="AO30" s="25">
        <f t="shared" si="16"/>
        <v>0.10603042222799999</v>
      </c>
      <c r="AP30" s="25">
        <f t="shared" si="16"/>
        <v>0.113840762636</v>
      </c>
      <c r="AQ30" s="25">
        <f t="shared" si="16"/>
        <v>0.109599135532</v>
      </c>
      <c r="AR30" s="25">
        <f t="shared" si="16"/>
        <v>0.114970307796</v>
      </c>
      <c r="AS30" s="25">
        <f t="shared" si="16"/>
        <v>0.115835098432</v>
      </c>
      <c r="AT30" s="25">
        <f t="shared" si="16"/>
        <v>0.10783110987600002</v>
      </c>
      <c r="AU30" s="25">
        <f t="shared" si="16"/>
        <v>0.10163667864000002</v>
      </c>
      <c r="AV30" s="25">
        <f t="shared" si="16"/>
        <v>9.9876330656000004E-2</v>
      </c>
      <c r="AW30" s="25">
        <f t="shared" si="16"/>
        <v>9.7234415828000006E-2</v>
      </c>
      <c r="AX30" s="25">
        <f t="shared" si="16"/>
        <v>9.0886762528000015E-2</v>
      </c>
      <c r="AY30" s="25">
        <f t="shared" ref="AY30:BA31" si="17">AY11</f>
        <v>8.7549843160000002E-2</v>
      </c>
      <c r="AZ30" s="25">
        <f t="shared" si="17"/>
        <v>8.2969500316000006E-2</v>
      </c>
      <c r="BA30" s="25">
        <f t="shared" si="17"/>
        <v>8.0084952100000009E-2</v>
      </c>
      <c r="BB30" s="25">
        <f t="shared" ref="BB30:BE30" si="18">BB11</f>
        <v>8.0246652264000004E-2</v>
      </c>
      <c r="BC30" s="25">
        <f t="shared" si="18"/>
        <v>7.3567429860000019E-2</v>
      </c>
      <c r="BD30" s="25">
        <f t="shared" si="18"/>
        <v>0</v>
      </c>
      <c r="BE30" s="25">
        <f t="shared" si="18"/>
        <v>0</v>
      </c>
      <c r="BF30" s="1276"/>
      <c r="BG30" s="1276"/>
    </row>
    <row r="31" spans="21:59" ht="15" customHeight="1">
      <c r="V31" s="1454" t="s">
        <v>1059</v>
      </c>
      <c r="Y31" s="40" t="s">
        <v>1245</v>
      </c>
      <c r="Z31" s="11"/>
      <c r="AA31" s="11">
        <f t="shared" ref="AA31:AX31" si="19">AA12</f>
        <v>9910.6586158148057</v>
      </c>
      <c r="AB31" s="11">
        <f t="shared" si="19"/>
        <v>9433.1295624956911</v>
      </c>
      <c r="AC31" s="11">
        <f t="shared" si="19"/>
        <v>9398.8544222426717</v>
      </c>
      <c r="AD31" s="11">
        <f t="shared" si="19"/>
        <v>9131.1318698893083</v>
      </c>
      <c r="AE31" s="11">
        <f t="shared" si="19"/>
        <v>10208.630427212323</v>
      </c>
      <c r="AF31" s="11">
        <f t="shared" si="19"/>
        <v>10114.044334040294</v>
      </c>
      <c r="AG31" s="11">
        <f t="shared" si="19"/>
        <v>11117.329105593026</v>
      </c>
      <c r="AH31" s="11">
        <f t="shared" si="19"/>
        <v>11721.061775922752</v>
      </c>
      <c r="AI31" s="11">
        <f t="shared" si="19"/>
        <v>10428.204222230408</v>
      </c>
      <c r="AJ31" s="11">
        <f t="shared" si="19"/>
        <v>4218.5895017867424</v>
      </c>
      <c r="AK31" s="11">
        <f t="shared" si="19"/>
        <v>6719.7584773469416</v>
      </c>
      <c r="AL31" s="11">
        <f t="shared" si="19"/>
        <v>3358.1568536531995</v>
      </c>
      <c r="AM31" s="11">
        <f t="shared" si="19"/>
        <v>3222.2053164553799</v>
      </c>
      <c r="AN31" s="11">
        <f t="shared" si="19"/>
        <v>3267.600592395062</v>
      </c>
      <c r="AO31" s="11">
        <f t="shared" si="19"/>
        <v>3423.3922951847717</v>
      </c>
      <c r="AP31" s="11">
        <f t="shared" si="19"/>
        <v>2926.0395015680419</v>
      </c>
      <c r="AQ31" s="11">
        <f t="shared" si="19"/>
        <v>3142.8002818294976</v>
      </c>
      <c r="AR31" s="11">
        <f t="shared" si="19"/>
        <v>2342.3071168743591</v>
      </c>
      <c r="AS31" s="11">
        <f t="shared" si="19"/>
        <v>2541.3439308664424</v>
      </c>
      <c r="AT31" s="11">
        <f t="shared" si="19"/>
        <v>2618.690873776256</v>
      </c>
      <c r="AU31" s="11">
        <f t="shared" si="19"/>
        <v>2088.0104847180719</v>
      </c>
      <c r="AV31" s="11">
        <f t="shared" si="19"/>
        <v>1777.1515656582808</v>
      </c>
      <c r="AW31" s="11">
        <f t="shared" si="19"/>
        <v>1600.3349846272417</v>
      </c>
      <c r="AX31" s="11">
        <f t="shared" si="19"/>
        <v>1617.7588718757988</v>
      </c>
      <c r="AY31" s="11">
        <f t="shared" si="17"/>
        <v>1605.6848886001922</v>
      </c>
      <c r="AZ31" s="11">
        <f t="shared" si="17"/>
        <v>1199.3696117404465</v>
      </c>
      <c r="BA31" s="11">
        <f t="shared" si="17"/>
        <v>1104.6021747670275</v>
      </c>
      <c r="BB31" s="11">
        <f t="shared" ref="BB31:BE31" si="20">BB12</f>
        <v>1019.6588200937099</v>
      </c>
      <c r="BC31" s="11">
        <f t="shared" si="20"/>
        <v>875.75574343863468</v>
      </c>
      <c r="BD31" s="11">
        <f t="shared" si="20"/>
        <v>0</v>
      </c>
      <c r="BE31" s="11">
        <f t="shared" si="20"/>
        <v>0</v>
      </c>
      <c r="BF31" s="1276"/>
      <c r="BG31" s="1276"/>
    </row>
    <row r="32" spans="21:59" ht="15" customHeight="1">
      <c r="V32" s="40" t="s">
        <v>314</v>
      </c>
      <c r="Y32" s="40" t="s">
        <v>798</v>
      </c>
      <c r="Z32" s="11"/>
      <c r="AA32" s="11">
        <f t="shared" ref="AA32:AX32" si="21">AA16</f>
        <v>4207.984545314268</v>
      </c>
      <c r="AB32" s="11">
        <f t="shared" si="21"/>
        <v>4228.824904332645</v>
      </c>
      <c r="AC32" s="11">
        <f t="shared" si="21"/>
        <v>4220.6547659263397</v>
      </c>
      <c r="AD32" s="11">
        <f t="shared" si="21"/>
        <v>4153.0421087921286</v>
      </c>
      <c r="AE32" s="11">
        <f t="shared" si="21"/>
        <v>4059.5438432433252</v>
      </c>
      <c r="AF32" s="11">
        <f t="shared" si="21"/>
        <v>3983.2879326580851</v>
      </c>
      <c r="AG32" s="11">
        <f t="shared" si="21"/>
        <v>3939.49335596523</v>
      </c>
      <c r="AH32" s="11">
        <f t="shared" si="21"/>
        <v>3929.8130145713239</v>
      </c>
      <c r="AI32" s="11">
        <f t="shared" si="21"/>
        <v>3865.9105847003257</v>
      </c>
      <c r="AJ32" s="11">
        <f t="shared" si="21"/>
        <v>3827.2873553281252</v>
      </c>
      <c r="AK32" s="11">
        <f t="shared" si="21"/>
        <v>3850.084387462523</v>
      </c>
      <c r="AL32" s="11">
        <f t="shared" si="21"/>
        <v>3858.2261192669398</v>
      </c>
      <c r="AM32" s="11">
        <f t="shared" si="21"/>
        <v>3902.7654905097338</v>
      </c>
      <c r="AN32" s="11">
        <f t="shared" si="21"/>
        <v>3946.7237577712162</v>
      </c>
      <c r="AO32" s="11">
        <f t="shared" si="21"/>
        <v>3951.463666553836</v>
      </c>
      <c r="AP32" s="11">
        <f t="shared" si="21"/>
        <v>3994.3191909510097</v>
      </c>
      <c r="AQ32" s="11">
        <f t="shared" si="21"/>
        <v>4089.1783128957641</v>
      </c>
      <c r="AR32" s="11">
        <f t="shared" si="21"/>
        <v>4156.226666994231</v>
      </c>
      <c r="AS32" s="11">
        <f t="shared" si="21"/>
        <v>4210.7529398188108</v>
      </c>
      <c r="AT32" s="11">
        <f t="shared" si="21"/>
        <v>4217.8337014398312</v>
      </c>
      <c r="AU32" s="11">
        <f t="shared" si="21"/>
        <v>4136.4266698919801</v>
      </c>
      <c r="AV32" s="11">
        <f t="shared" si="21"/>
        <v>4093.4007251981598</v>
      </c>
      <c r="AW32" s="11">
        <f t="shared" si="21"/>
        <v>4023.6528078499036</v>
      </c>
      <c r="AX32" s="11">
        <f t="shared" si="21"/>
        <v>3927.4620681775741</v>
      </c>
      <c r="AY32" s="11">
        <f t="shared" ref="AY32:BA34" si="22">AY16</f>
        <v>3864.5257088680501</v>
      </c>
      <c r="AZ32" s="11">
        <f t="shared" si="22"/>
        <v>3848.5491851486377</v>
      </c>
      <c r="BA32" s="11">
        <f t="shared" si="22"/>
        <v>3847.2359418185383</v>
      </c>
      <c r="BB32" s="11">
        <f t="shared" ref="BB32:BE32" si="23">BB16</f>
        <v>3925.7510156509693</v>
      </c>
      <c r="BC32" s="11">
        <f t="shared" si="23"/>
        <v>3921.6556572376589</v>
      </c>
      <c r="BD32" s="11">
        <f t="shared" si="23"/>
        <v>0</v>
      </c>
      <c r="BE32" s="11">
        <f t="shared" si="23"/>
        <v>0</v>
      </c>
      <c r="BF32" s="1276"/>
      <c r="BG32" s="1276"/>
    </row>
    <row r="33" spans="22:60" ht="15" customHeight="1">
      <c r="V33" s="811" t="s">
        <v>315</v>
      </c>
      <c r="Y33" s="811" t="s">
        <v>799</v>
      </c>
      <c r="Z33" s="14"/>
      <c r="AA33" s="14">
        <f t="shared" ref="AA33:AX33" si="24">AA17</f>
        <v>7115.1067839429452</v>
      </c>
      <c r="AB33" s="14">
        <f t="shared" si="24"/>
        <v>6958.6611944629576</v>
      </c>
      <c r="AC33" s="14">
        <f t="shared" si="24"/>
        <v>6909.8194078713104</v>
      </c>
      <c r="AD33" s="14">
        <f t="shared" si="24"/>
        <v>6989.8431522544006</v>
      </c>
      <c r="AE33" s="14">
        <f t="shared" si="24"/>
        <v>6874.9316571286017</v>
      </c>
      <c r="AF33" s="14">
        <f t="shared" si="24"/>
        <v>6580.2729214196243</v>
      </c>
      <c r="AG33" s="14">
        <f t="shared" si="24"/>
        <v>6461.303733921869</v>
      </c>
      <c r="AH33" s="14">
        <f t="shared" si="24"/>
        <v>6377.118469359636</v>
      </c>
      <c r="AI33" s="14">
        <f t="shared" si="24"/>
        <v>6318.0063052981595</v>
      </c>
      <c r="AJ33" s="14">
        <f t="shared" si="24"/>
        <v>6296.939218117931</v>
      </c>
      <c r="AK33" s="14">
        <f t="shared" si="24"/>
        <v>6327.3968501747013</v>
      </c>
      <c r="AL33" s="14">
        <f t="shared" si="24"/>
        <v>6131.8871391701405</v>
      </c>
      <c r="AM33" s="14">
        <f t="shared" si="24"/>
        <v>6098.8492116830157</v>
      </c>
      <c r="AN33" s="14">
        <f t="shared" si="24"/>
        <v>6049.2874233696066</v>
      </c>
      <c r="AO33" s="14">
        <f t="shared" si="24"/>
        <v>5940.860561101008</v>
      </c>
      <c r="AP33" s="14">
        <f t="shared" si="24"/>
        <v>5894.3337985767484</v>
      </c>
      <c r="AQ33" s="14">
        <f t="shared" si="24"/>
        <v>5837.7848533037004</v>
      </c>
      <c r="AR33" s="14">
        <f t="shared" si="24"/>
        <v>6158.1813074708525</v>
      </c>
      <c r="AS33" s="14">
        <f t="shared" si="24"/>
        <v>5414.2892733460521</v>
      </c>
      <c r="AT33" s="14">
        <f t="shared" si="24"/>
        <v>5175.2064984451608</v>
      </c>
      <c r="AU33" s="14">
        <f t="shared" si="24"/>
        <v>5506.4205198670716</v>
      </c>
      <c r="AV33" s="14">
        <f t="shared" si="24"/>
        <v>5391.1125681858312</v>
      </c>
      <c r="AW33" s="14">
        <f t="shared" si="24"/>
        <v>5396.8208656097422</v>
      </c>
      <c r="AX33" s="14">
        <f t="shared" si="24"/>
        <v>5448.0916858554565</v>
      </c>
      <c r="AY33" s="14">
        <f t="shared" si="22"/>
        <v>5387.8204426340017</v>
      </c>
      <c r="AZ33" s="14">
        <f t="shared" si="22"/>
        <v>5426.0984283178377</v>
      </c>
      <c r="BA33" s="14">
        <f t="shared" si="22"/>
        <v>5389.8155140565223</v>
      </c>
      <c r="BB33" s="14">
        <f t="shared" ref="BB33:BE33" si="25">BB17</f>
        <v>5439.685573386987</v>
      </c>
      <c r="BC33" s="14">
        <f t="shared" si="25"/>
        <v>5411.6734478602812</v>
      </c>
      <c r="BD33" s="14">
        <f t="shared" si="25"/>
        <v>0</v>
      </c>
      <c r="BE33" s="14">
        <f t="shared" si="25"/>
        <v>0</v>
      </c>
      <c r="BF33" s="1276"/>
      <c r="BG33" s="1276"/>
    </row>
    <row r="34" spans="22:60" ht="15" customHeight="1">
      <c r="V34" s="811" t="s">
        <v>316</v>
      </c>
      <c r="Y34" s="811" t="s">
        <v>800</v>
      </c>
      <c r="Z34" s="14"/>
      <c r="AA34" s="1620">
        <f t="shared" ref="AA34:AX34" si="26">AA18</f>
        <v>39.255762328812118</v>
      </c>
      <c r="AB34" s="1620">
        <f t="shared" si="26"/>
        <v>36.246438524206958</v>
      </c>
      <c r="AC34" s="1620">
        <f t="shared" si="26"/>
        <v>37.512582208451448</v>
      </c>
      <c r="AD34" s="1620">
        <f t="shared" si="26"/>
        <v>34.082390279941542</v>
      </c>
      <c r="AE34" s="1620">
        <f t="shared" si="26"/>
        <v>35.742541087863344</v>
      </c>
      <c r="AF34" s="1620">
        <f t="shared" si="26"/>
        <v>34.286353706707793</v>
      </c>
      <c r="AG34" s="1620">
        <f t="shared" si="26"/>
        <v>33.4548800744925</v>
      </c>
      <c r="AH34" s="1620">
        <f t="shared" si="26"/>
        <v>32.49326899609445</v>
      </c>
      <c r="AI34" s="1620">
        <f t="shared" si="26"/>
        <v>31.032401650917944</v>
      </c>
      <c r="AJ34" s="1620">
        <f t="shared" si="26"/>
        <v>30.464506261233964</v>
      </c>
      <c r="AK34" s="1620">
        <f t="shared" si="26"/>
        <v>29.639714542375057</v>
      </c>
      <c r="AL34" s="1620">
        <f t="shared" si="26"/>
        <v>29.414079024575347</v>
      </c>
      <c r="AM34" s="1620">
        <f t="shared" si="26"/>
        <v>28.534478953322111</v>
      </c>
      <c r="AN34" s="1620">
        <f t="shared" si="26"/>
        <v>27.14850577364145</v>
      </c>
      <c r="AO34" s="1620">
        <f t="shared" si="26"/>
        <v>26.075128830626493</v>
      </c>
      <c r="AP34" s="1620">
        <f t="shared" si="26"/>
        <v>26.478092085949704</v>
      </c>
      <c r="AQ34" s="1620">
        <f t="shared" si="26"/>
        <v>25.686692075053767</v>
      </c>
      <c r="AR34" s="1620">
        <f t="shared" si="26"/>
        <v>24.969747438913405</v>
      </c>
      <c r="AS34" s="1620">
        <f t="shared" si="26"/>
        <v>24.05756515736228</v>
      </c>
      <c r="AT34" s="1620">
        <f t="shared" si="26"/>
        <v>23.351626110983812</v>
      </c>
      <c r="AU34" s="1620">
        <f t="shared" si="26"/>
        <v>22.720564720350794</v>
      </c>
      <c r="AV34" s="1620">
        <f t="shared" si="26"/>
        <v>22.482694939766191</v>
      </c>
      <c r="AW34" s="1620">
        <f t="shared" si="26"/>
        <v>21.890157511334099</v>
      </c>
      <c r="AX34" s="1620">
        <f t="shared" si="26"/>
        <v>22.284590106460907</v>
      </c>
      <c r="AY34" s="1620">
        <f t="shared" si="22"/>
        <v>21.656651147002798</v>
      </c>
      <c r="AZ34" s="1620">
        <f t="shared" si="22"/>
        <v>20.735572120883226</v>
      </c>
      <c r="BA34" s="1620">
        <f t="shared" si="22"/>
        <v>20.738954899582144</v>
      </c>
      <c r="BB34" s="1620">
        <f t="shared" ref="BB34:BE34" si="27">BB18</f>
        <v>19.9263205913071</v>
      </c>
      <c r="BC34" s="14">
        <f t="shared" si="27"/>
        <v>19.588517534460504</v>
      </c>
      <c r="BD34" s="14">
        <f t="shared" si="27"/>
        <v>0</v>
      </c>
      <c r="BE34" s="14">
        <f t="shared" si="27"/>
        <v>0</v>
      </c>
      <c r="BF34" s="1276"/>
      <c r="BG34" s="1276"/>
    </row>
    <row r="35" spans="22:60" ht="15" customHeight="1">
      <c r="V35" s="811" t="s">
        <v>305</v>
      </c>
      <c r="Y35" s="778" t="s">
        <v>690</v>
      </c>
      <c r="Z35" s="14"/>
      <c r="AA35" s="14">
        <f t="shared" ref="AA35:AX35" si="28">AA20</f>
        <v>180.77301123167689</v>
      </c>
      <c r="AB35" s="14">
        <f t="shared" si="28"/>
        <v>178.8102609504532</v>
      </c>
      <c r="AC35" s="14">
        <f t="shared" si="28"/>
        <v>179.19508767688146</v>
      </c>
      <c r="AD35" s="14">
        <f t="shared" si="28"/>
        <v>179.61707267777589</v>
      </c>
      <c r="AE35" s="14">
        <f t="shared" si="28"/>
        <v>178.7359444015209</v>
      </c>
      <c r="AF35" s="14">
        <f t="shared" si="28"/>
        <v>179.14048654083399</v>
      </c>
      <c r="AG35" s="14">
        <f t="shared" si="28"/>
        <v>179.59007165708576</v>
      </c>
      <c r="AH35" s="14">
        <f t="shared" si="28"/>
        <v>180.43075126208575</v>
      </c>
      <c r="AI35" s="14">
        <f t="shared" si="28"/>
        <v>179.48392153004573</v>
      </c>
      <c r="AJ35" s="14">
        <f t="shared" si="28"/>
        <v>180.22910581622574</v>
      </c>
      <c r="AK35" s="14">
        <f t="shared" si="28"/>
        <v>181.17658912484575</v>
      </c>
      <c r="AL35" s="14">
        <f t="shared" si="28"/>
        <v>182.83749062888575</v>
      </c>
      <c r="AM35" s="14">
        <f t="shared" si="28"/>
        <v>231.96460762769144</v>
      </c>
      <c r="AN35" s="14">
        <f t="shared" si="28"/>
        <v>272.69338107702004</v>
      </c>
      <c r="AO35" s="14">
        <f t="shared" si="28"/>
        <v>281.51320856278971</v>
      </c>
      <c r="AP35" s="14">
        <f t="shared" si="28"/>
        <v>318.97613267156828</v>
      </c>
      <c r="AQ35" s="14">
        <f t="shared" si="28"/>
        <v>329.29787042613526</v>
      </c>
      <c r="AR35" s="14">
        <f t="shared" si="28"/>
        <v>318.00047195240342</v>
      </c>
      <c r="AS35" s="14">
        <f t="shared" si="28"/>
        <v>357.47969899042818</v>
      </c>
      <c r="AT35" s="14">
        <f t="shared" si="28"/>
        <v>354.29684731500112</v>
      </c>
      <c r="AU35" s="14">
        <f t="shared" si="28"/>
        <v>309.17131801358909</v>
      </c>
      <c r="AV35" s="14">
        <f t="shared" si="28"/>
        <v>341.90539587619298</v>
      </c>
      <c r="AW35" s="14">
        <f t="shared" si="28"/>
        <v>338.45875805802001</v>
      </c>
      <c r="AX35" s="14">
        <f t="shared" si="28"/>
        <v>334.66790973778376</v>
      </c>
      <c r="AY35" s="14">
        <f t="shared" ref="AY35:BA38" si="29">AY20</f>
        <v>333.14414356354251</v>
      </c>
      <c r="AZ35" s="14">
        <f t="shared" si="29"/>
        <v>339.5267782397658</v>
      </c>
      <c r="BA35" s="14">
        <f t="shared" si="29"/>
        <v>343.26343807085613</v>
      </c>
      <c r="BB35" s="14">
        <f t="shared" ref="BB35:BE35" si="30">BB20</f>
        <v>298.16583086143413</v>
      </c>
      <c r="BC35" s="14">
        <f t="shared" si="30"/>
        <v>296.02674307671987</v>
      </c>
      <c r="BD35" s="14">
        <f t="shared" si="30"/>
        <v>0</v>
      </c>
      <c r="BE35" s="14">
        <f t="shared" si="30"/>
        <v>0</v>
      </c>
      <c r="BF35" s="1276"/>
      <c r="BG35" s="1276"/>
    </row>
    <row r="36" spans="22:60" ht="28">
      <c r="V36" s="1636" t="s">
        <v>1166</v>
      </c>
      <c r="Y36" s="40" t="s">
        <v>1165</v>
      </c>
      <c r="Z36" s="14"/>
      <c r="AA36" s="14">
        <f t="shared" ref="AA36:AX36" si="31">AA21</f>
        <v>1438.0376458874916</v>
      </c>
      <c r="AB36" s="14">
        <f t="shared" si="31"/>
        <v>1478.1833541741969</v>
      </c>
      <c r="AC36" s="14">
        <f t="shared" si="31"/>
        <v>1611.1796688031598</v>
      </c>
      <c r="AD36" s="14">
        <f t="shared" si="31"/>
        <v>1612.1498880139211</v>
      </c>
      <c r="AE36" s="14">
        <f t="shared" si="31"/>
        <v>1770.0200351963495</v>
      </c>
      <c r="AF36" s="14">
        <f t="shared" si="31"/>
        <v>1907.5349476733802</v>
      </c>
      <c r="AG36" s="14">
        <f t="shared" si="31"/>
        <v>2028.5716974068825</v>
      </c>
      <c r="AH36" s="14">
        <f t="shared" si="31"/>
        <v>2099.8070334883982</v>
      </c>
      <c r="AI36" s="14">
        <f t="shared" si="31"/>
        <v>2104.0262195004047</v>
      </c>
      <c r="AJ36" s="14">
        <f t="shared" si="31"/>
        <v>2175.185005297491</v>
      </c>
      <c r="AK36" s="14">
        <f t="shared" si="31"/>
        <v>2155.8865253763265</v>
      </c>
      <c r="AL36" s="14">
        <f t="shared" si="31"/>
        <v>2086.0587114912009</v>
      </c>
      <c r="AM36" s="14">
        <f t="shared" si="31"/>
        <v>1910.7613216509862</v>
      </c>
      <c r="AN36" s="14">
        <f t="shared" si="31"/>
        <v>1908.2075084396233</v>
      </c>
      <c r="AO36" s="14">
        <f t="shared" si="31"/>
        <v>1898.5787431388137</v>
      </c>
      <c r="AP36" s="14">
        <f t="shared" si="31"/>
        <v>1963.4555246883822</v>
      </c>
      <c r="AQ36" s="14">
        <f t="shared" si="31"/>
        <v>1843.3618521471396</v>
      </c>
      <c r="AR36" s="14">
        <f t="shared" si="31"/>
        <v>1695.2227044886718</v>
      </c>
      <c r="AS36" s="14">
        <f t="shared" si="31"/>
        <v>1627.6901569542013</v>
      </c>
      <c r="AT36" s="14">
        <f t="shared" si="31"/>
        <v>1569.6956107755486</v>
      </c>
      <c r="AU36" s="14">
        <f t="shared" si="31"/>
        <v>1514.5812978190154</v>
      </c>
      <c r="AV36" s="14">
        <f t="shared" si="31"/>
        <v>1518.2194083148611</v>
      </c>
      <c r="AW36" s="14">
        <f t="shared" si="31"/>
        <v>1523.2488047525801</v>
      </c>
      <c r="AX36" s="14">
        <f t="shared" si="31"/>
        <v>1535.1417289204639</v>
      </c>
      <c r="AY36" s="14">
        <f t="shared" si="29"/>
        <v>1422.8846607133103</v>
      </c>
      <c r="AZ36" s="14">
        <f t="shared" si="29"/>
        <v>1498.0459953783466</v>
      </c>
      <c r="BA36" s="14">
        <f t="shared" si="29"/>
        <v>1311.7277064232794</v>
      </c>
      <c r="BB36" s="14">
        <f t="shared" ref="BB36:BE36" si="32">BB21</f>
        <v>1423.2224411156433</v>
      </c>
      <c r="BC36" s="14">
        <f t="shared" si="32"/>
        <v>1429.2244242508427</v>
      </c>
      <c r="BD36" s="14">
        <f t="shared" si="32"/>
        <v>0</v>
      </c>
      <c r="BE36" s="14">
        <f t="shared" si="32"/>
        <v>0</v>
      </c>
      <c r="BF36" s="1276"/>
      <c r="BG36" s="1276"/>
    </row>
    <row r="37" spans="22:60" ht="15" customHeight="1">
      <c r="V37" s="1454" t="s">
        <v>1168</v>
      </c>
      <c r="Y37" s="636" t="s">
        <v>691</v>
      </c>
      <c r="Z37" s="11"/>
      <c r="AA37" s="11">
        <f t="shared" ref="AA37:AX37" si="33">AA22</f>
        <v>2387.11454211821</v>
      </c>
      <c r="AB37" s="11">
        <f t="shared" si="33"/>
        <v>2410.311951595228</v>
      </c>
      <c r="AC37" s="11">
        <f t="shared" si="33"/>
        <v>2419.5279224992682</v>
      </c>
      <c r="AD37" s="11">
        <f t="shared" si="33"/>
        <v>2415.9218573103244</v>
      </c>
      <c r="AE37" s="11">
        <f t="shared" si="33"/>
        <v>2392.2887552935317</v>
      </c>
      <c r="AF37" s="11">
        <f t="shared" si="33"/>
        <v>2438.6751873475437</v>
      </c>
      <c r="AG37" s="11">
        <f t="shared" si="33"/>
        <v>2422.3933452145343</v>
      </c>
      <c r="AH37" s="11">
        <f t="shared" si="33"/>
        <v>2439.7178743324253</v>
      </c>
      <c r="AI37" s="11">
        <f t="shared" si="33"/>
        <v>2422.4331583536673</v>
      </c>
      <c r="AJ37" s="11">
        <f t="shared" si="33"/>
        <v>2346.2950298964365</v>
      </c>
      <c r="AK37" s="11">
        <f t="shared" si="33"/>
        <v>2300.7781120496738</v>
      </c>
      <c r="AL37" s="11">
        <f t="shared" si="33"/>
        <v>2287.0088053349914</v>
      </c>
      <c r="AM37" s="11">
        <f t="shared" si="33"/>
        <v>2272.6242548601745</v>
      </c>
      <c r="AN37" s="11">
        <f t="shared" si="33"/>
        <v>2295.4938305459173</v>
      </c>
      <c r="AO37" s="11">
        <f t="shared" si="33"/>
        <v>2313.4206896071382</v>
      </c>
      <c r="AP37" s="11">
        <f t="shared" si="33"/>
        <v>2280.1724448355239</v>
      </c>
      <c r="AQ37" s="11">
        <f t="shared" si="33"/>
        <v>2241.4502442557191</v>
      </c>
      <c r="AR37" s="11">
        <f t="shared" si="33"/>
        <v>2217.7469883948233</v>
      </c>
      <c r="AS37" s="11">
        <f t="shared" si="33"/>
        <v>2203.3115529446736</v>
      </c>
      <c r="AT37" s="11">
        <f t="shared" si="33"/>
        <v>2094.0187739070748</v>
      </c>
      <c r="AU37" s="11">
        <f t="shared" si="33"/>
        <v>2115.1877676550598</v>
      </c>
      <c r="AV37" s="11">
        <f t="shared" si="33"/>
        <v>2128.7650735668713</v>
      </c>
      <c r="AW37" s="11">
        <f t="shared" si="33"/>
        <v>2069.4144198746553</v>
      </c>
      <c r="AX37" s="11">
        <f t="shared" si="33"/>
        <v>2081.9643913856034</v>
      </c>
      <c r="AY37" s="11">
        <f t="shared" si="29"/>
        <v>2045.4357785174529</v>
      </c>
      <c r="AZ37" s="11">
        <f t="shared" si="29"/>
        <v>2027.3195803306637</v>
      </c>
      <c r="BA37" s="11">
        <f t="shared" si="29"/>
        <v>2027.6188846110879</v>
      </c>
      <c r="BB37" s="11">
        <f t="shared" ref="BB37:BE37" si="34">BB22</f>
        <v>1992.1937193507722</v>
      </c>
      <c r="BC37" s="11">
        <f t="shared" si="34"/>
        <v>1983.2406031979313</v>
      </c>
      <c r="BD37" s="11">
        <f t="shared" si="34"/>
        <v>0</v>
      </c>
      <c r="BE37" s="11">
        <f t="shared" si="34"/>
        <v>0</v>
      </c>
      <c r="BF37" s="1276"/>
      <c r="BG37" s="1276"/>
    </row>
    <row r="38" spans="22:60" ht="15" customHeight="1" thickBot="1">
      <c r="V38" s="813" t="s">
        <v>298</v>
      </c>
      <c r="Y38" s="1178" t="s">
        <v>692</v>
      </c>
      <c r="Z38" s="147"/>
      <c r="AA38" s="147">
        <f t="shared" ref="AA38:AX38" si="35">AA23</f>
        <v>381.42489034365371</v>
      </c>
      <c r="AB38" s="147">
        <f t="shared" si="35"/>
        <v>393.4009513629448</v>
      </c>
      <c r="AC38" s="147">
        <f t="shared" si="35"/>
        <v>394.2487013880355</v>
      </c>
      <c r="AD38" s="147">
        <f t="shared" si="35"/>
        <v>396.40997156846788</v>
      </c>
      <c r="AE38" s="147">
        <f t="shared" si="35"/>
        <v>403.04247407633494</v>
      </c>
      <c r="AF38" s="147">
        <f t="shared" si="35"/>
        <v>420.50215927906277</v>
      </c>
      <c r="AG38" s="147">
        <f t="shared" si="35"/>
        <v>427.85187570574777</v>
      </c>
      <c r="AH38" s="147">
        <f t="shared" si="35"/>
        <v>446.54502095243163</v>
      </c>
      <c r="AI38" s="147">
        <f t="shared" si="35"/>
        <v>461.74873733291912</v>
      </c>
      <c r="AJ38" s="147">
        <f t="shared" si="35"/>
        <v>467.16210502057805</v>
      </c>
      <c r="AK38" s="147">
        <f t="shared" si="35"/>
        <v>493.98579608289668</v>
      </c>
      <c r="AL38" s="147">
        <f t="shared" si="35"/>
        <v>507.21296727115288</v>
      </c>
      <c r="AM38" s="147">
        <f t="shared" si="35"/>
        <v>405.56481685480861</v>
      </c>
      <c r="AN38" s="147">
        <f t="shared" si="35"/>
        <v>398.9969972141584</v>
      </c>
      <c r="AO38" s="147">
        <f t="shared" si="35"/>
        <v>387.00613859190037</v>
      </c>
      <c r="AP38" s="147">
        <f t="shared" si="35"/>
        <v>382.71782466704934</v>
      </c>
      <c r="AQ38" s="147">
        <f t="shared" si="35"/>
        <v>381.22716651552543</v>
      </c>
      <c r="AR38" s="147">
        <f t="shared" si="35"/>
        <v>363.91228522273286</v>
      </c>
      <c r="AS38" s="147">
        <f t="shared" si="35"/>
        <v>367.67078546194944</v>
      </c>
      <c r="AT38" s="147">
        <f t="shared" si="35"/>
        <v>340.14722853944329</v>
      </c>
      <c r="AU38" s="147">
        <f t="shared" si="35"/>
        <v>336.29301715689672</v>
      </c>
      <c r="AV38" s="147">
        <f t="shared" si="35"/>
        <v>330.33541536054145</v>
      </c>
      <c r="AW38" s="147">
        <f t="shared" si="35"/>
        <v>348.80314119237386</v>
      </c>
      <c r="AX38" s="147">
        <f t="shared" si="35"/>
        <v>337.45602002076396</v>
      </c>
      <c r="AY38" s="147">
        <f t="shared" si="29"/>
        <v>337.5602379863933</v>
      </c>
      <c r="AZ38" s="147">
        <f t="shared" si="29"/>
        <v>322.18462230105416</v>
      </c>
      <c r="BA38" s="147">
        <f t="shared" si="29"/>
        <v>360.30093997471295</v>
      </c>
      <c r="BB38" s="147">
        <f t="shared" ref="BB38:BE38" si="36">BB23</f>
        <v>365.47835945783572</v>
      </c>
      <c r="BC38" s="147">
        <f t="shared" si="36"/>
        <v>365.48743490102953</v>
      </c>
      <c r="BD38" s="147">
        <f t="shared" si="36"/>
        <v>0</v>
      </c>
      <c r="BE38" s="147">
        <f t="shared" si="36"/>
        <v>0</v>
      </c>
      <c r="BF38" s="1277"/>
      <c r="BG38" s="1277"/>
      <c r="BH38" s="26"/>
    </row>
    <row r="39" spans="22:60" ht="15" customHeight="1" thickTop="1">
      <c r="V39" s="814" t="s">
        <v>58</v>
      </c>
      <c r="Y39" s="814" t="s">
        <v>5</v>
      </c>
      <c r="Z39" s="13"/>
      <c r="AA39" s="13">
        <f>SUM(AA28:AA38)</f>
        <v>31875.879171355817</v>
      </c>
      <c r="AB39" s="13">
        <f t="shared" ref="AB39:BA39" si="37">SUM(AB28:AB38)</f>
        <v>31580.537363811531</v>
      </c>
      <c r="AC39" s="13">
        <f t="shared" si="37"/>
        <v>31752.763950442244</v>
      </c>
      <c r="AD39" s="13">
        <f t="shared" si="37"/>
        <v>31615.368254060915</v>
      </c>
      <c r="AE39" s="13">
        <f t="shared" si="37"/>
        <v>32871.017691425572</v>
      </c>
      <c r="AF39" s="13">
        <f t="shared" si="37"/>
        <v>33178.794407039066</v>
      </c>
      <c r="AG39" s="13">
        <f t="shared" si="37"/>
        <v>34309.232323056429</v>
      </c>
      <c r="AH39" s="13">
        <f t="shared" si="37"/>
        <v>35116.489488793646</v>
      </c>
      <c r="AI39" s="13">
        <f t="shared" si="37"/>
        <v>33533.04799186821</v>
      </c>
      <c r="AJ39" s="13">
        <f t="shared" si="37"/>
        <v>27386.59912522513</v>
      </c>
      <c r="AK39" s="13">
        <f t="shared" si="37"/>
        <v>29905.55300600703</v>
      </c>
      <c r="AL39" s="13">
        <f t="shared" si="37"/>
        <v>26288.300606699708</v>
      </c>
      <c r="AM39" s="13">
        <f t="shared" si="37"/>
        <v>25735.577954533979</v>
      </c>
      <c r="AN39" s="13">
        <f t="shared" si="37"/>
        <v>25577.403328280765</v>
      </c>
      <c r="AO39" s="13">
        <f t="shared" si="37"/>
        <v>25407.78364225171</v>
      </c>
      <c r="AP39" s="13">
        <f t="shared" si="37"/>
        <v>24962.613323085756</v>
      </c>
      <c r="AQ39" s="13">
        <f t="shared" si="37"/>
        <v>24837.316517803636</v>
      </c>
      <c r="AR39" s="13">
        <f t="shared" si="37"/>
        <v>24202.343380888389</v>
      </c>
      <c r="AS39" s="13">
        <f t="shared" si="37"/>
        <v>23386.656878270351</v>
      </c>
      <c r="AT39" s="13">
        <f t="shared" si="37"/>
        <v>22743.001574133992</v>
      </c>
      <c r="AU39" s="13">
        <f t="shared" si="37"/>
        <v>22195.35140401635</v>
      </c>
      <c r="AV39" s="13">
        <f t="shared" si="37"/>
        <v>21789.834556919574</v>
      </c>
      <c r="AW39" s="13">
        <f t="shared" si="37"/>
        <v>21470.793529119233</v>
      </c>
      <c r="AX39" s="13">
        <f t="shared" si="37"/>
        <v>21496.231996977949</v>
      </c>
      <c r="AY39" s="13">
        <f t="shared" si="37"/>
        <v>21101.085759570266</v>
      </c>
      <c r="AZ39" s="13">
        <f t="shared" si="37"/>
        <v>20737.143926420231</v>
      </c>
      <c r="BA39" s="13">
        <f t="shared" si="37"/>
        <v>20195.800324504758</v>
      </c>
      <c r="BB39" s="13">
        <f t="shared" ref="BB39:BE39" si="38">SUM(BB28:BB38)</f>
        <v>20417.797712929467</v>
      </c>
      <c r="BC39" s="13">
        <f t="shared" si="38"/>
        <v>19999.976573695123</v>
      </c>
      <c r="BD39" s="13">
        <f t="shared" si="38"/>
        <v>0</v>
      </c>
      <c r="BE39" s="13">
        <f t="shared" si="38"/>
        <v>0</v>
      </c>
      <c r="BF39" s="226"/>
      <c r="BG39" s="226"/>
    </row>
    <row r="41" spans="22:60">
      <c r="V41" s="201" t="s">
        <v>278</v>
      </c>
      <c r="Y41" s="1" t="s">
        <v>956</v>
      </c>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row>
    <row r="42" spans="22:60">
      <c r="V42" s="10"/>
      <c r="Y42" s="10"/>
      <c r="Z42" s="200"/>
      <c r="AA42" s="10">
        <v>1990</v>
      </c>
      <c r="AB42" s="10">
        <f t="shared" ref="AB42:BE42" si="39">AA42+1</f>
        <v>1991</v>
      </c>
      <c r="AC42" s="10">
        <f t="shared" si="39"/>
        <v>1992</v>
      </c>
      <c r="AD42" s="10">
        <f t="shared" si="39"/>
        <v>1993</v>
      </c>
      <c r="AE42" s="10">
        <f t="shared" si="39"/>
        <v>1994</v>
      </c>
      <c r="AF42" s="10">
        <f t="shared" si="39"/>
        <v>1995</v>
      </c>
      <c r="AG42" s="10">
        <f t="shared" si="39"/>
        <v>1996</v>
      </c>
      <c r="AH42" s="10">
        <f t="shared" si="39"/>
        <v>1997</v>
      </c>
      <c r="AI42" s="10">
        <f t="shared" si="39"/>
        <v>1998</v>
      </c>
      <c r="AJ42" s="10">
        <f t="shared" si="39"/>
        <v>1999</v>
      </c>
      <c r="AK42" s="10">
        <f t="shared" si="39"/>
        <v>2000</v>
      </c>
      <c r="AL42" s="10">
        <f t="shared" si="39"/>
        <v>2001</v>
      </c>
      <c r="AM42" s="10">
        <f t="shared" si="39"/>
        <v>2002</v>
      </c>
      <c r="AN42" s="10">
        <f t="shared" si="39"/>
        <v>2003</v>
      </c>
      <c r="AO42" s="10">
        <f t="shared" si="39"/>
        <v>2004</v>
      </c>
      <c r="AP42" s="10">
        <f t="shared" si="39"/>
        <v>2005</v>
      </c>
      <c r="AQ42" s="10">
        <f t="shared" si="39"/>
        <v>2006</v>
      </c>
      <c r="AR42" s="10">
        <f t="shared" si="39"/>
        <v>2007</v>
      </c>
      <c r="AS42" s="10">
        <f t="shared" si="39"/>
        <v>2008</v>
      </c>
      <c r="AT42" s="10">
        <f t="shared" si="39"/>
        <v>2009</v>
      </c>
      <c r="AU42" s="10">
        <f t="shared" si="39"/>
        <v>2010</v>
      </c>
      <c r="AV42" s="10">
        <f t="shared" si="39"/>
        <v>2011</v>
      </c>
      <c r="AW42" s="10">
        <f t="shared" si="39"/>
        <v>2012</v>
      </c>
      <c r="AX42" s="10">
        <f t="shared" si="39"/>
        <v>2013</v>
      </c>
      <c r="AY42" s="10">
        <f t="shared" si="39"/>
        <v>2014</v>
      </c>
      <c r="AZ42" s="10">
        <f t="shared" si="39"/>
        <v>2015</v>
      </c>
      <c r="BA42" s="10">
        <f t="shared" si="39"/>
        <v>2016</v>
      </c>
      <c r="BB42" s="10">
        <f t="shared" si="39"/>
        <v>2017</v>
      </c>
      <c r="BC42" s="10">
        <f t="shared" si="39"/>
        <v>2018</v>
      </c>
      <c r="BD42" s="10">
        <f t="shared" si="39"/>
        <v>2019</v>
      </c>
      <c r="BE42" s="10">
        <f t="shared" si="39"/>
        <v>2020</v>
      </c>
      <c r="BF42" s="10" t="s">
        <v>23</v>
      </c>
      <c r="BG42" s="10" t="s">
        <v>2</v>
      </c>
    </row>
    <row r="43" spans="22:60" ht="15" customHeight="1">
      <c r="V43" s="830" t="s">
        <v>299</v>
      </c>
      <c r="Y43" s="40" t="s">
        <v>683</v>
      </c>
      <c r="Z43" s="71"/>
      <c r="AA43" s="235"/>
      <c r="AB43" s="292">
        <f>IF(ISTEXT(AB28),AB28,AB28/$AA28-1)</f>
        <v>4.2616214813286701E-2</v>
      </c>
      <c r="AC43" s="292">
        <f>IF(ISTEXT(AC28),AC28,AC28/$AA28-1)</f>
        <v>6.1253715382834306E-2</v>
      </c>
      <c r="AD43" s="292">
        <f t="shared" ref="AD43:AM43" si="40">IF(ISTEXT(AD28),AD28,AD28/$AA28-1)</f>
        <v>0.12301660938486036</v>
      </c>
      <c r="AE43" s="292">
        <f t="shared" si="40"/>
        <v>0.19369820732145238</v>
      </c>
      <c r="AF43" s="292">
        <f t="shared" si="40"/>
        <v>0.37981659729781714</v>
      </c>
      <c r="AG43" s="292">
        <f t="shared" si="40"/>
        <v>0.42197510044372111</v>
      </c>
      <c r="AH43" s="292">
        <f t="shared" si="40"/>
        <v>0.48197985527376108</v>
      </c>
      <c r="AI43" s="292">
        <f t="shared" si="40"/>
        <v>0.45438341073045585</v>
      </c>
      <c r="AJ43" s="292">
        <f t="shared" si="40"/>
        <v>0.51230164836597059</v>
      </c>
      <c r="AK43" s="292">
        <f t="shared" si="40"/>
        <v>0.55463520861227988</v>
      </c>
      <c r="AL43" s="292">
        <f t="shared" si="40"/>
        <v>0.6214485846178126</v>
      </c>
      <c r="AM43" s="292">
        <f t="shared" si="40"/>
        <v>0.64649275795521621</v>
      </c>
      <c r="AN43" s="292">
        <f t="shared" ref="AN43:BA43" si="41">IF(ISTEXT(AN28),AN28,AN28/$AA28-1)</f>
        <v>0.65018408920367721</v>
      </c>
      <c r="AO43" s="292">
        <f t="shared" si="41"/>
        <v>0.67098929577686106</v>
      </c>
      <c r="AP43" s="292">
        <f t="shared" si="41"/>
        <v>0.76031013029481742</v>
      </c>
      <c r="AQ43" s="292">
        <f t="shared" si="41"/>
        <v>0.7402091986087469</v>
      </c>
      <c r="AR43" s="292">
        <f t="shared" si="41"/>
        <v>0.7854970694311223</v>
      </c>
      <c r="AS43" s="292">
        <f t="shared" si="41"/>
        <v>0.73273370855247544</v>
      </c>
      <c r="AT43" s="292">
        <f t="shared" si="41"/>
        <v>0.68094686000240578</v>
      </c>
      <c r="AU43" s="292">
        <f t="shared" si="41"/>
        <v>0.66177378521941566</v>
      </c>
      <c r="AV43" s="292">
        <f t="shared" si="41"/>
        <v>0.71094536301170286</v>
      </c>
      <c r="AW43" s="292">
        <f t="shared" si="41"/>
        <v>0.72616900703872722</v>
      </c>
      <c r="AX43" s="292">
        <f t="shared" si="41"/>
        <v>0.7721602867789612</v>
      </c>
      <c r="AY43" s="292">
        <f t="shared" si="41"/>
        <v>0.75163024532373468</v>
      </c>
      <c r="AZ43" s="292">
        <f t="shared" si="41"/>
        <v>0.75238042160678065</v>
      </c>
      <c r="BA43" s="292">
        <f t="shared" si="41"/>
        <v>0.65555662766768119</v>
      </c>
      <c r="BB43" s="292">
        <f t="shared" ref="BB43:BE43" si="42">IF(ISTEXT(BB28),BB28,BB28/$AA28-1)</f>
        <v>0.71767292521829451</v>
      </c>
      <c r="BC43" s="292">
        <f t="shared" si="42"/>
        <v>0.62584411609659507</v>
      </c>
      <c r="BD43" s="292">
        <f t="shared" si="42"/>
        <v>-1</v>
      </c>
      <c r="BE43" s="292">
        <f t="shared" si="42"/>
        <v>-1</v>
      </c>
      <c r="BF43" s="1276"/>
      <c r="BG43" s="1276"/>
    </row>
    <row r="44" spans="22:60" ht="15" customHeight="1">
      <c r="V44" s="830" t="s">
        <v>300</v>
      </c>
      <c r="Y44" s="40" t="s">
        <v>684</v>
      </c>
      <c r="Z44" s="71"/>
      <c r="AA44" s="235"/>
      <c r="AB44" s="292">
        <f t="shared" ref="AB44:AB52" si="43">IF(ISTEXT(AB29),AB29,AB29/$AA29-1)</f>
        <v>3.7941331751457197E-2</v>
      </c>
      <c r="AC44" s="292">
        <f t="shared" ref="AC44:AE44" si="44">IF(ISTEXT(AC29),AC29,AC29/$AA29-1)</f>
        <v>5.7368716600850078E-2</v>
      </c>
      <c r="AD44" s="292">
        <f t="shared" si="44"/>
        <v>4.8937963577002863E-2</v>
      </c>
      <c r="AE44" s="292">
        <f t="shared" si="44"/>
        <v>6.7631450159391537E-2</v>
      </c>
      <c r="AF44" s="292">
        <f t="shared" ref="AF44:AO44" si="45">IF(ISTEXT(AF29),AF29,AF29/$AA29-1)</f>
        <v>9.7613988294008136E-2</v>
      </c>
      <c r="AG44" s="292">
        <f t="shared" si="45"/>
        <v>0.11735262636967891</v>
      </c>
      <c r="AH44" s="292">
        <f t="shared" si="45"/>
        <v>0.12849954067358382</v>
      </c>
      <c r="AI44" s="292">
        <f t="shared" si="45"/>
        <v>0.10203657859138682</v>
      </c>
      <c r="AJ44" s="292">
        <f t="shared" si="45"/>
        <v>9.637883038451811E-2</v>
      </c>
      <c r="AK44" s="292">
        <f t="shared" si="45"/>
        <v>6.8988617685765474E-2</v>
      </c>
      <c r="AL44" s="292">
        <f t="shared" si="45"/>
        <v>2.4921893986546984E-2</v>
      </c>
      <c r="AM44" s="292">
        <f t="shared" si="45"/>
        <v>-4.118708997859688E-2</v>
      </c>
      <c r="AN44" s="292">
        <f t="shared" si="45"/>
        <v>-0.11077488554009962</v>
      </c>
      <c r="AO44" s="292">
        <f t="shared" si="45"/>
        <v>-0.18493282243073805</v>
      </c>
      <c r="AP44" s="292">
        <f t="shared" ref="AP44:BA44" si="46">IF(ISTEXT(AP29),AP29,AP29/$AA29-1)</f>
        <v>-0.24658427824947815</v>
      </c>
      <c r="AQ44" s="292">
        <f t="shared" si="46"/>
        <v>-0.29467240606504319</v>
      </c>
      <c r="AR44" s="292">
        <f t="shared" si="46"/>
        <v>-0.33021351485443684</v>
      </c>
      <c r="AS44" s="292">
        <f t="shared" si="46"/>
        <v>-0.37168317812287865</v>
      </c>
      <c r="AT44" s="292">
        <f t="shared" si="46"/>
        <v>-0.41502340946154836</v>
      </c>
      <c r="AU44" s="292">
        <f t="shared" si="46"/>
        <v>-0.45132438162250854</v>
      </c>
      <c r="AV44" s="292">
        <f t="shared" si="46"/>
        <v>-0.47855755700545766</v>
      </c>
      <c r="AW44" s="292">
        <f t="shared" si="46"/>
        <v>-0.49887847645190297</v>
      </c>
      <c r="AX44" s="292">
        <f t="shared" si="46"/>
        <v>-0.51776974159994893</v>
      </c>
      <c r="AY44" s="292">
        <f t="shared" si="46"/>
        <v>-0.53333234987062206</v>
      </c>
      <c r="AZ44" s="292">
        <f t="shared" si="46"/>
        <v>-0.54106435492446581</v>
      </c>
      <c r="BA44" s="292">
        <f t="shared" si="46"/>
        <v>-0.54776748632097938</v>
      </c>
      <c r="BB44" s="292">
        <f t="shared" ref="BB44:BE44" si="47">IF(ISTEXT(BB29),BB29,BB29/$AA29-1)</f>
        <v>-0.55059964549138607</v>
      </c>
      <c r="BC44" s="292">
        <f t="shared" si="47"/>
        <v>-0.55300748871435723</v>
      </c>
      <c r="BD44" s="292">
        <f t="shared" si="47"/>
        <v>-1</v>
      </c>
      <c r="BE44" s="292">
        <f t="shared" si="47"/>
        <v>-1</v>
      </c>
      <c r="BF44" s="1276"/>
      <c r="BG44" s="1276"/>
    </row>
    <row r="45" spans="22:60" ht="15" customHeight="1">
      <c r="V45" s="830" t="s">
        <v>313</v>
      </c>
      <c r="Y45" s="40" t="s">
        <v>685</v>
      </c>
      <c r="Z45" s="71"/>
      <c r="AA45" s="235"/>
      <c r="AB45" s="292">
        <f t="shared" si="43"/>
        <v>0.4473051508995276</v>
      </c>
      <c r="AC45" s="292">
        <f t="shared" ref="AC45:AE45" si="48">IF(ISTEXT(AC30),AC30,AC30/$AA30-1)</f>
        <v>0.5325645716478129</v>
      </c>
      <c r="AD45" s="292">
        <f t="shared" si="48"/>
        <v>0.43666238463475815</v>
      </c>
      <c r="AE45" s="292">
        <f t="shared" si="48"/>
        <v>0.38358996618341545</v>
      </c>
      <c r="AF45" s="292">
        <f t="shared" ref="AF45:AO45" si="49">IF(ISTEXT(AF30),AF30,AF30/$AA30-1)</f>
        <v>0.37691196350815726</v>
      </c>
      <c r="AG45" s="292">
        <f t="shared" si="49"/>
        <v>0.33575890210086468</v>
      </c>
      <c r="AH45" s="292">
        <f t="shared" si="49"/>
        <v>0.30138785167210647</v>
      </c>
      <c r="AI45" s="292">
        <f t="shared" si="49"/>
        <v>0.16429502853702438</v>
      </c>
      <c r="AJ45" s="292">
        <f t="shared" si="49"/>
        <v>4.2729574810982385E-2</v>
      </c>
      <c r="AK45" s="292">
        <f t="shared" si="49"/>
        <v>-6.3295611378700878E-3</v>
      </c>
      <c r="AL45" s="292">
        <f t="shared" si="49"/>
        <v>-0.10084579771767033</v>
      </c>
      <c r="AM45" s="292">
        <f t="shared" si="49"/>
        <v>-0.13391445013537862</v>
      </c>
      <c r="AN45" s="292">
        <f t="shared" si="49"/>
        <v>-3.9947201762803974E-2</v>
      </c>
      <c r="AO45" s="292">
        <f t="shared" si="49"/>
        <v>-2.3565696408423764E-2</v>
      </c>
      <c r="AP45" s="292">
        <f t="shared" ref="AP45:BA45" si="50">IF(ISTEXT(AP30),AP30,AP30/$AA30-1)</f>
        <v>4.835973911138991E-2</v>
      </c>
      <c r="AQ45" s="1617">
        <f t="shared" si="50"/>
        <v>9.2985892983348251E-3</v>
      </c>
      <c r="AR45" s="292">
        <f t="shared" si="50"/>
        <v>5.8761722037650177E-2</v>
      </c>
      <c r="AS45" s="292">
        <f t="shared" si="50"/>
        <v>6.6725580189600509E-2</v>
      </c>
      <c r="AT45" s="292">
        <f t="shared" si="50"/>
        <v>-6.9831613905018131E-3</v>
      </c>
      <c r="AU45" s="292">
        <f t="shared" si="50"/>
        <v>-6.4027687131080424E-2</v>
      </c>
      <c r="AV45" s="292">
        <f t="shared" si="50"/>
        <v>-8.0238734127948685E-2</v>
      </c>
      <c r="AW45" s="292">
        <f t="shared" si="50"/>
        <v>-0.10456813139922749</v>
      </c>
      <c r="AX45" s="292">
        <f t="shared" si="50"/>
        <v>-0.16302367933714279</v>
      </c>
      <c r="AY45" s="292">
        <f t="shared" si="50"/>
        <v>-0.19375337436964934</v>
      </c>
      <c r="AZ45" s="292">
        <f t="shared" si="50"/>
        <v>-0.23593375789650795</v>
      </c>
      <c r="BA45" s="292">
        <f t="shared" si="50"/>
        <v>-0.26249756637036015</v>
      </c>
      <c r="BB45" s="292">
        <f t="shared" ref="BB45:BE45" si="51">IF(ISTEXT(BB30),BB30,BB30/$AA30-1)</f>
        <v>-0.26100846933850586</v>
      </c>
      <c r="BC45" s="292">
        <f t="shared" si="51"/>
        <v>-0.32251743760950768</v>
      </c>
      <c r="BD45" s="292">
        <f t="shared" si="51"/>
        <v>-1</v>
      </c>
      <c r="BE45" s="292">
        <f t="shared" si="51"/>
        <v>-1</v>
      </c>
      <c r="BF45" s="1276"/>
      <c r="BG45" s="1276"/>
    </row>
    <row r="46" spans="22:60" ht="15" customHeight="1">
      <c r="V46" s="1454" t="s">
        <v>1059</v>
      </c>
      <c r="Y46" s="40" t="s">
        <v>1245</v>
      </c>
      <c r="Z46" s="71"/>
      <c r="AA46" s="235"/>
      <c r="AB46" s="292">
        <f t="shared" si="43"/>
        <v>-4.8183382339202385E-2</v>
      </c>
      <c r="AC46" s="292">
        <f t="shared" ref="AC46:AE46" si="52">IF(ISTEXT(AC31),AC31,AC31/$AA31-1)</f>
        <v>-5.1641794295631316E-2</v>
      </c>
      <c r="AD46" s="292">
        <f t="shared" si="52"/>
        <v>-7.8655392758820053E-2</v>
      </c>
      <c r="AE46" s="292">
        <f t="shared" si="52"/>
        <v>3.006579309694235E-2</v>
      </c>
      <c r="AF46" s="292">
        <f t="shared" ref="AF46:AO46" si="53">IF(ISTEXT(AF31),AF31,AF31/$AA31-1)</f>
        <v>2.0521917473873996E-2</v>
      </c>
      <c r="AG46" s="292">
        <f t="shared" si="53"/>
        <v>0.12175482342340915</v>
      </c>
      <c r="AH46" s="292">
        <f t="shared" si="53"/>
        <v>0.18267233594536481</v>
      </c>
      <c r="AI46" s="292">
        <f t="shared" si="53"/>
        <v>5.2221111278087484E-2</v>
      </c>
      <c r="AJ46" s="292">
        <f t="shared" si="53"/>
        <v>-0.57433812773502435</v>
      </c>
      <c r="AK46" s="292">
        <f t="shared" si="53"/>
        <v>-0.32196650718813247</v>
      </c>
      <c r="AL46" s="292">
        <f t="shared" si="53"/>
        <v>-0.66115704477051973</v>
      </c>
      <c r="AM46" s="292">
        <f t="shared" si="53"/>
        <v>-0.67487475440697886</v>
      </c>
      <c r="AN46" s="292">
        <f t="shared" si="53"/>
        <v>-0.67029430443897742</v>
      </c>
      <c r="AO46" s="292">
        <f t="shared" si="53"/>
        <v>-0.65457469297530468</v>
      </c>
      <c r="AP46" s="292">
        <f t="shared" ref="AP46:BA46" si="54">IF(ISTEXT(AP31),AP31,AP31/$AA31-1)</f>
        <v>-0.70475831980542125</v>
      </c>
      <c r="AQ46" s="292">
        <f t="shared" si="54"/>
        <v>-0.68288683894182223</v>
      </c>
      <c r="AR46" s="292">
        <f t="shared" si="54"/>
        <v>-0.76365777415270331</v>
      </c>
      <c r="AS46" s="292">
        <f t="shared" si="54"/>
        <v>-0.74357466749877488</v>
      </c>
      <c r="AT46" s="292">
        <f t="shared" si="54"/>
        <v>-0.73577024743870068</v>
      </c>
      <c r="AU46" s="292">
        <f t="shared" si="54"/>
        <v>-0.78931667756306767</v>
      </c>
      <c r="AV46" s="292">
        <f t="shared" si="54"/>
        <v>-0.82068279873726913</v>
      </c>
      <c r="AW46" s="292">
        <f t="shared" si="54"/>
        <v>-0.83852385127326168</v>
      </c>
      <c r="AX46" s="292">
        <f t="shared" si="54"/>
        <v>-0.8367657554772111</v>
      </c>
      <c r="AY46" s="292">
        <f t="shared" si="54"/>
        <v>-0.83798403811044997</v>
      </c>
      <c r="AZ46" s="292">
        <f t="shared" si="54"/>
        <v>-0.87898184588594663</v>
      </c>
      <c r="BA46" s="292">
        <f t="shared" si="54"/>
        <v>-0.88854401936472993</v>
      </c>
      <c r="BB46" s="292">
        <f t="shared" ref="BB46:BE46" si="55">IF(ISTEXT(BB31),BB31,BB31/$AA31-1)</f>
        <v>-0.89711492852083485</v>
      </c>
      <c r="BC46" s="292">
        <f t="shared" si="55"/>
        <v>-0.9116349601588376</v>
      </c>
      <c r="BD46" s="292">
        <f t="shared" si="55"/>
        <v>-1</v>
      </c>
      <c r="BE46" s="292">
        <f t="shared" si="55"/>
        <v>-1</v>
      </c>
      <c r="BF46" s="1276"/>
      <c r="BG46" s="1276"/>
    </row>
    <row r="47" spans="22:60" ht="15" customHeight="1">
      <c r="V47" s="830" t="s">
        <v>314</v>
      </c>
      <c r="Y47" s="40" t="s">
        <v>798</v>
      </c>
      <c r="Z47" s="71"/>
      <c r="AA47" s="235"/>
      <c r="AB47" s="292">
        <f t="shared" si="43"/>
        <v>4.952574990225056E-3</v>
      </c>
      <c r="AC47" s="292">
        <f t="shared" ref="AC47:AE47" si="56">IF(ISTEXT(AC32),AC32,AC32/$AA32-1)</f>
        <v>3.0109950442143152E-3</v>
      </c>
      <c r="AD47" s="292">
        <f t="shared" si="56"/>
        <v>-1.3056710624880896E-2</v>
      </c>
      <c r="AE47" s="292">
        <f t="shared" si="56"/>
        <v>-3.5275961798917788E-2</v>
      </c>
      <c r="AF47" s="292">
        <f t="shared" ref="AF47:AO47" si="57">IF(ISTEXT(AF32),AF32,AF32/$AA32-1)</f>
        <v>-5.3397680109445789E-2</v>
      </c>
      <c r="AG47" s="292">
        <f t="shared" si="57"/>
        <v>-6.3805174771378814E-2</v>
      </c>
      <c r="AH47" s="292">
        <f t="shared" si="57"/>
        <v>-6.6105644578162037E-2</v>
      </c>
      <c r="AI47" s="292">
        <f t="shared" si="57"/>
        <v>-8.1291639009191008E-2</v>
      </c>
      <c r="AJ47" s="292">
        <f t="shared" si="57"/>
        <v>-9.0470196809553816E-2</v>
      </c>
      <c r="AK47" s="292">
        <f t="shared" si="57"/>
        <v>-8.5052631253191957E-2</v>
      </c>
      <c r="AL47" s="292">
        <f t="shared" si="57"/>
        <v>-8.3117801950293724E-2</v>
      </c>
      <c r="AM47" s="292">
        <f t="shared" si="57"/>
        <v>-7.253331173575861E-2</v>
      </c>
      <c r="AN47" s="292">
        <f t="shared" si="57"/>
        <v>-6.2086917080998894E-2</v>
      </c>
      <c r="AO47" s="292">
        <f t="shared" si="57"/>
        <v>-6.0960508765669497E-2</v>
      </c>
      <c r="AP47" s="292">
        <f t="shared" ref="AP47:BA47" si="58">IF(ISTEXT(AP32),AP32,AP32/$AA32-1)</f>
        <v>-5.0776173738846464E-2</v>
      </c>
      <c r="AQ47" s="292">
        <f t="shared" si="58"/>
        <v>-2.8233523944568351E-2</v>
      </c>
      <c r="AR47" s="292">
        <f t="shared" si="58"/>
        <v>-1.2299921200440544E-2</v>
      </c>
      <c r="AS47" s="292">
        <f t="shared" si="58"/>
        <v>6.5789084411571608E-4</v>
      </c>
      <c r="AT47" s="292">
        <f t="shared" si="58"/>
        <v>2.3405875234334683E-3</v>
      </c>
      <c r="AU47" s="292">
        <f t="shared" si="58"/>
        <v>-1.7005260986989623E-2</v>
      </c>
      <c r="AV47" s="292">
        <f t="shared" si="58"/>
        <v>-2.7230095282479438E-2</v>
      </c>
      <c r="AW47" s="292">
        <f t="shared" si="58"/>
        <v>-4.3805231573301295E-2</v>
      </c>
      <c r="AX47" s="292">
        <f t="shared" si="58"/>
        <v>-6.6664331609550431E-2</v>
      </c>
      <c r="AY47" s="292">
        <f t="shared" si="58"/>
        <v>-8.1620745691347807E-2</v>
      </c>
      <c r="AZ47" s="292">
        <f t="shared" si="58"/>
        <v>-8.541746204031897E-2</v>
      </c>
      <c r="BA47" s="292">
        <f t="shared" si="58"/>
        <v>-8.5729545726928924E-2</v>
      </c>
      <c r="BB47" s="292">
        <f t="shared" ref="BB47:BE47" si="59">IF(ISTEXT(BB32),BB32,BB32/$AA32-1)</f>
        <v>-6.7070952049378407E-2</v>
      </c>
      <c r="BC47" s="292">
        <f t="shared" si="59"/>
        <v>-6.8044187185869243E-2</v>
      </c>
      <c r="BD47" s="292">
        <f t="shared" si="59"/>
        <v>-1</v>
      </c>
      <c r="BE47" s="292">
        <f t="shared" si="59"/>
        <v>-1</v>
      </c>
      <c r="BF47" s="1276"/>
      <c r="BG47" s="1276"/>
    </row>
    <row r="48" spans="22:60" ht="15" customHeight="1">
      <c r="V48" s="831" t="s">
        <v>315</v>
      </c>
      <c r="Y48" s="811" t="s">
        <v>799</v>
      </c>
      <c r="Z48" s="71"/>
      <c r="AA48" s="235"/>
      <c r="AB48" s="292">
        <f t="shared" si="43"/>
        <v>-2.1987806259358922E-2</v>
      </c>
      <c r="AC48" s="292">
        <f t="shared" ref="AC48:AE48" si="60">IF(ISTEXT(AC33),AC33,AC33/$AA33-1)</f>
        <v>-2.8852325383916688E-2</v>
      </c>
      <c r="AD48" s="292">
        <f t="shared" si="60"/>
        <v>-1.7605305934583315E-2</v>
      </c>
      <c r="AE48" s="292">
        <f t="shared" si="60"/>
        <v>-3.3755660190000203E-2</v>
      </c>
      <c r="AF48" s="292">
        <f t="shared" ref="AF48:AO48" si="61">IF(ISTEXT(AF33),AF33,AF33/$AA33-1)</f>
        <v>-7.5168775222082429E-2</v>
      </c>
      <c r="AG48" s="292">
        <f t="shared" si="61"/>
        <v>-9.1889422024775458E-2</v>
      </c>
      <c r="AH48" s="292">
        <f t="shared" si="61"/>
        <v>-0.1037213266073207</v>
      </c>
      <c r="AI48" s="292">
        <f t="shared" si="61"/>
        <v>-0.11202930649525122</v>
      </c>
      <c r="AJ48" s="292">
        <f t="shared" si="61"/>
        <v>-0.11499020192801856</v>
      </c>
      <c r="AK48" s="292">
        <f t="shared" si="61"/>
        <v>-0.11070950270850644</v>
      </c>
      <c r="AL48" s="292">
        <f t="shared" si="61"/>
        <v>-0.13818761610039232</v>
      </c>
      <c r="AM48" s="292">
        <f t="shared" si="61"/>
        <v>-0.1428309655946941</v>
      </c>
      <c r="AN48" s="292">
        <f t="shared" si="61"/>
        <v>-0.14979667810167407</v>
      </c>
      <c r="AO48" s="292">
        <f t="shared" si="61"/>
        <v>-0.16503564296349338</v>
      </c>
      <c r="AP48" s="292">
        <f t="shared" ref="AP48:BA48" si="62">IF(ISTEXT(AP33),AP33,AP33/$AA33-1)</f>
        <v>-0.1715747946497701</v>
      </c>
      <c r="AQ48" s="292">
        <f t="shared" si="62"/>
        <v>-0.1795225243171118</v>
      </c>
      <c r="AR48" s="292">
        <f t="shared" si="62"/>
        <v>-0.13449207517610828</v>
      </c>
      <c r="AS48" s="292">
        <f t="shared" si="62"/>
        <v>-0.23904314611766919</v>
      </c>
      <c r="AT48" s="292">
        <f t="shared" si="62"/>
        <v>-0.27264528058463777</v>
      </c>
      <c r="AU48" s="292">
        <f t="shared" si="62"/>
        <v>-0.22609446532921817</v>
      </c>
      <c r="AV48" s="292">
        <f t="shared" si="62"/>
        <v>-0.24230053997892864</v>
      </c>
      <c r="AW48" s="292">
        <f t="shared" si="62"/>
        <v>-0.24149826144717235</v>
      </c>
      <c r="AX48" s="292">
        <f t="shared" si="62"/>
        <v>-0.23429235128972814</v>
      </c>
      <c r="AY48" s="292">
        <f t="shared" si="62"/>
        <v>-0.24276323515017462</v>
      </c>
      <c r="AZ48" s="292">
        <f t="shared" si="62"/>
        <v>-0.23738341628783222</v>
      </c>
      <c r="BA48" s="292">
        <f t="shared" si="62"/>
        <v>-0.24248283578540009</v>
      </c>
      <c r="BB48" s="292">
        <f t="shared" ref="BB48:BE48" si="63">IF(ISTEXT(BB33),BB33,BB33/$AA33-1)</f>
        <v>-0.23547379701130755</v>
      </c>
      <c r="BC48" s="292">
        <f t="shared" si="63"/>
        <v>-0.23941079000063581</v>
      </c>
      <c r="BD48" s="292">
        <f t="shared" si="63"/>
        <v>-1</v>
      </c>
      <c r="BE48" s="292">
        <f t="shared" si="63"/>
        <v>-1</v>
      </c>
      <c r="BF48" s="1276"/>
      <c r="BG48" s="1276"/>
    </row>
    <row r="49" spans="22:60" ht="15" customHeight="1">
      <c r="V49" s="831" t="s">
        <v>316</v>
      </c>
      <c r="Y49" s="811" t="s">
        <v>800</v>
      </c>
      <c r="Z49" s="72"/>
      <c r="AA49" s="235"/>
      <c r="AB49" s="292">
        <f t="shared" si="43"/>
        <v>-7.6659415741276771E-2</v>
      </c>
      <c r="AC49" s="292">
        <f t="shared" ref="AC49:AE49" si="64">IF(ISTEXT(AC34),AC34,AC34/$AA34-1)</f>
        <v>-4.4405713122051549E-2</v>
      </c>
      <c r="AD49" s="292">
        <f t="shared" si="64"/>
        <v>-0.13178630962602733</v>
      </c>
      <c r="AE49" s="292">
        <f t="shared" si="64"/>
        <v>-8.9495682481504413E-2</v>
      </c>
      <c r="AF49" s="292">
        <f t="shared" ref="AF49:AO49" si="65">IF(ISTEXT(AF34),AF34,AF34/$AA34-1)</f>
        <v>-0.12659055199284674</v>
      </c>
      <c r="AG49" s="292">
        <f t="shared" si="65"/>
        <v>-0.14777148398572837</v>
      </c>
      <c r="AH49" s="292">
        <f t="shared" si="65"/>
        <v>-0.17226753300761344</v>
      </c>
      <c r="AI49" s="292">
        <f t="shared" si="65"/>
        <v>-0.20948161976868718</v>
      </c>
      <c r="AJ49" s="292">
        <f t="shared" si="65"/>
        <v>-0.22394816826995445</v>
      </c>
      <c r="AK49" s="292">
        <f t="shared" si="65"/>
        <v>-0.24495888542149846</v>
      </c>
      <c r="AL49" s="292">
        <f t="shared" si="65"/>
        <v>-0.25070671718973037</v>
      </c>
      <c r="AM49" s="292">
        <f t="shared" si="65"/>
        <v>-0.2731136205096959</v>
      </c>
      <c r="AN49" s="292">
        <f t="shared" si="65"/>
        <v>-0.30841985575922537</v>
      </c>
      <c r="AO49" s="292">
        <f t="shared" si="65"/>
        <v>-0.33576302474481767</v>
      </c>
      <c r="AP49" s="292">
        <f t="shared" ref="AP49:BA49" si="66">IF(ISTEXT(AP34),AP34,AP34/$AA34-1)</f>
        <v>-0.32549795201618403</v>
      </c>
      <c r="AQ49" s="292">
        <f t="shared" si="66"/>
        <v>-0.34565804989600757</v>
      </c>
      <c r="AR49" s="292">
        <f t="shared" si="66"/>
        <v>-0.36392147400518993</v>
      </c>
      <c r="AS49" s="292">
        <f t="shared" si="66"/>
        <v>-0.38715837547994791</v>
      </c>
      <c r="AT49" s="292">
        <f t="shared" si="66"/>
        <v>-0.40514144355707293</v>
      </c>
      <c r="AU49" s="292">
        <f t="shared" si="66"/>
        <v>-0.421217080691493</v>
      </c>
      <c r="AV49" s="292">
        <f t="shared" si="66"/>
        <v>-0.42727656766800792</v>
      </c>
      <c r="AW49" s="292">
        <f t="shared" si="66"/>
        <v>-0.44237084665484583</v>
      </c>
      <c r="AX49" s="292">
        <f t="shared" si="66"/>
        <v>-0.43232308368382055</v>
      </c>
      <c r="AY49" s="292">
        <f t="shared" si="66"/>
        <v>-0.4483191801090638</v>
      </c>
      <c r="AZ49" s="292">
        <f t="shared" si="66"/>
        <v>-0.47178271696269758</v>
      </c>
      <c r="BA49" s="292">
        <f t="shared" si="66"/>
        <v>-0.47169654416924667</v>
      </c>
      <c r="BB49" s="292">
        <f t="shared" ref="BB49:BE49" si="67">IF(ISTEXT(BB34),BB34,BB34/$AA34-1)</f>
        <v>-0.49239756384295208</v>
      </c>
      <c r="BC49" s="292">
        <f t="shared" si="67"/>
        <v>-0.50100274781612542</v>
      </c>
      <c r="BD49" s="292">
        <f t="shared" si="67"/>
        <v>-1</v>
      </c>
      <c r="BE49" s="292">
        <f t="shared" si="67"/>
        <v>-1</v>
      </c>
      <c r="BF49" s="1276"/>
      <c r="BG49" s="1276"/>
    </row>
    <row r="50" spans="22:60" ht="15" customHeight="1">
      <c r="V50" s="811" t="s">
        <v>305</v>
      </c>
      <c r="Y50" s="778" t="s">
        <v>690</v>
      </c>
      <c r="Z50" s="72"/>
      <c r="AA50" s="235"/>
      <c r="AB50" s="292">
        <f t="shared" si="43"/>
        <v>-1.0857540447275382E-2</v>
      </c>
      <c r="AC50" s="292">
        <f t="shared" ref="AC50:AE50" si="68">IF(ISTEXT(AC35),AC35,AC35/$AA35-1)</f>
        <v>-8.7287562675668617E-3</v>
      </c>
      <c r="AD50" s="292">
        <f t="shared" si="68"/>
        <v>-6.3944199746694963E-3</v>
      </c>
      <c r="AE50" s="292">
        <f t="shared" si="68"/>
        <v>-1.1268644673652739E-2</v>
      </c>
      <c r="AF50" s="292">
        <f t="shared" ref="AF50:AO50" si="69">IF(ISTEXT(AF35),AF35,AF35/$AA35-1)</f>
        <v>-9.0307987886016905E-3</v>
      </c>
      <c r="AG50" s="292">
        <f t="shared" si="69"/>
        <v>-6.543784199484759E-3</v>
      </c>
      <c r="AH50" s="292">
        <f t="shared" si="69"/>
        <v>-1.8933134280343378E-3</v>
      </c>
      <c r="AI50" s="292">
        <f t="shared" si="69"/>
        <v>-7.1309853879629737E-3</v>
      </c>
      <c r="AJ50" s="292">
        <f t="shared" si="69"/>
        <v>-3.0087755453389597E-3</v>
      </c>
      <c r="AK50" s="292">
        <f t="shared" si="69"/>
        <v>2.2325118689958678E-3</v>
      </c>
      <c r="AL50" s="292">
        <f t="shared" si="69"/>
        <v>1.1420285490310489E-2</v>
      </c>
      <c r="AM50" s="292">
        <f t="shared" si="69"/>
        <v>0.28318163229801985</v>
      </c>
      <c r="AN50" s="292">
        <f t="shared" si="69"/>
        <v>0.50848502892690606</v>
      </c>
      <c r="AO50" s="292">
        <f t="shared" si="69"/>
        <v>0.55727454360985984</v>
      </c>
      <c r="AP50" s="292">
        <f t="shared" ref="AP50:BA50" si="70">IF(ISTEXT(AP35),AP35,AP35/$AA35-1)</f>
        <v>0.76451191744973279</v>
      </c>
      <c r="AQ50" s="292">
        <f t="shared" si="70"/>
        <v>0.82160969816512264</v>
      </c>
      <c r="AR50" s="292">
        <f t="shared" si="70"/>
        <v>0.75911475825811836</v>
      </c>
      <c r="AS50" s="292">
        <f t="shared" si="70"/>
        <v>0.97750591504107742</v>
      </c>
      <c r="AT50" s="292">
        <f t="shared" si="70"/>
        <v>0.95989901867009242</v>
      </c>
      <c r="AU50" s="292">
        <f t="shared" si="70"/>
        <v>0.7102736515096173</v>
      </c>
      <c r="AV50" s="292">
        <f t="shared" si="70"/>
        <v>0.89135199743954274</v>
      </c>
      <c r="AW50" s="292">
        <f t="shared" si="70"/>
        <v>0.87228588909355853</v>
      </c>
      <c r="AX50" s="292">
        <f t="shared" si="70"/>
        <v>0.85131567736555924</v>
      </c>
      <c r="AY50" s="292">
        <f t="shared" si="70"/>
        <v>0.84288650885274174</v>
      </c>
      <c r="AZ50" s="292">
        <f t="shared" si="70"/>
        <v>0.87819396228694591</v>
      </c>
      <c r="BA50" s="292">
        <f t="shared" si="70"/>
        <v>0.89886441417371277</v>
      </c>
      <c r="BB50" s="292">
        <f t="shared" ref="BB50:BE50" si="71">IF(ISTEXT(BB35),BB35,BB35/$AA35-1)</f>
        <v>0.64939350641953841</v>
      </c>
      <c r="BC50" s="292">
        <f t="shared" si="71"/>
        <v>0.63756050231046357</v>
      </c>
      <c r="BD50" s="292">
        <f t="shared" si="71"/>
        <v>-1</v>
      </c>
      <c r="BE50" s="292">
        <f t="shared" si="71"/>
        <v>-1</v>
      </c>
      <c r="BF50" s="1276"/>
      <c r="BG50" s="1276"/>
    </row>
    <row r="51" spans="22:60" ht="28">
      <c r="V51" s="1636" t="s">
        <v>1166</v>
      </c>
      <c r="Y51" s="40" t="s">
        <v>1165</v>
      </c>
      <c r="Z51" s="72"/>
      <c r="AA51" s="235"/>
      <c r="AB51" s="292">
        <f t="shared" si="43"/>
        <v>2.7917007876333555E-2</v>
      </c>
      <c r="AC51" s="292">
        <f t="shared" ref="AC51:AE51" si="72">IF(ISTEXT(AC36),AC36,AC36/$AA36-1)</f>
        <v>0.12040159269183293</v>
      </c>
      <c r="AD51" s="292">
        <f t="shared" si="72"/>
        <v>0.12107627545381483</v>
      </c>
      <c r="AE51" s="292">
        <f t="shared" si="72"/>
        <v>0.23085792660453852</v>
      </c>
      <c r="AF51" s="292">
        <f t="shared" ref="AF51:AO51" si="73">IF(ISTEXT(AF36),AF36,AF36/$AA36-1)</f>
        <v>0.32648470860867906</v>
      </c>
      <c r="AG51" s="292">
        <f t="shared" si="73"/>
        <v>0.41065270662990194</v>
      </c>
      <c r="AH51" s="292">
        <f t="shared" si="73"/>
        <v>0.46018919566774796</v>
      </c>
      <c r="AI51" s="292">
        <f t="shared" si="73"/>
        <v>0.4631231842347876</v>
      </c>
      <c r="AJ51" s="292">
        <f t="shared" si="73"/>
        <v>0.51260644081057105</v>
      </c>
      <c r="AK51" s="292">
        <f t="shared" si="73"/>
        <v>0.49918643057902079</v>
      </c>
      <c r="AL51" s="292">
        <f t="shared" si="73"/>
        <v>0.45062872133905785</v>
      </c>
      <c r="AM51" s="292">
        <f t="shared" si="73"/>
        <v>0.32872830354295135</v>
      </c>
      <c r="AN51" s="292">
        <f t="shared" si="73"/>
        <v>0.32695240204366427</v>
      </c>
      <c r="AO51" s="292">
        <f t="shared" si="73"/>
        <v>0.32025663484428257</v>
      </c>
      <c r="AP51" s="292">
        <f t="shared" ref="AP51:BA51" si="74">IF(ISTEXT(AP36),AP36,AP36/$AA36-1)</f>
        <v>0.36537143537478567</v>
      </c>
      <c r="AQ51" s="292">
        <f t="shared" si="74"/>
        <v>0.28185924577064903</v>
      </c>
      <c r="AR51" s="292">
        <f t="shared" si="74"/>
        <v>0.17884445468912413</v>
      </c>
      <c r="AS51" s="292">
        <f t="shared" si="74"/>
        <v>0.13188285550734991</v>
      </c>
      <c r="AT51" s="292">
        <f t="shared" si="74"/>
        <v>9.1553906995810008E-2</v>
      </c>
      <c r="AU51" s="292">
        <f t="shared" si="74"/>
        <v>5.3227849876130717E-2</v>
      </c>
      <c r="AV51" s="292">
        <f t="shared" si="74"/>
        <v>5.5757763127185056E-2</v>
      </c>
      <c r="AW51" s="292">
        <f t="shared" si="74"/>
        <v>5.9255165613206096E-2</v>
      </c>
      <c r="AX51" s="292">
        <f t="shared" si="74"/>
        <v>6.7525410972842925E-2</v>
      </c>
      <c r="AY51" s="292">
        <f t="shared" si="74"/>
        <v>-1.0537265987101252E-2</v>
      </c>
      <c r="AZ51" s="292">
        <f t="shared" si="74"/>
        <v>4.1729331399958269E-2</v>
      </c>
      <c r="BA51" s="292">
        <f t="shared" si="74"/>
        <v>-8.783493243409457E-2</v>
      </c>
      <c r="BB51" s="292">
        <f t="shared" ref="BB51:BE51" si="75">IF(ISTEXT(BB36),BB36,BB36/$AA36-1)</f>
        <v>-1.0302376168118355E-2</v>
      </c>
      <c r="BC51" s="292">
        <f t="shared" si="75"/>
        <v>-6.1286445885843088E-3</v>
      </c>
      <c r="BD51" s="292">
        <f t="shared" si="75"/>
        <v>-1</v>
      </c>
      <c r="BE51" s="292">
        <f t="shared" si="75"/>
        <v>-1</v>
      </c>
      <c r="BF51" s="1276"/>
      <c r="BG51" s="1276"/>
    </row>
    <row r="52" spans="22:60" ht="15" customHeight="1">
      <c r="V52" s="1454" t="s">
        <v>1168</v>
      </c>
      <c r="Y52" s="636" t="s">
        <v>691</v>
      </c>
      <c r="Z52" s="71"/>
      <c r="AA52" s="235"/>
      <c r="AB52" s="292">
        <f t="shared" si="43"/>
        <v>9.7177613674264141E-3</v>
      </c>
      <c r="AC52" s="292">
        <f t="shared" ref="AC52:AE52" si="76">IF(ISTEXT(AC37),AC37,AC37/$AA37-1)</f>
        <v>1.3578477198792571E-2</v>
      </c>
      <c r="AD52" s="292">
        <f t="shared" si="76"/>
        <v>1.2067839512448497E-2</v>
      </c>
      <c r="AE52" s="292">
        <f t="shared" si="76"/>
        <v>2.1675596558221599E-3</v>
      </c>
      <c r="AF52" s="292">
        <f t="shared" ref="AF52:AO52" si="77">IF(ISTEXT(AF37),AF37,AF37/$AA37-1)</f>
        <v>2.1599568985735118E-2</v>
      </c>
      <c r="AG52" s="292">
        <f t="shared" si="77"/>
        <v>1.4778848050173377E-2</v>
      </c>
      <c r="AH52" s="292">
        <f t="shared" si="77"/>
        <v>2.2036367038984928E-2</v>
      </c>
      <c r="AI52" s="292">
        <f t="shared" si="77"/>
        <v>1.4795526403235559E-2</v>
      </c>
      <c r="AJ52" s="292">
        <f t="shared" si="77"/>
        <v>-1.7099938650431135E-2</v>
      </c>
      <c r="AK52" s="292">
        <f t="shared" si="77"/>
        <v>-3.6167694739911993E-2</v>
      </c>
      <c r="AL52" s="292">
        <f t="shared" si="77"/>
        <v>-4.1935874888680336E-2</v>
      </c>
      <c r="AM52" s="292">
        <f t="shared" si="77"/>
        <v>-4.7961790369909219E-2</v>
      </c>
      <c r="AN52" s="292">
        <f t="shared" si="77"/>
        <v>-3.838136375768253E-2</v>
      </c>
      <c r="AO52" s="292">
        <f t="shared" si="77"/>
        <v>-3.0871519238318323E-2</v>
      </c>
      <c r="AP52" s="292">
        <f t="shared" ref="AP52:BA52" si="78">IF(ISTEXT(AP37),AP37,AP37/$AA37-1)</f>
        <v>-4.4799734321835594E-2</v>
      </c>
      <c r="AQ52" s="292">
        <f t="shared" si="78"/>
        <v>-6.1021075986255502E-2</v>
      </c>
      <c r="AR52" s="292">
        <f t="shared" si="78"/>
        <v>-7.0950744396663157E-2</v>
      </c>
      <c r="AS52" s="292">
        <f t="shared" si="78"/>
        <v>-7.6997976398082035E-2</v>
      </c>
      <c r="AT52" s="292">
        <f t="shared" si="78"/>
        <v>-0.12278244844969033</v>
      </c>
      <c r="AU52" s="292">
        <f t="shared" si="78"/>
        <v>-0.11391442248173622</v>
      </c>
      <c r="AV52" s="292">
        <f t="shared" si="78"/>
        <v>-0.1082266745030559</v>
      </c>
      <c r="AW52" s="292">
        <f t="shared" si="78"/>
        <v>-0.13308960112221635</v>
      </c>
      <c r="AX52" s="292">
        <f t="shared" si="78"/>
        <v>-0.12783221975675751</v>
      </c>
      <c r="AY52" s="292">
        <f t="shared" si="78"/>
        <v>-0.1431346328683365</v>
      </c>
      <c r="AZ52" s="292">
        <f t="shared" si="78"/>
        <v>-0.15072379453910978</v>
      </c>
      <c r="BA52" s="292">
        <f t="shared" si="78"/>
        <v>-0.15059841124679463</v>
      </c>
      <c r="BB52" s="292">
        <f t="shared" ref="BB52:BE52" si="79">IF(ISTEXT(BB37),BB37,BB37/$AA37-1)</f>
        <v>-0.16543857272010254</v>
      </c>
      <c r="BC52" s="292">
        <f t="shared" si="79"/>
        <v>-0.16918917454287741</v>
      </c>
      <c r="BD52" s="292">
        <f t="shared" si="79"/>
        <v>-1</v>
      </c>
      <c r="BE52" s="292">
        <f t="shared" si="79"/>
        <v>-1</v>
      </c>
      <c r="BF52" s="1276"/>
      <c r="BG52" s="1276"/>
    </row>
    <row r="53" spans="22:60" ht="15" customHeight="1" thickBot="1">
      <c r="V53" s="817" t="s">
        <v>298</v>
      </c>
      <c r="Y53" s="1178" t="s">
        <v>692</v>
      </c>
      <c r="Z53" s="146"/>
      <c r="AA53" s="242"/>
      <c r="AB53" s="294">
        <f t="shared" ref="AB53:AC54" si="80">IF(ISTEXT(AB38),AB38,AB38/$AA38-1)</f>
        <v>3.1398215802070473E-2</v>
      </c>
      <c r="AC53" s="294">
        <f t="shared" si="80"/>
        <v>3.3620802860631072E-2</v>
      </c>
      <c r="AD53" s="294">
        <f t="shared" ref="AD53:AM53" si="81">IF(ISTEXT(AD38),AD38,AD38/$AA38-1)</f>
        <v>3.9287108954302985E-2</v>
      </c>
      <c r="AE53" s="294">
        <f t="shared" si="81"/>
        <v>5.6675860123350574E-2</v>
      </c>
      <c r="AF53" s="294">
        <f t="shared" si="81"/>
        <v>0.10245075747469312</v>
      </c>
      <c r="AG53" s="294">
        <f t="shared" si="81"/>
        <v>0.12171986290738546</v>
      </c>
      <c r="AH53" s="294">
        <f t="shared" si="81"/>
        <v>0.17072858184505568</v>
      </c>
      <c r="AI53" s="294">
        <f t="shared" si="81"/>
        <v>0.21058889711391338</v>
      </c>
      <c r="AJ53" s="294">
        <f t="shared" si="81"/>
        <v>0.22478138382546931</v>
      </c>
      <c r="AK53" s="294">
        <f t="shared" si="81"/>
        <v>0.29510634620050258</v>
      </c>
      <c r="AL53" s="294">
        <f t="shared" si="81"/>
        <v>0.32978465777146182</v>
      </c>
      <c r="AM53" s="294">
        <f t="shared" si="81"/>
        <v>6.3288807632363664E-2</v>
      </c>
      <c r="AN53" s="294">
        <f t="shared" ref="AN53:BA53" si="82">IF(ISTEXT(AN38),AN38,AN38/$AA38-1)</f>
        <v>4.6069638650672928E-2</v>
      </c>
      <c r="AO53" s="294">
        <f t="shared" si="82"/>
        <v>1.4632627260423581E-2</v>
      </c>
      <c r="AP53" s="1616">
        <f t="shared" si="82"/>
        <v>3.3897481683240471E-3</v>
      </c>
      <c r="AQ53" s="294">
        <f t="shared" si="82"/>
        <v>-5.1838208028365251E-4</v>
      </c>
      <c r="AR53" s="294">
        <f t="shared" si="82"/>
        <v>-4.591364004887688E-2</v>
      </c>
      <c r="AS53" s="294">
        <f t="shared" si="82"/>
        <v>-3.6059799006069593E-2</v>
      </c>
      <c r="AT53" s="294">
        <f t="shared" si="82"/>
        <v>-0.10821963340415552</v>
      </c>
      <c r="AU53" s="294">
        <f t="shared" si="82"/>
        <v>-0.11832440495976648</v>
      </c>
      <c r="AV53" s="294">
        <f t="shared" si="82"/>
        <v>-0.13394373643807567</v>
      </c>
      <c r="AW53" s="294">
        <f t="shared" si="82"/>
        <v>-8.5526010433898292E-2</v>
      </c>
      <c r="AX53" s="294">
        <f t="shared" si="82"/>
        <v>-0.11527530435487565</v>
      </c>
      <c r="AY53" s="294">
        <f t="shared" si="82"/>
        <v>-0.11500207109646021</v>
      </c>
      <c r="AZ53" s="294">
        <f t="shared" si="82"/>
        <v>-0.15531306304951842</v>
      </c>
      <c r="BA53" s="294">
        <f t="shared" si="82"/>
        <v>-5.5381677765991233E-2</v>
      </c>
      <c r="BB53" s="294">
        <f t="shared" ref="BB53:BE53" si="83">IF(ISTEXT(BB38),BB38,BB38/$AA38-1)</f>
        <v>-4.1807787822788933E-2</v>
      </c>
      <c r="BC53" s="294">
        <f t="shared" si="83"/>
        <v>-4.1783994296399896E-2</v>
      </c>
      <c r="BD53" s="294">
        <f t="shared" si="83"/>
        <v>-1</v>
      </c>
      <c r="BE53" s="294">
        <f t="shared" si="83"/>
        <v>-1</v>
      </c>
      <c r="BF53" s="1277"/>
      <c r="BG53" s="1277"/>
      <c r="BH53" s="26"/>
    </row>
    <row r="54" spans="22:60" ht="15" customHeight="1" thickTop="1">
      <c r="V54" s="832" t="s">
        <v>58</v>
      </c>
      <c r="Y54" s="814" t="s">
        <v>5</v>
      </c>
      <c r="Z54" s="73"/>
      <c r="AA54" s="243"/>
      <c r="AB54" s="296">
        <f t="shared" si="80"/>
        <v>-9.2653697787160594E-3</v>
      </c>
      <c r="AC54" s="296">
        <f t="shared" si="80"/>
        <v>-3.8623317729289397E-3</v>
      </c>
      <c r="AD54" s="296">
        <f t="shared" ref="AD54:AM54" si="84">IF(ISTEXT(AD39),AD39,AD39/$AA39-1)</f>
        <v>-8.1726661057556216E-3</v>
      </c>
      <c r="AE54" s="296">
        <f t="shared" si="84"/>
        <v>3.1219170919809525E-2</v>
      </c>
      <c r="AF54" s="296">
        <f t="shared" si="84"/>
        <v>4.0874644701692553E-2</v>
      </c>
      <c r="AG54" s="296">
        <f t="shared" si="84"/>
        <v>7.6338385480117621E-2</v>
      </c>
      <c r="AH54" s="296">
        <f t="shared" si="84"/>
        <v>0.10166340197292167</v>
      </c>
      <c r="AI54" s="296">
        <f t="shared" si="84"/>
        <v>5.1988176125399299E-2</v>
      </c>
      <c r="AJ54" s="296">
        <f t="shared" si="84"/>
        <v>-0.14083627378550323</v>
      </c>
      <c r="AK54" s="296">
        <f t="shared" si="84"/>
        <v>-6.1812449305534867E-2</v>
      </c>
      <c r="AL54" s="296">
        <f t="shared" si="84"/>
        <v>-0.17529174755051768</v>
      </c>
      <c r="AM54" s="296">
        <f t="shared" si="84"/>
        <v>-0.19263158778502376</v>
      </c>
      <c r="AN54" s="296">
        <f t="shared" ref="AN54:BA54" si="85">IF(ISTEXT(AN39),AN39,AN39/$AA39-1)</f>
        <v>-0.19759379213405237</v>
      </c>
      <c r="AO54" s="296">
        <f t="shared" si="85"/>
        <v>-0.20291504727864706</v>
      </c>
      <c r="AP54" s="296">
        <f t="shared" si="85"/>
        <v>-0.21688078973779124</v>
      </c>
      <c r="AQ54" s="296">
        <f t="shared" si="85"/>
        <v>-0.22081156148556202</v>
      </c>
      <c r="AR54" s="296">
        <f t="shared" si="85"/>
        <v>-0.24073173791432212</v>
      </c>
      <c r="AS54" s="296">
        <f t="shared" si="85"/>
        <v>-0.26632119689781042</v>
      </c>
      <c r="AT54" s="296">
        <f t="shared" si="85"/>
        <v>-0.28651374753072778</v>
      </c>
      <c r="AU54" s="296">
        <f t="shared" si="85"/>
        <v>-0.30369445546269191</v>
      </c>
      <c r="AV54" s="296">
        <f t="shared" si="85"/>
        <v>-0.31641620173725993</v>
      </c>
      <c r="AW54" s="296">
        <f t="shared" si="85"/>
        <v>-0.32642505595851179</v>
      </c>
      <c r="AX54" s="296">
        <f t="shared" si="85"/>
        <v>-0.32562700839025605</v>
      </c>
      <c r="AY54" s="296">
        <f t="shared" si="85"/>
        <v>-0.33802341117756385</v>
      </c>
      <c r="AZ54" s="296">
        <f t="shared" si="85"/>
        <v>-0.34944087926349765</v>
      </c>
      <c r="BA54" s="296">
        <f t="shared" si="85"/>
        <v>-0.36642373953239749</v>
      </c>
      <c r="BB54" s="296">
        <f t="shared" ref="BB54:BE54" si="86">IF(ISTEXT(BB39),BB39,BB39/$AA39-1)</f>
        <v>-0.35945930767370859</v>
      </c>
      <c r="BC54" s="296">
        <f t="shared" si="86"/>
        <v>-0.37256706030974585</v>
      </c>
      <c r="BD54" s="296">
        <f t="shared" si="86"/>
        <v>-1</v>
      </c>
      <c r="BE54" s="296">
        <f t="shared" si="86"/>
        <v>-1</v>
      </c>
      <c r="BF54" s="226"/>
      <c r="BG54" s="226"/>
    </row>
    <row r="55" spans="22:60">
      <c r="Y55" s="646"/>
    </row>
    <row r="56" spans="22:60">
      <c r="V56" s="201" t="s">
        <v>279</v>
      </c>
      <c r="Y56" s="1" t="s">
        <v>957</v>
      </c>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row>
    <row r="57" spans="22:60">
      <c r="V57" s="10"/>
      <c r="Y57" s="10"/>
      <c r="Z57" s="200"/>
      <c r="AA57" s="10">
        <v>1990</v>
      </c>
      <c r="AB57" s="10">
        <f t="shared" ref="AB57:BE57" si="87">AA57+1</f>
        <v>1991</v>
      </c>
      <c r="AC57" s="10">
        <f t="shared" si="87"/>
        <v>1992</v>
      </c>
      <c r="AD57" s="10">
        <f t="shared" si="87"/>
        <v>1993</v>
      </c>
      <c r="AE57" s="10">
        <f t="shared" si="87"/>
        <v>1994</v>
      </c>
      <c r="AF57" s="10">
        <f t="shared" si="87"/>
        <v>1995</v>
      </c>
      <c r="AG57" s="10">
        <f t="shared" si="87"/>
        <v>1996</v>
      </c>
      <c r="AH57" s="10">
        <f t="shared" si="87"/>
        <v>1997</v>
      </c>
      <c r="AI57" s="10">
        <f t="shared" si="87"/>
        <v>1998</v>
      </c>
      <c r="AJ57" s="10">
        <f t="shared" si="87"/>
        <v>1999</v>
      </c>
      <c r="AK57" s="10">
        <f t="shared" si="87"/>
        <v>2000</v>
      </c>
      <c r="AL57" s="10">
        <f t="shared" si="87"/>
        <v>2001</v>
      </c>
      <c r="AM57" s="10">
        <f t="shared" si="87"/>
        <v>2002</v>
      </c>
      <c r="AN57" s="10">
        <f t="shared" si="87"/>
        <v>2003</v>
      </c>
      <c r="AO57" s="10">
        <f t="shared" si="87"/>
        <v>2004</v>
      </c>
      <c r="AP57" s="118">
        <f t="shared" si="87"/>
        <v>2005</v>
      </c>
      <c r="AQ57" s="118">
        <f t="shared" si="87"/>
        <v>2006</v>
      </c>
      <c r="AR57" s="118">
        <f t="shared" si="87"/>
        <v>2007</v>
      </c>
      <c r="AS57" s="118">
        <f t="shared" si="87"/>
        <v>2008</v>
      </c>
      <c r="AT57" s="118">
        <f t="shared" si="87"/>
        <v>2009</v>
      </c>
      <c r="AU57" s="118">
        <f t="shared" si="87"/>
        <v>2010</v>
      </c>
      <c r="AV57" s="118">
        <f t="shared" si="87"/>
        <v>2011</v>
      </c>
      <c r="AW57" s="118">
        <f t="shared" si="87"/>
        <v>2012</v>
      </c>
      <c r="AX57" s="118">
        <f t="shared" si="87"/>
        <v>2013</v>
      </c>
      <c r="AY57" s="118">
        <f t="shared" si="87"/>
        <v>2014</v>
      </c>
      <c r="AZ57" s="10">
        <f t="shared" si="87"/>
        <v>2015</v>
      </c>
      <c r="BA57" s="10">
        <f t="shared" si="87"/>
        <v>2016</v>
      </c>
      <c r="BB57" s="10">
        <f t="shared" si="87"/>
        <v>2017</v>
      </c>
      <c r="BC57" s="10">
        <f t="shared" si="87"/>
        <v>2018</v>
      </c>
      <c r="BD57" s="10">
        <f t="shared" si="87"/>
        <v>2019</v>
      </c>
      <c r="BE57" s="10">
        <f t="shared" si="87"/>
        <v>2020</v>
      </c>
      <c r="BF57" s="10" t="s">
        <v>23</v>
      </c>
      <c r="BG57" s="10" t="s">
        <v>2</v>
      </c>
    </row>
    <row r="58" spans="22:60" ht="15" customHeight="1">
      <c r="V58" s="830" t="s">
        <v>299</v>
      </c>
      <c r="Y58" s="40" t="s">
        <v>683</v>
      </c>
      <c r="Z58" s="71"/>
      <c r="AA58" s="235"/>
      <c r="AB58" s="235"/>
      <c r="AC58" s="235"/>
      <c r="AD58" s="235"/>
      <c r="AE58" s="235"/>
      <c r="AF58" s="235"/>
      <c r="AG58" s="235"/>
      <c r="AH58" s="235"/>
      <c r="AI58" s="235"/>
      <c r="AJ58" s="235"/>
      <c r="AK58" s="235"/>
      <c r="AL58" s="235"/>
      <c r="AM58" s="235"/>
      <c r="AN58" s="235"/>
      <c r="AO58" s="235"/>
      <c r="AP58" s="235"/>
      <c r="AQ58" s="292">
        <f>IF(ISTEXT(AQ28),AQ28,AQ28/$AP28-1)</f>
        <v>-1.1418971771016362E-2</v>
      </c>
      <c r="AR58" s="292">
        <f>IF(ISTEXT(AR28),AR28,AR28/$AP28-1)</f>
        <v>1.4308239612349727E-2</v>
      </c>
      <c r="AS58" s="292">
        <f>IF(ISTEXT(AS28),AS28,AS28/$AP28-1)</f>
        <v>-1.5665660992204566E-2</v>
      </c>
      <c r="AT58" s="292">
        <f t="shared" ref="AT58:BA58" si="88">IF(ISTEXT(AT28),AT28,AT28/$AP28-1)</f>
        <v>-4.5084822797173851E-2</v>
      </c>
      <c r="AU58" s="292">
        <f t="shared" si="88"/>
        <v>-5.5976696026227457E-2</v>
      </c>
      <c r="AV58" s="292">
        <f t="shared" si="88"/>
        <v>-2.8043221721871792E-2</v>
      </c>
      <c r="AW58" s="292">
        <f t="shared" si="88"/>
        <v>-1.9394947894989523E-2</v>
      </c>
      <c r="AX58" s="292">
        <f t="shared" si="88"/>
        <v>6.7318572336789728E-3</v>
      </c>
      <c r="AY58" s="292">
        <f t="shared" si="88"/>
        <v>-4.9308839514712322E-3</v>
      </c>
      <c r="AZ58" s="292">
        <f t="shared" si="88"/>
        <v>-4.5047225210871344E-3</v>
      </c>
      <c r="BA58" s="292">
        <f t="shared" si="88"/>
        <v>-5.950854955858953E-2</v>
      </c>
      <c r="BB58" s="292">
        <f t="shared" ref="BB58:BE58" si="89">IF(ISTEXT(BB28),BB28,BB28/$AP28-1)</f>
        <v>-2.4221416637182025E-2</v>
      </c>
      <c r="BC58" s="292">
        <f t="shared" si="89"/>
        <v>-7.6387684126831723E-2</v>
      </c>
      <c r="BD58" s="292">
        <f t="shared" si="89"/>
        <v>-1</v>
      </c>
      <c r="BE58" s="292">
        <f t="shared" si="89"/>
        <v>-1</v>
      </c>
      <c r="BF58" s="1276"/>
      <c r="BG58" s="1276"/>
    </row>
    <row r="59" spans="22:60" ht="15" customHeight="1">
      <c r="V59" s="830" t="s">
        <v>300</v>
      </c>
      <c r="Y59" s="40" t="s">
        <v>684</v>
      </c>
      <c r="Z59" s="71"/>
      <c r="AA59" s="235"/>
      <c r="AB59" s="235"/>
      <c r="AC59" s="235"/>
      <c r="AD59" s="235"/>
      <c r="AE59" s="235"/>
      <c r="AF59" s="235"/>
      <c r="AG59" s="235"/>
      <c r="AH59" s="235"/>
      <c r="AI59" s="235"/>
      <c r="AJ59" s="235"/>
      <c r="AK59" s="235"/>
      <c r="AL59" s="235"/>
      <c r="AM59" s="235"/>
      <c r="AN59" s="235"/>
      <c r="AO59" s="235"/>
      <c r="AP59" s="235"/>
      <c r="AQ59" s="292">
        <f t="shared" ref="AQ59:AQ67" si="90">IF(ISTEXT(AQ29),AQ29,AQ29/$AP29-1)</f>
        <v>-6.3826817555432513E-2</v>
      </c>
      <c r="AR59" s="292">
        <f t="shared" ref="AR59:AU59" si="91">IF(ISTEXT(AR29),AR29,AR29/$AP29-1)</f>
        <v>-0.11100012143448579</v>
      </c>
      <c r="AS59" s="292">
        <f t="shared" si="91"/>
        <v>-0.16604232731265534</v>
      </c>
      <c r="AT59" s="292">
        <f t="shared" si="91"/>
        <v>-0.22356731662130813</v>
      </c>
      <c r="AU59" s="292">
        <f t="shared" si="91"/>
        <v>-0.27174917839161561</v>
      </c>
      <c r="AV59" s="292">
        <f t="shared" ref="AV59:BA59" si="92">IF(ISTEXT(AV29),AV29,AV29/$AP29-1)</f>
        <v>-0.30789545805734153</v>
      </c>
      <c r="AW59" s="292">
        <f t="shared" si="92"/>
        <v>-0.33486718012232686</v>
      </c>
      <c r="AX59" s="292">
        <f t="shared" si="92"/>
        <v>-0.35994133852209198</v>
      </c>
      <c r="AY59" s="292">
        <f t="shared" si="92"/>
        <v>-0.38059740903056793</v>
      </c>
      <c r="AZ59" s="292">
        <f t="shared" si="92"/>
        <v>-0.39086001018239791</v>
      </c>
      <c r="BA59" s="292">
        <f t="shared" si="92"/>
        <v>-0.39975699919258101</v>
      </c>
      <c r="BB59" s="292">
        <f t="shared" ref="BB59:BE59" si="93">IF(ISTEXT(BB29),BB29,BB29/$AP29-1)</f>
        <v>-0.4035160914024255</v>
      </c>
      <c r="BC59" s="292">
        <f t="shared" si="93"/>
        <v>-0.40671199394793744</v>
      </c>
      <c r="BD59" s="292">
        <f t="shared" si="93"/>
        <v>-1</v>
      </c>
      <c r="BE59" s="292">
        <f t="shared" si="93"/>
        <v>-1</v>
      </c>
      <c r="BF59" s="1276"/>
      <c r="BG59" s="1276"/>
    </row>
    <row r="60" spans="22:60" ht="15" customHeight="1">
      <c r="V60" s="830" t="s">
        <v>313</v>
      </c>
      <c r="Y60" s="40" t="s">
        <v>685</v>
      </c>
      <c r="Z60" s="71"/>
      <c r="AA60" s="235"/>
      <c r="AB60" s="235"/>
      <c r="AC60" s="235"/>
      <c r="AD60" s="235"/>
      <c r="AE60" s="235"/>
      <c r="AF60" s="235"/>
      <c r="AG60" s="235"/>
      <c r="AH60" s="235"/>
      <c r="AI60" s="235"/>
      <c r="AJ60" s="235"/>
      <c r="AK60" s="235"/>
      <c r="AL60" s="235"/>
      <c r="AM60" s="235"/>
      <c r="AN60" s="235"/>
      <c r="AO60" s="235"/>
      <c r="AP60" s="235"/>
      <c r="AQ60" s="292">
        <f t="shared" si="90"/>
        <v>-3.7259299795472933E-2</v>
      </c>
      <c r="AR60" s="292">
        <f t="shared" ref="AR60:AU60" si="94">IF(ISTEXT(AR30),AR30,AR30/$AP30-1)</f>
        <v>9.9221503251138987E-3</v>
      </c>
      <c r="AS60" s="292">
        <f t="shared" si="94"/>
        <v>1.7518644023641894E-2</v>
      </c>
      <c r="AT60" s="292">
        <f t="shared" si="94"/>
        <v>-5.2789990341294057E-2</v>
      </c>
      <c r="AU60" s="292">
        <f t="shared" si="94"/>
        <v>-0.10720311172740393</v>
      </c>
      <c r="AV60" s="292">
        <f t="shared" ref="AV60:BA60" si="95">IF(ISTEXT(AV30),AV30,AV30/$AP30-1)</f>
        <v>-0.12266636006867371</v>
      </c>
      <c r="AW60" s="292">
        <f t="shared" si="95"/>
        <v>-0.14587346767078446</v>
      </c>
      <c r="AX60" s="292">
        <f t="shared" si="95"/>
        <v>-0.20163252227494488</v>
      </c>
      <c r="AY60" s="292">
        <f t="shared" si="95"/>
        <v>-0.23094468859158879</v>
      </c>
      <c r="AZ60" s="292">
        <f t="shared" si="95"/>
        <v>-0.27117933510959757</v>
      </c>
      <c r="BA60" s="292">
        <f t="shared" si="95"/>
        <v>-0.29651778286071806</v>
      </c>
      <c r="BB60" s="292">
        <f t="shared" ref="BB60:BE60" si="96">IF(ISTEXT(BB30),BB30,BB30/$AP30-1)</f>
        <v>-0.29509737631866928</v>
      </c>
      <c r="BC60" s="292">
        <f t="shared" si="96"/>
        <v>-0.35376900016711854</v>
      </c>
      <c r="BD60" s="292">
        <f t="shared" si="96"/>
        <v>-1</v>
      </c>
      <c r="BE60" s="292">
        <f t="shared" si="96"/>
        <v>-1</v>
      </c>
      <c r="BF60" s="1276"/>
      <c r="BG60" s="1276"/>
    </row>
    <row r="61" spans="22:60" ht="15" customHeight="1">
      <c r="V61" s="1454" t="s">
        <v>1059</v>
      </c>
      <c r="Y61" s="40" t="s">
        <v>1245</v>
      </c>
      <c r="Z61" s="71"/>
      <c r="AA61" s="235"/>
      <c r="AB61" s="235"/>
      <c r="AC61" s="235"/>
      <c r="AD61" s="235"/>
      <c r="AE61" s="235"/>
      <c r="AF61" s="235"/>
      <c r="AG61" s="235"/>
      <c r="AH61" s="235"/>
      <c r="AI61" s="235"/>
      <c r="AJ61" s="235"/>
      <c r="AK61" s="235"/>
      <c r="AL61" s="235"/>
      <c r="AM61" s="235"/>
      <c r="AN61" s="235"/>
      <c r="AO61" s="235"/>
      <c r="AP61" s="235"/>
      <c r="AQ61" s="292">
        <f t="shared" si="90"/>
        <v>7.4079922757466221E-2</v>
      </c>
      <c r="AR61" s="292">
        <f t="shared" ref="AR61:AU61" si="97">IF(ISTEXT(AR31),AR31,AR31/$AP31-1)</f>
        <v>-0.1994957294256845</v>
      </c>
      <c r="AS61" s="292">
        <f t="shared" si="97"/>
        <v>-0.13147312963322744</v>
      </c>
      <c r="AT61" s="292">
        <f t="shared" si="97"/>
        <v>-0.10503912460070353</v>
      </c>
      <c r="AU61" s="292">
        <f t="shared" si="97"/>
        <v>-0.28640386310604382</v>
      </c>
      <c r="AV61" s="292">
        <f t="shared" ref="AV61:BA61" si="98">IF(ISTEXT(AV31),AV31,AV31/$AP31-1)</f>
        <v>-0.39264266093949896</v>
      </c>
      <c r="AW61" s="292">
        <f t="shared" si="98"/>
        <v>-0.45307129867193019</v>
      </c>
      <c r="AX61" s="292">
        <f t="shared" si="98"/>
        <v>-0.44711653037874088</v>
      </c>
      <c r="AY61" s="292">
        <f t="shared" si="98"/>
        <v>-0.45124292145074663</v>
      </c>
      <c r="AZ61" s="292">
        <f t="shared" si="98"/>
        <v>-0.59010477777292014</v>
      </c>
      <c r="BA61" s="292">
        <f t="shared" si="98"/>
        <v>-0.622492391447525</v>
      </c>
      <c r="BB61" s="292">
        <f t="shared" ref="BB61:BE61" si="99">IF(ISTEXT(BB31),BB31,BB31/$AP31-1)</f>
        <v>-0.65152253770077861</v>
      </c>
      <c r="BC61" s="292">
        <f t="shared" si="99"/>
        <v>-0.7007026928483624</v>
      </c>
      <c r="BD61" s="292">
        <f t="shared" si="99"/>
        <v>-1</v>
      </c>
      <c r="BE61" s="292">
        <f t="shared" si="99"/>
        <v>-1</v>
      </c>
      <c r="BF61" s="1276"/>
      <c r="BG61" s="1276"/>
    </row>
    <row r="62" spans="22:60" ht="15" customHeight="1">
      <c r="V62" s="830" t="s">
        <v>314</v>
      </c>
      <c r="Y62" s="40" t="s">
        <v>798</v>
      </c>
      <c r="Z62" s="71"/>
      <c r="AA62" s="235"/>
      <c r="AB62" s="235"/>
      <c r="AC62" s="235"/>
      <c r="AD62" s="235"/>
      <c r="AE62" s="235"/>
      <c r="AF62" s="235"/>
      <c r="AG62" s="235"/>
      <c r="AH62" s="235"/>
      <c r="AI62" s="235"/>
      <c r="AJ62" s="235"/>
      <c r="AK62" s="235"/>
      <c r="AL62" s="235"/>
      <c r="AM62" s="235"/>
      <c r="AN62" s="235"/>
      <c r="AO62" s="235"/>
      <c r="AP62" s="235"/>
      <c r="AQ62" s="292">
        <f t="shared" si="90"/>
        <v>2.3748508171218319E-2</v>
      </c>
      <c r="AR62" s="292">
        <f t="shared" ref="AR62:AU62" si="100">IF(ISTEXT(AR32),AR32,AR32/$AP32-1)</f>
        <v>4.0534436108665695E-2</v>
      </c>
      <c r="AS62" s="292">
        <f t="shared" si="100"/>
        <v>5.4185391432443497E-2</v>
      </c>
      <c r="AT62" s="292">
        <f t="shared" si="100"/>
        <v>5.5958099441623554E-2</v>
      </c>
      <c r="AU62" s="292">
        <f t="shared" si="100"/>
        <v>3.5577396834712172E-2</v>
      </c>
      <c r="AV62" s="292">
        <f t="shared" ref="AV62:BA62" si="101">IF(ISTEXT(AV32),AV32,AV32/$AP32-1)</f>
        <v>2.4805612548845835E-2</v>
      </c>
      <c r="AW62" s="292">
        <f t="shared" si="101"/>
        <v>7.3438339543190345E-3</v>
      </c>
      <c r="AX62" s="292">
        <f t="shared" si="101"/>
        <v>-1.6738052112835189E-2</v>
      </c>
      <c r="AY62" s="292">
        <f t="shared" si="101"/>
        <v>-3.2494519310575454E-2</v>
      </c>
      <c r="AZ62" s="292">
        <f t="shared" si="101"/>
        <v>-3.6494330781728368E-2</v>
      </c>
      <c r="BA62" s="292">
        <f t="shared" si="101"/>
        <v>-3.6823108545176675E-2</v>
      </c>
      <c r="BB62" s="292">
        <f t="shared" ref="BB62:BE62" si="102">IF(ISTEXT(BB32),BB32,BB32/$AP32-1)</f>
        <v>-1.7166423618668047E-2</v>
      </c>
      <c r="BC62" s="292">
        <f t="shared" si="102"/>
        <v>-1.8191719349311741E-2</v>
      </c>
      <c r="BD62" s="292">
        <f t="shared" si="102"/>
        <v>-1</v>
      </c>
      <c r="BE62" s="292">
        <f t="shared" si="102"/>
        <v>-1</v>
      </c>
      <c r="BF62" s="1276"/>
      <c r="BG62" s="1276"/>
    </row>
    <row r="63" spans="22:60" ht="15" customHeight="1">
      <c r="V63" s="831" t="s">
        <v>315</v>
      </c>
      <c r="Y63" s="811" t="s">
        <v>799</v>
      </c>
      <c r="Z63" s="71"/>
      <c r="AA63" s="235"/>
      <c r="AB63" s="235"/>
      <c r="AC63" s="235"/>
      <c r="AD63" s="235"/>
      <c r="AE63" s="235"/>
      <c r="AF63" s="235"/>
      <c r="AG63" s="235"/>
      <c r="AH63" s="235"/>
      <c r="AI63" s="235"/>
      <c r="AJ63" s="235"/>
      <c r="AK63" s="235"/>
      <c r="AL63" s="235"/>
      <c r="AM63" s="235"/>
      <c r="AN63" s="235"/>
      <c r="AO63" s="235"/>
      <c r="AP63" s="235"/>
      <c r="AQ63" s="292">
        <f t="shared" si="90"/>
        <v>-9.5937806044683605E-3</v>
      </c>
      <c r="AR63" s="292">
        <f t="shared" ref="AR63:AU63" si="103">IF(ISTEXT(AR33),AR33,AR33/$AP33-1)</f>
        <v>4.4762905853382939E-2</v>
      </c>
      <c r="AS63" s="292">
        <f t="shared" si="103"/>
        <v>-8.1441693265930759E-2</v>
      </c>
      <c r="AT63" s="292">
        <f t="shared" si="103"/>
        <v>-0.12200315162083775</v>
      </c>
      <c r="AU63" s="292">
        <f t="shared" si="103"/>
        <v>-6.5811216664272143E-2</v>
      </c>
      <c r="AV63" s="292">
        <f t="shared" ref="AV63:BA63" si="104">IF(ISTEXT(AV33),AV33,AV33/$AP33-1)</f>
        <v>-8.5373724595038336E-2</v>
      </c>
      <c r="AW63" s="292">
        <f t="shared" si="104"/>
        <v>-8.4405286495165321E-2</v>
      </c>
      <c r="AX63" s="292">
        <f t="shared" si="104"/>
        <v>-7.5706963326210297E-2</v>
      </c>
      <c r="AY63" s="292">
        <f t="shared" si="104"/>
        <v>-8.5932248367924124E-2</v>
      </c>
      <c r="AZ63" s="292">
        <f t="shared" si="104"/>
        <v>-7.9438217491512142E-2</v>
      </c>
      <c r="BA63" s="292">
        <f t="shared" si="104"/>
        <v>-8.5593775609051459E-2</v>
      </c>
      <c r="BB63" s="292">
        <f t="shared" ref="BB63:BE63" si="105">IF(ISTEXT(BB33),BB33,BB33/$AP33-1)</f>
        <v>-7.7133097772566162E-2</v>
      </c>
      <c r="BC63" s="292">
        <f t="shared" si="105"/>
        <v>-8.1885479718337484E-2</v>
      </c>
      <c r="BD63" s="292">
        <f t="shared" si="105"/>
        <v>-1</v>
      </c>
      <c r="BE63" s="292">
        <f t="shared" si="105"/>
        <v>-1</v>
      </c>
      <c r="BF63" s="1276"/>
      <c r="BG63" s="1276"/>
    </row>
    <row r="64" spans="22:60" ht="15" customHeight="1">
      <c r="V64" s="831" t="s">
        <v>316</v>
      </c>
      <c r="Y64" s="811" t="s">
        <v>800</v>
      </c>
      <c r="Z64" s="72"/>
      <c r="AA64" s="235"/>
      <c r="AB64" s="235"/>
      <c r="AC64" s="235"/>
      <c r="AD64" s="235"/>
      <c r="AE64" s="235"/>
      <c r="AF64" s="235"/>
      <c r="AG64" s="235"/>
      <c r="AH64" s="235"/>
      <c r="AI64" s="235"/>
      <c r="AJ64" s="235"/>
      <c r="AK64" s="235"/>
      <c r="AL64" s="235"/>
      <c r="AM64" s="235"/>
      <c r="AN64" s="235"/>
      <c r="AO64" s="235"/>
      <c r="AP64" s="235"/>
      <c r="AQ64" s="292">
        <f t="shared" si="90"/>
        <v>-2.9888860886464141E-2</v>
      </c>
      <c r="AR64" s="292">
        <f t="shared" ref="AR64:AU64" si="106">IF(ISTEXT(AR34),AR34,AR34/$AP34-1)</f>
        <v>-5.6965760302521429E-2</v>
      </c>
      <c r="AS64" s="292">
        <f t="shared" si="106"/>
        <v>-9.1416213854466077E-2</v>
      </c>
      <c r="AT64" s="292">
        <f t="shared" si="106"/>
        <v>-0.1180774643738367</v>
      </c>
      <c r="AU64" s="292">
        <f t="shared" si="106"/>
        <v>-0.14191080510641474</v>
      </c>
      <c r="AV64" s="292">
        <f t="shared" ref="AV64:BA64" si="107">IF(ISTEXT(AV34),AV34,AV34/$AP34-1)</f>
        <v>-0.1508944501444508</v>
      </c>
      <c r="AW64" s="292">
        <f t="shared" si="107"/>
        <v>-0.17327285363774914</v>
      </c>
      <c r="AX64" s="292">
        <f t="shared" si="107"/>
        <v>-0.15837628957088001</v>
      </c>
      <c r="AY64" s="292">
        <f t="shared" si="107"/>
        <v>-0.18209170522166696</v>
      </c>
      <c r="AZ64" s="292">
        <f t="shared" si="107"/>
        <v>-0.21687816276285554</v>
      </c>
      <c r="BA64" s="292">
        <f t="shared" si="107"/>
        <v>-0.21675040511748078</v>
      </c>
      <c r="BB64" s="292">
        <f t="shared" ref="BB64:BE64" si="108">IF(ISTEXT(BB34),BB34,BB34/$AP34-1)</f>
        <v>-0.24744122323372486</v>
      </c>
      <c r="BC64" s="292">
        <f t="shared" si="108"/>
        <v>-0.26019905547292332</v>
      </c>
      <c r="BD64" s="292">
        <f t="shared" si="108"/>
        <v>-1</v>
      </c>
      <c r="BE64" s="292">
        <f t="shared" si="108"/>
        <v>-1</v>
      </c>
      <c r="BF64" s="1276"/>
      <c r="BG64" s="1276"/>
    </row>
    <row r="65" spans="22:60" ht="15" customHeight="1">
      <c r="V65" s="811" t="s">
        <v>305</v>
      </c>
      <c r="Y65" s="778" t="s">
        <v>690</v>
      </c>
      <c r="Z65" s="72"/>
      <c r="AA65" s="235"/>
      <c r="AB65" s="235"/>
      <c r="AC65" s="235"/>
      <c r="AD65" s="235"/>
      <c r="AE65" s="235"/>
      <c r="AF65" s="235"/>
      <c r="AG65" s="235"/>
      <c r="AH65" s="235"/>
      <c r="AI65" s="235"/>
      <c r="AJ65" s="235"/>
      <c r="AK65" s="235"/>
      <c r="AL65" s="235"/>
      <c r="AM65" s="235"/>
      <c r="AN65" s="235"/>
      <c r="AO65" s="235"/>
      <c r="AP65" s="235"/>
      <c r="AQ65" s="292">
        <f t="shared" si="90"/>
        <v>3.235896575746211E-2</v>
      </c>
      <c r="AR65" s="292">
        <f t="shared" ref="AR65:AU65" si="109">IF(ISTEXT(AR35),AR35,AR35/$AP35-1)</f>
        <v>-3.0587264037382766E-3</v>
      </c>
      <c r="AS65" s="292">
        <f t="shared" si="109"/>
        <v>0.12070986627236113</v>
      </c>
      <c r="AT65" s="292">
        <f t="shared" si="109"/>
        <v>0.11073152824195964</v>
      </c>
      <c r="AU65" s="292">
        <f t="shared" si="109"/>
        <v>-3.0738395929060469E-2</v>
      </c>
      <c r="AV65" s="292">
        <f t="shared" ref="AV65:BA65" si="110">IF(ISTEXT(AV35),AV35,AV35/$AP35-1)</f>
        <v>7.1883946339752258E-2</v>
      </c>
      <c r="AW65" s="292">
        <f t="shared" si="110"/>
        <v>6.1078630627551922E-2</v>
      </c>
      <c r="AX65" s="292">
        <f t="shared" si="110"/>
        <v>4.919420439012101E-2</v>
      </c>
      <c r="AY65" s="292">
        <f t="shared" si="110"/>
        <v>4.4417150503740732E-2</v>
      </c>
      <c r="AZ65" s="292">
        <f t="shared" si="110"/>
        <v>6.4426906791039906E-2</v>
      </c>
      <c r="BA65" s="292">
        <f t="shared" si="110"/>
        <v>7.6141450446059356E-2</v>
      </c>
      <c r="BB65" s="292">
        <f t="shared" ref="BB65:BE65" si="111">IF(ISTEXT(BB35),BB35,BB35/$AP35-1)</f>
        <v>-6.5240937106605834E-2</v>
      </c>
      <c r="BC65" s="292">
        <f t="shared" si="111"/>
        <v>-7.1947043192971738E-2</v>
      </c>
      <c r="BD65" s="292">
        <f t="shared" si="111"/>
        <v>-1</v>
      </c>
      <c r="BE65" s="292">
        <f t="shared" si="111"/>
        <v>-1</v>
      </c>
      <c r="BF65" s="1276"/>
      <c r="BG65" s="1276"/>
    </row>
    <row r="66" spans="22:60" ht="28">
      <c r="V66" s="1636" t="s">
        <v>1166</v>
      </c>
      <c r="Y66" s="40" t="s">
        <v>1165</v>
      </c>
      <c r="Z66" s="72"/>
      <c r="AA66" s="235"/>
      <c r="AB66" s="235"/>
      <c r="AC66" s="235"/>
      <c r="AD66" s="235"/>
      <c r="AE66" s="235"/>
      <c r="AF66" s="235"/>
      <c r="AG66" s="235"/>
      <c r="AH66" s="235"/>
      <c r="AI66" s="235"/>
      <c r="AJ66" s="235"/>
      <c r="AK66" s="235"/>
      <c r="AL66" s="235"/>
      <c r="AM66" s="235"/>
      <c r="AN66" s="235"/>
      <c r="AO66" s="235"/>
      <c r="AP66" s="235"/>
      <c r="AQ66" s="292">
        <f t="shared" si="90"/>
        <v>-6.1164447593129223E-2</v>
      </c>
      <c r="AR66" s="292">
        <f t="shared" ref="AR66:AU66" si="112">IF(ISTEXT(AR36),AR36,AR36/$AP36-1)</f>
        <v>-0.13661262851486355</v>
      </c>
      <c r="AS66" s="292">
        <f t="shared" si="112"/>
        <v>-0.17100737119445064</v>
      </c>
      <c r="AT66" s="292">
        <f t="shared" si="112"/>
        <v>-0.2005443509983893</v>
      </c>
      <c r="AU66" s="292">
        <f t="shared" si="112"/>
        <v>-0.22861441027069207</v>
      </c>
      <c r="AV66" s="292">
        <f t="shared" ref="AV66:BA66" si="113">IF(ISTEXT(AV36),AV36,AV36/$AP36-1)</f>
        <v>-0.22676149817255675</v>
      </c>
      <c r="AW66" s="292">
        <f t="shared" si="113"/>
        <v>-0.22419999556937598</v>
      </c>
      <c r="AX66" s="292">
        <f t="shared" si="113"/>
        <v>-0.2181428559915537</v>
      </c>
      <c r="AY66" s="292">
        <f t="shared" si="113"/>
        <v>-0.27531607269834402</v>
      </c>
      <c r="AZ66" s="292">
        <f t="shared" si="113"/>
        <v>-0.23703594171500286</v>
      </c>
      <c r="BA66" s="292">
        <f t="shared" si="113"/>
        <v>-0.33192899460686165</v>
      </c>
      <c r="BB66" s="292">
        <f t="shared" ref="BB66:BE66" si="114">IF(ISTEXT(BB36),BB36,BB36/$AP36-1)</f>
        <v>-0.27514403905760931</v>
      </c>
      <c r="BC66" s="292">
        <f t="shared" si="114"/>
        <v>-0.27208719205510223</v>
      </c>
      <c r="BD66" s="292">
        <f t="shared" si="114"/>
        <v>-1</v>
      </c>
      <c r="BE66" s="292">
        <f t="shared" si="114"/>
        <v>-1</v>
      </c>
      <c r="BF66" s="1276"/>
      <c r="BG66" s="1276"/>
    </row>
    <row r="67" spans="22:60" ht="15" customHeight="1">
      <c r="V67" s="1454" t="s">
        <v>1168</v>
      </c>
      <c r="Y67" s="636" t="s">
        <v>691</v>
      </c>
      <c r="Z67" s="71"/>
      <c r="AA67" s="235"/>
      <c r="AB67" s="235"/>
      <c r="AC67" s="235"/>
      <c r="AD67" s="235"/>
      <c r="AE67" s="235"/>
      <c r="AF67" s="235"/>
      <c r="AG67" s="235"/>
      <c r="AH67" s="235"/>
      <c r="AI67" s="235"/>
      <c r="AJ67" s="235"/>
      <c r="AK67" s="235"/>
      <c r="AL67" s="235"/>
      <c r="AM67" s="235"/>
      <c r="AN67" s="235"/>
      <c r="AO67" s="235"/>
      <c r="AP67" s="235"/>
      <c r="AQ67" s="292">
        <f t="shared" si="90"/>
        <v>-1.6982136885088983E-2</v>
      </c>
      <c r="AR67" s="292">
        <f t="shared" ref="AR67:AU67" si="115">IF(ISTEXT(AR37),AR37,AR37/$AP37-1)</f>
        <v>-2.7377515495414007E-2</v>
      </c>
      <c r="AS67" s="292">
        <f t="shared" si="115"/>
        <v>-3.3708368007400624E-2</v>
      </c>
      <c r="AT67" s="292">
        <f t="shared" si="115"/>
        <v>-8.1640172150171275E-2</v>
      </c>
      <c r="AU67" s="292">
        <f t="shared" si="115"/>
        <v>-7.2356227948524698E-2</v>
      </c>
      <c r="AV67" s="292">
        <f t="shared" ref="AV67:BA67" si="116">IF(ISTEXT(AV37),AV37,AV37/$AP37-1)</f>
        <v>-6.6401719576772655E-2</v>
      </c>
      <c r="AW67" s="292">
        <f t="shared" si="116"/>
        <v>-9.2430739367202253E-2</v>
      </c>
      <c r="AX67" s="292">
        <f t="shared" si="116"/>
        <v>-8.6926782182133566E-2</v>
      </c>
      <c r="AY67" s="292">
        <f t="shared" si="116"/>
        <v>-0.10294689195535967</v>
      </c>
      <c r="AZ67" s="292">
        <f t="shared" si="116"/>
        <v>-0.11089199199716637</v>
      </c>
      <c r="BA67" s="292">
        <f t="shared" si="116"/>
        <v>-0.11076072811793569</v>
      </c>
      <c r="BB67" s="292">
        <f t="shared" ref="BB67:BE67" si="117">IF(ISTEXT(BB37),BB37,BB37/$AP37-1)</f>
        <v>-0.12629690624365231</v>
      </c>
      <c r="BC67" s="292">
        <f t="shared" si="117"/>
        <v>-0.13022341459749165</v>
      </c>
      <c r="BD67" s="292">
        <f t="shared" si="117"/>
        <v>-1</v>
      </c>
      <c r="BE67" s="292">
        <f t="shared" si="117"/>
        <v>-1</v>
      </c>
      <c r="BF67" s="1276"/>
      <c r="BG67" s="1276"/>
    </row>
    <row r="68" spans="22:60" ht="15" customHeight="1" thickBot="1">
      <c r="V68" s="817" t="s">
        <v>298</v>
      </c>
      <c r="Y68" s="1178" t="s">
        <v>692</v>
      </c>
      <c r="Z68" s="146"/>
      <c r="AA68" s="242"/>
      <c r="AB68" s="242"/>
      <c r="AC68" s="242"/>
      <c r="AD68" s="242"/>
      <c r="AE68" s="242"/>
      <c r="AF68" s="242"/>
      <c r="AG68" s="242"/>
      <c r="AH68" s="242"/>
      <c r="AI68" s="242"/>
      <c r="AJ68" s="242"/>
      <c r="AK68" s="242"/>
      <c r="AL68" s="242"/>
      <c r="AM68" s="242"/>
      <c r="AN68" s="242"/>
      <c r="AO68" s="242"/>
      <c r="AP68" s="242"/>
      <c r="AQ68" s="294">
        <f t="shared" ref="AQ68:AS69" si="118">IF(ISTEXT(AQ38),AQ38,AQ38/$AP38-1)</f>
        <v>-3.8949274255013488E-3</v>
      </c>
      <c r="AR68" s="294">
        <f t="shared" si="118"/>
        <v>-4.913682674873221E-2</v>
      </c>
      <c r="AS68" s="294">
        <f t="shared" si="118"/>
        <v>-3.9316274903554049E-2</v>
      </c>
      <c r="AT68" s="294">
        <f t="shared" ref="AT68:BA68" si="119">IF(ISTEXT(AT38),AT38,AT38/$AP38-1)</f>
        <v>-0.1112323319788957</v>
      </c>
      <c r="AU68" s="294">
        <f t="shared" si="119"/>
        <v>-0.12130296661918094</v>
      </c>
      <c r="AV68" s="294">
        <f t="shared" si="119"/>
        <v>-0.13686953136316216</v>
      </c>
      <c r="AW68" s="294">
        <f t="shared" si="119"/>
        <v>-8.8615374797816227E-2</v>
      </c>
      <c r="AX68" s="294">
        <f t="shared" si="119"/>
        <v>-0.11826416678047724</v>
      </c>
      <c r="AY68" s="294">
        <f t="shared" si="119"/>
        <v>-0.11799185658504807</v>
      </c>
      <c r="AZ68" s="294">
        <f t="shared" si="119"/>
        <v>-0.15816666605130525</v>
      </c>
      <c r="BA68" s="294">
        <f t="shared" si="119"/>
        <v>-5.8572878626278468E-2</v>
      </c>
      <c r="BB68" s="294">
        <f t="shared" ref="BB68:BE68" si="120">IF(ISTEXT(BB38),BB38,BB38/$AP38-1)</f>
        <v>-4.5044845309233583E-2</v>
      </c>
      <c r="BC68" s="294">
        <f t="shared" si="120"/>
        <v>-4.5021132164433708E-2</v>
      </c>
      <c r="BD68" s="294">
        <f t="shared" si="120"/>
        <v>-1</v>
      </c>
      <c r="BE68" s="294">
        <f t="shared" si="120"/>
        <v>-1</v>
      </c>
      <c r="BF68" s="1277"/>
      <c r="BG68" s="1277"/>
      <c r="BH68" s="26"/>
    </row>
    <row r="69" spans="22:60" ht="15" customHeight="1" thickTop="1">
      <c r="V69" s="832" t="s">
        <v>58</v>
      </c>
      <c r="Y69" s="814" t="s">
        <v>5</v>
      </c>
      <c r="Z69" s="73"/>
      <c r="AA69" s="243"/>
      <c r="AB69" s="243"/>
      <c r="AC69" s="243"/>
      <c r="AD69" s="243"/>
      <c r="AE69" s="243"/>
      <c r="AF69" s="243"/>
      <c r="AG69" s="243"/>
      <c r="AH69" s="243"/>
      <c r="AI69" s="243"/>
      <c r="AJ69" s="243"/>
      <c r="AK69" s="243"/>
      <c r="AL69" s="243"/>
      <c r="AM69" s="243"/>
      <c r="AN69" s="243"/>
      <c r="AO69" s="243"/>
      <c r="AP69" s="243"/>
      <c r="AQ69" s="296">
        <f t="shared" si="118"/>
        <v>-5.0193785266161584E-3</v>
      </c>
      <c r="AR69" s="296">
        <f t="shared" si="118"/>
        <v>-3.0456344147840486E-2</v>
      </c>
      <c r="AS69" s="296">
        <f t="shared" si="118"/>
        <v>-6.3132670622988774E-2</v>
      </c>
      <c r="AT69" s="296">
        <f t="shared" ref="AT69:BA69" si="121">IF(ISTEXT(AT39),AT39,AT39/$AP39-1)</f>
        <v>-8.8917443066709567E-2</v>
      </c>
      <c r="AU69" s="296">
        <f t="shared" si="121"/>
        <v>-0.11085625864781579</v>
      </c>
      <c r="AV69" s="296">
        <f t="shared" si="121"/>
        <v>-0.12710122634603949</v>
      </c>
      <c r="AW69" s="296">
        <f t="shared" si="121"/>
        <v>-0.1398819806553363</v>
      </c>
      <c r="AX69" s="296">
        <f t="shared" si="121"/>
        <v>-0.13886291796628725</v>
      </c>
      <c r="AY69" s="296">
        <f t="shared" si="121"/>
        <v>-0.1546924399916213</v>
      </c>
      <c r="AZ69" s="296">
        <f t="shared" si="121"/>
        <v>-0.16927191644465189</v>
      </c>
      <c r="BA69" s="296">
        <f t="shared" si="121"/>
        <v>-0.19095809148205589</v>
      </c>
      <c r="BB69" s="296">
        <f t="shared" ref="BB69:BE69" si="122">IF(ISTEXT(BB39),BB39,BB39/$AP39-1)</f>
        <v>-0.18206489646471358</v>
      </c>
      <c r="BC69" s="296">
        <f t="shared" si="122"/>
        <v>-0.19880277297734372</v>
      </c>
      <c r="BD69" s="296">
        <f t="shared" si="122"/>
        <v>-1</v>
      </c>
      <c r="BE69" s="296">
        <f t="shared" si="122"/>
        <v>-1</v>
      </c>
      <c r="BF69" s="226"/>
      <c r="BG69" s="226"/>
    </row>
    <row r="71" spans="22:60">
      <c r="V71" s="201" t="s">
        <v>280</v>
      </c>
      <c r="Y71" s="1" t="s">
        <v>958</v>
      </c>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row>
    <row r="72" spans="22:60">
      <c r="V72" s="10"/>
      <c r="Y72" s="10"/>
      <c r="Z72" s="200"/>
      <c r="AA72" s="10">
        <v>1990</v>
      </c>
      <c r="AB72" s="10">
        <f t="shared" ref="AB72:BE72" si="123">AA72+1</f>
        <v>1991</v>
      </c>
      <c r="AC72" s="10">
        <f t="shared" si="123"/>
        <v>1992</v>
      </c>
      <c r="AD72" s="10">
        <f t="shared" si="123"/>
        <v>1993</v>
      </c>
      <c r="AE72" s="10">
        <f t="shared" si="123"/>
        <v>1994</v>
      </c>
      <c r="AF72" s="10">
        <f t="shared" si="123"/>
        <v>1995</v>
      </c>
      <c r="AG72" s="10">
        <f t="shared" si="123"/>
        <v>1996</v>
      </c>
      <c r="AH72" s="10">
        <f t="shared" si="123"/>
        <v>1997</v>
      </c>
      <c r="AI72" s="10">
        <f t="shared" si="123"/>
        <v>1998</v>
      </c>
      <c r="AJ72" s="10">
        <f t="shared" si="123"/>
        <v>1999</v>
      </c>
      <c r="AK72" s="10">
        <f t="shared" si="123"/>
        <v>2000</v>
      </c>
      <c r="AL72" s="10">
        <f t="shared" si="123"/>
        <v>2001</v>
      </c>
      <c r="AM72" s="10">
        <f t="shared" si="123"/>
        <v>2002</v>
      </c>
      <c r="AN72" s="10">
        <f t="shared" si="123"/>
        <v>2003</v>
      </c>
      <c r="AO72" s="10">
        <f t="shared" si="123"/>
        <v>2004</v>
      </c>
      <c r="AP72" s="118">
        <f t="shared" si="123"/>
        <v>2005</v>
      </c>
      <c r="AQ72" s="118">
        <f t="shared" si="123"/>
        <v>2006</v>
      </c>
      <c r="AR72" s="118">
        <f t="shared" si="123"/>
        <v>2007</v>
      </c>
      <c r="AS72" s="118">
        <f t="shared" si="123"/>
        <v>2008</v>
      </c>
      <c r="AT72" s="118">
        <f t="shared" si="123"/>
        <v>2009</v>
      </c>
      <c r="AU72" s="118">
        <f t="shared" si="123"/>
        <v>2010</v>
      </c>
      <c r="AV72" s="118">
        <f t="shared" si="123"/>
        <v>2011</v>
      </c>
      <c r="AW72" s="118">
        <f t="shared" si="123"/>
        <v>2012</v>
      </c>
      <c r="AX72" s="118">
        <f t="shared" si="123"/>
        <v>2013</v>
      </c>
      <c r="AY72" s="118">
        <f t="shared" si="123"/>
        <v>2014</v>
      </c>
      <c r="AZ72" s="10">
        <f t="shared" si="123"/>
        <v>2015</v>
      </c>
      <c r="BA72" s="10">
        <f t="shared" si="123"/>
        <v>2016</v>
      </c>
      <c r="BB72" s="10">
        <f t="shared" si="123"/>
        <v>2017</v>
      </c>
      <c r="BC72" s="10">
        <f t="shared" si="123"/>
        <v>2018</v>
      </c>
      <c r="BD72" s="10">
        <f t="shared" si="123"/>
        <v>2019</v>
      </c>
      <c r="BE72" s="10">
        <f t="shared" si="123"/>
        <v>2020</v>
      </c>
      <c r="BF72" s="10" t="s">
        <v>23</v>
      </c>
      <c r="BG72" s="10" t="s">
        <v>2</v>
      </c>
    </row>
    <row r="73" spans="22:60" ht="15" customHeight="1">
      <c r="V73" s="830" t="s">
        <v>299</v>
      </c>
      <c r="Y73" s="40" t="s">
        <v>683</v>
      </c>
      <c r="Z73" s="71"/>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92">
        <f>IF(ISTEXT(AY28),AY28,AY28/$AX28-1)</f>
        <v>-1.1584754273295084E-2</v>
      </c>
      <c r="AZ73" s="292">
        <f>IF(ISTEXT(AZ28),AZ28,AZ28/$AX28-1)</f>
        <v>-1.116144251721829E-2</v>
      </c>
      <c r="BA73" s="292">
        <f>IF(ISTEXT(BA28),BA28,BA28/$AX28-1)</f>
        <v>-6.5797467633819995E-2</v>
      </c>
      <c r="BB73" s="292">
        <f t="shared" ref="BB73:BE73" si="124">IF(ISTEXT(BB28),BB28,BB28/$AX28-1)</f>
        <v>-3.0746294207789515E-2</v>
      </c>
      <c r="BC73" s="292">
        <f t="shared" si="124"/>
        <v>-8.2563734089937779E-2</v>
      </c>
      <c r="BD73" s="292">
        <f t="shared" si="124"/>
        <v>-1</v>
      </c>
      <c r="BE73" s="292">
        <f t="shared" si="124"/>
        <v>-1</v>
      </c>
      <c r="BF73" s="1276"/>
      <c r="BG73" s="1276"/>
    </row>
    <row r="74" spans="22:60" ht="15" customHeight="1">
      <c r="V74" s="830" t="s">
        <v>300</v>
      </c>
      <c r="Y74" s="40" t="s">
        <v>684</v>
      </c>
      <c r="Z74" s="71"/>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92">
        <f t="shared" ref="AY74:AY82" si="125">IF(ISTEXT(AY29),AY29,AY29/$AX29-1)</f>
        <v>-3.2272152150524258E-2</v>
      </c>
      <c r="AZ74" s="292">
        <f t="shared" ref="AZ74:BB74" si="126">IF(ISTEXT(AZ29),AZ29,AZ29/$AX29-1)</f>
        <v>-4.8305996811158103E-2</v>
      </c>
      <c r="BA74" s="292">
        <f t="shared" si="126"/>
        <v>-6.2206268060733483E-2</v>
      </c>
      <c r="BB74" s="292">
        <f t="shared" si="126"/>
        <v>-6.8079311323931635E-2</v>
      </c>
      <c r="BC74" s="292">
        <f t="shared" ref="BC74:BE74" si="127">IF(ISTEXT(BC29),BC29,BC29/$AX29-1)</f>
        <v>-7.307245138726981E-2</v>
      </c>
      <c r="BD74" s="292">
        <f t="shared" si="127"/>
        <v>-1</v>
      </c>
      <c r="BE74" s="292">
        <f t="shared" si="127"/>
        <v>-1</v>
      </c>
      <c r="BF74" s="1276"/>
      <c r="BG74" s="1276"/>
    </row>
    <row r="75" spans="22:60" ht="15" customHeight="1">
      <c r="V75" s="830" t="s">
        <v>313</v>
      </c>
      <c r="Y75" s="40" t="s">
        <v>685</v>
      </c>
      <c r="Z75" s="71"/>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92">
        <f t="shared" si="125"/>
        <v>-3.671513073173871E-2</v>
      </c>
      <c r="AZ75" s="292">
        <f t="shared" ref="AZ75:BB75" si="128">IF(ISTEXT(AZ30),AZ30,AZ30/$AX30-1)</f>
        <v>-8.7111279924410256E-2</v>
      </c>
      <c r="BA75" s="292">
        <f t="shared" si="128"/>
        <v>-0.11884910549731853</v>
      </c>
      <c r="BB75" s="292">
        <f t="shared" si="128"/>
        <v>-0.11706996671514236</v>
      </c>
      <c r="BC75" s="292">
        <f t="shared" ref="BC75:BE75" si="129">IF(ISTEXT(BC30),BC30,BC30/$AX30-1)</f>
        <v>-0.19055946307543226</v>
      </c>
      <c r="BD75" s="292">
        <f t="shared" si="129"/>
        <v>-1</v>
      </c>
      <c r="BE75" s="292">
        <f t="shared" si="129"/>
        <v>-1</v>
      </c>
      <c r="BF75" s="1276"/>
      <c r="BG75" s="1276"/>
    </row>
    <row r="76" spans="22:60" ht="15" customHeight="1">
      <c r="V76" s="1454" t="s">
        <v>1059</v>
      </c>
      <c r="Y76" s="40" t="s">
        <v>1245</v>
      </c>
      <c r="Z76" s="71"/>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92">
        <f t="shared" si="125"/>
        <v>-7.4634010577897536E-3</v>
      </c>
      <c r="AZ76" s="292">
        <f t="shared" ref="AZ76:BB76" si="130">IF(ISTEXT(AZ31),AZ31,AZ31/$AX31-1)</f>
        <v>-0.25862275732738094</v>
      </c>
      <c r="BA76" s="292">
        <f t="shared" si="130"/>
        <v>-0.31720221476131594</v>
      </c>
      <c r="BB76" s="292">
        <f t="shared" si="130"/>
        <v>-0.36970902288336038</v>
      </c>
      <c r="BC76" s="292">
        <f t="shared" ref="BC76:BE76" si="131">IF(ISTEXT(BC31),BC31,BC31/$AX31-1)</f>
        <v>-0.45866114001081515</v>
      </c>
      <c r="BD76" s="292">
        <f t="shared" si="131"/>
        <v>-1</v>
      </c>
      <c r="BE76" s="292">
        <f t="shared" si="131"/>
        <v>-1</v>
      </c>
      <c r="BF76" s="1276"/>
      <c r="BG76" s="1276"/>
    </row>
    <row r="77" spans="22:60" ht="15" customHeight="1">
      <c r="V77" s="830" t="s">
        <v>314</v>
      </c>
      <c r="Y77" s="40" t="s">
        <v>798</v>
      </c>
      <c r="Z77" s="71"/>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92">
        <f t="shared" si="125"/>
        <v>-1.6024689282034932E-2</v>
      </c>
      <c r="AZ77" s="292">
        <f t="shared" ref="AZ77:BB77" si="132">IF(ISTEXT(AZ32),AZ32,AZ32/$AX32-1)</f>
        <v>-2.0092589478668987E-2</v>
      </c>
      <c r="BA77" s="292">
        <f t="shared" si="132"/>
        <v>-2.0426964020625826E-2</v>
      </c>
      <c r="BB77" s="292">
        <f t="shared" si="132"/>
        <v>-4.3566366699465675E-4</v>
      </c>
      <c r="BC77" s="292">
        <f t="shared" ref="BC77:BE77" si="133">IF(ISTEXT(BC32),BC32,BC32/$AX32-1)</f>
        <v>-1.4784129901500576E-3</v>
      </c>
      <c r="BD77" s="292">
        <f t="shared" si="133"/>
        <v>-1</v>
      </c>
      <c r="BE77" s="292">
        <f t="shared" si="133"/>
        <v>-1</v>
      </c>
      <c r="BF77" s="1276"/>
      <c r="BG77" s="1276"/>
    </row>
    <row r="78" spans="22:60" ht="15" customHeight="1">
      <c r="V78" s="831" t="s">
        <v>315</v>
      </c>
      <c r="Y78" s="811" t="s">
        <v>799</v>
      </c>
      <c r="Z78" s="71"/>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92">
        <f t="shared" si="125"/>
        <v>-1.1062817349042242E-2</v>
      </c>
      <c r="AZ78" s="292">
        <f t="shared" ref="AZ78:BB78" si="134">IF(ISTEXT(AZ33),AZ33,AZ33/$AX33-1)</f>
        <v>-4.0368736074538614E-3</v>
      </c>
      <c r="BA78" s="292">
        <f t="shared" si="134"/>
        <v>-1.0696620974686044E-2</v>
      </c>
      <c r="BB78" s="292">
        <f t="shared" si="134"/>
        <v>-1.5429462191860477E-3</v>
      </c>
      <c r="BC78" s="292">
        <f t="shared" ref="BC78:BE78" si="135">IF(ISTEXT(BC33),BC33,BC33/$AX33-1)</f>
        <v>-6.6845861074118496E-3</v>
      </c>
      <c r="BD78" s="292">
        <f t="shared" si="135"/>
        <v>-1</v>
      </c>
      <c r="BE78" s="292">
        <f t="shared" si="135"/>
        <v>-1</v>
      </c>
      <c r="BF78" s="1276"/>
      <c r="BG78" s="1276"/>
    </row>
    <row r="79" spans="22:60" ht="15" customHeight="1">
      <c r="V79" s="831" t="s">
        <v>316</v>
      </c>
      <c r="Y79" s="811" t="s">
        <v>800</v>
      </c>
      <c r="Z79" s="72"/>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92">
        <f t="shared" si="125"/>
        <v>-2.8178169598733316E-2</v>
      </c>
      <c r="AZ79" s="292">
        <f t="shared" ref="AZ79:BB79" si="136">IF(ISTEXT(AZ34),AZ34,AZ34/$AX34-1)</f>
        <v>-6.9510723696397658E-2</v>
      </c>
      <c r="BA79" s="292">
        <f t="shared" si="136"/>
        <v>-6.9358924687182966E-2</v>
      </c>
      <c r="BB79" s="292">
        <f t="shared" si="136"/>
        <v>-0.10582512417269374</v>
      </c>
      <c r="BC79" s="292">
        <f t="shared" ref="BC79:BE79" si="137">IF(ISTEXT(BC34),BC34,BC34/$AX34-1)</f>
        <v>-0.12098371830580534</v>
      </c>
      <c r="BD79" s="292">
        <f t="shared" si="137"/>
        <v>-1</v>
      </c>
      <c r="BE79" s="292">
        <f t="shared" si="137"/>
        <v>-1</v>
      </c>
      <c r="BF79" s="1276"/>
      <c r="BG79" s="1276"/>
    </row>
    <row r="80" spans="22:60" ht="15" customHeight="1">
      <c r="V80" s="811" t="s">
        <v>305</v>
      </c>
      <c r="Y80" s="778" t="s">
        <v>690</v>
      </c>
      <c r="Z80" s="72"/>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92">
        <f t="shared" si="125"/>
        <v>-4.5530692662918426E-3</v>
      </c>
      <c r="AZ80" s="292">
        <f t="shared" ref="AZ80:BB80" si="138">IF(ISTEXT(AZ35),AZ35,AZ35/$AX35-1)</f>
        <v>1.4518477453631551E-2</v>
      </c>
      <c r="BA80" s="292">
        <f t="shared" si="138"/>
        <v>2.5683754202209252E-2</v>
      </c>
      <c r="BB80" s="292">
        <f t="shared" si="138"/>
        <v>-0.10906955167870569</v>
      </c>
      <c r="BC80" s="292">
        <f t="shared" ref="BC80:BE80" si="139">IF(ISTEXT(BC35),BC35,BC35/$AX35-1)</f>
        <v>-0.11546122450562912</v>
      </c>
      <c r="BD80" s="292">
        <f t="shared" si="139"/>
        <v>-1</v>
      </c>
      <c r="BE80" s="292">
        <f t="shared" si="139"/>
        <v>-1</v>
      </c>
      <c r="BF80" s="1276"/>
      <c r="BG80" s="1276"/>
    </row>
    <row r="81" spans="22:60" ht="28">
      <c r="V81" s="1636" t="s">
        <v>1166</v>
      </c>
      <c r="Y81" s="40" t="s">
        <v>1165</v>
      </c>
      <c r="Z81" s="72"/>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92">
        <f t="shared" si="125"/>
        <v>-7.3124888791925802E-2</v>
      </c>
      <c r="AZ81" s="292">
        <f t="shared" ref="AZ81:BB81" si="140">IF(ISTEXT(AZ36),AZ36,AZ36/$AX36-1)</f>
        <v>-2.416437052245568E-2</v>
      </c>
      <c r="BA81" s="292">
        <f t="shared" si="140"/>
        <v>-0.14553315715956261</v>
      </c>
      <c r="BB81" s="292">
        <f t="shared" si="140"/>
        <v>-7.2904856728456036E-2</v>
      </c>
      <c r="BC81" s="292">
        <f t="shared" ref="BC81:BE81" si="141">IF(ISTEXT(BC36),BC36,BC36/$AX36-1)</f>
        <v>-6.8995130986442499E-2</v>
      </c>
      <c r="BD81" s="292">
        <f t="shared" si="141"/>
        <v>-1</v>
      </c>
      <c r="BE81" s="292">
        <f t="shared" si="141"/>
        <v>-1</v>
      </c>
      <c r="BF81" s="1276"/>
      <c r="BG81" s="1276"/>
    </row>
    <row r="82" spans="22:60" ht="15" customHeight="1">
      <c r="V82" s="1454" t="s">
        <v>1168</v>
      </c>
      <c r="Y82" s="636" t="s">
        <v>691</v>
      </c>
      <c r="Z82" s="71"/>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92">
        <f t="shared" si="125"/>
        <v>-1.7545263031054859E-2</v>
      </c>
      <c r="AZ82" s="292">
        <f t="shared" ref="AZ82:BB82" si="142">IF(ISTEXT(AZ37),AZ37,AZ37/$AX37-1)</f>
        <v>-2.6246755843202574E-2</v>
      </c>
      <c r="BA82" s="292">
        <f t="shared" si="142"/>
        <v>-2.6102995324692957E-2</v>
      </c>
      <c r="BB82" s="292">
        <f t="shared" si="142"/>
        <v>-4.3118255243110304E-2</v>
      </c>
      <c r="BC82" s="292">
        <f t="shared" ref="BC82:BE82" si="143">IF(ISTEXT(BC37),BC37,BC37/$AX37-1)</f>
        <v>-4.7418576703883386E-2</v>
      </c>
      <c r="BD82" s="292">
        <f t="shared" si="143"/>
        <v>-1</v>
      </c>
      <c r="BE82" s="292">
        <f t="shared" si="143"/>
        <v>-1</v>
      </c>
      <c r="BF82" s="1276"/>
      <c r="BG82" s="1276"/>
    </row>
    <row r="83" spans="22:60" ht="15" customHeight="1" thickBot="1">
      <c r="V83" s="817" t="s">
        <v>298</v>
      </c>
      <c r="Y83" s="1178" t="s">
        <v>692</v>
      </c>
      <c r="Z83" s="146"/>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94">
        <f t="shared" ref="AY83:BA84" si="144">IF(ISTEXT(AY38),AY38,AY38/$AX38-1)</f>
        <v>3.0883421674610112E-4</v>
      </c>
      <c r="AZ83" s="294">
        <f t="shared" si="144"/>
        <v>-4.5254482995354839E-2</v>
      </c>
      <c r="BA83" s="294">
        <f t="shared" si="144"/>
        <v>6.7697473444223499E-2</v>
      </c>
      <c r="BB83" s="294">
        <f t="shared" ref="BB83:BE83" si="145">IF(ISTEXT(BB38),BB38,BB38/$AX38-1)</f>
        <v>8.3039974913908798E-2</v>
      </c>
      <c r="BC83" s="294">
        <f t="shared" si="145"/>
        <v>8.3066868620511825E-2</v>
      </c>
      <c r="BD83" s="294">
        <f t="shared" si="145"/>
        <v>-1</v>
      </c>
      <c r="BE83" s="294">
        <f t="shared" si="145"/>
        <v>-1</v>
      </c>
      <c r="BF83" s="1277"/>
      <c r="BG83" s="1277"/>
      <c r="BH83" s="26"/>
    </row>
    <row r="84" spans="22:60" ht="15" customHeight="1" thickTop="1">
      <c r="V84" s="832" t="s">
        <v>58</v>
      </c>
      <c r="Y84" s="814" t="s">
        <v>5</v>
      </c>
      <c r="Z84" s="73"/>
      <c r="AA84" s="243"/>
      <c r="AB84" s="243"/>
      <c r="AC84" s="243"/>
      <c r="AD84" s="243"/>
      <c r="AE84" s="243"/>
      <c r="AF84" s="243"/>
      <c r="AG84" s="243"/>
      <c r="AH84" s="243"/>
      <c r="AI84" s="243"/>
      <c r="AJ84" s="243"/>
      <c r="AK84" s="243"/>
      <c r="AL84" s="243"/>
      <c r="AM84" s="243"/>
      <c r="AN84" s="243"/>
      <c r="AO84" s="243"/>
      <c r="AP84" s="243"/>
      <c r="AQ84" s="243"/>
      <c r="AR84" s="243"/>
      <c r="AS84" s="243"/>
      <c r="AT84" s="243"/>
      <c r="AU84" s="243"/>
      <c r="AV84" s="243"/>
      <c r="AW84" s="243"/>
      <c r="AX84" s="243"/>
      <c r="AY84" s="296">
        <f t="shared" si="144"/>
        <v>-1.838211633849296E-2</v>
      </c>
      <c r="AZ84" s="296">
        <f t="shared" si="144"/>
        <v>-3.5312610631688113E-2</v>
      </c>
      <c r="BA84" s="296">
        <f t="shared" si="144"/>
        <v>-6.0495796317048156E-2</v>
      </c>
      <c r="BB84" s="296">
        <f t="shared" ref="BB84:BE84" si="146">IF(ISTEXT(BB39),BB39,BB39/$AX39-1)</f>
        <v>-5.0168526474783759E-2</v>
      </c>
      <c r="BC84" s="296">
        <f t="shared" si="146"/>
        <v>-6.9605474275360346E-2</v>
      </c>
      <c r="BD84" s="296">
        <f t="shared" si="146"/>
        <v>-1</v>
      </c>
      <c r="BE84" s="296">
        <f t="shared" si="146"/>
        <v>-1</v>
      </c>
      <c r="BF84" s="226"/>
      <c r="BG84" s="226"/>
    </row>
    <row r="86" spans="22:60">
      <c r="V86" s="201" t="s">
        <v>94</v>
      </c>
      <c r="Y86" s="9" t="s">
        <v>950</v>
      </c>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row>
    <row r="87" spans="22:60">
      <c r="V87" s="10"/>
      <c r="Y87" s="10"/>
      <c r="Z87" s="200"/>
      <c r="AA87" s="10">
        <v>1990</v>
      </c>
      <c r="AB87" s="10">
        <f t="shared" ref="AB87:BE87" si="147">AA87+1</f>
        <v>1991</v>
      </c>
      <c r="AC87" s="10">
        <f t="shared" si="147"/>
        <v>1992</v>
      </c>
      <c r="AD87" s="10">
        <f t="shared" si="147"/>
        <v>1993</v>
      </c>
      <c r="AE87" s="10">
        <f t="shared" si="147"/>
        <v>1994</v>
      </c>
      <c r="AF87" s="10">
        <f t="shared" si="147"/>
        <v>1995</v>
      </c>
      <c r="AG87" s="10">
        <f t="shared" si="147"/>
        <v>1996</v>
      </c>
      <c r="AH87" s="10">
        <f t="shared" si="147"/>
        <v>1997</v>
      </c>
      <c r="AI87" s="10">
        <f t="shared" si="147"/>
        <v>1998</v>
      </c>
      <c r="AJ87" s="10">
        <f t="shared" si="147"/>
        <v>1999</v>
      </c>
      <c r="AK87" s="10">
        <f t="shared" si="147"/>
        <v>2000</v>
      </c>
      <c r="AL87" s="10">
        <f t="shared" si="147"/>
        <v>2001</v>
      </c>
      <c r="AM87" s="10">
        <f t="shared" si="147"/>
        <v>2002</v>
      </c>
      <c r="AN87" s="10">
        <f t="shared" si="147"/>
        <v>2003</v>
      </c>
      <c r="AO87" s="10">
        <f t="shared" si="147"/>
        <v>2004</v>
      </c>
      <c r="AP87" s="10">
        <f t="shared" si="147"/>
        <v>2005</v>
      </c>
      <c r="AQ87" s="10">
        <f t="shared" si="147"/>
        <v>2006</v>
      </c>
      <c r="AR87" s="10">
        <f t="shared" si="147"/>
        <v>2007</v>
      </c>
      <c r="AS87" s="10">
        <f t="shared" si="147"/>
        <v>2008</v>
      </c>
      <c r="AT87" s="10">
        <f t="shared" si="147"/>
        <v>2009</v>
      </c>
      <c r="AU87" s="10">
        <f t="shared" si="147"/>
        <v>2010</v>
      </c>
      <c r="AV87" s="10">
        <f t="shared" si="147"/>
        <v>2011</v>
      </c>
      <c r="AW87" s="10">
        <f t="shared" si="147"/>
        <v>2012</v>
      </c>
      <c r="AX87" s="10">
        <f t="shared" si="147"/>
        <v>2013</v>
      </c>
      <c r="AY87" s="10">
        <f t="shared" si="147"/>
        <v>2014</v>
      </c>
      <c r="AZ87" s="10">
        <f t="shared" si="147"/>
        <v>2015</v>
      </c>
      <c r="BA87" s="10">
        <f t="shared" si="147"/>
        <v>2016</v>
      </c>
      <c r="BB87" s="10">
        <f t="shared" si="147"/>
        <v>2017</v>
      </c>
      <c r="BC87" s="10">
        <f t="shared" si="147"/>
        <v>2018</v>
      </c>
      <c r="BD87" s="10">
        <f t="shared" si="147"/>
        <v>2019</v>
      </c>
      <c r="BE87" s="10">
        <f t="shared" si="147"/>
        <v>2020</v>
      </c>
      <c r="BF87" s="10" t="s">
        <v>23</v>
      </c>
      <c r="BG87" s="10" t="s">
        <v>2</v>
      </c>
    </row>
    <row r="88" spans="22:60" ht="15" customHeight="1">
      <c r="V88" s="40" t="s">
        <v>299</v>
      </c>
      <c r="Y88" s="40" t="s">
        <v>683</v>
      </c>
      <c r="Z88" s="71"/>
      <c r="AA88" s="1847"/>
      <c r="AB88" s="15">
        <f t="shared" ref="AB88:AX88" si="148">AB28/AA28-1</f>
        <v>4.2616214813286701E-2</v>
      </c>
      <c r="AC88" s="15">
        <f t="shared" si="148"/>
        <v>1.7875705657316443E-2</v>
      </c>
      <c r="AD88" s="15">
        <f t="shared" si="148"/>
        <v>5.8198047372437944E-2</v>
      </c>
      <c r="AE88" s="15">
        <f t="shared" si="148"/>
        <v>6.2939049472570341E-2</v>
      </c>
      <c r="AF88" s="15">
        <f t="shared" si="148"/>
        <v>0.15591745789247446</v>
      </c>
      <c r="AG88" s="15">
        <f t="shared" si="148"/>
        <v>3.0553700563151542E-2</v>
      </c>
      <c r="AH88" s="15">
        <f t="shared" si="148"/>
        <v>4.2198175489370771E-2</v>
      </c>
      <c r="AI88" s="15">
        <f t="shared" si="148"/>
        <v>-1.8621335806354389E-2</v>
      </c>
      <c r="AJ88" s="15">
        <f t="shared" si="148"/>
        <v>3.9823224885675579E-2</v>
      </c>
      <c r="AK88" s="15">
        <f t="shared" si="148"/>
        <v>2.7992801761507202E-2</v>
      </c>
      <c r="AL88" s="15">
        <f t="shared" si="148"/>
        <v>4.2976883345625883E-2</v>
      </c>
      <c r="AM88" s="15">
        <f t="shared" si="148"/>
        <v>1.5445555027146618E-2</v>
      </c>
      <c r="AN88" s="15">
        <f t="shared" si="148"/>
        <v>2.2419359153726948E-3</v>
      </c>
      <c r="AO88" s="15">
        <f t="shared" si="148"/>
        <v>1.2607809461563591E-2</v>
      </c>
      <c r="AP88" s="15">
        <f t="shared" si="148"/>
        <v>5.3453863973694782E-2</v>
      </c>
      <c r="AQ88" s="15">
        <f t="shared" si="148"/>
        <v>-1.1418971771016362E-2</v>
      </c>
      <c r="AR88" s="15">
        <f t="shared" si="148"/>
        <v>2.6024383079104485E-2</v>
      </c>
      <c r="AS88" s="15">
        <f t="shared" si="148"/>
        <v>-2.9551076718069225E-2</v>
      </c>
      <c r="AT88" s="15">
        <f t="shared" si="148"/>
        <v>-2.988736716695628E-2</v>
      </c>
      <c r="AU88" s="15">
        <f t="shared" si="148"/>
        <v>-1.1406115945249207E-2</v>
      </c>
      <c r="AV88" s="15">
        <f t="shared" si="148"/>
        <v>2.9589814347561694E-2</v>
      </c>
      <c r="AW88" s="15">
        <f t="shared" si="148"/>
        <v>8.8977967129393321E-3</v>
      </c>
      <c r="AX88" s="15">
        <f t="shared" si="148"/>
        <v>2.6643555499314964E-2</v>
      </c>
      <c r="AY88" s="15">
        <f t="shared" ref="AY88:AZ99" si="149">AY28/AX28-1</f>
        <v>-1.1584754273295084E-2</v>
      </c>
      <c r="AZ88" s="15">
        <f t="shared" si="149"/>
        <v>4.282731958120678E-4</v>
      </c>
      <c r="BA88" s="15">
        <f t="shared" ref="BA88:BA99" si="150">BA28/AZ28-1</f>
        <v>-5.5252725233211897E-2</v>
      </c>
      <c r="BB88" s="15">
        <f t="shared" ref="BB88:BB99" si="151">BB28/BA28-1</f>
        <v>3.7519886974885175E-2</v>
      </c>
      <c r="BC88" s="15">
        <f t="shared" ref="BC88:BC99" si="152">BC28/BB28-1</f>
        <v>-5.3461172830694292E-2</v>
      </c>
      <c r="BD88" s="15">
        <f t="shared" ref="BD88:BD99" si="153">BD28/BC28-1</f>
        <v>-1</v>
      </c>
      <c r="BE88" s="15" t="e">
        <f t="shared" ref="BE88:BE99" si="154">BE28/BD28-1</f>
        <v>#DIV/0!</v>
      </c>
      <c r="BF88" s="1276"/>
      <c r="BG88" s="1276"/>
    </row>
    <row r="89" spans="22:60" ht="15" customHeight="1">
      <c r="V89" s="40" t="s">
        <v>300</v>
      </c>
      <c r="Y89" s="40" t="s">
        <v>684</v>
      </c>
      <c r="Z89" s="71"/>
      <c r="AA89" s="1847"/>
      <c r="AB89" s="15">
        <f t="shared" ref="AB89:AX89" si="155">AB29/AA29-1</f>
        <v>3.7941331751457197E-2</v>
      </c>
      <c r="AC89" s="15">
        <f t="shared" si="155"/>
        <v>1.8717228281689646E-2</v>
      </c>
      <c r="AD89" s="15">
        <f t="shared" si="155"/>
        <v>-7.9733331348686987E-3</v>
      </c>
      <c r="AE89" s="15">
        <f t="shared" si="155"/>
        <v>1.7821346191572385E-2</v>
      </c>
      <c r="AF89" s="15">
        <f t="shared" si="155"/>
        <v>2.8083228655487957E-2</v>
      </c>
      <c r="AG89" s="15">
        <f t="shared" si="155"/>
        <v>1.7983223871217424E-2</v>
      </c>
      <c r="AH89" s="15">
        <f t="shared" si="155"/>
        <v>9.9761830247999672E-3</v>
      </c>
      <c r="AI89" s="15">
        <f t="shared" si="155"/>
        <v>-2.3449687951491494E-2</v>
      </c>
      <c r="AJ89" s="15">
        <f t="shared" si="155"/>
        <v>-5.1339023738217193E-3</v>
      </c>
      <c r="AK89" s="15">
        <f t="shared" si="155"/>
        <v>-2.498243484794993E-2</v>
      </c>
      <c r="AL89" s="15">
        <f t="shared" si="155"/>
        <v>-4.1222818438065079E-2</v>
      </c>
      <c r="AM89" s="15">
        <f t="shared" si="155"/>
        <v>-6.450148479900808E-2</v>
      </c>
      <c r="AN89" s="15">
        <f t="shared" si="155"/>
        <v>-7.2577032322133972E-2</v>
      </c>
      <c r="AO89" s="15">
        <f t="shared" si="155"/>
        <v>-8.3396134100059305E-2</v>
      </c>
      <c r="AP89" s="15">
        <f t="shared" si="155"/>
        <v>-7.5639723344768206E-2</v>
      </c>
      <c r="AQ89" s="15">
        <f t="shared" si="155"/>
        <v>-6.3826817555432513E-2</v>
      </c>
      <c r="AR89" s="15">
        <f t="shared" si="155"/>
        <v>-5.0389505663762657E-2</v>
      </c>
      <c r="AS89" s="15">
        <f t="shared" si="155"/>
        <v>-6.1914750727508849E-2</v>
      </c>
      <c r="AT89" s="15">
        <f t="shared" si="155"/>
        <v>-6.8978308123581744E-2</v>
      </c>
      <c r="AU89" s="15">
        <f t="shared" si="155"/>
        <v>-6.2055427085631276E-2</v>
      </c>
      <c r="AV89" s="15">
        <f t="shared" si="155"/>
        <v>-4.9634382266668386E-2</v>
      </c>
      <c r="AW89" s="15">
        <f t="shared" si="155"/>
        <v>-3.8970589600927585E-2</v>
      </c>
      <c r="AX89" s="15">
        <f t="shared" si="155"/>
        <v>-3.7697971969533284E-2</v>
      </c>
      <c r="AY89" s="15">
        <f t="shared" si="149"/>
        <v>-3.2272152150524258E-2</v>
      </c>
      <c r="AZ89" s="15">
        <f t="shared" si="149"/>
        <v>-1.656854734134694E-2</v>
      </c>
      <c r="BA89" s="15">
        <f t="shared" si="150"/>
        <v>-1.4605819941073239E-2</v>
      </c>
      <c r="BB89" s="15">
        <f t="shared" si="151"/>
        <v>-6.2626173146340669E-3</v>
      </c>
      <c r="BC89" s="15">
        <f t="shared" si="152"/>
        <v>-5.357902366596945E-3</v>
      </c>
      <c r="BD89" s="15">
        <f t="shared" si="153"/>
        <v>-1</v>
      </c>
      <c r="BE89" s="15" t="e">
        <f t="shared" si="154"/>
        <v>#DIV/0!</v>
      </c>
      <c r="BF89" s="1276"/>
      <c r="BG89" s="1276"/>
    </row>
    <row r="90" spans="22:60" ht="15" customHeight="1">
      <c r="V90" s="40" t="s">
        <v>301</v>
      </c>
      <c r="Y90" s="40" t="s">
        <v>685</v>
      </c>
      <c r="Z90" s="71"/>
      <c r="AA90" s="1847"/>
      <c r="AB90" s="15">
        <f t="shared" ref="AB90:AX90" si="156">AB30/AA30-1</f>
        <v>0.4473051508995276</v>
      </c>
      <c r="AC90" s="15">
        <f t="shared" si="156"/>
        <v>5.8909084027853442E-2</v>
      </c>
      <c r="AD90" s="15">
        <f t="shared" si="156"/>
        <v>-6.2576278211847747E-2</v>
      </c>
      <c r="AE90" s="15">
        <f t="shared" si="156"/>
        <v>-3.6941468656072174E-2</v>
      </c>
      <c r="AF90" s="15">
        <f t="shared" si="156"/>
        <v>-4.8265763979765675E-3</v>
      </c>
      <c r="AG90" s="15">
        <f t="shared" si="156"/>
        <v>-2.9887939460153334E-2</v>
      </c>
      <c r="AH90" s="15">
        <f t="shared" si="156"/>
        <v>-2.5731477720043361E-2</v>
      </c>
      <c r="AI90" s="15">
        <f t="shared" si="156"/>
        <v>-0.1053435553120744</v>
      </c>
      <c r="AJ90" s="15">
        <f t="shared" si="156"/>
        <v>-0.10441121085846516</v>
      </c>
      <c r="AK90" s="15">
        <f t="shared" si="156"/>
        <v>-4.7048762338735339E-2</v>
      </c>
      <c r="AL90" s="15">
        <f t="shared" si="156"/>
        <v>-9.5118293634690931E-2</v>
      </c>
      <c r="AM90" s="15">
        <f t="shared" si="156"/>
        <v>-3.6777509723882607E-2</v>
      </c>
      <c r="AN90" s="15">
        <f t="shared" si="156"/>
        <v>0.10849649712694398</v>
      </c>
      <c r="AO90" s="15">
        <f t="shared" si="156"/>
        <v>1.7063129636681662E-2</v>
      </c>
      <c r="AP90" s="15">
        <f t="shared" si="156"/>
        <v>7.3661315723191567E-2</v>
      </c>
      <c r="AQ90" s="15">
        <f t="shared" si="156"/>
        <v>-3.7259299795472933E-2</v>
      </c>
      <c r="AR90" s="15">
        <f t="shared" si="156"/>
        <v>4.9007432749611057E-2</v>
      </c>
      <c r="AS90" s="15">
        <f t="shared" si="156"/>
        <v>7.521860666272806E-3</v>
      </c>
      <c r="AT90" s="15">
        <f t="shared" si="156"/>
        <v>-6.9098128843035123E-2</v>
      </c>
      <c r="AU90" s="15">
        <f t="shared" si="156"/>
        <v>-5.7445678182513893E-2</v>
      </c>
      <c r="AV90" s="15">
        <f t="shared" si="156"/>
        <v>-1.7320006985226399E-2</v>
      </c>
      <c r="AW90" s="15">
        <f t="shared" si="156"/>
        <v>-2.6451861123126696E-2</v>
      </c>
      <c r="AX90" s="15">
        <f t="shared" si="156"/>
        <v>-6.5281960568657982E-2</v>
      </c>
      <c r="AY90" s="15">
        <f t="shared" si="149"/>
        <v>-3.671513073173871E-2</v>
      </c>
      <c r="AZ90" s="15">
        <f t="shared" si="149"/>
        <v>-5.2316973722377536E-2</v>
      </c>
      <c r="BA90" s="15">
        <f t="shared" si="150"/>
        <v>-3.4766368424708149E-2</v>
      </c>
      <c r="BB90" s="15">
        <f t="shared" si="151"/>
        <v>2.0191079567368764E-3</v>
      </c>
      <c r="BC90" s="15">
        <f t="shared" si="152"/>
        <v>-8.3233657922903714E-2</v>
      </c>
      <c r="BD90" s="15">
        <f t="shared" si="153"/>
        <v>-1</v>
      </c>
      <c r="BE90" s="15" t="e">
        <f t="shared" si="154"/>
        <v>#DIV/0!</v>
      </c>
      <c r="BF90" s="1276"/>
      <c r="BG90" s="1276"/>
    </row>
    <row r="91" spans="22:60" ht="15" customHeight="1">
      <c r="V91" s="1454" t="s">
        <v>1059</v>
      </c>
      <c r="Y91" s="40" t="s">
        <v>1245</v>
      </c>
      <c r="Z91" s="71"/>
      <c r="AA91" s="1847"/>
      <c r="AB91" s="15">
        <f t="shared" ref="AB91:AX91" si="157">AB31/AA31-1</f>
        <v>-4.8183382339202385E-2</v>
      </c>
      <c r="AC91" s="15">
        <f t="shared" si="157"/>
        <v>-3.6334855814226241E-3</v>
      </c>
      <c r="AD91" s="15">
        <f t="shared" si="157"/>
        <v>-2.8484594007519681E-2</v>
      </c>
      <c r="AE91" s="15">
        <f t="shared" si="157"/>
        <v>0.11800273752218593</v>
      </c>
      <c r="AF91" s="15">
        <f t="shared" si="157"/>
        <v>-9.2653068250858617E-3</v>
      </c>
      <c r="AG91" s="15">
        <f t="shared" si="157"/>
        <v>9.9197189414726106E-2</v>
      </c>
      <c r="AH91" s="15">
        <f t="shared" si="157"/>
        <v>5.4305549884818394E-2</v>
      </c>
      <c r="AI91" s="15">
        <f t="shared" si="157"/>
        <v>-0.11030208511895345</v>
      </c>
      <c r="AJ91" s="15">
        <f t="shared" si="157"/>
        <v>-0.59546347464180549</v>
      </c>
      <c r="AK91" s="15">
        <f t="shared" si="157"/>
        <v>0.59289223910049871</v>
      </c>
      <c r="AL91" s="15">
        <f t="shared" si="157"/>
        <v>-0.50025631650692182</v>
      </c>
      <c r="AM91" s="15">
        <f t="shared" si="157"/>
        <v>-4.0483974728554917E-2</v>
      </c>
      <c r="AN91" s="15">
        <f t="shared" si="157"/>
        <v>1.4088263000453294E-2</v>
      </c>
      <c r="AO91" s="15">
        <f t="shared" si="157"/>
        <v>4.7677706740626657E-2</v>
      </c>
      <c r="AP91" s="15">
        <f t="shared" si="157"/>
        <v>-0.14528068965870178</v>
      </c>
      <c r="AQ91" s="15">
        <f t="shared" si="157"/>
        <v>7.4079922757466221E-2</v>
      </c>
      <c r="AR91" s="15">
        <f t="shared" si="157"/>
        <v>-0.25470697886317895</v>
      </c>
      <c r="AS91" s="15">
        <f t="shared" si="157"/>
        <v>8.4974686947834499E-2</v>
      </c>
      <c r="AT91" s="15">
        <f t="shared" si="157"/>
        <v>3.043544872867443E-2</v>
      </c>
      <c r="AU91" s="15">
        <f t="shared" si="157"/>
        <v>-0.20265102474387209</v>
      </c>
      <c r="AV91" s="15">
        <f t="shared" si="157"/>
        <v>-0.14887804507445468</v>
      </c>
      <c r="AW91" s="15">
        <f t="shared" si="157"/>
        <v>-9.9494373157499316E-2</v>
      </c>
      <c r="AX91" s="15">
        <f t="shared" si="157"/>
        <v>1.0887650033230667E-2</v>
      </c>
      <c r="AY91" s="15">
        <f t="shared" si="149"/>
        <v>-7.4634010577897536E-3</v>
      </c>
      <c r="AZ91" s="15">
        <f t="shared" si="149"/>
        <v>-0.2530479546419373</v>
      </c>
      <c r="BA91" s="15">
        <f t="shared" si="150"/>
        <v>-7.9014372255020504E-2</v>
      </c>
      <c r="BB91" s="15">
        <f t="shared" si="151"/>
        <v>-7.6899499759932155E-2</v>
      </c>
      <c r="BC91" s="15">
        <f t="shared" si="152"/>
        <v>-0.14112865383918327</v>
      </c>
      <c r="BD91" s="15">
        <f t="shared" si="153"/>
        <v>-1</v>
      </c>
      <c r="BE91" s="15" t="e">
        <f t="shared" si="154"/>
        <v>#DIV/0!</v>
      </c>
      <c r="BF91" s="1276"/>
      <c r="BG91" s="1276"/>
    </row>
    <row r="92" spans="22:60" ht="15" customHeight="1">
      <c r="V92" s="40" t="s">
        <v>314</v>
      </c>
      <c r="Y92" s="40" t="s">
        <v>798</v>
      </c>
      <c r="Z92" s="71"/>
      <c r="AA92" s="1847"/>
      <c r="AB92" s="15">
        <f t="shared" ref="AB92:AN92" si="158">AB32/AA32-1</f>
        <v>4.952574990225056E-3</v>
      </c>
      <c r="AC92" s="15">
        <f t="shared" si="158"/>
        <v>-1.9320115141051586E-3</v>
      </c>
      <c r="AD92" s="15">
        <f t="shared" si="158"/>
        <v>-1.6019471120939155E-2</v>
      </c>
      <c r="AE92" s="15">
        <f t="shared" si="158"/>
        <v>-2.2513199505216797E-2</v>
      </c>
      <c r="AF92" s="15">
        <f t="shared" si="158"/>
        <v>-1.878435448163962E-2</v>
      </c>
      <c r="AG92" s="15">
        <f t="shared" si="158"/>
        <v>-1.099457971235096E-2</v>
      </c>
      <c r="AH92" s="15">
        <f t="shared" si="158"/>
        <v>-2.4572554181994111E-3</v>
      </c>
      <c r="AI92" s="15">
        <f t="shared" si="158"/>
        <v>-1.6260933951324108E-2</v>
      </c>
      <c r="AJ92" s="15">
        <f t="shared" si="158"/>
        <v>-9.9907197867057373E-3</v>
      </c>
      <c r="AK92" s="15">
        <f t="shared" si="158"/>
        <v>5.9564464378827342E-3</v>
      </c>
      <c r="AL92" s="15">
        <f t="shared" si="158"/>
        <v>2.1146891821202107E-3</v>
      </c>
      <c r="AM92" s="15">
        <f t="shared" si="158"/>
        <v>1.1544002312455559E-2</v>
      </c>
      <c r="AN92" s="15">
        <f t="shared" si="158"/>
        <v>1.1263363727176179E-2</v>
      </c>
      <c r="AO92" s="15">
        <f>AO32/AN32-1</f>
        <v>1.2009730281443698E-3</v>
      </c>
      <c r="AP92" s="15">
        <f t="shared" ref="AP92:AQ95" si="159">AP32/AO32-1</f>
        <v>1.0845481070701268E-2</v>
      </c>
      <c r="AQ92" s="15">
        <f t="shared" si="159"/>
        <v>2.3748508171218319E-2</v>
      </c>
      <c r="AR92" s="15">
        <f t="shared" ref="AR92:AX92" si="160">AR32/AQ32-1</f>
        <v>1.6396534699164578E-2</v>
      </c>
      <c r="AS92" s="15">
        <f t="shared" si="160"/>
        <v>1.311917688647446E-2</v>
      </c>
      <c r="AT92" s="15">
        <f t="shared" si="160"/>
        <v>1.681590376405584E-3</v>
      </c>
      <c r="AU92" s="15">
        <f t="shared" si="160"/>
        <v>-1.9300673594613627E-2</v>
      </c>
      <c r="AV92" s="15">
        <f t="shared" si="160"/>
        <v>-1.0401718228681633E-2</v>
      </c>
      <c r="AW92" s="15">
        <f t="shared" si="160"/>
        <v>-1.7039112960258618E-2</v>
      </c>
      <c r="AX92" s="15">
        <f t="shared" si="160"/>
        <v>-2.3906322007869907E-2</v>
      </c>
      <c r="AY92" s="15">
        <f t="shared" si="149"/>
        <v>-1.6024689282034932E-2</v>
      </c>
      <c r="AZ92" s="15">
        <f t="shared" si="149"/>
        <v>-4.134148644101554E-3</v>
      </c>
      <c r="BA92" s="15">
        <f t="shared" si="150"/>
        <v>-3.412307513613877E-4</v>
      </c>
      <c r="BB92" s="15">
        <f t="shared" si="151"/>
        <v>2.040817746033996E-2</v>
      </c>
      <c r="BC92" s="15">
        <f t="shared" si="152"/>
        <v>-1.0432038091522378E-3</v>
      </c>
      <c r="BD92" s="15">
        <f t="shared" si="153"/>
        <v>-1</v>
      </c>
      <c r="BE92" s="15" t="e">
        <f t="shared" si="154"/>
        <v>#DIV/0!</v>
      </c>
      <c r="BF92" s="1276"/>
      <c r="BG92" s="1276"/>
    </row>
    <row r="93" spans="22:60" ht="15" customHeight="1">
      <c r="V93" s="811" t="s">
        <v>315</v>
      </c>
      <c r="Y93" s="811" t="s">
        <v>799</v>
      </c>
      <c r="Z93" s="71"/>
      <c r="AA93" s="1847"/>
      <c r="AB93" s="15">
        <f t="shared" ref="AB93:AN93" si="161">AB33/AA33-1</f>
        <v>-2.1987806259358922E-2</v>
      </c>
      <c r="AC93" s="15">
        <f t="shared" si="161"/>
        <v>-7.0188481989195139E-3</v>
      </c>
      <c r="AD93" s="15">
        <f t="shared" si="161"/>
        <v>1.1581162930529132E-2</v>
      </c>
      <c r="AE93" s="15">
        <f t="shared" si="161"/>
        <v>-1.6439781640699147E-2</v>
      </c>
      <c r="AF93" s="15">
        <f t="shared" si="161"/>
        <v>-4.285987852743911E-2</v>
      </c>
      <c r="AG93" s="15">
        <f t="shared" si="161"/>
        <v>-1.80796737336677E-2</v>
      </c>
      <c r="AH93" s="15">
        <f t="shared" si="161"/>
        <v>-1.3029145204900394E-2</v>
      </c>
      <c r="AI93" s="15">
        <f t="shared" si="161"/>
        <v>-9.2694160137520853E-3</v>
      </c>
      <c r="AJ93" s="15">
        <f t="shared" si="161"/>
        <v>-3.3344517498442583E-3</v>
      </c>
      <c r="AK93" s="15">
        <f t="shared" si="161"/>
        <v>4.8368947200785328E-3</v>
      </c>
      <c r="AL93" s="15">
        <f t="shared" si="161"/>
        <v>-3.0898917143021065E-2</v>
      </c>
      <c r="AM93" s="15">
        <f t="shared" si="161"/>
        <v>-5.3878890360000709E-3</v>
      </c>
      <c r="AN93" s="15">
        <f t="shared" si="161"/>
        <v>-8.1264164095855573E-3</v>
      </c>
      <c r="AO93" s="15">
        <f>AO33/AN33-1</f>
        <v>-1.7923906516612798E-2</v>
      </c>
      <c r="AP93" s="15">
        <f t="shared" si="159"/>
        <v>-7.8316536881715137E-3</v>
      </c>
      <c r="AQ93" s="15">
        <f t="shared" si="159"/>
        <v>-9.5937806044683605E-3</v>
      </c>
      <c r="AR93" s="15">
        <f t="shared" ref="AR93:AX93" si="162">AR33/AQ33-1</f>
        <v>5.4883224068429826E-2</v>
      </c>
      <c r="AS93" s="15">
        <f t="shared" si="162"/>
        <v>-0.12079735834057714</v>
      </c>
      <c r="AT93" s="15">
        <f t="shared" si="162"/>
        <v>-4.4157739424428133E-2</v>
      </c>
      <c r="AU93" s="15">
        <f t="shared" si="162"/>
        <v>6.4000155650102197E-2</v>
      </c>
      <c r="AV93" s="15">
        <f t="shared" si="162"/>
        <v>-2.0940636710402249E-2</v>
      </c>
      <c r="AW93" s="15">
        <f t="shared" si="162"/>
        <v>1.0588347677242815E-3</v>
      </c>
      <c r="AX93" s="15">
        <f t="shared" si="162"/>
        <v>9.500189374901824E-3</v>
      </c>
      <c r="AY93" s="15">
        <f t="shared" si="149"/>
        <v>-1.1062817349042242E-2</v>
      </c>
      <c r="AZ93" s="15">
        <f t="shared" si="149"/>
        <v>7.1045399696212375E-3</v>
      </c>
      <c r="BA93" s="15">
        <f t="shared" si="150"/>
        <v>-6.6867408950713747E-3</v>
      </c>
      <c r="BB93" s="15">
        <f t="shared" si="151"/>
        <v>9.2526468114548788E-3</v>
      </c>
      <c r="BC93" s="15">
        <f t="shared" si="152"/>
        <v>-5.1495854215823922E-3</v>
      </c>
      <c r="BD93" s="15">
        <f t="shared" si="153"/>
        <v>-1</v>
      </c>
      <c r="BE93" s="15" t="e">
        <f t="shared" si="154"/>
        <v>#DIV/0!</v>
      </c>
      <c r="BF93" s="1276"/>
      <c r="BG93" s="1276"/>
    </row>
    <row r="94" spans="22:60" ht="15" customHeight="1">
      <c r="V94" s="811" t="s">
        <v>316</v>
      </c>
      <c r="Y94" s="811" t="s">
        <v>800</v>
      </c>
      <c r="Z94" s="72"/>
      <c r="AA94" s="1848"/>
      <c r="AB94" s="86">
        <f t="shared" ref="AB94:AN94" si="163">AB34/AA34-1</f>
        <v>-7.6659415741276771E-2</v>
      </c>
      <c r="AC94" s="86">
        <f t="shared" si="163"/>
        <v>3.4931533573951068E-2</v>
      </c>
      <c r="AD94" s="86">
        <f t="shared" si="163"/>
        <v>-9.1441103932778489E-2</v>
      </c>
      <c r="AE94" s="86">
        <f t="shared" si="163"/>
        <v>4.8709928918889478E-2</v>
      </c>
      <c r="AF94" s="86">
        <f t="shared" si="163"/>
        <v>-4.0741014400064834E-2</v>
      </c>
      <c r="AG94" s="86">
        <f t="shared" si="163"/>
        <v>-2.42508619997297E-2</v>
      </c>
      <c r="AH94" s="86">
        <f t="shared" si="163"/>
        <v>-2.8743521909415759E-2</v>
      </c>
      <c r="AI94" s="86">
        <f t="shared" si="163"/>
        <v>-4.495907584281833E-2</v>
      </c>
      <c r="AJ94" s="86">
        <f t="shared" si="163"/>
        <v>-1.8300078610486215E-2</v>
      </c>
      <c r="AK94" s="86">
        <f t="shared" si="163"/>
        <v>-2.7073858075568169E-2</v>
      </c>
      <c r="AL94" s="86">
        <f t="shared" si="163"/>
        <v>-7.6126076544065224E-3</v>
      </c>
      <c r="AM94" s="86">
        <f t="shared" si="163"/>
        <v>-2.9904049367594832E-2</v>
      </c>
      <c r="AN94" s="86">
        <f t="shared" si="163"/>
        <v>-4.8571876218517773E-2</v>
      </c>
      <c r="AO94" s="86">
        <f>AO34/AN34-1</f>
        <v>-3.953723832775724E-2</v>
      </c>
      <c r="AP94" s="86">
        <f t="shared" si="159"/>
        <v>1.5453931519981978E-2</v>
      </c>
      <c r="AQ94" s="86">
        <f t="shared" si="159"/>
        <v>-2.9888860886464141E-2</v>
      </c>
      <c r="AR94" s="86">
        <f t="shared" ref="AR94:AX94" si="164">AR34/AQ34-1</f>
        <v>-2.7911131337796435E-2</v>
      </c>
      <c r="AS94" s="86">
        <f t="shared" si="164"/>
        <v>-3.6531498117180039E-2</v>
      </c>
      <c r="AT94" s="86">
        <f t="shared" si="164"/>
        <v>-2.9343744546086459E-2</v>
      </c>
      <c r="AU94" s="86">
        <f t="shared" si="164"/>
        <v>-2.7024301760989022E-2</v>
      </c>
      <c r="AV94" s="86">
        <f t="shared" si="164"/>
        <v>-1.0469360401572425E-2</v>
      </c>
      <c r="AW94" s="86">
        <f t="shared" si="164"/>
        <v>-2.6355267018458806E-2</v>
      </c>
      <c r="AX94" s="86">
        <f t="shared" si="164"/>
        <v>1.8018718911573917E-2</v>
      </c>
      <c r="AY94" s="86">
        <f t="shared" si="149"/>
        <v>-2.8178169598733316E-2</v>
      </c>
      <c r="AZ94" s="86">
        <f t="shared" si="149"/>
        <v>-4.2530999823906068E-2</v>
      </c>
      <c r="BA94" s="86">
        <f t="shared" si="150"/>
        <v>1.6313891312935702E-4</v>
      </c>
      <c r="BB94" s="86">
        <f t="shared" si="151"/>
        <v>-3.9183956578806023E-2</v>
      </c>
      <c r="BC94" s="86">
        <f t="shared" si="152"/>
        <v>-1.6952605740668591E-2</v>
      </c>
      <c r="BD94" s="86">
        <f t="shared" si="153"/>
        <v>-1</v>
      </c>
      <c r="BE94" s="86" t="e">
        <f t="shared" si="154"/>
        <v>#DIV/0!</v>
      </c>
      <c r="BF94" s="1276"/>
      <c r="BG94" s="1276"/>
    </row>
    <row r="95" spans="22:60" ht="15" customHeight="1">
      <c r="V95" s="811" t="s">
        <v>305</v>
      </c>
      <c r="Y95" s="778" t="s">
        <v>690</v>
      </c>
      <c r="Z95" s="72"/>
      <c r="AA95" s="1848"/>
      <c r="AB95" s="86">
        <f t="shared" ref="AB95:AN95" si="165">AB35/AA35-1</f>
        <v>-1.0857540447275382E-2</v>
      </c>
      <c r="AC95" s="86">
        <f t="shared" si="165"/>
        <v>2.1521512489426353E-3</v>
      </c>
      <c r="AD95" s="86">
        <f t="shared" si="165"/>
        <v>2.3548915674258541E-3</v>
      </c>
      <c r="AE95" s="86">
        <f t="shared" si="165"/>
        <v>-4.9055931216276383E-3</v>
      </c>
      <c r="AF95" s="86">
        <f t="shared" si="165"/>
        <v>2.2633507807714448E-3</v>
      </c>
      <c r="AG95" s="86">
        <f t="shared" si="165"/>
        <v>2.5096789951459808E-3</v>
      </c>
      <c r="AH95" s="86">
        <f t="shared" si="165"/>
        <v>4.6811028986346592E-3</v>
      </c>
      <c r="AI95" s="86">
        <f t="shared" si="165"/>
        <v>-5.2476073253427957E-3</v>
      </c>
      <c r="AJ95" s="86">
        <f t="shared" si="165"/>
        <v>4.1518163845961631E-3</v>
      </c>
      <c r="AK95" s="86">
        <f t="shared" si="165"/>
        <v>5.2571048628855532E-3</v>
      </c>
      <c r="AL95" s="86">
        <f t="shared" si="165"/>
        <v>9.167307498517463E-3</v>
      </c>
      <c r="AM95" s="86">
        <f t="shared" si="165"/>
        <v>0.26869279834145954</v>
      </c>
      <c r="AN95" s="86">
        <f t="shared" si="165"/>
        <v>0.17558184356597728</v>
      </c>
      <c r="AO95" s="86">
        <f>AO35/AN35-1</f>
        <v>3.2343386740577351E-2</v>
      </c>
      <c r="AP95" s="86">
        <f t="shared" si="159"/>
        <v>0.13307696750727316</v>
      </c>
      <c r="AQ95" s="86">
        <f t="shared" si="159"/>
        <v>3.235896575746211E-2</v>
      </c>
      <c r="AR95" s="86">
        <f t="shared" ref="AR95:AX95" si="166">AR35/AQ35-1</f>
        <v>-3.4307535785494725E-2</v>
      </c>
      <c r="AS95" s="86">
        <f t="shared" si="166"/>
        <v>0.12414832844629808</v>
      </c>
      <c r="AT95" s="86">
        <f t="shared" si="166"/>
        <v>-8.9035872090523771E-3</v>
      </c>
      <c r="AU95" s="86">
        <f t="shared" si="166"/>
        <v>-0.1273664432618884</v>
      </c>
      <c r="AV95" s="86">
        <f t="shared" si="166"/>
        <v>0.1058768260682097</v>
      </c>
      <c r="AW95" s="86">
        <f t="shared" si="166"/>
        <v>-1.0080676876538797E-2</v>
      </c>
      <c r="AX95" s="86">
        <f t="shared" si="166"/>
        <v>-1.1200325682180767E-2</v>
      </c>
      <c r="AY95" s="86">
        <f t="shared" si="149"/>
        <v>-4.5530692662918426E-3</v>
      </c>
      <c r="AZ95" s="86">
        <f t="shared" si="149"/>
        <v>1.915877796304688E-2</v>
      </c>
      <c r="BA95" s="86">
        <f t="shared" si="150"/>
        <v>1.1005493735906757E-2</v>
      </c>
      <c r="BB95" s="86">
        <f t="shared" si="151"/>
        <v>-0.13137899993914581</v>
      </c>
      <c r="BC95" s="86">
        <f t="shared" si="152"/>
        <v>-7.1741546592853922E-3</v>
      </c>
      <c r="BD95" s="86">
        <f t="shared" si="153"/>
        <v>-1</v>
      </c>
      <c r="BE95" s="86" t="e">
        <f t="shared" si="154"/>
        <v>#DIV/0!</v>
      </c>
      <c r="BF95" s="1276"/>
      <c r="BG95" s="1276"/>
    </row>
    <row r="96" spans="22:60" ht="28">
      <c r="V96" s="1636" t="s">
        <v>1166</v>
      </c>
      <c r="Y96" s="40" t="s">
        <v>1165</v>
      </c>
      <c r="Z96" s="72"/>
      <c r="AA96" s="1848"/>
      <c r="AB96" s="86">
        <f t="shared" ref="AB96:AN96" si="167">AB36/AA36-1</f>
        <v>2.7917007876333555E-2</v>
      </c>
      <c r="AC96" s="86">
        <f t="shared" si="167"/>
        <v>8.9972813083978087E-2</v>
      </c>
      <c r="AD96" s="86">
        <f t="shared" si="167"/>
        <v>6.0217940279883031E-4</v>
      </c>
      <c r="AE96" s="86">
        <f t="shared" si="167"/>
        <v>9.7925229134193881E-2</v>
      </c>
      <c r="AF96" s="86">
        <f t="shared" si="167"/>
        <v>7.7691161536358688E-2</v>
      </c>
      <c r="AG96" s="86">
        <f t="shared" si="167"/>
        <v>6.3451917293117388E-2</v>
      </c>
      <c r="AH96" s="86">
        <f t="shared" si="167"/>
        <v>3.5116006090677221E-2</v>
      </c>
      <c r="AI96" s="86">
        <f t="shared" si="167"/>
        <v>2.0093208303038068E-3</v>
      </c>
      <c r="AJ96" s="86">
        <f t="shared" si="167"/>
        <v>3.3820294223321445E-2</v>
      </c>
      <c r="AK96" s="86">
        <f t="shared" si="167"/>
        <v>-8.8721096707473635E-3</v>
      </c>
      <c r="AL96" s="86">
        <f t="shared" si="167"/>
        <v>-3.2389373495869234E-2</v>
      </c>
      <c r="AM96" s="86">
        <f t="shared" si="167"/>
        <v>-8.403281694545639E-2</v>
      </c>
      <c r="AN96" s="86">
        <f t="shared" si="167"/>
        <v>-1.3365422370786861E-3</v>
      </c>
      <c r="AO96" s="86">
        <f t="shared" ref="AO96:AQ97" si="168">AO36/AN36-1</f>
        <v>-5.0459739091390787E-3</v>
      </c>
      <c r="AP96" s="86">
        <f t="shared" si="168"/>
        <v>3.4171235606647254E-2</v>
      </c>
      <c r="AQ96" s="86">
        <f t="shared" si="168"/>
        <v>-6.1164447593129223E-2</v>
      </c>
      <c r="AR96" s="86">
        <f t="shared" ref="AR96:AX96" si="169">AR36/AQ36-1</f>
        <v>-8.0363574566716833E-2</v>
      </c>
      <c r="AS96" s="86">
        <f t="shared" si="169"/>
        <v>-3.9836976791105649E-2</v>
      </c>
      <c r="AT96" s="86">
        <f t="shared" si="169"/>
        <v>-3.5629966754344933E-2</v>
      </c>
      <c r="AU96" s="86">
        <f t="shared" si="169"/>
        <v>-3.5111465291861599E-2</v>
      </c>
      <c r="AV96" s="86">
        <f t="shared" si="169"/>
        <v>2.4020569256233415E-3</v>
      </c>
      <c r="AW96" s="86">
        <f t="shared" si="169"/>
        <v>3.3126940745022981E-3</v>
      </c>
      <c r="AX96" s="86">
        <f t="shared" si="169"/>
        <v>7.8076044640753572E-3</v>
      </c>
      <c r="AY96" s="86">
        <f t="shared" si="149"/>
        <v>-7.3124888791925802E-2</v>
      </c>
      <c r="AZ96" s="86">
        <f t="shared" si="149"/>
        <v>5.2823209596874143E-2</v>
      </c>
      <c r="BA96" s="86">
        <f t="shared" si="150"/>
        <v>-0.12437421115899083</v>
      </c>
      <c r="BB96" s="86">
        <f t="shared" si="151"/>
        <v>8.4998383541336819E-2</v>
      </c>
      <c r="BC96" s="86">
        <f t="shared" si="152"/>
        <v>4.2171785392131067E-3</v>
      </c>
      <c r="BD96" s="86">
        <f t="shared" si="153"/>
        <v>-1</v>
      </c>
      <c r="BE96" s="86" t="e">
        <f t="shared" si="154"/>
        <v>#DIV/0!</v>
      </c>
      <c r="BF96" s="1276"/>
      <c r="BG96" s="1276"/>
    </row>
    <row r="97" spans="22:60" ht="15" customHeight="1">
      <c r="V97" s="1454" t="s">
        <v>1168</v>
      </c>
      <c r="Y97" s="636" t="s">
        <v>691</v>
      </c>
      <c r="Z97" s="71"/>
      <c r="AA97" s="1847"/>
      <c r="AB97" s="15">
        <f t="shared" ref="AB97:AN97" si="170">AB37/AA37-1</f>
        <v>9.7177613674264141E-3</v>
      </c>
      <c r="AC97" s="15">
        <f t="shared" si="170"/>
        <v>3.8235593936049028E-3</v>
      </c>
      <c r="AD97" s="15">
        <f t="shared" si="170"/>
        <v>-1.4904003195874704E-3</v>
      </c>
      <c r="AE97" s="15">
        <f t="shared" si="170"/>
        <v>-9.7822294811735766E-3</v>
      </c>
      <c r="AF97" s="15">
        <f t="shared" si="170"/>
        <v>1.9389980390690953E-2</v>
      </c>
      <c r="AG97" s="15">
        <f t="shared" si="170"/>
        <v>-6.6765111719198078E-3</v>
      </c>
      <c r="AH97" s="15">
        <f t="shared" si="170"/>
        <v>7.1518232792853187E-3</v>
      </c>
      <c r="AI97" s="15">
        <f t="shared" si="170"/>
        <v>-7.0847191638858664E-3</v>
      </c>
      <c r="AJ97" s="15">
        <f t="shared" si="170"/>
        <v>-3.1430435219511166E-2</v>
      </c>
      <c r="AK97" s="15">
        <f t="shared" si="170"/>
        <v>-1.9399486111843167E-2</v>
      </c>
      <c r="AL97" s="15">
        <f t="shared" si="170"/>
        <v>-5.9846304354903568E-3</v>
      </c>
      <c r="AM97" s="15">
        <f t="shared" si="170"/>
        <v>-6.2896786585436848E-3</v>
      </c>
      <c r="AN97" s="15">
        <f t="shared" si="170"/>
        <v>1.0063069439144812E-2</v>
      </c>
      <c r="AO97" s="15">
        <f t="shared" si="168"/>
        <v>7.8095871235503989E-3</v>
      </c>
      <c r="AP97" s="15">
        <f t="shared" si="168"/>
        <v>-1.4371897390292876E-2</v>
      </c>
      <c r="AQ97" s="15">
        <f t="shared" si="168"/>
        <v>-1.6982136885088983E-2</v>
      </c>
      <c r="AR97" s="15">
        <f t="shared" ref="AR97:AX97" si="171">AR37/AQ37-1</f>
        <v>-1.0574964098195472E-2</v>
      </c>
      <c r="AS97" s="15">
        <f t="shared" si="171"/>
        <v>-6.5090542454520062E-3</v>
      </c>
      <c r="AT97" s="15">
        <f t="shared" si="171"/>
        <v>-4.9603869635018949E-2</v>
      </c>
      <c r="AU97" s="15">
        <f t="shared" si="171"/>
        <v>1.0109266455375465E-2</v>
      </c>
      <c r="AV97" s="15">
        <f t="shared" si="171"/>
        <v>6.4189601128714635E-3</v>
      </c>
      <c r="AW97" s="15">
        <f t="shared" si="171"/>
        <v>-2.7880321050537726E-2</v>
      </c>
      <c r="AX97" s="15">
        <f t="shared" si="171"/>
        <v>6.064503750635053E-3</v>
      </c>
      <c r="AY97" s="15">
        <f t="shared" si="149"/>
        <v>-1.7545263031054859E-2</v>
      </c>
      <c r="AZ97" s="15">
        <f t="shared" si="149"/>
        <v>-8.8568892639200314E-3</v>
      </c>
      <c r="BA97" s="15">
        <f t="shared" si="150"/>
        <v>1.4763547066198868E-4</v>
      </c>
      <c r="BB97" s="15">
        <f t="shared" si="151"/>
        <v>-1.7471313533909294E-2</v>
      </c>
      <c r="BC97" s="15">
        <f t="shared" si="152"/>
        <v>-4.4940991761376337E-3</v>
      </c>
      <c r="BD97" s="15">
        <f t="shared" si="153"/>
        <v>-1</v>
      </c>
      <c r="BE97" s="15" t="e">
        <f t="shared" si="154"/>
        <v>#DIV/0!</v>
      </c>
      <c r="BF97" s="1276"/>
      <c r="BG97" s="1276"/>
    </row>
    <row r="98" spans="22:60" ht="15" customHeight="1" thickBot="1">
      <c r="V98" s="813" t="s">
        <v>298</v>
      </c>
      <c r="Y98" s="1178" t="s">
        <v>692</v>
      </c>
      <c r="Z98" s="146"/>
      <c r="AA98" s="1849"/>
      <c r="AB98" s="16">
        <f>AB38/AA38-1</f>
        <v>3.1398215802070473E-2</v>
      </c>
      <c r="AC98" s="16">
        <f t="shared" ref="AC98:AX98" si="172">AC38/AB38-1</f>
        <v>2.1549262200655228E-3</v>
      </c>
      <c r="AD98" s="16">
        <f t="shared" si="172"/>
        <v>5.4819969547728054E-3</v>
      </c>
      <c r="AE98" s="16">
        <f t="shared" si="172"/>
        <v>1.6731421971108329E-2</v>
      </c>
      <c r="AF98" s="16">
        <f t="shared" si="172"/>
        <v>4.3319715230363043E-2</v>
      </c>
      <c r="AG98" s="16">
        <f t="shared" si="172"/>
        <v>1.747842731482252E-2</v>
      </c>
      <c r="AH98" s="16">
        <f t="shared" si="172"/>
        <v>4.3690693691243565E-2</v>
      </c>
      <c r="AI98" s="16">
        <f t="shared" si="172"/>
        <v>3.4047443521057819E-2</v>
      </c>
      <c r="AJ98" s="16">
        <f t="shared" si="172"/>
        <v>1.1723622069714335E-2</v>
      </c>
      <c r="AK98" s="16">
        <f t="shared" si="172"/>
        <v>5.7418379560424837E-2</v>
      </c>
      <c r="AL98" s="16">
        <f t="shared" si="172"/>
        <v>2.6776420077545104E-2</v>
      </c>
      <c r="AM98" s="16">
        <f t="shared" si="172"/>
        <v>-0.20040526756092136</v>
      </c>
      <c r="AN98" s="16">
        <f t="shared" si="172"/>
        <v>-1.6194253958181637E-2</v>
      </c>
      <c r="AO98" s="16">
        <f t="shared" si="172"/>
        <v>-3.0052503417267618E-2</v>
      </c>
      <c r="AP98" s="16">
        <f t="shared" si="172"/>
        <v>-1.1080738771880538E-2</v>
      </c>
      <c r="AQ98" s="16">
        <f t="shared" si="172"/>
        <v>-3.8949274255013488E-3</v>
      </c>
      <c r="AR98" s="16">
        <f t="shared" si="172"/>
        <v>-4.5418802261793734E-2</v>
      </c>
      <c r="AS98" s="16">
        <f t="shared" si="172"/>
        <v>1.0328038903430148E-2</v>
      </c>
      <c r="AT98" s="16">
        <f t="shared" si="172"/>
        <v>-7.4859243678893184E-2</v>
      </c>
      <c r="AU98" s="16">
        <f t="shared" si="172"/>
        <v>-1.1331009219437527E-2</v>
      </c>
      <c r="AV98" s="16">
        <f t="shared" si="172"/>
        <v>-1.7715508477464947E-2</v>
      </c>
      <c r="AW98" s="16">
        <f t="shared" si="172"/>
        <v>5.590598214144249E-2</v>
      </c>
      <c r="AX98" s="16">
        <f t="shared" si="172"/>
        <v>-3.253159112277515E-2</v>
      </c>
      <c r="AY98" s="16">
        <f t="shared" si="149"/>
        <v>3.0883421674610112E-4</v>
      </c>
      <c r="AZ98" s="16">
        <f t="shared" si="149"/>
        <v>-4.5549250045139877E-2</v>
      </c>
      <c r="BA98" s="16">
        <f t="shared" si="150"/>
        <v>0.11830582540355494</v>
      </c>
      <c r="BB98" s="16">
        <f t="shared" si="151"/>
        <v>1.4369708509464729E-2</v>
      </c>
      <c r="BC98" s="16">
        <f t="shared" si="152"/>
        <v>2.4831684172221813E-5</v>
      </c>
      <c r="BD98" s="16">
        <f t="shared" si="153"/>
        <v>-1</v>
      </c>
      <c r="BE98" s="16" t="e">
        <f t="shared" si="154"/>
        <v>#DIV/0!</v>
      </c>
      <c r="BF98" s="1277"/>
      <c r="BG98" s="1277"/>
      <c r="BH98" s="26"/>
    </row>
    <row r="99" spans="22:60" ht="15" customHeight="1" thickTop="1">
      <c r="V99" s="814" t="s">
        <v>58</v>
      </c>
      <c r="Y99" s="814" t="s">
        <v>5</v>
      </c>
      <c r="Z99" s="73"/>
      <c r="AA99" s="1850"/>
      <c r="AB99" s="17">
        <f t="shared" ref="AB99:AN99" si="173">AB39/AA39-1</f>
        <v>-9.2653697787160594E-3</v>
      </c>
      <c r="AC99" s="17">
        <f t="shared" si="173"/>
        <v>5.453567323653985E-3</v>
      </c>
      <c r="AD99" s="17">
        <f t="shared" si="173"/>
        <v>-4.3270468232550208E-3</v>
      </c>
      <c r="AE99" s="17">
        <f t="shared" si="173"/>
        <v>3.9716426115117942E-2</v>
      </c>
      <c r="AF99" s="17">
        <f t="shared" si="173"/>
        <v>9.3631635777975397E-3</v>
      </c>
      <c r="AG99" s="17">
        <f t="shared" si="173"/>
        <v>3.4071096802044565E-2</v>
      </c>
      <c r="AH99" s="17">
        <f t="shared" si="173"/>
        <v>2.3528861215432295E-2</v>
      </c>
      <c r="AI99" s="17">
        <f t="shared" si="173"/>
        <v>-4.5091110187159833E-2</v>
      </c>
      <c r="AJ99" s="17">
        <f t="shared" si="173"/>
        <v>-0.1832952634706394</v>
      </c>
      <c r="AK99" s="17">
        <f t="shared" si="173"/>
        <v>9.1977608072619566E-2</v>
      </c>
      <c r="AL99" s="17">
        <f t="shared" si="173"/>
        <v>-0.12095587727739854</v>
      </c>
      <c r="AM99" s="17">
        <f t="shared" si="173"/>
        <v>-2.1025423454906211E-2</v>
      </c>
      <c r="AN99" s="17">
        <f t="shared" si="173"/>
        <v>-6.1461462622931506E-3</v>
      </c>
      <c r="AO99" s="17">
        <f t="shared" ref="AO99:AX99" si="174">AO39/AN39-1</f>
        <v>-6.6316226026551517E-3</v>
      </c>
      <c r="AP99" s="17">
        <f t="shared" si="174"/>
        <v>-1.7521021330867304E-2</v>
      </c>
      <c r="AQ99" s="17">
        <f t="shared" si="174"/>
        <v>-5.0193785266161584E-3</v>
      </c>
      <c r="AR99" s="17">
        <f t="shared" si="174"/>
        <v>-2.556528747620912E-2</v>
      </c>
      <c r="AS99" s="17">
        <f t="shared" si="174"/>
        <v>-3.3702790253862469E-2</v>
      </c>
      <c r="AT99" s="17">
        <f t="shared" si="174"/>
        <v>-2.752233068140697E-2</v>
      </c>
      <c r="AU99" s="17">
        <f t="shared" si="174"/>
        <v>-2.4079942497145734E-2</v>
      </c>
      <c r="AV99" s="17">
        <f t="shared" si="174"/>
        <v>-1.8270350386225265E-2</v>
      </c>
      <c r="AW99" s="17">
        <f t="shared" si="174"/>
        <v>-1.4641737043341818E-2</v>
      </c>
      <c r="AX99" s="17">
        <f t="shared" si="174"/>
        <v>1.1847940237614818E-3</v>
      </c>
      <c r="AY99" s="17">
        <f t="shared" si="149"/>
        <v>-1.838211633849296E-2</v>
      </c>
      <c r="AZ99" s="17">
        <f t="shared" si="149"/>
        <v>-1.7247540590889843E-2</v>
      </c>
      <c r="BA99" s="17">
        <f t="shared" si="150"/>
        <v>-2.6105022168736114E-2</v>
      </c>
      <c r="BB99" s="17">
        <f t="shared" si="151"/>
        <v>1.0992255065789491E-2</v>
      </c>
      <c r="BC99" s="17">
        <f t="shared" si="152"/>
        <v>-2.0463575215546426E-2</v>
      </c>
      <c r="BD99" s="17">
        <f t="shared" si="153"/>
        <v>-1</v>
      </c>
      <c r="BE99" s="17" t="e">
        <f t="shared" si="154"/>
        <v>#DIV/0!</v>
      </c>
      <c r="BF99" s="226"/>
      <c r="BG99" s="226"/>
    </row>
    <row r="132" spans="22:60">
      <c r="V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84"/>
    </row>
    <row r="133" spans="22:60">
      <c r="V133" s="646"/>
      <c r="Y133" s="646"/>
      <c r="Z133" s="4"/>
      <c r="AA133" s="4"/>
      <c r="AB133" s="4"/>
      <c r="AC133" s="4"/>
      <c r="AD133" s="4"/>
      <c r="AE133" s="4"/>
      <c r="AF133" s="4"/>
      <c r="AG133" s="4"/>
      <c r="AH133" s="4"/>
      <c r="AI133" s="4"/>
      <c r="AJ133" s="4"/>
      <c r="AK133" s="4"/>
      <c r="AL133" s="4"/>
      <c r="AM133" s="4"/>
      <c r="AN133" s="87"/>
      <c r="AO133" s="87"/>
      <c r="AP133" s="87"/>
      <c r="AQ133" s="87"/>
      <c r="AR133" s="87"/>
      <c r="AS133" s="87"/>
      <c r="AT133" s="87"/>
      <c r="AU133" s="87"/>
      <c r="AV133" s="87"/>
      <c r="AW133" s="87"/>
      <c r="AX133" s="87"/>
      <c r="AY133" s="87"/>
      <c r="AZ133" s="87"/>
      <c r="BA133" s="87"/>
      <c r="BB133" s="87"/>
      <c r="BC133" s="87"/>
      <c r="BD133" s="87"/>
      <c r="BE133" s="87"/>
      <c r="BF133" s="88"/>
      <c r="BG133" s="88"/>
      <c r="BH133" s="84"/>
    </row>
    <row r="134" spans="22:60">
      <c r="V134" s="646"/>
      <c r="Y134" s="646"/>
      <c r="Z134" s="4"/>
      <c r="AA134" s="4"/>
      <c r="AB134" s="4"/>
      <c r="AC134" s="4"/>
      <c r="AD134" s="4"/>
      <c r="AE134" s="4"/>
      <c r="AF134" s="4"/>
      <c r="AG134" s="4"/>
      <c r="AH134" s="4"/>
      <c r="AI134" s="4"/>
      <c r="AJ134" s="4"/>
      <c r="AK134" s="4"/>
      <c r="AL134" s="4"/>
      <c r="AM134" s="4"/>
      <c r="AN134" s="87"/>
      <c r="AO134" s="87"/>
      <c r="AP134" s="87"/>
      <c r="AQ134" s="87"/>
      <c r="AR134" s="87"/>
      <c r="AS134" s="87"/>
      <c r="AT134" s="87"/>
      <c r="AU134" s="87"/>
      <c r="AV134" s="87"/>
      <c r="AW134" s="87"/>
      <c r="AX134" s="87"/>
      <c r="AY134" s="87"/>
      <c r="AZ134" s="87"/>
      <c r="BA134" s="87"/>
      <c r="BB134" s="87"/>
      <c r="BC134" s="87"/>
      <c r="BD134" s="87"/>
      <c r="BE134" s="87"/>
      <c r="BF134" s="89"/>
      <c r="BG134" s="89"/>
      <c r="BH134" s="84"/>
    </row>
    <row r="135" spans="22:60">
      <c r="V135" s="646"/>
      <c r="Y135" s="646"/>
      <c r="Z135" s="4"/>
      <c r="AA135" s="4"/>
      <c r="AB135" s="4"/>
      <c r="AC135" s="4"/>
      <c r="AD135" s="4"/>
      <c r="AE135" s="4"/>
      <c r="AF135" s="4"/>
      <c r="AG135" s="4"/>
      <c r="AH135" s="4"/>
      <c r="AI135" s="4"/>
      <c r="AJ135" s="4"/>
      <c r="AK135" s="4"/>
      <c r="AL135" s="4"/>
      <c r="AM135" s="4"/>
      <c r="AN135" s="87"/>
      <c r="AO135" s="87"/>
      <c r="AP135" s="87"/>
      <c r="AQ135" s="87"/>
      <c r="AR135" s="87"/>
      <c r="AS135" s="87"/>
      <c r="AT135" s="87"/>
      <c r="AU135" s="87"/>
      <c r="AV135" s="87"/>
      <c r="AW135" s="87"/>
      <c r="AX135" s="87"/>
      <c r="AY135" s="87"/>
      <c r="AZ135" s="87"/>
      <c r="BA135" s="87"/>
      <c r="BB135" s="87"/>
      <c r="BC135" s="87"/>
      <c r="BD135" s="87"/>
      <c r="BE135" s="87"/>
      <c r="BF135" s="89"/>
      <c r="BG135" s="89"/>
      <c r="BH135" s="84"/>
    </row>
    <row r="136" spans="22:60">
      <c r="V136" s="646"/>
      <c r="Y136" s="646"/>
      <c r="Z136" s="4"/>
      <c r="AA136" s="4"/>
      <c r="AB136" s="4"/>
      <c r="AC136" s="4"/>
      <c r="AD136" s="4"/>
      <c r="AE136" s="4"/>
      <c r="AF136" s="4"/>
      <c r="AG136" s="4"/>
      <c r="AH136" s="4"/>
      <c r="AI136" s="4"/>
      <c r="AJ136" s="4"/>
      <c r="AK136" s="4"/>
      <c r="AL136" s="4"/>
      <c r="AM136" s="4"/>
      <c r="AN136" s="87"/>
      <c r="AO136" s="87"/>
      <c r="AP136" s="87"/>
      <c r="AQ136" s="87"/>
      <c r="AR136" s="87"/>
      <c r="AS136" s="87"/>
      <c r="AT136" s="87"/>
      <c r="AU136" s="87"/>
      <c r="AV136" s="87"/>
      <c r="AW136" s="87"/>
      <c r="AX136" s="87"/>
      <c r="AY136" s="87"/>
      <c r="AZ136" s="87"/>
      <c r="BA136" s="87"/>
      <c r="BB136" s="87"/>
      <c r="BC136" s="87"/>
      <c r="BD136" s="87"/>
      <c r="BE136" s="87"/>
      <c r="BF136" s="90"/>
      <c r="BG136" s="90"/>
      <c r="BH136" s="84"/>
    </row>
    <row r="137" spans="22:60">
      <c r="V137" s="646"/>
      <c r="Y137" s="646"/>
      <c r="Z137" s="4"/>
      <c r="AA137" s="4"/>
      <c r="AB137" s="4"/>
      <c r="AC137" s="4"/>
      <c r="AD137" s="4"/>
      <c r="AE137" s="4"/>
      <c r="AF137" s="4"/>
      <c r="AG137" s="4"/>
      <c r="AH137" s="4"/>
      <c r="AI137" s="4"/>
      <c r="AJ137" s="4"/>
      <c r="AK137" s="4"/>
      <c r="AL137" s="4"/>
      <c r="AM137" s="4"/>
      <c r="AN137" s="87"/>
      <c r="AO137" s="87"/>
      <c r="AP137" s="87"/>
      <c r="AQ137" s="87"/>
      <c r="AR137" s="87"/>
      <c r="AS137" s="87"/>
      <c r="AT137" s="87"/>
      <c r="AU137" s="87"/>
      <c r="AV137" s="87"/>
      <c r="AW137" s="87"/>
      <c r="AX137" s="87"/>
      <c r="AY137" s="87"/>
      <c r="AZ137" s="87"/>
      <c r="BA137" s="87"/>
      <c r="BB137" s="87"/>
      <c r="BC137" s="87"/>
      <c r="BD137" s="87"/>
      <c r="BE137" s="87"/>
      <c r="BF137" s="90"/>
      <c r="BG137" s="90"/>
      <c r="BH137" s="84"/>
    </row>
    <row r="138" spans="22:60">
      <c r="V138" s="646"/>
      <c r="Y138" s="646"/>
      <c r="Z138" s="4"/>
      <c r="AA138" s="4"/>
      <c r="AB138" s="4"/>
      <c r="AC138" s="4"/>
      <c r="AD138" s="4"/>
      <c r="AE138" s="4"/>
      <c r="AF138" s="4"/>
      <c r="AG138" s="4"/>
      <c r="AH138" s="4"/>
      <c r="AI138" s="4"/>
      <c r="AJ138" s="4"/>
      <c r="AK138" s="4"/>
      <c r="AL138" s="4"/>
      <c r="AM138" s="4"/>
      <c r="AN138" s="87"/>
      <c r="AO138" s="87"/>
      <c r="AP138" s="87"/>
      <c r="AQ138" s="87"/>
      <c r="AR138" s="87"/>
      <c r="AS138" s="87"/>
      <c r="AT138" s="87"/>
      <c r="AU138" s="87"/>
      <c r="AV138" s="87"/>
      <c r="AW138" s="87"/>
      <c r="AX138" s="87"/>
      <c r="AY138" s="87"/>
      <c r="AZ138" s="87"/>
      <c r="BA138" s="87"/>
      <c r="BB138" s="87"/>
      <c r="BC138" s="87"/>
      <c r="BD138" s="87"/>
      <c r="BE138" s="87"/>
      <c r="BF138" s="90"/>
      <c r="BG138" s="90"/>
      <c r="BH138" s="84"/>
    </row>
    <row r="139" spans="22:60">
      <c r="V139" s="646"/>
      <c r="Y139" s="646"/>
      <c r="Z139" s="4"/>
      <c r="AA139" s="4"/>
      <c r="AB139" s="4"/>
      <c r="AC139" s="4"/>
      <c r="AD139" s="4"/>
      <c r="AE139" s="4"/>
      <c r="AF139" s="4"/>
      <c r="AG139" s="4"/>
      <c r="AH139" s="4"/>
      <c r="AI139" s="4"/>
      <c r="AJ139" s="4"/>
      <c r="AK139" s="4"/>
      <c r="AL139" s="4"/>
      <c r="AM139" s="4"/>
      <c r="AN139" s="87"/>
      <c r="AO139" s="87"/>
      <c r="AP139" s="87"/>
      <c r="AQ139" s="87"/>
      <c r="AR139" s="87"/>
      <c r="AS139" s="87"/>
      <c r="AT139" s="87"/>
      <c r="AU139" s="87"/>
      <c r="AV139" s="87"/>
      <c r="AW139" s="87"/>
      <c r="AX139" s="87"/>
      <c r="AY139" s="87"/>
      <c r="AZ139" s="87"/>
      <c r="BA139" s="87"/>
      <c r="BB139" s="87"/>
      <c r="BC139" s="87"/>
      <c r="BD139" s="87"/>
      <c r="BE139" s="87"/>
      <c r="BF139" s="90"/>
      <c r="BG139" s="90"/>
      <c r="BH139" s="84"/>
    </row>
    <row r="140" spans="22:60">
      <c r="V140" s="646"/>
      <c r="Y140" s="646"/>
      <c r="Z140" s="4"/>
      <c r="AA140" s="4"/>
      <c r="AB140" s="4"/>
      <c r="AC140" s="4"/>
      <c r="AD140" s="4"/>
      <c r="AE140" s="4"/>
      <c r="AF140" s="4"/>
      <c r="AG140" s="4"/>
      <c r="AH140" s="4"/>
      <c r="AI140" s="4"/>
      <c r="AJ140" s="4"/>
      <c r="AK140" s="4"/>
      <c r="AL140" s="4"/>
      <c r="AM140" s="4"/>
      <c r="AN140" s="87"/>
      <c r="AO140" s="87"/>
      <c r="AP140" s="87"/>
      <c r="AQ140" s="87"/>
      <c r="AR140" s="87"/>
      <c r="AS140" s="87"/>
      <c r="AT140" s="87"/>
      <c r="AU140" s="87"/>
      <c r="AV140" s="87"/>
      <c r="AW140" s="87"/>
      <c r="AX140" s="87"/>
      <c r="AY140" s="87"/>
      <c r="AZ140" s="87"/>
      <c r="BA140" s="87"/>
      <c r="BB140" s="87"/>
      <c r="BC140" s="87"/>
      <c r="BD140" s="87"/>
      <c r="BE140" s="87"/>
      <c r="BF140" s="90"/>
      <c r="BG140" s="90"/>
      <c r="BH140" s="84"/>
    </row>
    <row r="141" spans="22:60">
      <c r="V141" s="646"/>
      <c r="Y141" s="646"/>
      <c r="Z141" s="4"/>
      <c r="AA141" s="4"/>
      <c r="AB141" s="4"/>
      <c r="AC141" s="4"/>
      <c r="AD141" s="4"/>
      <c r="AE141" s="4"/>
      <c r="AF141" s="4"/>
      <c r="AG141" s="4"/>
      <c r="AH141" s="4"/>
      <c r="AI141" s="4"/>
      <c r="AJ141" s="4"/>
      <c r="AK141" s="4"/>
      <c r="AL141" s="4"/>
      <c r="AM141" s="4"/>
      <c r="AN141" s="87"/>
      <c r="AO141" s="87"/>
      <c r="AP141" s="87"/>
      <c r="AQ141" s="87"/>
      <c r="AR141" s="87"/>
      <c r="AS141" s="87"/>
      <c r="AT141" s="87"/>
      <c r="AU141" s="87"/>
      <c r="AV141" s="87"/>
      <c r="AW141" s="87"/>
      <c r="AX141" s="87"/>
      <c r="AY141" s="87"/>
      <c r="AZ141" s="87"/>
      <c r="BA141" s="87"/>
      <c r="BB141" s="87"/>
      <c r="BC141" s="87"/>
      <c r="BD141" s="87"/>
      <c r="BE141" s="87"/>
      <c r="BF141" s="90"/>
      <c r="BG141" s="90"/>
      <c r="BH141" s="84"/>
    </row>
    <row r="142" spans="22:60">
      <c r="V142" s="646"/>
      <c r="Y142" s="646"/>
      <c r="Z142" s="4"/>
      <c r="AA142" s="4"/>
      <c r="AB142" s="4"/>
      <c r="AC142" s="4"/>
      <c r="AD142" s="4"/>
      <c r="AE142" s="4"/>
      <c r="AF142" s="4"/>
      <c r="AG142" s="4"/>
      <c r="AH142" s="4"/>
      <c r="AI142" s="4"/>
      <c r="AJ142" s="4"/>
      <c r="AK142" s="4"/>
      <c r="AL142" s="4"/>
      <c r="AM142" s="4"/>
      <c r="AN142" s="87"/>
      <c r="AO142" s="87"/>
      <c r="AP142" s="87"/>
      <c r="AQ142" s="87"/>
      <c r="AR142" s="87"/>
      <c r="AS142" s="87"/>
      <c r="AT142" s="87"/>
      <c r="AU142" s="87"/>
      <c r="AV142" s="87"/>
      <c r="AW142" s="87"/>
      <c r="AX142" s="87"/>
      <c r="AY142" s="87"/>
      <c r="AZ142" s="87"/>
      <c r="BA142" s="87"/>
      <c r="BB142" s="87"/>
      <c r="BC142" s="87"/>
      <c r="BD142" s="87"/>
      <c r="BE142" s="87"/>
      <c r="BF142" s="90"/>
      <c r="BG142" s="90"/>
      <c r="BH142" s="84"/>
    </row>
    <row r="143" spans="22:60">
      <c r="V143" s="646"/>
      <c r="Y143" s="646"/>
      <c r="Z143" s="4"/>
      <c r="AA143" s="4"/>
      <c r="AB143" s="4"/>
      <c r="AC143" s="4"/>
      <c r="AD143" s="4"/>
      <c r="AE143" s="4"/>
      <c r="AF143" s="4"/>
      <c r="AG143" s="4"/>
      <c r="AH143" s="4"/>
      <c r="AI143" s="4"/>
      <c r="AJ143" s="4"/>
      <c r="AK143" s="4"/>
      <c r="AL143" s="4"/>
      <c r="AM143" s="4"/>
      <c r="AN143" s="87"/>
      <c r="AO143" s="87"/>
      <c r="AP143" s="87"/>
      <c r="AQ143" s="87"/>
      <c r="AR143" s="87"/>
      <c r="AS143" s="87"/>
      <c r="AT143" s="87"/>
      <c r="AU143" s="87"/>
      <c r="AV143" s="87"/>
      <c r="AW143" s="87"/>
      <c r="AX143" s="87"/>
      <c r="AY143" s="87"/>
      <c r="AZ143" s="87"/>
      <c r="BA143" s="87"/>
      <c r="BB143" s="87"/>
      <c r="BC143" s="87"/>
      <c r="BD143" s="87"/>
      <c r="BE143" s="87"/>
      <c r="BF143" s="90"/>
      <c r="BG143" s="90"/>
      <c r="BH143" s="84"/>
    </row>
    <row r="144" spans="22:60">
      <c r="V144" s="646"/>
      <c r="Y144" s="646"/>
      <c r="Z144" s="4"/>
      <c r="AA144" s="4"/>
      <c r="AB144" s="4"/>
      <c r="AC144" s="4"/>
      <c r="AD144" s="4"/>
      <c r="AE144" s="4"/>
      <c r="AF144" s="4"/>
      <c r="AG144" s="4"/>
      <c r="AH144" s="4"/>
      <c r="AI144" s="4"/>
      <c r="AJ144" s="4"/>
      <c r="AK144" s="4"/>
      <c r="AL144" s="4"/>
      <c r="AM144" s="4"/>
      <c r="AN144" s="87"/>
      <c r="AO144" s="87"/>
      <c r="AP144" s="87"/>
      <c r="AQ144" s="87"/>
      <c r="AR144" s="87"/>
      <c r="AS144" s="87"/>
      <c r="AT144" s="87"/>
      <c r="AU144" s="87"/>
      <c r="AV144" s="87"/>
      <c r="AW144" s="87"/>
      <c r="AX144" s="87"/>
      <c r="AY144" s="87"/>
      <c r="AZ144" s="87"/>
      <c r="BA144" s="87"/>
      <c r="BB144" s="87"/>
      <c r="BC144" s="87"/>
      <c r="BD144" s="87"/>
      <c r="BE144" s="87"/>
      <c r="BF144" s="90"/>
      <c r="BG144" s="90"/>
      <c r="BH144" s="84"/>
    </row>
    <row r="145" spans="22:60">
      <c r="V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row>
    <row r="146" spans="22:60">
      <c r="V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2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BL201"/>
  <sheetViews>
    <sheetView zoomScale="85" zoomScaleNormal="85" workbookViewId="0">
      <pane xSplit="23" ySplit="3" topLeftCell="X4" activePane="bottomRight" state="frozen"/>
      <selection pane="topRight" activeCell="X1" sqref="X1"/>
      <selection pane="bottomLeft" activeCell="A4" sqref="A4"/>
      <selection pane="bottomRight" activeCell="CT94" sqref="CT94"/>
    </sheetView>
  </sheetViews>
  <sheetFormatPr defaultColWidth="9.6328125" defaultRowHeight="14"/>
  <cols>
    <col min="1" max="1" width="1.6328125" style="198" customWidth="1"/>
    <col min="2" max="19" width="1.6328125" style="1" hidden="1" customWidth="1"/>
    <col min="20" max="21" width="1.6328125" style="1" customWidth="1"/>
    <col min="22" max="22" width="40" style="1" customWidth="1"/>
    <col min="23" max="23" width="1.6328125" style="198" customWidth="1"/>
    <col min="24" max="24" width="1.6328125" style="1" customWidth="1"/>
    <col min="25" max="25" width="51.90625" style="1" bestFit="1" customWidth="1"/>
    <col min="26" max="26" width="10.6328125" style="1" hidden="1" customWidth="1"/>
    <col min="27" max="27" width="9.81640625" style="1" bestFit="1" customWidth="1"/>
    <col min="28" max="28" width="10.90625" style="1" bestFit="1" customWidth="1"/>
    <col min="29" max="29" width="9.81640625" style="1" bestFit="1" customWidth="1"/>
    <col min="30" max="30" width="10.90625" style="1" bestFit="1" customWidth="1"/>
    <col min="31" max="33" width="10.1796875" style="1" bestFit="1" customWidth="1"/>
    <col min="34" max="41" width="11.453125" style="1" bestFit="1" customWidth="1"/>
    <col min="42" max="53" width="12.26953125" style="1" bestFit="1" customWidth="1"/>
    <col min="54" max="54" width="11.453125" style="1" bestFit="1" customWidth="1"/>
    <col min="55" max="55" width="12.26953125" style="1" bestFit="1" customWidth="1"/>
    <col min="56" max="57" width="9" style="1" hidden="1" customWidth="1"/>
    <col min="58" max="58" width="3.453125" style="198" customWidth="1"/>
    <col min="59" max="59" width="8.36328125" style="1" customWidth="1"/>
    <col min="60" max="16384" width="9.6328125" style="1"/>
  </cols>
  <sheetData>
    <row r="1" spans="1:64" ht="52.5" customHeight="1">
      <c r="U1" s="1997" t="s">
        <v>1031</v>
      </c>
      <c r="V1" s="1997"/>
      <c r="X1" s="1997" t="s">
        <v>940</v>
      </c>
      <c r="Y1" s="1997"/>
    </row>
    <row r="2" spans="1:64" ht="14.25" customHeight="1">
      <c r="U2" s="1440" t="str">
        <f>'0.Contents'!$C2</f>
        <v>＜確報値＞</v>
      </c>
      <c r="X2" s="84"/>
      <c r="Z2" s="796"/>
      <c r="AH2" s="84"/>
    </row>
    <row r="3" spans="1:64" ht="16.5">
      <c r="U3" s="201" t="s">
        <v>1388</v>
      </c>
      <c r="X3" s="9" t="s">
        <v>941</v>
      </c>
    </row>
    <row r="4" spans="1:64">
      <c r="U4" s="833"/>
      <c r="V4" s="834"/>
      <c r="X4" s="833"/>
      <c r="Y4" s="834"/>
      <c r="Z4" s="213"/>
      <c r="AA4" s="118">
        <v>1990</v>
      </c>
      <c r="AB4" s="118">
        <f>AA4+1</f>
        <v>1991</v>
      </c>
      <c r="AC4" s="118">
        <f>AB4+1</f>
        <v>1992</v>
      </c>
      <c r="AD4" s="118">
        <f>AC4+1</f>
        <v>1993</v>
      </c>
      <c r="AE4" s="118">
        <f>AD4+1</f>
        <v>1994</v>
      </c>
      <c r="AF4" s="118">
        <f>AE4+1</f>
        <v>1995</v>
      </c>
      <c r="AG4" s="118">
        <f t="shared" ref="AG4:BE4" si="0">AF4+1</f>
        <v>1996</v>
      </c>
      <c r="AH4" s="118">
        <f t="shared" si="0"/>
        <v>1997</v>
      </c>
      <c r="AI4" s="118">
        <f t="shared" si="0"/>
        <v>1998</v>
      </c>
      <c r="AJ4" s="118">
        <f t="shared" si="0"/>
        <v>1999</v>
      </c>
      <c r="AK4" s="118">
        <f t="shared" si="0"/>
        <v>2000</v>
      </c>
      <c r="AL4" s="118">
        <f t="shared" si="0"/>
        <v>2001</v>
      </c>
      <c r="AM4" s="118">
        <f t="shared" si="0"/>
        <v>2002</v>
      </c>
      <c r="AN4" s="118">
        <f t="shared" si="0"/>
        <v>2003</v>
      </c>
      <c r="AO4" s="118">
        <f t="shared" si="0"/>
        <v>2004</v>
      </c>
      <c r="AP4" s="118">
        <f t="shared" si="0"/>
        <v>2005</v>
      </c>
      <c r="AQ4" s="118">
        <f>AP4+1</f>
        <v>2006</v>
      </c>
      <c r="AR4" s="118">
        <f>AQ4+1</f>
        <v>2007</v>
      </c>
      <c r="AS4" s="118">
        <f>AR4+1</f>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471"/>
    </row>
    <row r="5" spans="1:64" ht="17.149999999999999" customHeight="1">
      <c r="U5" s="763" t="s">
        <v>19</v>
      </c>
      <c r="V5" s="722"/>
      <c r="X5" s="763" t="s">
        <v>19</v>
      </c>
      <c r="Y5" s="722"/>
      <c r="Z5" s="111"/>
      <c r="AA5" s="111">
        <f>SUM(AA6:AA15)</f>
        <v>15932.309861006501</v>
      </c>
      <c r="AB5" s="111">
        <f t="shared" ref="AB5:BE5" si="1">SUM(AB6:AB15)</f>
        <v>17349.612944863187</v>
      </c>
      <c r="AC5" s="111">
        <f t="shared" si="1"/>
        <v>17767.22403564693</v>
      </c>
      <c r="AD5" s="111">
        <f t="shared" si="1"/>
        <v>18129.158284890007</v>
      </c>
      <c r="AE5" s="111">
        <f t="shared" si="1"/>
        <v>21051.895213035114</v>
      </c>
      <c r="AF5" s="111">
        <f t="shared" si="1"/>
        <v>25213.191034391046</v>
      </c>
      <c r="AG5" s="111">
        <f t="shared" si="1"/>
        <v>24598.107256849213</v>
      </c>
      <c r="AH5" s="111">
        <f t="shared" si="1"/>
        <v>24436.792431397134</v>
      </c>
      <c r="AI5" s="111">
        <f t="shared" si="1"/>
        <v>23742.102500183373</v>
      </c>
      <c r="AJ5" s="111">
        <f t="shared" si="1"/>
        <v>24368.275903524489</v>
      </c>
      <c r="AK5" s="111">
        <f t="shared" si="1"/>
        <v>22851.99810707966</v>
      </c>
      <c r="AL5" s="111">
        <f t="shared" si="1"/>
        <v>19462.521407101936</v>
      </c>
      <c r="AM5" s="111">
        <f t="shared" si="1"/>
        <v>16236.391797572243</v>
      </c>
      <c r="AN5" s="111">
        <f t="shared" si="1"/>
        <v>16229.258623473814</v>
      </c>
      <c r="AO5" s="111">
        <f t="shared" si="1"/>
        <v>12422.56420655633</v>
      </c>
      <c r="AP5" s="111">
        <f t="shared" si="1"/>
        <v>12784.022032514813</v>
      </c>
      <c r="AQ5" s="111">
        <f t="shared" si="1"/>
        <v>14630.088728013057</v>
      </c>
      <c r="AR5" s="111">
        <f t="shared" si="1"/>
        <v>16712.624766565696</v>
      </c>
      <c r="AS5" s="111">
        <f t="shared" si="1"/>
        <v>19293.113917906056</v>
      </c>
      <c r="AT5" s="111">
        <f t="shared" si="1"/>
        <v>20934.099089037467</v>
      </c>
      <c r="AU5" s="111">
        <f t="shared" si="1"/>
        <v>23315.041111894192</v>
      </c>
      <c r="AV5" s="111">
        <f t="shared" si="1"/>
        <v>26104.826193760338</v>
      </c>
      <c r="AW5" s="111">
        <f t="shared" si="1"/>
        <v>29360.711378609543</v>
      </c>
      <c r="AX5" s="111">
        <f t="shared" si="1"/>
        <v>32103.862682894563</v>
      </c>
      <c r="AY5" s="111">
        <f t="shared" si="1"/>
        <v>35783.47353476534</v>
      </c>
      <c r="AZ5" s="111">
        <f t="shared" si="1"/>
        <v>39262.797459515103</v>
      </c>
      <c r="BA5" s="111">
        <f t="shared" si="1"/>
        <v>42574.739632459132</v>
      </c>
      <c r="BB5" s="111">
        <f t="shared" si="1"/>
        <v>44891.0973333726</v>
      </c>
      <c r="BC5" s="111">
        <f t="shared" si="1"/>
        <v>46987.668471165503</v>
      </c>
      <c r="BD5" s="111">
        <f t="shared" si="1"/>
        <v>0</v>
      </c>
      <c r="BE5" s="111">
        <f t="shared" si="1"/>
        <v>0</v>
      </c>
      <c r="BF5" s="433"/>
      <c r="BK5" s="99"/>
      <c r="BL5" s="99"/>
    </row>
    <row r="6" spans="1:64" ht="17.149999999999999" customHeight="1">
      <c r="U6" s="835"/>
      <c r="V6" s="638" t="str">
        <f>'リンク切公表時非表示（グラフの添え物）'!$W$90</f>
        <v>冷蔵庫及び空調機器</v>
      </c>
      <c r="X6" s="835"/>
      <c r="Y6" s="638" t="str">
        <f>'リンク切公表時非表示（グラフの添え物）'!$X$90</f>
        <v>Refrigeration and 
Air Conditioning Equipment</v>
      </c>
      <c r="Z6" s="11"/>
      <c r="AA6" s="1828" t="s">
        <v>1418</v>
      </c>
      <c r="AB6" s="1828" t="s">
        <v>1418</v>
      </c>
      <c r="AC6" s="1829">
        <v>4.2071468001304044</v>
      </c>
      <c r="AD6" s="1829">
        <v>72.154856319064464</v>
      </c>
      <c r="AE6" s="1828">
        <v>372.24153946373633</v>
      </c>
      <c r="AF6" s="1828">
        <v>925.29522674512759</v>
      </c>
      <c r="AG6" s="1828">
        <v>1328.8600612744031</v>
      </c>
      <c r="AH6" s="1828">
        <v>1743.0699949612731</v>
      </c>
      <c r="AI6" s="1828">
        <v>2126.6662133033733</v>
      </c>
      <c r="AJ6" s="1828">
        <v>2518.6843756296112</v>
      </c>
      <c r="AK6" s="1828">
        <v>2976.9615623159502</v>
      </c>
      <c r="AL6" s="1828">
        <v>3588.1064932481709</v>
      </c>
      <c r="AM6" s="1828">
        <v>4455.514846650758</v>
      </c>
      <c r="AN6" s="1828">
        <v>5574.0361489084735</v>
      </c>
      <c r="AO6" s="1828">
        <v>7080.975602208001</v>
      </c>
      <c r="AP6" s="1828">
        <v>8875.8669161415401</v>
      </c>
      <c r="AQ6" s="1828">
        <v>10853.650448275675</v>
      </c>
      <c r="AR6" s="1828">
        <v>13467.709108207997</v>
      </c>
      <c r="AS6" s="1828">
        <v>15684.985088675023</v>
      </c>
      <c r="AT6" s="1828">
        <v>17997.897492103908</v>
      </c>
      <c r="AU6" s="1828">
        <v>20481.958515314975</v>
      </c>
      <c r="AV6" s="1828">
        <v>23138.830848904072</v>
      </c>
      <c r="AW6" s="1828">
        <v>26352.792214028101</v>
      </c>
      <c r="AX6" s="1828">
        <v>29007.463031197414</v>
      </c>
      <c r="AY6" s="1828">
        <v>32535.042255564382</v>
      </c>
      <c r="AZ6" s="1828">
        <v>35875.433853342569</v>
      </c>
      <c r="BA6" s="1828">
        <v>38904.780505106653</v>
      </c>
      <c r="BB6" s="1828">
        <v>41104.01999044227</v>
      </c>
      <c r="BC6" s="1828">
        <v>43179.495666878269</v>
      </c>
      <c r="BD6" s="298" t="s">
        <v>1418</v>
      </c>
      <c r="BE6" s="298" t="s">
        <v>1418</v>
      </c>
      <c r="BF6" s="433"/>
      <c r="BG6" s="366"/>
    </row>
    <row r="7" spans="1:64" ht="17.149999999999999" customHeight="1">
      <c r="U7" s="835"/>
      <c r="V7" s="1826" t="str">
        <f>'リンク切公表時非表示（グラフの添え物）'!$W$91</f>
        <v>発泡剤</v>
      </c>
      <c r="X7" s="835"/>
      <c r="Y7" s="638" t="str">
        <f>'リンク切公表時非表示（グラフの添え物）'!$X$91</f>
        <v>Foam Blowing</v>
      </c>
      <c r="Z7" s="11"/>
      <c r="AA7" s="1829">
        <v>1.3419351351351352</v>
      </c>
      <c r="AB7" s="1828" t="s">
        <v>1418</v>
      </c>
      <c r="AC7" s="1829">
        <v>40.25805405405405</v>
      </c>
      <c r="AD7" s="1828">
        <v>261.67735135135138</v>
      </c>
      <c r="AE7" s="1828">
        <v>449.54827027027022</v>
      </c>
      <c r="AF7" s="1828">
        <v>496.51599999999996</v>
      </c>
      <c r="AG7" s="1828">
        <v>452.06200000000001</v>
      </c>
      <c r="AH7" s="1828">
        <v>468.10599999999999</v>
      </c>
      <c r="AI7" s="1828">
        <v>450.45</v>
      </c>
      <c r="AJ7" s="1828">
        <v>454.74</v>
      </c>
      <c r="AK7" s="1828">
        <v>484.34100000000001</v>
      </c>
      <c r="AL7" s="1828">
        <v>451.47244999999998</v>
      </c>
      <c r="AM7" s="1828">
        <v>491.06914999999998</v>
      </c>
      <c r="AN7" s="1828">
        <v>729.74556816688573</v>
      </c>
      <c r="AO7" s="1828">
        <v>901.00467355453361</v>
      </c>
      <c r="AP7" s="1828">
        <v>937.48331743758206</v>
      </c>
      <c r="AQ7" s="1828">
        <v>1194.4903293035479</v>
      </c>
      <c r="AR7" s="1828">
        <v>1429.1351242904072</v>
      </c>
      <c r="AS7" s="1828">
        <v>1509.560115</v>
      </c>
      <c r="AT7" s="1828">
        <v>1608.1659916666667</v>
      </c>
      <c r="AU7" s="1828">
        <v>1748.8716516666666</v>
      </c>
      <c r="AV7" s="1828">
        <v>1923.4105016666665</v>
      </c>
      <c r="AW7" s="1828">
        <v>2080.8298016666663</v>
      </c>
      <c r="AX7" s="1828">
        <v>2229.3050616666665</v>
      </c>
      <c r="AY7" s="1828">
        <v>2372.9536916666666</v>
      </c>
      <c r="AZ7" s="1828">
        <v>2483.7985216666666</v>
      </c>
      <c r="BA7" s="1828">
        <v>2650.9808916666666</v>
      </c>
      <c r="BB7" s="1828">
        <v>2801.3866616666664</v>
      </c>
      <c r="BC7" s="1828">
        <v>2921.9685216666662</v>
      </c>
      <c r="BD7" s="298" t="s">
        <v>1418</v>
      </c>
      <c r="BE7" s="298" t="s">
        <v>1418</v>
      </c>
      <c r="BF7" s="433"/>
      <c r="BG7" s="366"/>
      <c r="BJ7" s="99"/>
    </row>
    <row r="8" spans="1:64" ht="17.149999999999999" customHeight="1">
      <c r="U8" s="835"/>
      <c r="V8" s="636" t="str">
        <f>'リンク切公表時非表示（グラフの添え物）'!$W$92</f>
        <v>エアゾール・MDI（定量噴射剤）</v>
      </c>
      <c r="X8" s="835"/>
      <c r="Y8" s="638" t="str">
        <f>'リンク切公表時非表示（グラフの添え物）'!$X$92</f>
        <v>Aerosols / MDI</v>
      </c>
      <c r="Z8" s="14"/>
      <c r="AA8" s="1828" t="s">
        <v>1418</v>
      </c>
      <c r="AB8" s="1828" t="s">
        <v>1418</v>
      </c>
      <c r="AC8" s="1829">
        <v>75.36486486486487</v>
      </c>
      <c r="AD8" s="1828">
        <v>565.23648648648646</v>
      </c>
      <c r="AE8" s="1828">
        <v>1061.8716216216214</v>
      </c>
      <c r="AF8" s="1828">
        <v>1501.5</v>
      </c>
      <c r="AG8" s="1828">
        <v>2291.5749999999998</v>
      </c>
      <c r="AH8" s="1828">
        <v>2912.2664999999997</v>
      </c>
      <c r="AI8" s="1828">
        <v>3147.8589999999995</v>
      </c>
      <c r="AJ8" s="1828">
        <v>3091.3739999999998</v>
      </c>
      <c r="AK8" s="1828">
        <v>3117.2955999999995</v>
      </c>
      <c r="AL8" s="1828">
        <v>2949.8002000000001</v>
      </c>
      <c r="AM8" s="1828">
        <v>2947.1528000000003</v>
      </c>
      <c r="AN8" s="1828">
        <v>2834.6333000000004</v>
      </c>
      <c r="AO8" s="1828">
        <v>2340.8935750000005</v>
      </c>
      <c r="AP8" s="1828">
        <v>1695.1602550000002</v>
      </c>
      <c r="AQ8" s="1828">
        <v>1123.3967709999999</v>
      </c>
      <c r="AR8" s="1828">
        <v>894.51559799999995</v>
      </c>
      <c r="AS8" s="1828">
        <v>930.81102200000009</v>
      </c>
      <c r="AT8" s="1828">
        <v>844.67084499999999</v>
      </c>
      <c r="AU8" s="1828">
        <v>666.49119000000007</v>
      </c>
      <c r="AV8" s="1828">
        <v>634.08537999999999</v>
      </c>
      <c r="AW8" s="1828">
        <v>560.94649800000002</v>
      </c>
      <c r="AX8" s="1828">
        <v>489.36158799999998</v>
      </c>
      <c r="AY8" s="1828">
        <v>503.41781799999995</v>
      </c>
      <c r="AZ8" s="1828">
        <v>540.04452299999991</v>
      </c>
      <c r="BA8" s="1828">
        <v>587.06930499999999</v>
      </c>
      <c r="BB8" s="1828">
        <v>600.22530000000006</v>
      </c>
      <c r="BC8" s="1828">
        <v>543.92255</v>
      </c>
      <c r="BD8" s="298" t="s">
        <v>1418</v>
      </c>
      <c r="BE8" s="298" t="s">
        <v>1418</v>
      </c>
      <c r="BF8" s="433"/>
      <c r="BG8" s="367"/>
      <c r="BJ8" s="99"/>
    </row>
    <row r="9" spans="1:64" ht="17.149999999999999" customHeight="1">
      <c r="U9" s="835"/>
      <c r="V9" s="778" t="str">
        <f>'リンク切公表時非表示（グラフの添え物）'!$W$93</f>
        <v>半導体製造</v>
      </c>
      <c r="X9" s="835"/>
      <c r="Y9" s="638" t="str">
        <f>'リンク切公表時非表示（グラフの添え物）'!$X$93</f>
        <v>Semiconductor Manufacturing</v>
      </c>
      <c r="Z9" s="14"/>
      <c r="AA9" s="1830">
        <v>0.73139221483304717</v>
      </c>
      <c r="AB9" s="1828" t="s">
        <v>1418</v>
      </c>
      <c r="AC9" s="1829">
        <v>21.941766444991416</v>
      </c>
      <c r="AD9" s="1828">
        <v>142.62148189244417</v>
      </c>
      <c r="AE9" s="1828">
        <v>245.01639196907078</v>
      </c>
      <c r="AF9" s="1828">
        <v>270.61511948822744</v>
      </c>
      <c r="AG9" s="1828">
        <v>264.10495987570835</v>
      </c>
      <c r="AH9" s="1828">
        <v>294.4565908327267</v>
      </c>
      <c r="AI9" s="1828">
        <v>272.04461910244851</v>
      </c>
      <c r="AJ9" s="1828">
        <v>273.31824752772332</v>
      </c>
      <c r="AK9" s="1828">
        <v>282.71458393162396</v>
      </c>
      <c r="AL9" s="1828">
        <v>219.92074504843313</v>
      </c>
      <c r="AM9" s="1828">
        <v>213.48964371045017</v>
      </c>
      <c r="AN9" s="1828">
        <v>206.32061957507008</v>
      </c>
      <c r="AO9" s="1828">
        <v>232.77072347963076</v>
      </c>
      <c r="AP9" s="1828">
        <v>223.97577971716925</v>
      </c>
      <c r="AQ9" s="1828">
        <v>242.72335247993681</v>
      </c>
      <c r="AR9" s="1828">
        <v>262.77787342971925</v>
      </c>
      <c r="AS9" s="1828">
        <v>234.20692864183877</v>
      </c>
      <c r="AT9" s="1828">
        <v>149.81006359248079</v>
      </c>
      <c r="AU9" s="1828">
        <v>164.92711200055876</v>
      </c>
      <c r="AV9" s="1828">
        <v>142.19160538011073</v>
      </c>
      <c r="AW9" s="1828">
        <v>121.62745052291997</v>
      </c>
      <c r="AX9" s="1828">
        <v>109.24075921440111</v>
      </c>
      <c r="AY9" s="1828">
        <v>112.89397430008549</v>
      </c>
      <c r="AZ9" s="1828">
        <v>113.0815577772003</v>
      </c>
      <c r="BA9" s="1828">
        <v>117.33322989930085</v>
      </c>
      <c r="BB9" s="1828">
        <v>123.12696329684331</v>
      </c>
      <c r="BC9" s="1828">
        <v>112.73736667571465</v>
      </c>
      <c r="BD9" s="298" t="s">
        <v>1418</v>
      </c>
      <c r="BE9" s="298" t="s">
        <v>1418</v>
      </c>
      <c r="BF9" s="433"/>
      <c r="BG9" s="366"/>
      <c r="BJ9" s="99"/>
    </row>
    <row r="10" spans="1:64" ht="17.149999999999999" customHeight="1">
      <c r="U10" s="835"/>
      <c r="V10" s="636" t="str">
        <f>'リンク切公表時非表示（グラフの添え物）'!$W$94</f>
        <v>液晶製造</v>
      </c>
      <c r="X10" s="835"/>
      <c r="Y10" s="638" t="str">
        <f>'リンク切公表時非表示（グラフの添え物）'!$X$94</f>
        <v>Liquid Crystals</v>
      </c>
      <c r="Z10" s="14"/>
      <c r="AA10" s="1829">
        <v>7.1999999999999994E-4</v>
      </c>
      <c r="AB10" s="1830" t="s">
        <v>1418</v>
      </c>
      <c r="AC10" s="1829">
        <v>2.1599999999999998E-2</v>
      </c>
      <c r="AD10" s="1829">
        <v>0.1404</v>
      </c>
      <c r="AE10" s="1829">
        <v>0.24119999999999997</v>
      </c>
      <c r="AF10" s="1829">
        <v>0.26639999999999997</v>
      </c>
      <c r="AG10" s="1829">
        <v>0.26373599999999997</v>
      </c>
      <c r="AH10" s="1829">
        <v>0.83915999999999991</v>
      </c>
      <c r="AI10" s="1829">
        <v>0.7938719999999998</v>
      </c>
      <c r="AJ10" s="1829">
        <v>3.7482479999999994</v>
      </c>
      <c r="AK10" s="1829">
        <v>1.8381599999999996</v>
      </c>
      <c r="AL10" s="1829">
        <v>1.1601719999999995</v>
      </c>
      <c r="AM10" s="1829">
        <v>1.9059321599999999</v>
      </c>
      <c r="AN10" s="1829">
        <v>1.6534915199999995</v>
      </c>
      <c r="AO10" s="1829">
        <v>3.0454847999999992</v>
      </c>
      <c r="AP10" s="1829">
        <v>2.9782187999999992</v>
      </c>
      <c r="AQ10" s="1829">
        <v>2.8293811199999999</v>
      </c>
      <c r="AR10" s="1829">
        <v>3.0619030319999987</v>
      </c>
      <c r="AS10" s="1829">
        <v>2.8337639806266082</v>
      </c>
      <c r="AT10" s="1829">
        <v>2.2982250411935596</v>
      </c>
      <c r="AU10" s="1829">
        <v>3.0209759999999988</v>
      </c>
      <c r="AV10" s="1829">
        <v>3.2766933599999994</v>
      </c>
      <c r="AW10" s="1829">
        <v>2.3886223199999996</v>
      </c>
      <c r="AX10" s="1829">
        <v>2.3678164799999997</v>
      </c>
      <c r="AY10" s="1829">
        <v>2.2596847199999992</v>
      </c>
      <c r="AZ10" s="1829">
        <v>1.9320286080959999</v>
      </c>
      <c r="BA10" s="1829">
        <v>1.9343197439999993</v>
      </c>
      <c r="BB10" s="1829">
        <v>1.9085050511999997</v>
      </c>
      <c r="BC10" s="1829">
        <v>0.4144651199999998</v>
      </c>
      <c r="BD10" s="298" t="s">
        <v>1418</v>
      </c>
      <c r="BE10" s="298" t="s">
        <v>1418</v>
      </c>
      <c r="BF10" s="433"/>
      <c r="BG10" s="366"/>
      <c r="BJ10" s="99"/>
      <c r="BK10" s="99"/>
    </row>
    <row r="11" spans="1:64" ht="17.149999999999999" customHeight="1">
      <c r="A11" s="435"/>
      <c r="U11" s="835"/>
      <c r="V11" s="1827" t="str">
        <f>'リンク切公表時非表示（グラフの添え物）'!$W$95</f>
        <v>洗浄剤・溶剤</v>
      </c>
      <c r="X11" s="835"/>
      <c r="Y11" s="638" t="str">
        <f>'リンク切公表時非表示（グラフの添え物）'!$X$95</f>
        <v>Solvents / Cleaning agents</v>
      </c>
      <c r="Z11" s="11"/>
      <c r="AA11" s="1828" t="s">
        <v>1418</v>
      </c>
      <c r="AB11" s="1828" t="s">
        <v>1418</v>
      </c>
      <c r="AC11" s="1828" t="s">
        <v>1418</v>
      </c>
      <c r="AD11" s="1828" t="s">
        <v>1418</v>
      </c>
      <c r="AE11" s="1828" t="s">
        <v>1418</v>
      </c>
      <c r="AF11" s="1828" t="s">
        <v>1418</v>
      </c>
      <c r="AG11" s="1828" t="s">
        <v>1418</v>
      </c>
      <c r="AH11" s="1828" t="s">
        <v>1418</v>
      </c>
      <c r="AI11" s="1828" t="s">
        <v>1418</v>
      </c>
      <c r="AJ11" s="1828" t="s">
        <v>1418</v>
      </c>
      <c r="AK11" s="1828" t="s">
        <v>1418</v>
      </c>
      <c r="AL11" s="1828" t="s">
        <v>1418</v>
      </c>
      <c r="AM11" s="1828" t="s">
        <v>1418</v>
      </c>
      <c r="AN11" s="1829">
        <v>2.3499127259547721</v>
      </c>
      <c r="AO11" s="1829">
        <v>4.3259757000531023</v>
      </c>
      <c r="AP11" s="1829">
        <v>5.7679676000708051</v>
      </c>
      <c r="AQ11" s="1829">
        <v>7.9576590038013881</v>
      </c>
      <c r="AR11" s="1829">
        <v>15.701689577970525</v>
      </c>
      <c r="AS11" s="1829">
        <v>22.911649078059032</v>
      </c>
      <c r="AT11" s="1829">
        <v>39.094002622702121</v>
      </c>
      <c r="AU11" s="1829">
        <v>60.136402941478941</v>
      </c>
      <c r="AV11" s="1829">
        <v>85.985442926981449</v>
      </c>
      <c r="AW11" s="1829">
        <v>93.976419721348321</v>
      </c>
      <c r="AX11" s="1829">
        <v>108.59655415757575</v>
      </c>
      <c r="AY11" s="1828">
        <v>122.3130462076923</v>
      </c>
      <c r="AZ11" s="1828">
        <v>125.68869214205608</v>
      </c>
      <c r="BA11" s="1828">
        <v>129.64630499999998</v>
      </c>
      <c r="BB11" s="1828">
        <v>115.84106259310344</v>
      </c>
      <c r="BC11" s="1828">
        <v>117.2747391103448</v>
      </c>
      <c r="BD11" s="298" t="s">
        <v>1418</v>
      </c>
      <c r="BE11" s="298" t="s">
        <v>1418</v>
      </c>
      <c r="BF11" s="433"/>
      <c r="BG11" s="366"/>
      <c r="BJ11" s="99"/>
    </row>
    <row r="12" spans="1:64" ht="17.149999999999999" customHeight="1">
      <c r="U12" s="835"/>
      <c r="V12" s="636" t="str">
        <f>'リンク切公表時非表示（グラフの添え物）'!$W$96</f>
        <v>HFCsの製造時の漏出</v>
      </c>
      <c r="X12" s="835"/>
      <c r="Y12" s="638" t="str">
        <f>'リンク切公表時非表示（グラフの添え物）'!$X$96</f>
        <v>Fugitive emissions from HFCs manufacturing</v>
      </c>
      <c r="Z12" s="11"/>
      <c r="AA12" s="1829">
        <v>1.5108061842099747</v>
      </c>
      <c r="AB12" s="1828" t="s">
        <v>1418</v>
      </c>
      <c r="AC12" s="1829">
        <v>45.324185526299246</v>
      </c>
      <c r="AD12" s="1828">
        <v>294.60720592094515</v>
      </c>
      <c r="AE12" s="1828">
        <v>506.12007171034162</v>
      </c>
      <c r="AF12" s="1828">
        <v>558.99828815769069</v>
      </c>
      <c r="AG12" s="1828">
        <v>532.59626158890399</v>
      </c>
      <c r="AH12" s="1828">
        <v>428.58755931152115</v>
      </c>
      <c r="AI12" s="1828">
        <v>308.07671766165294</v>
      </c>
      <c r="AJ12" s="1828">
        <v>188.64228618390447</v>
      </c>
      <c r="AK12" s="1828">
        <v>296.21856583966508</v>
      </c>
      <c r="AL12" s="1828">
        <v>436.30568618390453</v>
      </c>
      <c r="AM12" s="1828">
        <v>410.4739861839044</v>
      </c>
      <c r="AN12" s="1828">
        <v>520.338639928671</v>
      </c>
      <c r="AO12" s="1828">
        <v>564.94742226701817</v>
      </c>
      <c r="AP12" s="1828">
        <v>449.37063436191647</v>
      </c>
      <c r="AQ12" s="1828">
        <v>366.55998714529392</v>
      </c>
      <c r="AR12" s="1828">
        <v>356.72709827880294</v>
      </c>
      <c r="AS12" s="1828">
        <v>306.47826027291057</v>
      </c>
      <c r="AT12" s="1828">
        <v>233.75886027291054</v>
      </c>
      <c r="AU12" s="1828">
        <v>128.06176027291053</v>
      </c>
      <c r="AV12" s="1828">
        <v>151.34906027291052</v>
      </c>
      <c r="AW12" s="1828">
        <v>120.47619377291053</v>
      </c>
      <c r="AX12" s="1828">
        <v>131.15786027291054</v>
      </c>
      <c r="AY12" s="1828">
        <v>100.56856027291053</v>
      </c>
      <c r="AZ12" s="1829">
        <v>82.982160272910534</v>
      </c>
      <c r="BA12" s="1828">
        <v>148.65688527291056</v>
      </c>
      <c r="BB12" s="1829">
        <v>94.953960272910521</v>
      </c>
      <c r="BC12" s="1829">
        <v>88.461360272910511</v>
      </c>
      <c r="BD12" s="11" t="s">
        <v>1418</v>
      </c>
      <c r="BE12" s="11" t="s">
        <v>1418</v>
      </c>
      <c r="BF12" s="433"/>
      <c r="BG12" s="366"/>
      <c r="BJ12" s="99"/>
    </row>
    <row r="13" spans="1:64" ht="17.149999999999999" customHeight="1">
      <c r="U13" s="835"/>
      <c r="V13" s="636" t="str">
        <f>'リンク切公表時非表示（グラフの添え物）'!$W$97</f>
        <v>HCFC22製造時の副生HFC23</v>
      </c>
      <c r="X13" s="835"/>
      <c r="Y13" s="638" t="str">
        <f>'リンク切公表時非表示（グラフの添え物）'!$X$97</f>
        <v xml:space="preserve">By-product emissions from HCFC-22  </v>
      </c>
      <c r="Z13" s="229"/>
      <c r="AA13" s="1831">
        <v>15928.725007472323</v>
      </c>
      <c r="AB13" s="1831">
        <v>17349.612944863187</v>
      </c>
      <c r="AC13" s="1831">
        <v>17580.106417956591</v>
      </c>
      <c r="AD13" s="1831">
        <v>16792.720502919714</v>
      </c>
      <c r="AE13" s="1831">
        <v>18416.856118000072</v>
      </c>
      <c r="AF13" s="1831">
        <v>21460</v>
      </c>
      <c r="AG13" s="1831">
        <v>19728.400000000001</v>
      </c>
      <c r="AH13" s="1831">
        <v>18588.8</v>
      </c>
      <c r="AI13" s="1831">
        <v>17434.400000000001</v>
      </c>
      <c r="AJ13" s="1831">
        <v>17834</v>
      </c>
      <c r="AK13" s="1831">
        <v>15688</v>
      </c>
      <c r="AL13" s="1831">
        <v>11810.4</v>
      </c>
      <c r="AM13" s="1831">
        <v>7710.8</v>
      </c>
      <c r="AN13" s="1831">
        <v>6353.64</v>
      </c>
      <c r="AO13" s="1831">
        <v>1287.5999999999999</v>
      </c>
      <c r="AP13" s="1831">
        <v>586.08000000000004</v>
      </c>
      <c r="AQ13" s="1831">
        <v>831.02</v>
      </c>
      <c r="AR13" s="1831">
        <v>275.27999999999997</v>
      </c>
      <c r="AS13" s="1831">
        <v>593.48</v>
      </c>
      <c r="AT13" s="1832">
        <v>50.32</v>
      </c>
      <c r="AU13" s="1832">
        <v>53.28</v>
      </c>
      <c r="AV13" s="1832">
        <v>16.28</v>
      </c>
      <c r="AW13" s="1832">
        <v>17.760000000000002</v>
      </c>
      <c r="AX13" s="1832">
        <v>16.28</v>
      </c>
      <c r="AY13" s="1832">
        <v>23.68</v>
      </c>
      <c r="AZ13" s="1832">
        <v>29.6</v>
      </c>
      <c r="BA13" s="1832">
        <v>23.68</v>
      </c>
      <c r="BB13" s="1832">
        <v>38.479999999999997</v>
      </c>
      <c r="BC13" s="1832">
        <v>11.84</v>
      </c>
      <c r="BD13" s="372" t="s">
        <v>1418</v>
      </c>
      <c r="BE13" s="372" t="s">
        <v>1418</v>
      </c>
      <c r="BF13" s="1466"/>
      <c r="BG13" s="366"/>
      <c r="BJ13" s="99"/>
    </row>
    <row r="14" spans="1:64" ht="17.149999999999999" customHeight="1">
      <c r="U14" s="835"/>
      <c r="V14" s="778" t="str">
        <f>'リンク切公表時非表示（グラフの添え物）'!$W$98</f>
        <v>消火剤</v>
      </c>
      <c r="X14" s="835"/>
      <c r="Y14" s="638" t="str">
        <f>'リンク切公表時非表示（グラフの添え物）'!$X$98</f>
        <v>Fire Extinguishers</v>
      </c>
      <c r="Z14" s="14"/>
      <c r="AA14" s="1828" t="s">
        <v>1418</v>
      </c>
      <c r="AB14" s="1828" t="s">
        <v>1418</v>
      </c>
      <c r="AC14" s="1828" t="s">
        <v>1418</v>
      </c>
      <c r="AD14" s="1828" t="s">
        <v>1418</v>
      </c>
      <c r="AE14" s="1828" t="s">
        <v>1418</v>
      </c>
      <c r="AF14" s="1828" t="s">
        <v>1418</v>
      </c>
      <c r="AG14" s="1830">
        <v>0.24523811019699462</v>
      </c>
      <c r="AH14" s="1830">
        <v>0.66662629161488485</v>
      </c>
      <c r="AI14" s="1829">
        <v>1.8120781158982342</v>
      </c>
      <c r="AJ14" s="1829">
        <v>3.768746183249073</v>
      </c>
      <c r="AK14" s="1829">
        <v>4.6286349924219445</v>
      </c>
      <c r="AL14" s="1829">
        <v>5.3556606214299824</v>
      </c>
      <c r="AM14" s="1829">
        <v>5.9854388671305658</v>
      </c>
      <c r="AN14" s="1829">
        <v>6.5409426487584987</v>
      </c>
      <c r="AO14" s="1829">
        <v>7.000749547092755</v>
      </c>
      <c r="AP14" s="1829">
        <v>7.3389434565333334</v>
      </c>
      <c r="AQ14" s="1829">
        <v>7.4607996847999996</v>
      </c>
      <c r="AR14" s="1829">
        <v>7.7163717488000003</v>
      </c>
      <c r="AS14" s="1829">
        <v>7.8470902575999997</v>
      </c>
      <c r="AT14" s="1829">
        <v>8.0836087376000005</v>
      </c>
      <c r="AU14" s="1829">
        <v>8.2935036976000003</v>
      </c>
      <c r="AV14" s="1829">
        <v>8.4156612496000012</v>
      </c>
      <c r="AW14" s="1829">
        <v>8.6271785776000005</v>
      </c>
      <c r="AX14" s="1829">
        <v>8.8030119056</v>
      </c>
      <c r="AY14" s="1829">
        <v>9.0575040336000008</v>
      </c>
      <c r="AZ14" s="1829">
        <v>9.3781227055999992</v>
      </c>
      <c r="BA14" s="1829">
        <v>9.514190769599999</v>
      </c>
      <c r="BB14" s="1829">
        <v>9.724890049599999</v>
      </c>
      <c r="BC14" s="1829">
        <v>9.8378014415999999</v>
      </c>
      <c r="BD14" s="372" t="s">
        <v>1418</v>
      </c>
      <c r="BE14" s="372" t="s">
        <v>1418</v>
      </c>
      <c r="BF14" s="1466"/>
      <c r="BG14" s="366"/>
      <c r="BJ14" s="99"/>
      <c r="BK14" s="99"/>
    </row>
    <row r="15" spans="1:64" ht="16.5" customHeight="1">
      <c r="U15" s="835"/>
      <c r="V15" s="636" t="str">
        <f>'リンク切公表時非表示（グラフの添え物）'!$W$99</f>
        <v>マグネシウム鋳造</v>
      </c>
      <c r="X15" s="835"/>
      <c r="Y15" s="638" t="str">
        <f>'リンク切公表時非表示（グラフの添え物）'!$X$99</f>
        <v>Magnesium Foundries</v>
      </c>
      <c r="Z15" s="11"/>
      <c r="AA15" s="1828" t="s">
        <v>1418</v>
      </c>
      <c r="AB15" s="1828" t="s">
        <v>1418</v>
      </c>
      <c r="AC15" s="1828" t="s">
        <v>1418</v>
      </c>
      <c r="AD15" s="1828" t="s">
        <v>1418</v>
      </c>
      <c r="AE15" s="1828" t="s">
        <v>1418</v>
      </c>
      <c r="AF15" s="1828" t="s">
        <v>1418</v>
      </c>
      <c r="AG15" s="1828" t="s">
        <v>1418</v>
      </c>
      <c r="AH15" s="1828" t="s">
        <v>1418</v>
      </c>
      <c r="AI15" s="1828" t="s">
        <v>1418</v>
      </c>
      <c r="AJ15" s="1828" t="s">
        <v>1418</v>
      </c>
      <c r="AK15" s="1828" t="s">
        <v>1418</v>
      </c>
      <c r="AL15" s="1828" t="s">
        <v>1418</v>
      </c>
      <c r="AM15" s="1828" t="s">
        <v>1418</v>
      </c>
      <c r="AN15" s="1828" t="s">
        <v>1418</v>
      </c>
      <c r="AO15" s="1828" t="s">
        <v>1418</v>
      </c>
      <c r="AP15" s="1828" t="s">
        <v>1418</v>
      </c>
      <c r="AQ15" s="1828" t="s">
        <v>1418</v>
      </c>
      <c r="AR15" s="1828" t="s">
        <v>1418</v>
      </c>
      <c r="AS15" s="1828" t="s">
        <v>1418</v>
      </c>
      <c r="AT15" s="1828" t="s">
        <v>1418</v>
      </c>
      <c r="AU15" s="1828" t="s">
        <v>1418</v>
      </c>
      <c r="AV15" s="1829">
        <v>1.0009999999999999</v>
      </c>
      <c r="AW15" s="1829">
        <v>1.2869999999999999</v>
      </c>
      <c r="AX15" s="1829">
        <v>1.2869999999999999</v>
      </c>
      <c r="AY15" s="1829">
        <v>1.2869999999999999</v>
      </c>
      <c r="AZ15" s="1830">
        <v>0.85799999999999998</v>
      </c>
      <c r="BA15" s="1829">
        <v>1.1439999999999999</v>
      </c>
      <c r="BB15" s="1829">
        <v>1.43</v>
      </c>
      <c r="BC15" s="1829">
        <v>1.716</v>
      </c>
      <c r="BD15" s="372" t="s">
        <v>1418</v>
      </c>
      <c r="BE15" s="372" t="s">
        <v>1418</v>
      </c>
      <c r="BF15" s="1466"/>
      <c r="BG15" s="366"/>
      <c r="BK15" s="99"/>
      <c r="BL15" s="99"/>
    </row>
    <row r="16" spans="1:64" ht="17.149999999999999" customHeight="1">
      <c r="U16" s="836" t="s">
        <v>20</v>
      </c>
      <c r="V16" s="837"/>
      <c r="X16" s="836" t="s">
        <v>810</v>
      </c>
      <c r="Y16" s="837"/>
      <c r="Z16" s="112"/>
      <c r="AA16" s="112">
        <f t="shared" ref="AA16:BE16" si="2">SUM(AA17:AA22)</f>
        <v>6539.2993330603122</v>
      </c>
      <c r="AB16" s="112">
        <f t="shared" si="2"/>
        <v>7506.9220881606288</v>
      </c>
      <c r="AC16" s="112">
        <f t="shared" si="2"/>
        <v>7617.2931076973528</v>
      </c>
      <c r="AD16" s="112">
        <f t="shared" si="2"/>
        <v>10942.79702389353</v>
      </c>
      <c r="AE16" s="112">
        <f t="shared" si="2"/>
        <v>13443.461837094947</v>
      </c>
      <c r="AF16" s="112">
        <f t="shared" si="2"/>
        <v>17609.918599177116</v>
      </c>
      <c r="AG16" s="112">
        <f t="shared" si="2"/>
        <v>18258.177043160489</v>
      </c>
      <c r="AH16" s="112">
        <f t="shared" si="2"/>
        <v>19984.28288309768</v>
      </c>
      <c r="AI16" s="112">
        <f t="shared" si="2"/>
        <v>16568.476128945993</v>
      </c>
      <c r="AJ16" s="112">
        <f t="shared" si="2"/>
        <v>13118.064707488831</v>
      </c>
      <c r="AK16" s="112">
        <f t="shared" si="2"/>
        <v>11873.109881357885</v>
      </c>
      <c r="AL16" s="112">
        <f t="shared" si="2"/>
        <v>9878.4684342627679</v>
      </c>
      <c r="AM16" s="112">
        <f t="shared" si="2"/>
        <v>9199.4397103048377</v>
      </c>
      <c r="AN16" s="112">
        <f t="shared" si="2"/>
        <v>8854.2056268787856</v>
      </c>
      <c r="AO16" s="112">
        <f t="shared" si="2"/>
        <v>9216.6404835835983</v>
      </c>
      <c r="AP16" s="112">
        <f t="shared" si="2"/>
        <v>8623.351658842741</v>
      </c>
      <c r="AQ16" s="112">
        <f t="shared" si="2"/>
        <v>8998.7757459274508</v>
      </c>
      <c r="AR16" s="112">
        <f t="shared" si="2"/>
        <v>7916.8495857216749</v>
      </c>
      <c r="AS16" s="112">
        <f t="shared" si="2"/>
        <v>5743.4047787878862</v>
      </c>
      <c r="AT16" s="112">
        <f t="shared" si="2"/>
        <v>4046.8721450282387</v>
      </c>
      <c r="AU16" s="112">
        <f t="shared" si="2"/>
        <v>4249.543703664267</v>
      </c>
      <c r="AV16" s="112">
        <f t="shared" si="2"/>
        <v>3755.4464923644928</v>
      </c>
      <c r="AW16" s="112">
        <f t="shared" si="2"/>
        <v>3436.3283067771986</v>
      </c>
      <c r="AX16" s="112">
        <f t="shared" si="2"/>
        <v>3280.0593072681286</v>
      </c>
      <c r="AY16" s="112">
        <f t="shared" si="2"/>
        <v>3361.4253074535923</v>
      </c>
      <c r="AZ16" s="112">
        <f t="shared" si="2"/>
        <v>3308.1046771154902</v>
      </c>
      <c r="BA16" s="112">
        <f t="shared" si="2"/>
        <v>3375.3293478526575</v>
      </c>
      <c r="BB16" s="112">
        <f t="shared" si="2"/>
        <v>3512.146582860405</v>
      </c>
      <c r="BC16" s="112">
        <f t="shared" ref="BC16" si="3">SUM(BC17:BC22)</f>
        <v>3486.7875527848487</v>
      </c>
      <c r="BD16" s="112">
        <f t="shared" si="2"/>
        <v>0</v>
      </c>
      <c r="BE16" s="112">
        <f t="shared" si="2"/>
        <v>0</v>
      </c>
      <c r="BF16" s="433"/>
      <c r="BJ16" s="99"/>
      <c r="BK16" s="99"/>
    </row>
    <row r="17" spans="21:58" ht="17.149999999999999" customHeight="1">
      <c r="U17" s="838"/>
      <c r="V17" s="636" t="str">
        <f>'リンク切公表時非表示（グラフの添え物）'!$W$102</f>
        <v>半導体製造</v>
      </c>
      <c r="X17" s="839"/>
      <c r="Y17" s="636" t="str">
        <f>'リンク切公表時非表示（グラフの添え物）'!$X$102</f>
        <v>Semiconductor Manufacturing</v>
      </c>
      <c r="Z17" s="14"/>
      <c r="AA17" s="1833">
        <v>1423.4313191740412</v>
      </c>
      <c r="AB17" s="1833">
        <v>1648.1836327278372</v>
      </c>
      <c r="AC17" s="1833">
        <v>1685.6423516534699</v>
      </c>
      <c r="AD17" s="1833">
        <v>2434.8167301661233</v>
      </c>
      <c r="AE17" s="1833">
        <v>2996.6975140506133</v>
      </c>
      <c r="AF17" s="1833">
        <v>3933.1654871914297</v>
      </c>
      <c r="AG17" s="1833">
        <v>4620.6895351792009</v>
      </c>
      <c r="AH17" s="1833">
        <v>5803.9204889376351</v>
      </c>
      <c r="AI17" s="1833">
        <v>5887.6350313287267</v>
      </c>
      <c r="AJ17" s="1833">
        <v>6282.3805660741227</v>
      </c>
      <c r="AK17" s="1833">
        <v>6771.4719610404945</v>
      </c>
      <c r="AL17" s="1833">
        <v>5204.2758578653556</v>
      </c>
      <c r="AM17" s="1833">
        <v>5186.6022711831438</v>
      </c>
      <c r="AN17" s="1833">
        <v>5138.3584990482786</v>
      </c>
      <c r="AO17" s="1833">
        <v>5433.2456075833979</v>
      </c>
      <c r="AP17" s="1833">
        <v>4594.1136966449412</v>
      </c>
      <c r="AQ17" s="1833">
        <v>4934.7855812000926</v>
      </c>
      <c r="AR17" s="1833">
        <v>4432.8835937950025</v>
      </c>
      <c r="AS17" s="1833">
        <v>3338.8950097896773</v>
      </c>
      <c r="AT17" s="1833">
        <v>2109.0788710434817</v>
      </c>
      <c r="AU17" s="1833">
        <v>2214.33318596243</v>
      </c>
      <c r="AV17" s="1833">
        <v>1863.3271886046591</v>
      </c>
      <c r="AW17" s="1833">
        <v>1624.1721536369046</v>
      </c>
      <c r="AX17" s="1833">
        <v>1555.7323503258608</v>
      </c>
      <c r="AY17" s="1833">
        <v>1616.8578402526341</v>
      </c>
      <c r="AZ17" s="1833">
        <v>1582.2223403535763</v>
      </c>
      <c r="BA17" s="1833">
        <v>1721.2705607226765</v>
      </c>
      <c r="BB17" s="1833">
        <v>1846.9504580691764</v>
      </c>
      <c r="BC17" s="1833">
        <v>1776.3238205490177</v>
      </c>
      <c r="BD17" s="14" t="s">
        <v>1418</v>
      </c>
      <c r="BE17" s="14" t="s">
        <v>1418</v>
      </c>
      <c r="BF17" s="433"/>
    </row>
    <row r="18" spans="21:58" ht="17.149999999999999" customHeight="1">
      <c r="U18" s="839"/>
      <c r="V18" s="636" t="str">
        <f>'リンク切公表時非表示（グラフの添え物）'!$W$103</f>
        <v>液晶製造</v>
      </c>
      <c r="X18" s="839"/>
      <c r="Y18" s="636" t="str">
        <f>'リンク切公表時非表示（グラフの添え物）'!$X$103</f>
        <v>Liquid Crystals</v>
      </c>
      <c r="Z18" s="14"/>
      <c r="AA18" s="1834">
        <v>31.349551817142864</v>
      </c>
      <c r="AB18" s="1834">
        <v>36.299481051428579</v>
      </c>
      <c r="AC18" s="1834">
        <v>37.124469257142863</v>
      </c>
      <c r="AD18" s="1834">
        <v>53.624233371428581</v>
      </c>
      <c r="AE18" s="1834">
        <v>65.999056457142871</v>
      </c>
      <c r="AF18" s="1834">
        <v>86.623761600000009</v>
      </c>
      <c r="AG18" s="1834">
        <v>83.564493030000008</v>
      </c>
      <c r="AH18" s="1833">
        <v>155.47203314999999</v>
      </c>
      <c r="AI18" s="1833">
        <v>170.73556505999997</v>
      </c>
      <c r="AJ18" s="1833">
        <v>213.26413059000001</v>
      </c>
      <c r="AK18" s="1833">
        <v>214.09925130000002</v>
      </c>
      <c r="AL18" s="1833">
        <v>143.71019599500002</v>
      </c>
      <c r="AM18" s="1833">
        <v>181.6312546476</v>
      </c>
      <c r="AN18" s="1833">
        <v>168.05832858720001</v>
      </c>
      <c r="AO18" s="1833">
        <v>179.20095742800001</v>
      </c>
      <c r="AP18" s="1833">
        <v>152.02520950049998</v>
      </c>
      <c r="AQ18" s="1833">
        <v>157.5987248232</v>
      </c>
      <c r="AR18" s="1833">
        <v>106.94475620499857</v>
      </c>
      <c r="AS18" s="1834">
        <v>83.498187482089094</v>
      </c>
      <c r="AT18" s="1834">
        <v>39.3215491405386</v>
      </c>
      <c r="AU18" s="1834">
        <v>46.499902434000006</v>
      </c>
      <c r="AV18" s="1834">
        <v>59.124586382099992</v>
      </c>
      <c r="AW18" s="1834">
        <v>68.215217988985685</v>
      </c>
      <c r="AX18" s="1834">
        <v>75.629352581999996</v>
      </c>
      <c r="AY18" s="1834">
        <v>89.736041879099957</v>
      </c>
      <c r="AZ18" s="1834">
        <v>86.457609775786594</v>
      </c>
      <c r="BA18" s="1834">
        <v>71.211340984783448</v>
      </c>
      <c r="BB18" s="1834">
        <v>84.15648569302202</v>
      </c>
      <c r="BC18" s="1834">
        <v>78.702134830200009</v>
      </c>
      <c r="BD18" s="14" t="s">
        <v>1418</v>
      </c>
      <c r="BE18" s="14" t="s">
        <v>1418</v>
      </c>
      <c r="BF18" s="433"/>
    </row>
    <row r="19" spans="21:58" ht="17.149999999999999" customHeight="1">
      <c r="U19" s="839"/>
      <c r="V19" s="636" t="str">
        <f>'リンク切公表時非表示（グラフの添え物）'!$W$104</f>
        <v>洗浄剤・溶剤</v>
      </c>
      <c r="X19" s="839"/>
      <c r="Y19" s="636" t="str">
        <f>'リンク切公表時非表示（グラフの添え物）'!$X$104</f>
        <v>Solvents / Cleaning agents</v>
      </c>
      <c r="Z19" s="14"/>
      <c r="AA19" s="1833">
        <v>4549.9385208708818</v>
      </c>
      <c r="AB19" s="1833">
        <v>5268.3498662715474</v>
      </c>
      <c r="AC19" s="1833">
        <v>5388.085090504992</v>
      </c>
      <c r="AD19" s="1833">
        <v>7782.789575173877</v>
      </c>
      <c r="AE19" s="1833">
        <v>9578.8179386755419</v>
      </c>
      <c r="AF19" s="1833">
        <v>12572.198544511648</v>
      </c>
      <c r="AG19" s="1833">
        <v>12249.339530097119</v>
      </c>
      <c r="AH19" s="1833">
        <v>12251.37705950668</v>
      </c>
      <c r="AI19" s="1833">
        <v>8790.9937642637251</v>
      </c>
      <c r="AJ19" s="1833">
        <v>5009.2550271640739</v>
      </c>
      <c r="AK19" s="1833">
        <v>3199.8497572023898</v>
      </c>
      <c r="AL19" s="1833">
        <v>3177.632953861073</v>
      </c>
      <c r="AM19" s="1833">
        <v>2552.0310004000135</v>
      </c>
      <c r="AN19" s="1833">
        <v>2313.9571521052962</v>
      </c>
      <c r="AO19" s="1833">
        <v>2496.2521577619618</v>
      </c>
      <c r="AP19" s="1833">
        <v>2814.5689959275555</v>
      </c>
      <c r="AQ19" s="1833">
        <v>2792.6567707804907</v>
      </c>
      <c r="AR19" s="1833">
        <v>2377.1678167157852</v>
      </c>
      <c r="AS19" s="1833">
        <v>1648.1451743999996</v>
      </c>
      <c r="AT19" s="1833">
        <v>1420.4247963283594</v>
      </c>
      <c r="AU19" s="1833">
        <v>1720.6851744000003</v>
      </c>
      <c r="AV19" s="1833">
        <v>1605.3651743999997</v>
      </c>
      <c r="AW19" s="1833">
        <v>1583.0451744</v>
      </c>
      <c r="AX19" s="1833">
        <v>1517.9451743999998</v>
      </c>
      <c r="AY19" s="1833">
        <v>1536.5451744</v>
      </c>
      <c r="AZ19" s="1833">
        <v>1517.0151744</v>
      </c>
      <c r="BA19" s="1833">
        <v>1464.9351850430098</v>
      </c>
      <c r="BB19" s="1833">
        <v>1483.8513887325805</v>
      </c>
      <c r="BC19" s="1833">
        <v>1505.1111822048706</v>
      </c>
      <c r="BD19" s="14" t="s">
        <v>1418</v>
      </c>
      <c r="BE19" s="14" t="s">
        <v>1418</v>
      </c>
      <c r="BF19" s="433"/>
    </row>
    <row r="20" spans="21:58" ht="17.149999999999999" customHeight="1">
      <c r="U20" s="839"/>
      <c r="V20" s="636" t="str">
        <f>'リンク切公表時非表示（グラフの添え物）'!$W$105</f>
        <v>PFCsの製造時の漏出</v>
      </c>
      <c r="X20" s="839"/>
      <c r="Y20" s="636" t="str">
        <f>'リンク切公表時非表示（グラフの添え物）'!$X$105</f>
        <v>Fugitive emissions from PFCs manufacturing</v>
      </c>
      <c r="Z20" s="14"/>
      <c r="AA20" s="1833">
        <v>330.91847619047621</v>
      </c>
      <c r="AB20" s="1833">
        <v>383.16876190476194</v>
      </c>
      <c r="AC20" s="1833">
        <v>391.87714285714287</v>
      </c>
      <c r="AD20" s="1833">
        <v>566.04476190476191</v>
      </c>
      <c r="AE20" s="1833">
        <v>696.67047619047628</v>
      </c>
      <c r="AF20" s="1833">
        <v>914.38</v>
      </c>
      <c r="AG20" s="1833">
        <v>1206.7599999999998</v>
      </c>
      <c r="AH20" s="1833">
        <v>1685.26</v>
      </c>
      <c r="AI20" s="1833">
        <v>1645.7600000000002</v>
      </c>
      <c r="AJ20" s="1833">
        <v>1569.921</v>
      </c>
      <c r="AK20" s="1833">
        <v>1661.28</v>
      </c>
      <c r="AL20" s="1833">
        <v>1329.9640000000002</v>
      </c>
      <c r="AM20" s="1833">
        <v>1257.3040000000001</v>
      </c>
      <c r="AN20" s="1833">
        <v>1211.5829999999999</v>
      </c>
      <c r="AO20" s="1833">
        <v>1086.037</v>
      </c>
      <c r="AP20" s="1833">
        <v>1040.597</v>
      </c>
      <c r="AQ20" s="1833">
        <v>1091.28648</v>
      </c>
      <c r="AR20" s="1833">
        <v>976.84460999999999</v>
      </c>
      <c r="AS20" s="1833">
        <v>648.96199999999999</v>
      </c>
      <c r="AT20" s="1833">
        <v>458.69399999999985</v>
      </c>
      <c r="AU20" s="1833">
        <v>248.41200000000001</v>
      </c>
      <c r="AV20" s="1833">
        <v>206.45000000000002</v>
      </c>
      <c r="AW20" s="1833">
        <v>147.62800000000001</v>
      </c>
      <c r="AX20" s="1833">
        <v>110.79899999999999</v>
      </c>
      <c r="AY20" s="1833">
        <v>107.37300000000002</v>
      </c>
      <c r="AZ20" s="1833">
        <v>114.58500000000001</v>
      </c>
      <c r="BA20" s="1834">
        <v>97.105001315251002</v>
      </c>
      <c r="BB20" s="1834">
        <v>77.660500770881768</v>
      </c>
      <c r="BC20" s="1834">
        <v>87.379999087974426</v>
      </c>
      <c r="BD20" s="14" t="s">
        <v>1418</v>
      </c>
      <c r="BE20" s="14" t="s">
        <v>1418</v>
      </c>
      <c r="BF20" s="433"/>
    </row>
    <row r="21" spans="21:58" ht="17.149999999999999" customHeight="1">
      <c r="U21" s="838"/>
      <c r="V21" s="636" t="str">
        <f>'リンク切公表時非表示（グラフの添え物）'!$W$106</f>
        <v>その他</v>
      </c>
      <c r="X21" s="839"/>
      <c r="Y21" s="636" t="str">
        <f>'リンク切公表時非表示（グラフの添え物）'!$X$106</f>
        <v>Other</v>
      </c>
      <c r="Z21" s="229"/>
      <c r="AA21" s="1831" t="s">
        <v>1418</v>
      </c>
      <c r="AB21" s="1831" t="s">
        <v>1418</v>
      </c>
      <c r="AC21" s="1831" t="s">
        <v>1418</v>
      </c>
      <c r="AD21" s="1831" t="s">
        <v>1418</v>
      </c>
      <c r="AE21" s="1831" t="s">
        <v>1418</v>
      </c>
      <c r="AF21" s="1831" t="s">
        <v>1418</v>
      </c>
      <c r="AG21" s="1831" t="s">
        <v>1418</v>
      </c>
      <c r="AH21" s="1831" t="s">
        <v>1418</v>
      </c>
      <c r="AI21" s="1831" t="s">
        <v>1418</v>
      </c>
      <c r="AJ21" s="1831" t="s">
        <v>1418</v>
      </c>
      <c r="AK21" s="1831" t="s">
        <v>1418</v>
      </c>
      <c r="AL21" s="1831" t="s">
        <v>1418</v>
      </c>
      <c r="AM21" s="1832">
        <v>3.914399345942874E-2</v>
      </c>
      <c r="AN21" s="1832">
        <v>9.7045125215709724E-2</v>
      </c>
      <c r="AO21" s="1832">
        <v>0.16906324307742576</v>
      </c>
      <c r="AP21" s="1832">
        <v>0.28886270200039665</v>
      </c>
      <c r="AQ21" s="1832">
        <v>0.63371883242693272</v>
      </c>
      <c r="AR21" s="1832">
        <v>1.3873828126652086</v>
      </c>
      <c r="AS21" s="1832">
        <v>2.3156910986809169</v>
      </c>
      <c r="AT21" s="1832">
        <v>3.1313910456993637</v>
      </c>
      <c r="AU21" s="1832">
        <v>4.3377887767085701</v>
      </c>
      <c r="AV21" s="1832">
        <v>5.9351216627646517</v>
      </c>
      <c r="AW21" s="1831" t="s">
        <v>1418</v>
      </c>
      <c r="AX21" s="1832">
        <v>10.361025748108249</v>
      </c>
      <c r="AY21" s="1832">
        <v>9.0012734043159206</v>
      </c>
      <c r="AZ21" s="1832">
        <v>7.8245525861269023</v>
      </c>
      <c r="BA21" s="1832">
        <v>20.80725978693663</v>
      </c>
      <c r="BB21" s="1832">
        <v>19.527749594744357</v>
      </c>
      <c r="BC21" s="1832">
        <v>39.270416112786208</v>
      </c>
      <c r="BD21" s="11" t="s">
        <v>1418</v>
      </c>
      <c r="BE21" s="11" t="s">
        <v>1418</v>
      </c>
      <c r="BF21" s="433"/>
    </row>
    <row r="22" spans="21:58" ht="17.149999999999999" customHeight="1">
      <c r="U22" s="840"/>
      <c r="V22" s="636" t="str">
        <f>'リンク切公表時非表示（グラフの添え物）'!$W$107</f>
        <v>アルミニウム精錬</v>
      </c>
      <c r="X22" s="1320"/>
      <c r="Y22" s="636" t="str">
        <f>'リンク切公表時非表示（グラフの添え物）'!$X$107</f>
        <v>Aluminum Production</v>
      </c>
      <c r="Z22" s="11"/>
      <c r="AA22" s="1831">
        <v>203.66146500777003</v>
      </c>
      <c r="AB22" s="1831">
        <v>170.92034620505461</v>
      </c>
      <c r="AC22" s="1831">
        <v>114.5640534246054</v>
      </c>
      <c r="AD22" s="1831">
        <v>105.5217232773396</v>
      </c>
      <c r="AE22" s="1831">
        <v>105.27685172117191</v>
      </c>
      <c r="AF22" s="1831">
        <v>103.55080587403862</v>
      </c>
      <c r="AG22" s="1832">
        <v>97.82348485417198</v>
      </c>
      <c r="AH22" s="1832">
        <v>88.253301503366998</v>
      </c>
      <c r="AI22" s="1832">
        <v>73.351768293540019</v>
      </c>
      <c r="AJ22" s="1832">
        <v>43.243983660636005</v>
      </c>
      <c r="AK22" s="1832">
        <v>26.408911815000003</v>
      </c>
      <c r="AL22" s="1832">
        <v>22.885426541340006</v>
      </c>
      <c r="AM22" s="1832">
        <v>21.832040080620008</v>
      </c>
      <c r="AN22" s="1832">
        <v>22.151602012795198</v>
      </c>
      <c r="AO22" s="1832">
        <v>21.735697567161605</v>
      </c>
      <c r="AP22" s="1832">
        <v>21.757894067745006</v>
      </c>
      <c r="AQ22" s="1832">
        <v>21.814470291239999</v>
      </c>
      <c r="AR22" s="1832">
        <v>21.621426193224003</v>
      </c>
      <c r="AS22" s="1832">
        <v>21.588716017439999</v>
      </c>
      <c r="AT22" s="1832">
        <v>16.221537470160001</v>
      </c>
      <c r="AU22" s="1832">
        <v>15.275652091128</v>
      </c>
      <c r="AV22" s="1832">
        <v>15.24442131496944</v>
      </c>
      <c r="AW22" s="1832">
        <v>13.26776075130825</v>
      </c>
      <c r="AX22" s="1832">
        <v>9.5924042121599999</v>
      </c>
      <c r="AY22" s="1832">
        <v>1.9119775175424001</v>
      </c>
      <c r="AZ22" s="1831" t="s">
        <v>1418</v>
      </c>
      <c r="BA22" s="1831" t="s">
        <v>1418</v>
      </c>
      <c r="BB22" s="1831" t="s">
        <v>1418</v>
      </c>
      <c r="BC22" s="1831" t="s">
        <v>1418</v>
      </c>
      <c r="BD22" s="11" t="s">
        <v>1418</v>
      </c>
      <c r="BE22" s="11" t="s">
        <v>1418</v>
      </c>
      <c r="BF22" s="433"/>
    </row>
    <row r="23" spans="21:58" ht="17.149999999999999" customHeight="1">
      <c r="U23" s="841" t="s">
        <v>942</v>
      </c>
      <c r="V23" s="842"/>
      <c r="X23" s="841" t="s">
        <v>942</v>
      </c>
      <c r="Y23" s="842"/>
      <c r="Z23" s="151"/>
      <c r="AA23" s="151">
        <f>SUM(AA24:AA29)</f>
        <v>12850.069876123966</v>
      </c>
      <c r="AB23" s="151">
        <f t="shared" ref="AB23:BE23" si="4">SUM(AB24:AB29)</f>
        <v>14206.042348977287</v>
      </c>
      <c r="AC23" s="151">
        <f t="shared" si="4"/>
        <v>15635.824676234235</v>
      </c>
      <c r="AD23" s="151">
        <f t="shared" si="4"/>
        <v>15701.970570462505</v>
      </c>
      <c r="AE23" s="151">
        <f t="shared" si="4"/>
        <v>15019.955788766003</v>
      </c>
      <c r="AF23" s="151">
        <f t="shared" si="4"/>
        <v>16447.524694550535</v>
      </c>
      <c r="AG23" s="151">
        <f t="shared" si="4"/>
        <v>17022.187764473412</v>
      </c>
      <c r="AH23" s="151">
        <f t="shared" si="4"/>
        <v>14510.540478356032</v>
      </c>
      <c r="AI23" s="151">
        <f t="shared" si="4"/>
        <v>13224.101247799888</v>
      </c>
      <c r="AJ23" s="151">
        <f t="shared" si="4"/>
        <v>9176.6166900014632</v>
      </c>
      <c r="AK23" s="151">
        <f t="shared" si="4"/>
        <v>7031.3589307549009</v>
      </c>
      <c r="AL23" s="151">
        <f t="shared" si="4"/>
        <v>6066.0167800018462</v>
      </c>
      <c r="AM23" s="151">
        <f t="shared" si="4"/>
        <v>5735.4807991064208</v>
      </c>
      <c r="AN23" s="151">
        <f t="shared" si="4"/>
        <v>5406.3108216924829</v>
      </c>
      <c r="AO23" s="151">
        <f t="shared" si="4"/>
        <v>5258.7023289238077</v>
      </c>
      <c r="AP23" s="151">
        <f t="shared" si="4"/>
        <v>5027.3514352714537</v>
      </c>
      <c r="AQ23" s="151">
        <f t="shared" si="4"/>
        <v>5202.3880798331502</v>
      </c>
      <c r="AR23" s="151">
        <f t="shared" si="4"/>
        <v>4708.0421318945437</v>
      </c>
      <c r="AS23" s="151">
        <f t="shared" si="4"/>
        <v>4150.8999868307092</v>
      </c>
      <c r="AT23" s="151">
        <f t="shared" si="4"/>
        <v>2419.7509350141631</v>
      </c>
      <c r="AU23" s="151">
        <f t="shared" si="4"/>
        <v>2398.1357722873777</v>
      </c>
      <c r="AV23" s="151">
        <f t="shared" si="4"/>
        <v>2222.1429593816019</v>
      </c>
      <c r="AW23" s="151">
        <f t="shared" si="4"/>
        <v>2207.2726992822631</v>
      </c>
      <c r="AX23" s="151">
        <f t="shared" si="4"/>
        <v>2075.2507946442693</v>
      </c>
      <c r="AY23" s="151">
        <f t="shared" si="4"/>
        <v>2038.8590558698668</v>
      </c>
      <c r="AZ23" s="151">
        <f t="shared" si="4"/>
        <v>2075.1053198261807</v>
      </c>
      <c r="BA23" s="151">
        <f t="shared" si="4"/>
        <v>2158.5388379704914</v>
      </c>
      <c r="BB23" s="151">
        <f t="shared" si="4"/>
        <v>2070.0698690302224</v>
      </c>
      <c r="BC23" s="151">
        <f t="shared" ref="BC23" si="5">SUM(BC24:BC29)</f>
        <v>2042.8824941430312</v>
      </c>
      <c r="BD23" s="151">
        <f t="shared" si="4"/>
        <v>0</v>
      </c>
      <c r="BE23" s="151">
        <f t="shared" si="4"/>
        <v>0</v>
      </c>
      <c r="BF23" s="433"/>
    </row>
    <row r="24" spans="21:58" ht="17.149999999999999" customHeight="1">
      <c r="U24" s="843"/>
      <c r="V24" s="636" t="str">
        <f>'リンク切公表時非表示（グラフの添え物）'!$W$111</f>
        <v>粒子加速器等</v>
      </c>
      <c r="X24" s="841"/>
      <c r="Y24" s="636" t="str">
        <f>'リンク切公表時非表示（グラフの添え物）'!$X$111</f>
        <v>Accelerators</v>
      </c>
      <c r="Z24" s="11"/>
      <c r="AA24" s="1831">
        <v>701.5724160000002</v>
      </c>
      <c r="AB24" s="1831">
        <v>665.65603200000021</v>
      </c>
      <c r="AC24" s="1831">
        <v>702.86015999999995</v>
      </c>
      <c r="AD24" s="1831">
        <v>763.63492800000006</v>
      </c>
      <c r="AE24" s="1831">
        <v>790.83441600000015</v>
      </c>
      <c r="AF24" s="1831">
        <v>801.58324800000003</v>
      </c>
      <c r="AG24" s="1831">
        <v>817.92355199999997</v>
      </c>
      <c r="AH24" s="1831">
        <v>821.54510400000004</v>
      </c>
      <c r="AI24" s="1831">
        <v>825.73847999999998</v>
      </c>
      <c r="AJ24" s="1831">
        <v>824.87917610958914</v>
      </c>
      <c r="AK24" s="1831">
        <v>814.51358400000015</v>
      </c>
      <c r="AL24" s="1831">
        <v>807.92803200000003</v>
      </c>
      <c r="AM24" s="1831">
        <v>829.26153600000009</v>
      </c>
      <c r="AN24" s="1831">
        <v>806.95128</v>
      </c>
      <c r="AO24" s="1831">
        <v>852.16003200000011</v>
      </c>
      <c r="AP24" s="1831">
        <v>841.67890786516853</v>
      </c>
      <c r="AQ24" s="1831">
        <v>855.31721447432597</v>
      </c>
      <c r="AR24" s="1831">
        <v>849.12278521283258</v>
      </c>
      <c r="AS24" s="1831">
        <v>846.88908630855121</v>
      </c>
      <c r="AT24" s="1831">
        <v>837.73267205724073</v>
      </c>
      <c r="AU24" s="1831">
        <v>799.27629423179667</v>
      </c>
      <c r="AV24" s="1831">
        <v>806.49875874832549</v>
      </c>
      <c r="AW24" s="1831">
        <v>827.26198776202386</v>
      </c>
      <c r="AX24" s="1831">
        <v>828.8009724901076</v>
      </c>
      <c r="AY24" s="1831">
        <v>827.36807284863596</v>
      </c>
      <c r="AZ24" s="1831">
        <v>809.34290490047817</v>
      </c>
      <c r="BA24" s="1831">
        <v>789.34426113567554</v>
      </c>
      <c r="BB24" s="1831">
        <v>800.57695422805762</v>
      </c>
      <c r="BC24" s="1831">
        <v>802.63866504818168</v>
      </c>
      <c r="BD24" s="11" t="s">
        <v>1418</v>
      </c>
      <c r="BE24" s="11" t="s">
        <v>1418</v>
      </c>
      <c r="BF24" s="433"/>
    </row>
    <row r="25" spans="21:58" ht="17.149999999999999" customHeight="1">
      <c r="U25" s="843"/>
      <c r="V25" s="636" t="str">
        <f>'リンク切公表時非表示（グラフの添え物）'!$W$112</f>
        <v>電気絶縁ガス使用機器</v>
      </c>
      <c r="X25" s="841"/>
      <c r="Y25" s="636" t="str">
        <f>'リンク切公表時非表示（グラフの添え物）'!$X$112</f>
        <v>Electrical Equipment</v>
      </c>
      <c r="Z25" s="11"/>
      <c r="AA25" s="1831">
        <v>8112.4679999999998</v>
      </c>
      <c r="AB25" s="1831">
        <v>9066.8760000000002</v>
      </c>
      <c r="AC25" s="1831">
        <v>10021.284000000001</v>
      </c>
      <c r="AD25" s="1831">
        <v>10021.284000000001</v>
      </c>
      <c r="AE25" s="1831">
        <v>9544.0800000000017</v>
      </c>
      <c r="AF25" s="1831">
        <v>10498.487999999999</v>
      </c>
      <c r="AG25" s="1831">
        <v>11235.839999999998</v>
      </c>
      <c r="AH25" s="1831">
        <v>9978.6479999999992</v>
      </c>
      <c r="AI25" s="1831">
        <v>8822.4600000000009</v>
      </c>
      <c r="AJ25" s="1831">
        <v>4857.0382092050213</v>
      </c>
      <c r="AK25" s="1831">
        <v>2909.6902092050195</v>
      </c>
      <c r="AL25" s="1831">
        <v>2123.5204518828459</v>
      </c>
      <c r="AM25" s="1831">
        <v>1617.1801506276149</v>
      </c>
      <c r="AN25" s="1831">
        <v>1379.8712635983259</v>
      </c>
      <c r="AO25" s="1831">
        <v>1178.9975397489557</v>
      </c>
      <c r="AP25" s="1831">
        <v>899.41802510460252</v>
      </c>
      <c r="AQ25" s="1831">
        <v>966.94103598326433</v>
      </c>
      <c r="AR25" s="1831">
        <v>879.95309748953923</v>
      </c>
      <c r="AS25" s="1831">
        <v>828.10744769874634</v>
      </c>
      <c r="AT25" s="1831">
        <v>711.14535564853531</v>
      </c>
      <c r="AU25" s="1831">
        <v>622.22535564853592</v>
      </c>
      <c r="AV25" s="1831">
        <v>706.58535564853537</v>
      </c>
      <c r="AW25" s="1831">
        <v>718.89735564853618</v>
      </c>
      <c r="AX25" s="1831">
        <v>642.74535564853568</v>
      </c>
      <c r="AY25" s="1831">
        <v>601.70535564853571</v>
      </c>
      <c r="AZ25" s="1831">
        <v>610.0957556485364</v>
      </c>
      <c r="BA25" s="1831">
        <v>655.37655564853571</v>
      </c>
      <c r="BB25" s="1831">
        <v>619.9453556485355</v>
      </c>
      <c r="BC25" s="1831">
        <v>572.06535564853561</v>
      </c>
      <c r="BD25" s="11" t="s">
        <v>1418</v>
      </c>
      <c r="BE25" s="11" t="s">
        <v>1418</v>
      </c>
      <c r="BF25" s="433"/>
    </row>
    <row r="26" spans="21:58" ht="17.149999999999999" customHeight="1">
      <c r="U26" s="843"/>
      <c r="V26" s="636" t="str">
        <f>'リンク切公表時非表示（グラフの添え物）'!$W$113</f>
        <v>マグネシウム鋳造</v>
      </c>
      <c r="X26" s="841"/>
      <c r="Y26" s="636" t="str">
        <f>'リンク切公表時非表示（グラフの添え物）'!$X$113</f>
        <v>Magnesium Foundries</v>
      </c>
      <c r="Z26" s="14"/>
      <c r="AA26" s="1833">
        <v>146.54270597127743</v>
      </c>
      <c r="AB26" s="1833">
        <v>126.43688586545731</v>
      </c>
      <c r="AC26" s="1833">
        <v>107.02040816326532</v>
      </c>
      <c r="AD26" s="1833">
        <v>112.39153439153439</v>
      </c>
      <c r="AE26" s="1833">
        <v>109.17460317460318</v>
      </c>
      <c r="AF26" s="1833">
        <v>114</v>
      </c>
      <c r="AG26" s="1833">
        <v>136.80000000000001</v>
      </c>
      <c r="AH26" s="1833">
        <v>182.4</v>
      </c>
      <c r="AI26" s="1833">
        <v>387.6</v>
      </c>
      <c r="AJ26" s="1833">
        <v>615.6</v>
      </c>
      <c r="AK26" s="1833">
        <v>980.4</v>
      </c>
      <c r="AL26" s="1833">
        <v>1094.4000000000001</v>
      </c>
      <c r="AM26" s="1833">
        <v>1071.5999999999999</v>
      </c>
      <c r="AN26" s="1833">
        <v>1073.7246928870293</v>
      </c>
      <c r="AO26" s="1833">
        <v>1059.8861422594143</v>
      </c>
      <c r="AP26" s="1833">
        <v>1104.0456401673639</v>
      </c>
      <c r="AQ26" s="1833">
        <v>1040.8667447698745</v>
      </c>
      <c r="AR26" s="1833">
        <v>1039.2049205020921</v>
      </c>
      <c r="AS26" s="1833">
        <v>622.44000000000005</v>
      </c>
      <c r="AT26" s="1833">
        <v>228</v>
      </c>
      <c r="AU26" s="1833">
        <v>293.73239999999998</v>
      </c>
      <c r="AV26" s="1833">
        <v>182.4</v>
      </c>
      <c r="AW26" s="1833">
        <v>182.4</v>
      </c>
      <c r="AX26" s="1833">
        <v>159.6</v>
      </c>
      <c r="AY26" s="1833">
        <v>182.4</v>
      </c>
      <c r="AZ26" s="1833">
        <v>228</v>
      </c>
      <c r="BA26" s="1833">
        <v>314.64</v>
      </c>
      <c r="BB26" s="1833">
        <v>246.24000000000004</v>
      </c>
      <c r="BC26" s="1833">
        <v>273.60000000000002</v>
      </c>
      <c r="BD26" s="14" t="s">
        <v>1418</v>
      </c>
      <c r="BE26" s="14" t="s">
        <v>1418</v>
      </c>
      <c r="BF26" s="433"/>
    </row>
    <row r="27" spans="21:58" ht="17.149999999999999" customHeight="1">
      <c r="U27" s="843"/>
      <c r="V27" s="636" t="str">
        <f>'リンク切公表時非表示（グラフの添え物）'!$W$114</f>
        <v>半導体製造</v>
      </c>
      <c r="X27" s="841"/>
      <c r="Y27" s="636" t="str">
        <f>'リンク切公表時非表示（グラフの添え物）'!$X$114</f>
        <v>Semiconductor Manufacturing</v>
      </c>
      <c r="Z27" s="14"/>
      <c r="AA27" s="1833">
        <v>309.08672287996046</v>
      </c>
      <c r="AB27" s="1833">
        <v>345.44986674819108</v>
      </c>
      <c r="AC27" s="1833">
        <v>381.81301061642176</v>
      </c>
      <c r="AD27" s="1833">
        <v>381.81301061642176</v>
      </c>
      <c r="AE27" s="1833">
        <v>363.63143868230645</v>
      </c>
      <c r="AF27" s="1833">
        <v>399.99458255053707</v>
      </c>
      <c r="AG27" s="1833">
        <v>429.41845247341388</v>
      </c>
      <c r="AH27" s="1833">
        <v>529.88919035603283</v>
      </c>
      <c r="AI27" s="1833">
        <v>533.46666379988676</v>
      </c>
      <c r="AJ27" s="1833">
        <v>551.67430148685253</v>
      </c>
      <c r="AK27" s="1833">
        <v>628.71282554988102</v>
      </c>
      <c r="AL27" s="1833">
        <v>463.75076011900035</v>
      </c>
      <c r="AM27" s="1833">
        <v>493.96513327880575</v>
      </c>
      <c r="AN27" s="1833">
        <v>516.44690280712837</v>
      </c>
      <c r="AO27" s="1833">
        <v>587.95071971543689</v>
      </c>
      <c r="AP27" s="1833">
        <v>540.20721733431947</v>
      </c>
      <c r="AQ27" s="1833">
        <v>463.35255030968517</v>
      </c>
      <c r="AR27" s="1833">
        <v>430.60346807507943</v>
      </c>
      <c r="AS27" s="1833">
        <v>328.61800191316979</v>
      </c>
      <c r="AT27" s="1833">
        <v>210.92295218847789</v>
      </c>
      <c r="AU27" s="1833">
        <v>224.78611040704504</v>
      </c>
      <c r="AV27" s="1833">
        <v>196.49758447274104</v>
      </c>
      <c r="AW27" s="1833">
        <v>183.54560330370327</v>
      </c>
      <c r="AX27" s="1833">
        <v>181.46430338562618</v>
      </c>
      <c r="AY27" s="1833">
        <v>174.75512481269493</v>
      </c>
      <c r="AZ27" s="1833">
        <v>183.9720882131663</v>
      </c>
      <c r="BA27" s="1833">
        <v>192.14661087866108</v>
      </c>
      <c r="BB27" s="1833">
        <v>199.94661087866109</v>
      </c>
      <c r="BC27" s="1833">
        <v>182.11201321872505</v>
      </c>
      <c r="BD27" s="14" t="s">
        <v>1418</v>
      </c>
      <c r="BE27" s="14" t="s">
        <v>1418</v>
      </c>
      <c r="BF27" s="433"/>
    </row>
    <row r="28" spans="21:58" ht="17.149999999999999" customHeight="1">
      <c r="U28" s="843"/>
      <c r="V28" s="636" t="str">
        <f>'リンク切公表時非表示（グラフの添え物）'!$W$115</f>
        <v>液晶製造</v>
      </c>
      <c r="X28" s="843"/>
      <c r="Y28" s="636" t="str">
        <f>'リンク切公表時非表示（グラフの添え物）'!$X$115</f>
        <v>Liquid Crystals</v>
      </c>
      <c r="Z28" s="14"/>
      <c r="AA28" s="1833">
        <v>109.61821309090909</v>
      </c>
      <c r="AB28" s="1833">
        <v>122.51447345454545</v>
      </c>
      <c r="AC28" s="1833">
        <v>135.41073381818182</v>
      </c>
      <c r="AD28" s="1833">
        <v>135.41073381818182</v>
      </c>
      <c r="AE28" s="1833">
        <v>128.96260363636364</v>
      </c>
      <c r="AF28" s="1833">
        <v>141.85886400000001</v>
      </c>
      <c r="AG28" s="1833">
        <v>412.20576</v>
      </c>
      <c r="AH28" s="1833">
        <v>535.65818400000001</v>
      </c>
      <c r="AI28" s="1833">
        <v>648.43610399999989</v>
      </c>
      <c r="AJ28" s="1833">
        <v>868.22500319999983</v>
      </c>
      <c r="AK28" s="1833">
        <v>877.24231200000008</v>
      </c>
      <c r="AL28" s="1833">
        <v>824.01753599999984</v>
      </c>
      <c r="AM28" s="1833">
        <v>902.67397919999996</v>
      </c>
      <c r="AN28" s="1833">
        <v>854.11668239999983</v>
      </c>
      <c r="AO28" s="1833">
        <v>850.10789520000003</v>
      </c>
      <c r="AP28" s="1833">
        <v>711.7616448</v>
      </c>
      <c r="AQ28" s="1833">
        <v>572.43453429599992</v>
      </c>
      <c r="AR28" s="1833">
        <v>365.50986061500015</v>
      </c>
      <c r="AS28" s="1833">
        <v>295.92545091024112</v>
      </c>
      <c r="AT28" s="1833">
        <v>199.38995511990908</v>
      </c>
      <c r="AU28" s="1833">
        <v>268.87561199999993</v>
      </c>
      <c r="AV28" s="1833">
        <v>197.92126051200003</v>
      </c>
      <c r="AW28" s="1833">
        <v>172.04775256799999</v>
      </c>
      <c r="AX28" s="1833">
        <v>169.84416311999996</v>
      </c>
      <c r="AY28" s="1833">
        <v>191.07050255999999</v>
      </c>
      <c r="AZ28" s="1833">
        <v>191.25457106400009</v>
      </c>
      <c r="BA28" s="1833">
        <v>156.59781138393578</v>
      </c>
      <c r="BB28" s="1833">
        <v>162.66294903600007</v>
      </c>
      <c r="BC28" s="1833">
        <v>166.91206032000014</v>
      </c>
      <c r="BD28" s="14" t="s">
        <v>1418</v>
      </c>
      <c r="BE28" s="14" t="s">
        <v>1418</v>
      </c>
      <c r="BF28" s="433"/>
    </row>
    <row r="29" spans="21:58" ht="17.149999999999999" customHeight="1">
      <c r="U29" s="844"/>
      <c r="V29" s="636" t="str">
        <f>'リンク切公表時非表示（グラフの添え物）'!$W$116</f>
        <v>SF6 製造時の漏出</v>
      </c>
      <c r="X29" s="844"/>
      <c r="Y29" s="636" t="str">
        <f>'リンク切公表時非表示（グラフの添え物）'!$X$116</f>
        <v>Fugitive emissions from SF6 manufacturing</v>
      </c>
      <c r="Z29" s="11"/>
      <c r="AA29" s="1831">
        <v>3470.7818181818179</v>
      </c>
      <c r="AB29" s="1831">
        <v>3879.1090909090917</v>
      </c>
      <c r="AC29" s="1831">
        <v>4287.4363636363641</v>
      </c>
      <c r="AD29" s="1831">
        <v>4287.4363636363641</v>
      </c>
      <c r="AE29" s="1831">
        <v>4083.2727272727275</v>
      </c>
      <c r="AF29" s="1831">
        <v>4491.6000000000004</v>
      </c>
      <c r="AG29" s="1831">
        <v>3990</v>
      </c>
      <c r="AH29" s="1831">
        <v>2462.4</v>
      </c>
      <c r="AI29" s="1831">
        <v>2006.4</v>
      </c>
      <c r="AJ29" s="1831">
        <v>1459.2</v>
      </c>
      <c r="AK29" s="1831">
        <v>820.8</v>
      </c>
      <c r="AL29" s="1831">
        <v>752.4</v>
      </c>
      <c r="AM29" s="1831">
        <v>820.8</v>
      </c>
      <c r="AN29" s="1831">
        <v>775.2</v>
      </c>
      <c r="AO29" s="1831">
        <v>729.6</v>
      </c>
      <c r="AP29" s="1831">
        <v>930.2399999999999</v>
      </c>
      <c r="AQ29" s="1831">
        <v>1303.4760000000001</v>
      </c>
      <c r="AR29" s="1831">
        <v>1143.6479999999999</v>
      </c>
      <c r="AS29" s="1831">
        <v>1228.92</v>
      </c>
      <c r="AT29" s="1831">
        <v>232.55999999999997</v>
      </c>
      <c r="AU29" s="1831">
        <v>189.24000000000004</v>
      </c>
      <c r="AV29" s="1831">
        <v>132.24</v>
      </c>
      <c r="AW29" s="1831">
        <v>123.12000000000002</v>
      </c>
      <c r="AX29" s="1832">
        <v>92.796000000000006</v>
      </c>
      <c r="AY29" s="1832">
        <v>61.560000000000009</v>
      </c>
      <c r="AZ29" s="1832">
        <v>52.439999999999991</v>
      </c>
      <c r="BA29" s="1832">
        <v>50.433598923683164</v>
      </c>
      <c r="BB29" s="1832">
        <v>40.697999238967896</v>
      </c>
      <c r="BC29" s="1832">
        <v>45.554399907588959</v>
      </c>
      <c r="BD29" s="11" t="s">
        <v>1418</v>
      </c>
      <c r="BE29" s="11" t="s">
        <v>1418</v>
      </c>
      <c r="BF29" s="433"/>
    </row>
    <row r="30" spans="21:58" ht="17.149999999999999" customHeight="1">
      <c r="U30" s="739" t="s">
        <v>944</v>
      </c>
      <c r="V30" s="845"/>
      <c r="X30" s="739" t="s">
        <v>944</v>
      </c>
      <c r="Y30" s="845"/>
      <c r="Z30" s="256"/>
      <c r="AA30" s="248">
        <f>SUM(AA31:AA33)</f>
        <v>32.609853866894952</v>
      </c>
      <c r="AB30" s="246">
        <f>SUM(AB31:AB33)</f>
        <v>32.609853866894952</v>
      </c>
      <c r="AC30" s="246">
        <f>SUM(AC31:AC33)</f>
        <v>32.609853866894952</v>
      </c>
      <c r="AD30" s="246">
        <f t="shared" ref="AD30:BA30" si="6">SUM(AD31:AD33)</f>
        <v>43.479805155859943</v>
      </c>
      <c r="AE30" s="246">
        <f t="shared" si="6"/>
        <v>76.089659022754901</v>
      </c>
      <c r="AF30" s="246">
        <f t="shared" si="6"/>
        <v>201.09409884585213</v>
      </c>
      <c r="AG30" s="246">
        <f t="shared" si="6"/>
        <v>192.55413105106322</v>
      </c>
      <c r="AH30" s="246">
        <f t="shared" si="6"/>
        <v>171.05935042516234</v>
      </c>
      <c r="AI30" s="246">
        <f t="shared" si="6"/>
        <v>188.13466808746665</v>
      </c>
      <c r="AJ30" s="246">
        <f t="shared" si="6"/>
        <v>315.26917107369837</v>
      </c>
      <c r="AK30" s="246">
        <f t="shared" si="6"/>
        <v>285.77261607893388</v>
      </c>
      <c r="AL30" s="246">
        <f t="shared" si="6"/>
        <v>294.81291048766207</v>
      </c>
      <c r="AM30" s="246">
        <f t="shared" si="6"/>
        <v>371.48283306236584</v>
      </c>
      <c r="AN30" s="246">
        <f t="shared" si="6"/>
        <v>416.09627155908129</v>
      </c>
      <c r="AO30" s="246">
        <f t="shared" si="6"/>
        <v>486.03833940564016</v>
      </c>
      <c r="AP30" s="246">
        <f t="shared" si="6"/>
        <v>1471.7527115608</v>
      </c>
      <c r="AQ30" s="246">
        <f t="shared" si="6"/>
        <v>1401.3137439505406</v>
      </c>
      <c r="AR30" s="246">
        <f t="shared" si="6"/>
        <v>1586.79745628361</v>
      </c>
      <c r="AS30" s="246">
        <f t="shared" si="6"/>
        <v>1481.039653866997</v>
      </c>
      <c r="AT30" s="246">
        <f t="shared" si="6"/>
        <v>1354.1553975192694</v>
      </c>
      <c r="AU30" s="246">
        <f t="shared" si="6"/>
        <v>1539.7414715489335</v>
      </c>
      <c r="AV30" s="246">
        <f t="shared" si="6"/>
        <v>1800.37996890664</v>
      </c>
      <c r="AW30" s="246">
        <f t="shared" si="6"/>
        <v>1511.8522493828877</v>
      </c>
      <c r="AX30" s="246">
        <f t="shared" si="6"/>
        <v>1617.2373656739449</v>
      </c>
      <c r="AY30" s="246">
        <f t="shared" si="6"/>
        <v>1122.8673385696302</v>
      </c>
      <c r="AZ30" s="246">
        <f t="shared" si="6"/>
        <v>571.03108219650824</v>
      </c>
      <c r="BA30" s="246">
        <f t="shared" si="6"/>
        <v>634.43528411853686</v>
      </c>
      <c r="BB30" s="246">
        <f t="shared" ref="BB30:BE30" si="7">SUM(BB31:BB33)</f>
        <v>449.77529760978155</v>
      </c>
      <c r="BC30" s="246">
        <f t="shared" ref="BC30" si="8">SUM(BC31:BC33)</f>
        <v>282.49689981167955</v>
      </c>
      <c r="BD30" s="246">
        <f t="shared" si="7"/>
        <v>0</v>
      </c>
      <c r="BE30" s="246">
        <f t="shared" si="7"/>
        <v>0</v>
      </c>
      <c r="BF30" s="433"/>
    </row>
    <row r="31" spans="21:58" ht="17.149999999999999" customHeight="1">
      <c r="U31" s="739"/>
      <c r="V31" s="778" t="str">
        <f>'リンク切公表時非表示（グラフの添え物）'!$W$120</f>
        <v>半導体製造</v>
      </c>
      <c r="X31" s="739"/>
      <c r="Y31" s="778" t="str">
        <f>'リンク切公表時非表示（グラフの添え物）'!$X$120</f>
        <v>Semiconductor Manufacturing</v>
      </c>
      <c r="Z31" s="411" t="s">
        <v>47</v>
      </c>
      <c r="AA31" s="1832">
        <v>27.288840724840902</v>
      </c>
      <c r="AB31" s="1832">
        <v>27.288840724840902</v>
      </c>
      <c r="AC31" s="1832">
        <v>27.288840724840902</v>
      </c>
      <c r="AD31" s="1832">
        <v>36.385120966454537</v>
      </c>
      <c r="AE31" s="1832">
        <v>63.673961691295439</v>
      </c>
      <c r="AF31" s="1831">
        <v>168.28118446985215</v>
      </c>
      <c r="AG31" s="1831">
        <v>168.94687182126322</v>
      </c>
      <c r="AH31" s="1831">
        <v>124.28927462496232</v>
      </c>
      <c r="AI31" s="1831">
        <v>118.69780575146663</v>
      </c>
      <c r="AJ31" s="1831">
        <v>211.58263805349833</v>
      </c>
      <c r="AK31" s="1831">
        <v>99.55017386893384</v>
      </c>
      <c r="AL31" s="1831">
        <v>117.22935642846208</v>
      </c>
      <c r="AM31" s="1831">
        <v>166.52600766236583</v>
      </c>
      <c r="AN31" s="1831">
        <v>130.33130915908129</v>
      </c>
      <c r="AO31" s="1831">
        <v>181.53149160564004</v>
      </c>
      <c r="AP31" s="1831">
        <v>161.03926756079997</v>
      </c>
      <c r="AQ31" s="1831">
        <v>193.15992933054008</v>
      </c>
      <c r="AR31" s="1831">
        <v>245.16117660003863</v>
      </c>
      <c r="AS31" s="1831">
        <v>227.29132105209004</v>
      </c>
      <c r="AT31" s="1831">
        <v>182.13178385376023</v>
      </c>
      <c r="AU31" s="1831">
        <v>190.69287786193343</v>
      </c>
      <c r="AV31" s="1831">
        <v>174.82296773663998</v>
      </c>
      <c r="AW31" s="1831">
        <v>177.03201767288814</v>
      </c>
      <c r="AX31" s="1831">
        <v>109.77620623594511</v>
      </c>
      <c r="AY31" s="1831">
        <v>132.00954704763009</v>
      </c>
      <c r="AZ31" s="1831">
        <v>144.65359425170817</v>
      </c>
      <c r="BA31" s="1831">
        <v>183.10202622525753</v>
      </c>
      <c r="BB31" s="1831">
        <v>193.74117577693394</v>
      </c>
      <c r="BC31" s="1831">
        <v>203.39843725924351</v>
      </c>
      <c r="BD31" s="11" t="s">
        <v>1418</v>
      </c>
      <c r="BE31" s="11" t="s">
        <v>1418</v>
      </c>
      <c r="BF31" s="433"/>
    </row>
    <row r="32" spans="21:58" ht="17.149999999999999" customHeight="1">
      <c r="U32" s="739"/>
      <c r="V32" s="778" t="str">
        <f>'リンク切公表時非表示（グラフの添え物）'!$W$121</f>
        <v>NF3の製造時の漏出</v>
      </c>
      <c r="X32" s="739"/>
      <c r="Y32" s="778" t="str">
        <f>'リンク切公表時非表示（グラフの添え物）'!$X$121</f>
        <v>Fugitive emissions from NF3 manufacturing</v>
      </c>
      <c r="Z32" s="411" t="s">
        <v>48</v>
      </c>
      <c r="AA32" s="1832">
        <v>2.7891891891891891</v>
      </c>
      <c r="AB32" s="1832">
        <v>2.7891891891891891</v>
      </c>
      <c r="AC32" s="1832">
        <v>2.7891891891891891</v>
      </c>
      <c r="AD32" s="1832">
        <v>3.7189189189189191</v>
      </c>
      <c r="AE32" s="1832">
        <v>6.5081081081081082</v>
      </c>
      <c r="AF32" s="1832">
        <v>17.2</v>
      </c>
      <c r="AG32" s="1832">
        <v>17.2</v>
      </c>
      <c r="AH32" s="1832">
        <v>17.2</v>
      </c>
      <c r="AI32" s="1832">
        <v>34.4</v>
      </c>
      <c r="AJ32" s="1832">
        <v>51.6</v>
      </c>
      <c r="AK32" s="1831">
        <v>120.4</v>
      </c>
      <c r="AL32" s="1831">
        <v>120.4</v>
      </c>
      <c r="AM32" s="1831">
        <v>154.80000000000001</v>
      </c>
      <c r="AN32" s="1831">
        <v>137.6</v>
      </c>
      <c r="AO32" s="1831">
        <v>139.32</v>
      </c>
      <c r="AP32" s="1831">
        <v>1240.1199999999999</v>
      </c>
      <c r="AQ32" s="1831">
        <v>1123.1600000000003</v>
      </c>
      <c r="AR32" s="1831">
        <v>1228.0799999999997</v>
      </c>
      <c r="AS32" s="1831">
        <v>1222.92</v>
      </c>
      <c r="AT32" s="1831">
        <v>1148.9600000000003</v>
      </c>
      <c r="AU32" s="1831">
        <v>1322.6799999999998</v>
      </c>
      <c r="AV32" s="1831">
        <v>1601.32</v>
      </c>
      <c r="AW32" s="1831">
        <v>1314.0799999999997</v>
      </c>
      <c r="AX32" s="1831">
        <v>1486.0799999999997</v>
      </c>
      <c r="AY32" s="1831">
        <v>964.66888000000006</v>
      </c>
      <c r="AZ32" s="1831">
        <v>404.2</v>
      </c>
      <c r="BA32" s="1831">
        <v>431.72000656127932</v>
      </c>
      <c r="BB32" s="1831">
        <v>234.09200434684755</v>
      </c>
      <c r="BC32" s="1832">
        <v>57.963999569416046</v>
      </c>
      <c r="BD32" s="11" t="s">
        <v>1418</v>
      </c>
      <c r="BE32" s="11" t="s">
        <v>1418</v>
      </c>
      <c r="BF32" s="433"/>
    </row>
    <row r="33" spans="2:64" ht="17.149999999999999" customHeight="1" thickBot="1">
      <c r="U33" s="739"/>
      <c r="V33" s="637" t="str">
        <f>'リンク切公表時非表示（グラフの添え物）'!$W$122</f>
        <v>液晶製造</v>
      </c>
      <c r="X33" s="739"/>
      <c r="Y33" s="637" t="str">
        <f>'リンク切公表時非表示（グラフの添え物）'!$X$122</f>
        <v>Liquid Crystals</v>
      </c>
      <c r="Z33" s="846" t="s">
        <v>318</v>
      </c>
      <c r="AA33" s="1835">
        <v>2.5318239528648654</v>
      </c>
      <c r="AB33" s="1835">
        <v>2.5318239528648654</v>
      </c>
      <c r="AC33" s="1835">
        <v>2.5318239528648654</v>
      </c>
      <c r="AD33" s="1835">
        <v>3.3757652704864869</v>
      </c>
      <c r="AE33" s="1835">
        <v>5.9075892233513523</v>
      </c>
      <c r="AF33" s="1835">
        <v>15.612914376000004</v>
      </c>
      <c r="AG33" s="1835">
        <v>6.4072592298000046</v>
      </c>
      <c r="AH33" s="1835">
        <v>29.570075800200023</v>
      </c>
      <c r="AI33" s="1835">
        <v>35.03686233600002</v>
      </c>
      <c r="AJ33" s="1835">
        <v>52.086533020200001</v>
      </c>
      <c r="AK33" s="1835">
        <v>65.82244221000002</v>
      </c>
      <c r="AL33" s="1835">
        <v>57.183554059199999</v>
      </c>
      <c r="AM33" s="1835">
        <v>50.15682540000001</v>
      </c>
      <c r="AN33" s="1836">
        <v>148.16496240000004</v>
      </c>
      <c r="AO33" s="1836">
        <v>165.18684780000009</v>
      </c>
      <c r="AP33" s="1835">
        <v>70.593444000000119</v>
      </c>
      <c r="AQ33" s="1835">
        <v>84.993814620000137</v>
      </c>
      <c r="AR33" s="1836">
        <v>113.55627968357172</v>
      </c>
      <c r="AS33" s="1835">
        <v>30.828332814906808</v>
      </c>
      <c r="AT33" s="1835">
        <v>23.063613665508967</v>
      </c>
      <c r="AU33" s="1835">
        <v>26.368593687000043</v>
      </c>
      <c r="AV33" s="1835">
        <v>24.237001170000035</v>
      </c>
      <c r="AW33" s="1835">
        <v>20.740231710000032</v>
      </c>
      <c r="AX33" s="1835">
        <v>21.381159438000033</v>
      </c>
      <c r="AY33" s="1835">
        <v>26.188911522000041</v>
      </c>
      <c r="AZ33" s="1835">
        <v>22.177487944800042</v>
      </c>
      <c r="BA33" s="1835">
        <v>19.613251332000033</v>
      </c>
      <c r="BB33" s="1835">
        <v>21.942117486000036</v>
      </c>
      <c r="BC33" s="1835">
        <v>21.134462983020029</v>
      </c>
      <c r="BD33" s="12" t="s">
        <v>1418</v>
      </c>
      <c r="BE33" s="12" t="s">
        <v>1418</v>
      </c>
      <c r="BF33" s="433"/>
    </row>
    <row r="34" spans="2:64" ht="17.149999999999999" customHeight="1" thickTop="1">
      <c r="B34" s="1" t="s">
        <v>21</v>
      </c>
      <c r="U34" s="434" t="s">
        <v>63</v>
      </c>
      <c r="V34" s="847"/>
      <c r="X34" s="434" t="s">
        <v>819</v>
      </c>
      <c r="Y34" s="847"/>
      <c r="Z34" s="113"/>
      <c r="AA34" s="113">
        <f>AA5+AA16+AA23+AA30</f>
        <v>35354.28892405767</v>
      </c>
      <c r="AB34" s="113">
        <f t="shared" ref="AB34:BE34" si="9">AB5+AB16+AB23+AB30</f>
        <v>39095.187235867998</v>
      </c>
      <c r="AC34" s="113">
        <f t="shared" si="9"/>
        <v>41052.951673445416</v>
      </c>
      <c r="AD34" s="113">
        <f t="shared" si="9"/>
        <v>44817.405684401907</v>
      </c>
      <c r="AE34" s="113">
        <f t="shared" si="9"/>
        <v>49591.402497918818</v>
      </c>
      <c r="AF34" s="113">
        <f t="shared" si="9"/>
        <v>59471.728426964553</v>
      </c>
      <c r="AG34" s="113">
        <f t="shared" si="9"/>
        <v>60071.026195534178</v>
      </c>
      <c r="AH34" s="113">
        <f t="shared" si="9"/>
        <v>59102.675143275999</v>
      </c>
      <c r="AI34" s="113">
        <f t="shared" si="9"/>
        <v>53722.814545016714</v>
      </c>
      <c r="AJ34" s="113">
        <f t="shared" si="9"/>
        <v>46978.226472088485</v>
      </c>
      <c r="AK34" s="113">
        <f t="shared" si="9"/>
        <v>42042.239535271379</v>
      </c>
      <c r="AL34" s="113">
        <f t="shared" si="9"/>
        <v>35701.819531854213</v>
      </c>
      <c r="AM34" s="113">
        <f t="shared" si="9"/>
        <v>31542.79514004587</v>
      </c>
      <c r="AN34" s="113">
        <f t="shared" si="9"/>
        <v>30905.871343604158</v>
      </c>
      <c r="AO34" s="113">
        <f t="shared" si="9"/>
        <v>27383.945358469377</v>
      </c>
      <c r="AP34" s="113">
        <f t="shared" si="9"/>
        <v>27906.47783818981</v>
      </c>
      <c r="AQ34" s="113">
        <f t="shared" si="9"/>
        <v>30232.566297724199</v>
      </c>
      <c r="AR34" s="113">
        <f t="shared" si="9"/>
        <v>30924.313940465523</v>
      </c>
      <c r="AS34" s="113">
        <f t="shared" si="9"/>
        <v>30668.458337391647</v>
      </c>
      <c r="AT34" s="113">
        <f t="shared" si="9"/>
        <v>28754.877566599138</v>
      </c>
      <c r="AU34" s="113">
        <f t="shared" si="9"/>
        <v>31502.462059394769</v>
      </c>
      <c r="AV34" s="113">
        <f t="shared" si="9"/>
        <v>33882.795614413073</v>
      </c>
      <c r="AW34" s="113">
        <f t="shared" si="9"/>
        <v>36516.164634051893</v>
      </c>
      <c r="AX34" s="113">
        <f t="shared" si="9"/>
        <v>39076.410150480908</v>
      </c>
      <c r="AY34" s="113">
        <f t="shared" si="9"/>
        <v>42306.62523665843</v>
      </c>
      <c r="AZ34" s="113">
        <f t="shared" si="9"/>
        <v>45217.03853865328</v>
      </c>
      <c r="BA34" s="113">
        <f t="shared" si="9"/>
        <v>48743.043102400814</v>
      </c>
      <c r="BB34" s="113">
        <f t="shared" si="9"/>
        <v>50923.089082873012</v>
      </c>
      <c r="BC34" s="113">
        <f t="shared" si="9"/>
        <v>52799.835417905066</v>
      </c>
      <c r="BD34" s="113">
        <f t="shared" si="9"/>
        <v>0</v>
      </c>
      <c r="BE34" s="113">
        <f t="shared" si="9"/>
        <v>0</v>
      </c>
      <c r="BF34" s="433"/>
      <c r="BJ34" s="99"/>
      <c r="BK34" s="99"/>
      <c r="BL34" s="99"/>
    </row>
    <row r="35" spans="2:64" s="198" customFormat="1" ht="17.149999999999999" customHeight="1">
      <c r="U35" s="249"/>
      <c r="V35" s="249"/>
      <c r="X35" s="249"/>
      <c r="Y35" s="249"/>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J35" s="251"/>
      <c r="BK35" s="251"/>
      <c r="BL35" s="251"/>
    </row>
    <row r="36" spans="2:64">
      <c r="AF36" s="110"/>
      <c r="BJ36" s="100"/>
      <c r="BK36" s="100"/>
      <c r="BL36" s="100"/>
    </row>
    <row r="37" spans="2:64">
      <c r="U37" s="1" t="s">
        <v>939</v>
      </c>
      <c r="X37" s="1" t="s">
        <v>946</v>
      </c>
    </row>
    <row r="38" spans="2:64">
      <c r="U38" s="833"/>
      <c r="V38" s="834"/>
      <c r="X38" s="833"/>
      <c r="Y38" s="834"/>
      <c r="Z38" s="213"/>
      <c r="AA38" s="118">
        <v>1990</v>
      </c>
      <c r="AB38" s="118">
        <f t="shared" ref="AB38:AP38" si="10">AA38+1</f>
        <v>1991</v>
      </c>
      <c r="AC38" s="118">
        <f t="shared" si="10"/>
        <v>1992</v>
      </c>
      <c r="AD38" s="118">
        <f t="shared" si="10"/>
        <v>1993</v>
      </c>
      <c r="AE38" s="118">
        <f t="shared" si="10"/>
        <v>1994</v>
      </c>
      <c r="AF38" s="118">
        <v>1995</v>
      </c>
      <c r="AG38" s="118">
        <f t="shared" si="10"/>
        <v>1996</v>
      </c>
      <c r="AH38" s="118">
        <f t="shared" si="10"/>
        <v>1997</v>
      </c>
      <c r="AI38" s="118">
        <f t="shared" si="10"/>
        <v>1998</v>
      </c>
      <c r="AJ38" s="118">
        <f t="shared" si="10"/>
        <v>1999</v>
      </c>
      <c r="AK38" s="118">
        <f t="shared" si="10"/>
        <v>2000</v>
      </c>
      <c r="AL38" s="118">
        <f t="shared" si="10"/>
        <v>2001</v>
      </c>
      <c r="AM38" s="118">
        <f t="shared" si="10"/>
        <v>2002</v>
      </c>
      <c r="AN38" s="118">
        <f t="shared" si="10"/>
        <v>2003</v>
      </c>
      <c r="AO38" s="118">
        <f t="shared" si="10"/>
        <v>2004</v>
      </c>
      <c r="AP38" s="118">
        <f t="shared" si="10"/>
        <v>2005</v>
      </c>
      <c r="AQ38" s="118">
        <f t="shared" ref="AQ38:AZ38" si="11">AP38+1</f>
        <v>2006</v>
      </c>
      <c r="AR38" s="118">
        <f t="shared" si="11"/>
        <v>2007</v>
      </c>
      <c r="AS38" s="118">
        <f t="shared" si="11"/>
        <v>2008</v>
      </c>
      <c r="AT38" s="118">
        <f t="shared" si="11"/>
        <v>2009</v>
      </c>
      <c r="AU38" s="118">
        <f t="shared" si="11"/>
        <v>2010</v>
      </c>
      <c r="AV38" s="118">
        <f t="shared" si="11"/>
        <v>2011</v>
      </c>
      <c r="AW38" s="118">
        <f t="shared" si="11"/>
        <v>2012</v>
      </c>
      <c r="AX38" s="118">
        <f t="shared" si="11"/>
        <v>2013</v>
      </c>
      <c r="AY38" s="118">
        <f t="shared" si="11"/>
        <v>2014</v>
      </c>
      <c r="AZ38" s="118">
        <f t="shared" si="11"/>
        <v>2015</v>
      </c>
      <c r="BA38" s="118">
        <f>AZ38+1</f>
        <v>2016</v>
      </c>
      <c r="BB38" s="118">
        <f t="shared" ref="BB38" si="12">BA38+1</f>
        <v>2017</v>
      </c>
      <c r="BC38" s="118">
        <f t="shared" ref="BC38" si="13">BB38+1</f>
        <v>2018</v>
      </c>
      <c r="BD38" s="118">
        <f t="shared" ref="BD38" si="14">BC38+1</f>
        <v>2019</v>
      </c>
      <c r="BE38" s="118">
        <f>BD38+1</f>
        <v>2020</v>
      </c>
      <c r="BF38" s="1471"/>
    </row>
    <row r="39" spans="2:64" ht="17.149999999999999" customHeight="1">
      <c r="U39" s="763" t="s">
        <v>19</v>
      </c>
      <c r="V39" s="722"/>
      <c r="X39" s="763" t="s">
        <v>19</v>
      </c>
      <c r="Y39" s="722"/>
      <c r="Z39" s="114"/>
      <c r="AA39" s="114">
        <f t="shared" ref="AA39:BE39" si="15">SUM(AA40:AA49)</f>
        <v>1</v>
      </c>
      <c r="AB39" s="114">
        <f t="shared" si="15"/>
        <v>1</v>
      </c>
      <c r="AC39" s="114">
        <f t="shared" si="15"/>
        <v>1</v>
      </c>
      <c r="AD39" s="114">
        <f t="shared" si="15"/>
        <v>0.99999999999999989</v>
      </c>
      <c r="AE39" s="114">
        <f t="shared" si="15"/>
        <v>1</v>
      </c>
      <c r="AF39" s="114">
        <f t="shared" si="15"/>
        <v>1</v>
      </c>
      <c r="AG39" s="114">
        <f t="shared" si="15"/>
        <v>1</v>
      </c>
      <c r="AH39" s="114">
        <f t="shared" si="15"/>
        <v>1</v>
      </c>
      <c r="AI39" s="114">
        <f t="shared" si="15"/>
        <v>1</v>
      </c>
      <c r="AJ39" s="114">
        <f t="shared" si="15"/>
        <v>1</v>
      </c>
      <c r="AK39" s="114">
        <f t="shared" si="15"/>
        <v>1</v>
      </c>
      <c r="AL39" s="114">
        <f t="shared" si="15"/>
        <v>1.0000000000000002</v>
      </c>
      <c r="AM39" s="114">
        <f t="shared" si="15"/>
        <v>1</v>
      </c>
      <c r="AN39" s="114">
        <f t="shared" si="15"/>
        <v>1</v>
      </c>
      <c r="AO39" s="114">
        <f t="shared" si="15"/>
        <v>1</v>
      </c>
      <c r="AP39" s="114">
        <f t="shared" si="15"/>
        <v>1</v>
      </c>
      <c r="AQ39" s="114">
        <f t="shared" si="15"/>
        <v>1</v>
      </c>
      <c r="AR39" s="114">
        <f t="shared" si="15"/>
        <v>0.99999999999999989</v>
      </c>
      <c r="AS39" s="114">
        <f t="shared" si="15"/>
        <v>1</v>
      </c>
      <c r="AT39" s="114">
        <f t="shared" si="15"/>
        <v>0.99999999999999989</v>
      </c>
      <c r="AU39" s="114">
        <f t="shared" si="15"/>
        <v>0.99999999999999978</v>
      </c>
      <c r="AV39" s="114">
        <f t="shared" si="15"/>
        <v>1.0000000000000002</v>
      </c>
      <c r="AW39" s="114">
        <f t="shared" si="15"/>
        <v>1.0000000000000002</v>
      </c>
      <c r="AX39" s="114">
        <f t="shared" si="15"/>
        <v>1.0000000000000002</v>
      </c>
      <c r="AY39" s="114">
        <f t="shared" si="15"/>
        <v>0.99999999999999989</v>
      </c>
      <c r="AZ39" s="114">
        <f t="shared" si="15"/>
        <v>0.99999999999999989</v>
      </c>
      <c r="BA39" s="114">
        <f t="shared" si="15"/>
        <v>0.99999999999999989</v>
      </c>
      <c r="BB39" s="114">
        <f t="shared" si="15"/>
        <v>0.99999999999999989</v>
      </c>
      <c r="BC39" s="114">
        <f t="shared" si="15"/>
        <v>1</v>
      </c>
      <c r="BD39" s="114">
        <f t="shared" si="15"/>
        <v>0</v>
      </c>
      <c r="BE39" s="114">
        <f t="shared" si="15"/>
        <v>0</v>
      </c>
      <c r="BF39" s="250"/>
      <c r="BJ39" s="99"/>
    </row>
    <row r="40" spans="2:64" ht="17.149999999999999" customHeight="1">
      <c r="U40" s="835"/>
      <c r="V40" s="638" t="str">
        <f>'リンク切公表時非表示（グラフの添え物）'!$W$90</f>
        <v>冷蔵庫及び空調機器</v>
      </c>
      <c r="X40" s="835"/>
      <c r="Y40" s="638" t="str">
        <f>'リンク切公表時非表示（グラフの添え物）'!$X$90</f>
        <v>Refrigeration and 
Air Conditioning Equipment</v>
      </c>
      <c r="Z40" s="210"/>
      <c r="AA40" s="208" t="str">
        <f t="shared" ref="AA40:AB49" si="16">IF(AA6="NO","-",AA6/AA$5)</f>
        <v>-</v>
      </c>
      <c r="AB40" s="208" t="str">
        <f t="shared" si="16"/>
        <v>-</v>
      </c>
      <c r="AC40" s="208">
        <f t="shared" ref="AC40:BC40" si="17">IF(AC6="NO","-",AC6/AC$5)</f>
        <v>2.3679257894702492E-4</v>
      </c>
      <c r="AD40" s="208">
        <f t="shared" si="17"/>
        <v>3.9800444778069427E-3</v>
      </c>
      <c r="AE40" s="208">
        <f t="shared" si="17"/>
        <v>1.7682091597779198E-2</v>
      </c>
      <c r="AF40" s="208">
        <f t="shared" si="17"/>
        <v>3.6698854400580065E-2</v>
      </c>
      <c r="AG40" s="208">
        <f t="shared" si="17"/>
        <v>5.4022858238590245E-2</v>
      </c>
      <c r="AH40" s="208">
        <f t="shared" si="17"/>
        <v>7.1329737724568298E-2</v>
      </c>
      <c r="AI40" s="208">
        <f t="shared" si="17"/>
        <v>8.9573626147345112E-2</v>
      </c>
      <c r="AJ40" s="208">
        <f t="shared" si="17"/>
        <v>0.10335915374568305</v>
      </c>
      <c r="AK40" s="208">
        <f t="shared" si="17"/>
        <v>0.13027139020257808</v>
      </c>
      <c r="AL40" s="208">
        <f t="shared" si="17"/>
        <v>0.18435979687292003</v>
      </c>
      <c r="AM40" s="208">
        <f t="shared" si="17"/>
        <v>0.27441533206392393</v>
      </c>
      <c r="AN40" s="208">
        <f t="shared" si="17"/>
        <v>0.34345599378435265</v>
      </c>
      <c r="AO40" s="208">
        <f t="shared" si="17"/>
        <v>0.57000917720922972</v>
      </c>
      <c r="AP40" s="208">
        <f t="shared" si="17"/>
        <v>0.69429377496117484</v>
      </c>
      <c r="AQ40" s="208">
        <f t="shared" si="17"/>
        <v>0.7418718129503602</v>
      </c>
      <c r="AR40" s="208">
        <f t="shared" si="17"/>
        <v>0.80584045273072313</v>
      </c>
      <c r="AS40" s="208">
        <f t="shared" si="17"/>
        <v>0.81298359380533658</v>
      </c>
      <c r="AT40" s="208">
        <f t="shared" si="17"/>
        <v>0.85974072328380469</v>
      </c>
      <c r="AU40" s="208">
        <f t="shared" si="17"/>
        <v>0.87848691396328193</v>
      </c>
      <c r="AV40" s="208">
        <f t="shared" si="17"/>
        <v>0.88638134102707766</v>
      </c>
      <c r="AW40" s="208">
        <f t="shared" si="17"/>
        <v>0.89755291941690374</v>
      </c>
      <c r="AX40" s="208">
        <f t="shared" si="17"/>
        <v>0.90355055769202008</v>
      </c>
      <c r="AY40" s="208">
        <f t="shared" si="17"/>
        <v>0.90921978896081868</v>
      </c>
      <c r="AZ40" s="208">
        <f t="shared" si="17"/>
        <v>0.91372587219070844</v>
      </c>
      <c r="BA40" s="208">
        <f t="shared" si="17"/>
        <v>0.91379961077778404</v>
      </c>
      <c r="BB40" s="208">
        <f t="shared" si="17"/>
        <v>0.9156385660433618</v>
      </c>
      <c r="BC40" s="208">
        <f t="shared" si="17"/>
        <v>0.91895378238177194</v>
      </c>
      <c r="BD40" s="343" t="str">
        <f>IF(BD$6="NO","-",BD6/BD$5)</f>
        <v>-</v>
      </c>
      <c r="BE40" s="343" t="str">
        <f>IF(BE$6="NO","-",BE6/BE$5)</f>
        <v>-</v>
      </c>
      <c r="BF40" s="1472"/>
      <c r="BH40" s="99"/>
    </row>
    <row r="41" spans="2:64" ht="17.149999999999999" customHeight="1">
      <c r="U41" s="835"/>
      <c r="V41" s="1826" t="str">
        <f>'リンク切公表時非表示（グラフの添え物）'!$W$91</f>
        <v>発泡剤</v>
      </c>
      <c r="X41" s="835"/>
      <c r="Y41" s="638" t="str">
        <f>'リンク切公表時非表示（グラフの添え物）'!$X$91</f>
        <v>Foam Blowing</v>
      </c>
      <c r="Z41" s="116"/>
      <c r="AA41" s="208">
        <f t="shared" si="16"/>
        <v>8.42272807171201E-5</v>
      </c>
      <c r="AB41" s="208" t="str">
        <f t="shared" si="16"/>
        <v>-</v>
      </c>
      <c r="AC41" s="208">
        <f t="shared" ref="AC41:BC41" si="18">IF(AC7="NO","-",AC7/AC$5)</f>
        <v>2.2658606641804634E-3</v>
      </c>
      <c r="AD41" s="208">
        <f t="shared" si="18"/>
        <v>1.4434059609344903E-2</v>
      </c>
      <c r="AE41" s="208">
        <f t="shared" si="18"/>
        <v>2.1354289754962993E-2</v>
      </c>
      <c r="AF41" s="208">
        <f t="shared" si="18"/>
        <v>1.9692707651433217E-2</v>
      </c>
      <c r="AG41" s="208">
        <f t="shared" si="18"/>
        <v>1.8377918076364422E-2</v>
      </c>
      <c r="AH41" s="208">
        <f t="shared" si="18"/>
        <v>1.9155787377338574E-2</v>
      </c>
      <c r="AI41" s="208">
        <f t="shared" si="18"/>
        <v>1.8972624686314995E-2</v>
      </c>
      <c r="AJ41" s="208">
        <f t="shared" si="18"/>
        <v>1.8661147871123249E-2</v>
      </c>
      <c r="AK41" s="208">
        <f t="shared" si="18"/>
        <v>2.1194689310338636E-2</v>
      </c>
      <c r="AL41" s="208">
        <f t="shared" si="18"/>
        <v>2.3197017516715806E-2</v>
      </c>
      <c r="AM41" s="208">
        <f t="shared" si="18"/>
        <v>3.024496797825656E-2</v>
      </c>
      <c r="AN41" s="208">
        <f t="shared" si="18"/>
        <v>4.4964812324291274E-2</v>
      </c>
      <c r="AO41" s="208">
        <f t="shared" si="18"/>
        <v>7.2529685383232317E-2</v>
      </c>
      <c r="AP41" s="208">
        <f t="shared" si="18"/>
        <v>7.3332423477774994E-2</v>
      </c>
      <c r="AQ41" s="208">
        <f t="shared" si="18"/>
        <v>8.1646143882667624E-2</v>
      </c>
      <c r="AR41" s="208">
        <f t="shared" si="18"/>
        <v>8.5512308464523887E-2</v>
      </c>
      <c r="AS41" s="208">
        <f t="shared" si="18"/>
        <v>7.824346662873162E-2</v>
      </c>
      <c r="AT41" s="208">
        <f t="shared" si="18"/>
        <v>7.682040601923075E-2</v>
      </c>
      <c r="AU41" s="208">
        <f t="shared" si="18"/>
        <v>7.5010446830157118E-2</v>
      </c>
      <c r="AV41" s="208">
        <f t="shared" si="18"/>
        <v>7.3680264614303631E-2</v>
      </c>
      <c r="AW41" s="208">
        <f t="shared" si="18"/>
        <v>7.0871232472338341E-2</v>
      </c>
      <c r="AX41" s="208">
        <f t="shared" si="18"/>
        <v>6.9440399857381485E-2</v>
      </c>
      <c r="AY41" s="208">
        <f t="shared" si="18"/>
        <v>6.6314235518841663E-2</v>
      </c>
      <c r="AZ41" s="208">
        <f t="shared" si="18"/>
        <v>6.3260864797720445E-2</v>
      </c>
      <c r="BA41" s="208">
        <f t="shared" si="18"/>
        <v>6.2266520348736303E-2</v>
      </c>
      <c r="BB41" s="208">
        <f t="shared" si="18"/>
        <v>6.240405844532744E-2</v>
      </c>
      <c r="BC41" s="208">
        <f t="shared" si="18"/>
        <v>6.2185858901676813E-2</v>
      </c>
      <c r="BD41" s="300" t="str">
        <f>IF(BD7="NO","-",BD7/BD$5)</f>
        <v>-</v>
      </c>
      <c r="BE41" s="300" t="str">
        <f>IF(BE7="NO","-",BE7/BE$5)</f>
        <v>-</v>
      </c>
      <c r="BF41" s="1473"/>
      <c r="BH41" s="99"/>
    </row>
    <row r="42" spans="2:64" ht="17.149999999999999" customHeight="1">
      <c r="U42" s="835"/>
      <c r="V42" s="636" t="str">
        <f>'リンク切公表時非表示（グラフの添え物）'!$W$92</f>
        <v>エアゾール・MDI（定量噴射剤）</v>
      </c>
      <c r="X42" s="835"/>
      <c r="Y42" s="638" t="str">
        <f>'リンク切公表時非表示（グラフの添え物）'!$X$92</f>
        <v>Aerosols / MDI</v>
      </c>
      <c r="Z42" s="115"/>
      <c r="AA42" s="208" t="str">
        <f t="shared" si="16"/>
        <v>-</v>
      </c>
      <c r="AB42" s="208" t="str">
        <f t="shared" si="16"/>
        <v>-</v>
      </c>
      <c r="AC42" s="208">
        <f t="shared" ref="AC42:BC42" si="19">IF(AC8="NO","-",AC8/AC$5)</f>
        <v>4.241791779833361E-3</v>
      </c>
      <c r="AD42" s="208">
        <f t="shared" si="19"/>
        <v>3.117830831437941E-2</v>
      </c>
      <c r="AE42" s="208">
        <f t="shared" si="19"/>
        <v>5.0440666309421948E-2</v>
      </c>
      <c r="AF42" s="208">
        <f t="shared" si="19"/>
        <v>5.9552160531839815E-2</v>
      </c>
      <c r="AG42" s="208">
        <f t="shared" si="19"/>
        <v>9.3160623135421242E-2</v>
      </c>
      <c r="AH42" s="208">
        <f t="shared" si="19"/>
        <v>0.11917548132291828</v>
      </c>
      <c r="AI42" s="208">
        <f t="shared" si="19"/>
        <v>0.13258551975233393</v>
      </c>
      <c r="AJ42" s="208">
        <f t="shared" si="19"/>
        <v>0.12686059581067372</v>
      </c>
      <c r="AK42" s="208">
        <f t="shared" si="19"/>
        <v>0.13641238658400931</v>
      </c>
      <c r="AL42" s="208">
        <f t="shared" si="19"/>
        <v>0.15156310625423941</v>
      </c>
      <c r="AM42" s="208">
        <f t="shared" si="19"/>
        <v>0.18151525515913425</v>
      </c>
      <c r="AN42" s="208">
        <f t="shared" si="19"/>
        <v>0.17466190944175475</v>
      </c>
      <c r="AO42" s="208">
        <f t="shared" si="19"/>
        <v>0.18843883888034432</v>
      </c>
      <c r="AP42" s="208">
        <f t="shared" si="19"/>
        <v>0.13259991657465378</v>
      </c>
      <c r="AQ42" s="208">
        <f t="shared" si="19"/>
        <v>7.6786736696201216E-2</v>
      </c>
      <c r="AR42" s="208">
        <f t="shared" si="19"/>
        <v>5.3523346003047693E-2</v>
      </c>
      <c r="AS42" s="208">
        <f t="shared" si="19"/>
        <v>4.824576405657921E-2</v>
      </c>
      <c r="AT42" s="208">
        <f t="shared" si="19"/>
        <v>4.0349042077589464E-2</v>
      </c>
      <c r="AU42" s="208">
        <f t="shared" si="19"/>
        <v>2.8586318454312695E-2</v>
      </c>
      <c r="AV42" s="208">
        <f t="shared" si="19"/>
        <v>2.4289967506144945E-2</v>
      </c>
      <c r="AW42" s="208">
        <f t="shared" si="19"/>
        <v>1.9105344239331752E-2</v>
      </c>
      <c r="AX42" s="208">
        <f t="shared" si="19"/>
        <v>1.5243075041581816E-2</v>
      </c>
      <c r="AY42" s="208">
        <f t="shared" si="19"/>
        <v>1.4068444683295088E-2</v>
      </c>
      <c r="AZ42" s="208">
        <f t="shared" si="19"/>
        <v>1.3754611437375393E-2</v>
      </c>
      <c r="BA42" s="208">
        <f t="shared" si="19"/>
        <v>1.3789146100905718E-2</v>
      </c>
      <c r="BB42" s="208">
        <f t="shared" si="19"/>
        <v>1.3370697881198487E-2</v>
      </c>
      <c r="BC42" s="208">
        <f t="shared" si="19"/>
        <v>1.157585740466744E-2</v>
      </c>
      <c r="BD42" s="343" t="str">
        <f>IF(BD$8="NO","-",BD8/BD$5)</f>
        <v>-</v>
      </c>
      <c r="BE42" s="343" t="str">
        <f>IF(BE$8="NO","-",BE8/BE$5)</f>
        <v>-</v>
      </c>
      <c r="BF42" s="1472"/>
      <c r="BH42" s="99"/>
      <c r="BI42" s="99"/>
    </row>
    <row r="43" spans="2:64" ht="17.149999999999999" customHeight="1">
      <c r="U43" s="835"/>
      <c r="V43" s="778" t="str">
        <f>'リンク切公表時非表示（グラフの添え物）'!$W$93</f>
        <v>半導体製造</v>
      </c>
      <c r="X43" s="835"/>
      <c r="Y43" s="638" t="str">
        <f>'リンク切公表時非表示（グラフの添え物）'!$X$93</f>
        <v>Semiconductor Manufacturing</v>
      </c>
      <c r="Z43" s="115"/>
      <c r="AA43" s="208">
        <f t="shared" si="16"/>
        <v>4.5906225852604811E-5</v>
      </c>
      <c r="AB43" s="208" t="str">
        <f t="shared" si="16"/>
        <v>-</v>
      </c>
      <c r="AC43" s="208">
        <f t="shared" ref="AC43:BC43" si="20">IF(AC9="NO","-",AC9/AC$5)</f>
        <v>1.2349574925699688E-3</v>
      </c>
      <c r="AD43" s="208">
        <f t="shared" si="20"/>
        <v>7.8669665547194192E-3</v>
      </c>
      <c r="AE43" s="208">
        <f t="shared" si="20"/>
        <v>1.1638685709273301E-2</v>
      </c>
      <c r="AF43" s="208">
        <f t="shared" si="20"/>
        <v>1.0733076948455501E-2</v>
      </c>
      <c r="AG43" s="208">
        <f t="shared" si="20"/>
        <v>1.0736800076443676E-2</v>
      </c>
      <c r="AH43" s="208">
        <f t="shared" si="20"/>
        <v>1.2049723451200572E-2</v>
      </c>
      <c r="AI43" s="208">
        <f t="shared" si="20"/>
        <v>1.1458320471000719E-2</v>
      </c>
      <c r="AJ43" s="208">
        <f t="shared" si="20"/>
        <v>1.1216150400209155E-2</v>
      </c>
      <c r="AK43" s="208">
        <f t="shared" si="20"/>
        <v>1.2371547669787248E-2</v>
      </c>
      <c r="AL43" s="208">
        <f t="shared" si="20"/>
        <v>1.1299704722132424E-2</v>
      </c>
      <c r="AM43" s="208">
        <f t="shared" si="20"/>
        <v>1.3148835429209853E-2</v>
      </c>
      <c r="AN43" s="208">
        <f t="shared" si="20"/>
        <v>1.271288013592009E-2</v>
      </c>
      <c r="AO43" s="208">
        <f t="shared" si="20"/>
        <v>1.8737735592204062E-2</v>
      </c>
      <c r="AP43" s="208">
        <f t="shared" si="20"/>
        <v>1.7519977605444551E-2</v>
      </c>
      <c r="AQ43" s="208">
        <f t="shared" si="20"/>
        <v>1.6590695859224742E-2</v>
      </c>
      <c r="AR43" s="208">
        <f t="shared" si="20"/>
        <v>1.5723315583283923E-2</v>
      </c>
      <c r="AS43" s="208">
        <f t="shared" si="20"/>
        <v>1.2139405263370673E-2</v>
      </c>
      <c r="AT43" s="208">
        <f t="shared" si="20"/>
        <v>7.1562699190113052E-3</v>
      </c>
      <c r="AU43" s="208">
        <f t="shared" si="20"/>
        <v>7.0738503616200373E-3</v>
      </c>
      <c r="AV43" s="208">
        <f t="shared" si="20"/>
        <v>5.4469470252247014E-3</v>
      </c>
      <c r="AW43" s="208">
        <f t="shared" si="20"/>
        <v>4.1425239652582279E-3</v>
      </c>
      <c r="AX43" s="208">
        <f t="shared" si="20"/>
        <v>3.4027294563718116E-3</v>
      </c>
      <c r="AY43" s="208">
        <f t="shared" si="20"/>
        <v>3.1549193845142967E-3</v>
      </c>
      <c r="AZ43" s="208">
        <f t="shared" si="20"/>
        <v>2.8801197340510864E-3</v>
      </c>
      <c r="BA43" s="208">
        <f t="shared" si="20"/>
        <v>2.7559353483361192E-3</v>
      </c>
      <c r="BB43" s="208">
        <f t="shared" si="20"/>
        <v>2.7427924602170329E-3</v>
      </c>
      <c r="BC43" s="208">
        <f t="shared" si="20"/>
        <v>2.3992968866905404E-3</v>
      </c>
      <c r="BD43" s="299" t="str">
        <f>IF(BD9="NO","-",BD9/BD$5)</f>
        <v>-</v>
      </c>
      <c r="BE43" s="299" t="str">
        <f>IF(BE9="NO","-",BE9/BE$5)</f>
        <v>-</v>
      </c>
      <c r="BF43" s="1474"/>
    </row>
    <row r="44" spans="2:64" ht="17.149999999999999" customHeight="1">
      <c r="U44" s="678"/>
      <c r="V44" s="636" t="str">
        <f>'リンク切公表時非表示（グラフの添え物）'!$W$94</f>
        <v>液晶製造</v>
      </c>
      <c r="X44" s="835"/>
      <c r="Y44" s="638" t="str">
        <f>'リンク切公表時非表示（グラフの添え物）'!$X$94</f>
        <v>Liquid Crystals</v>
      </c>
      <c r="Z44" s="115"/>
      <c r="AA44" s="208">
        <f t="shared" si="16"/>
        <v>4.5191187359603299E-8</v>
      </c>
      <c r="AB44" s="208" t="str">
        <f t="shared" si="16"/>
        <v>-</v>
      </c>
      <c r="AC44" s="208">
        <f t="shared" ref="AC44:BC44" si="21">IF(AC10="NO","-",AC10/AC$5)</f>
        <v>1.2157217107558982E-6</v>
      </c>
      <c r="AD44" s="208">
        <f t="shared" si="21"/>
        <v>7.7444301491381586E-6</v>
      </c>
      <c r="AE44" s="208">
        <f t="shared" si="21"/>
        <v>1.1457400749869372E-5</v>
      </c>
      <c r="AF44" s="208">
        <f t="shared" si="21"/>
        <v>1.0565897812642109E-5</v>
      </c>
      <c r="AG44" s="208">
        <f t="shared" si="21"/>
        <v>1.0721800553437463E-5</v>
      </c>
      <c r="AH44" s="208">
        <f t="shared" si="21"/>
        <v>3.4340022421347805E-5</v>
      </c>
      <c r="AI44" s="208">
        <f t="shared" si="21"/>
        <v>3.3437308258351101E-5</v>
      </c>
      <c r="AJ44" s="208">
        <f t="shared" si="21"/>
        <v>1.5381670885702151E-4</v>
      </c>
      <c r="AK44" s="208">
        <f t="shared" si="21"/>
        <v>8.0437605122614142E-5</v>
      </c>
      <c r="AL44" s="208">
        <f t="shared" si="21"/>
        <v>5.9610570271570722E-5</v>
      </c>
      <c r="AM44" s="208">
        <f t="shared" si="21"/>
        <v>1.1738643559248094E-4</v>
      </c>
      <c r="AN44" s="208">
        <f t="shared" si="21"/>
        <v>1.0188336746377363E-4</v>
      </c>
      <c r="AO44" s="208">
        <f t="shared" si="21"/>
        <v>2.4515750125023834E-4</v>
      </c>
      <c r="AP44" s="208">
        <f t="shared" si="21"/>
        <v>2.3296414793601056E-4</v>
      </c>
      <c r="AQ44" s="208">
        <f t="shared" si="21"/>
        <v>1.9339466578780374E-4</v>
      </c>
      <c r="AR44" s="208">
        <f t="shared" si="21"/>
        <v>1.8320898570794598E-4</v>
      </c>
      <c r="AS44" s="208">
        <f t="shared" si="21"/>
        <v>1.4687955467865532E-4</v>
      </c>
      <c r="AT44" s="208">
        <f t="shared" si="21"/>
        <v>1.0978380447224826E-4</v>
      </c>
      <c r="AU44" s="208">
        <f t="shared" si="21"/>
        <v>1.2957197825651034E-4</v>
      </c>
      <c r="AV44" s="208">
        <f t="shared" si="21"/>
        <v>1.2552059667737629E-4</v>
      </c>
      <c r="AW44" s="208">
        <f t="shared" si="21"/>
        <v>8.1354374871863864E-5</v>
      </c>
      <c r="AX44" s="208">
        <f t="shared" si="21"/>
        <v>7.3754878139994327E-5</v>
      </c>
      <c r="AY44" s="208">
        <f t="shared" si="21"/>
        <v>6.3148836509809716E-5</v>
      </c>
      <c r="AZ44" s="208">
        <f t="shared" si="21"/>
        <v>4.920761466597394E-5</v>
      </c>
      <c r="BA44" s="208">
        <f t="shared" si="21"/>
        <v>4.5433507302655752E-5</v>
      </c>
      <c r="BB44" s="208">
        <f t="shared" si="21"/>
        <v>4.2514110025579467E-5</v>
      </c>
      <c r="BC44" s="208">
        <f t="shared" si="21"/>
        <v>8.8207211271685216E-6</v>
      </c>
      <c r="BD44" s="345" t="str">
        <f>IF(BD$10="NO","-",BD10/BD$5)</f>
        <v>-</v>
      </c>
      <c r="BE44" s="345" t="str">
        <f>IF(BE$10="NO","-",BE10/BE$5)</f>
        <v>-</v>
      </c>
      <c r="BF44" s="1475"/>
      <c r="BH44" s="99"/>
      <c r="BI44" s="99"/>
    </row>
    <row r="45" spans="2:64" ht="17.149999999999999" customHeight="1">
      <c r="U45" s="835"/>
      <c r="V45" s="1827" t="str">
        <f>'リンク切公表時非表示（グラフの添え物）'!$W$95</f>
        <v>洗浄剤・溶剤</v>
      </c>
      <c r="X45" s="835"/>
      <c r="Y45" s="638" t="str">
        <f>'リンク切公表時非表示（グラフの添え物）'!$X$95</f>
        <v>Solvents / Cleaning agents</v>
      </c>
      <c r="Z45" s="115"/>
      <c r="AA45" s="208" t="str">
        <f t="shared" si="16"/>
        <v>-</v>
      </c>
      <c r="AB45" s="208" t="str">
        <f t="shared" si="16"/>
        <v>-</v>
      </c>
      <c r="AC45" s="208" t="str">
        <f t="shared" ref="AC45:BC45" si="22">IF(AC11="NO","-",AC11/AC$5)</f>
        <v>-</v>
      </c>
      <c r="AD45" s="208" t="str">
        <f t="shared" si="22"/>
        <v>-</v>
      </c>
      <c r="AE45" s="208" t="str">
        <f t="shared" si="22"/>
        <v>-</v>
      </c>
      <c r="AF45" s="208" t="str">
        <f t="shared" si="22"/>
        <v>-</v>
      </c>
      <c r="AG45" s="208" t="str">
        <f t="shared" si="22"/>
        <v>-</v>
      </c>
      <c r="AH45" s="208" t="str">
        <f t="shared" si="22"/>
        <v>-</v>
      </c>
      <c r="AI45" s="208" t="str">
        <f t="shared" si="22"/>
        <v>-</v>
      </c>
      <c r="AJ45" s="208" t="str">
        <f t="shared" si="22"/>
        <v>-</v>
      </c>
      <c r="AK45" s="208" t="str">
        <f t="shared" si="22"/>
        <v>-</v>
      </c>
      <c r="AL45" s="208" t="str">
        <f t="shared" si="22"/>
        <v>-</v>
      </c>
      <c r="AM45" s="208" t="str">
        <f t="shared" si="22"/>
        <v>-</v>
      </c>
      <c r="AN45" s="208">
        <f t="shared" si="22"/>
        <v>1.4479482892434072E-4</v>
      </c>
      <c r="AO45" s="208">
        <f t="shared" si="22"/>
        <v>3.4823532630807064E-4</v>
      </c>
      <c r="AP45" s="208">
        <f t="shared" si="22"/>
        <v>4.5118567422682682E-4</v>
      </c>
      <c r="AQ45" s="208">
        <f t="shared" si="22"/>
        <v>5.4392417925425217E-4</v>
      </c>
      <c r="AR45" s="208">
        <f t="shared" si="22"/>
        <v>9.3951068711734681E-4</v>
      </c>
      <c r="AS45" s="208">
        <f t="shared" si="22"/>
        <v>1.1875557867719109E-3</v>
      </c>
      <c r="AT45" s="208">
        <f t="shared" si="22"/>
        <v>1.8674795823038035E-3</v>
      </c>
      <c r="AU45" s="208">
        <f t="shared" si="22"/>
        <v>2.5792964572899806E-3</v>
      </c>
      <c r="AV45" s="208">
        <f t="shared" si="22"/>
        <v>3.2938523431936878E-3</v>
      </c>
      <c r="AW45" s="208">
        <f t="shared" si="22"/>
        <v>3.2007541816515355E-3</v>
      </c>
      <c r="AX45" s="208">
        <f t="shared" si="22"/>
        <v>3.3826631776442801E-3</v>
      </c>
      <c r="AY45" s="208">
        <f t="shared" si="22"/>
        <v>3.418143464715894E-3</v>
      </c>
      <c r="AZ45" s="208">
        <f t="shared" si="22"/>
        <v>3.2012159162030413E-3</v>
      </c>
      <c r="BA45" s="208">
        <f t="shared" si="22"/>
        <v>3.0451461622364728E-3</v>
      </c>
      <c r="BB45" s="208">
        <f t="shared" si="22"/>
        <v>2.5804907759959289E-3</v>
      </c>
      <c r="BC45" s="208">
        <f t="shared" si="22"/>
        <v>2.4958620618154683E-3</v>
      </c>
      <c r="BD45" s="299" t="str">
        <f>IF(BD11="NO","-",BD11/BD$5)</f>
        <v>-</v>
      </c>
      <c r="BE45" s="299" t="str">
        <f>IF(BE11="NO","-",BE11/BE$5)</f>
        <v>-</v>
      </c>
      <c r="BF45" s="1474"/>
      <c r="BH45" s="99"/>
    </row>
    <row r="46" spans="2:64" ht="17.149999999999999" customHeight="1">
      <c r="U46" s="678"/>
      <c r="V46" s="636" t="str">
        <f>'リンク切公表時非表示（グラフの添え物）'!$W$96</f>
        <v>HFCsの製造時の漏出</v>
      </c>
      <c r="X46" s="835"/>
      <c r="Y46" s="638" t="str">
        <f>'リンク切公表時非表示（グラフの添え物）'!$X$96</f>
        <v>Fugitive emissions from HFCs manufacturing</v>
      </c>
      <c r="Z46" s="228"/>
      <c r="AA46" s="208">
        <f t="shared" si="16"/>
        <v>9.4826562964833757E-5</v>
      </c>
      <c r="AB46" s="208" t="str">
        <f t="shared" si="16"/>
        <v>-</v>
      </c>
      <c r="AC46" s="208">
        <f t="shared" ref="AC46:BC46" si="23">IF(AC12="NO","-",AC12/AC$5)</f>
        <v>2.5509998317893631E-3</v>
      </c>
      <c r="AD46" s="208">
        <f t="shared" si="23"/>
        <v>1.6250462447916818E-2</v>
      </c>
      <c r="AE46" s="208">
        <f t="shared" si="23"/>
        <v>2.4041544316492577E-2</v>
      </c>
      <c r="AF46" s="208">
        <f t="shared" si="23"/>
        <v>2.217086632926437E-2</v>
      </c>
      <c r="AG46" s="208">
        <f t="shared" si="23"/>
        <v>2.1651920451749612E-2</v>
      </c>
      <c r="AH46" s="208">
        <f t="shared" si="23"/>
        <v>1.7538617660837467E-2</v>
      </c>
      <c r="AI46" s="208">
        <f t="shared" si="23"/>
        <v>1.2975966120071864E-2</v>
      </c>
      <c r="AJ46" s="208">
        <f t="shared" si="23"/>
        <v>7.7413062348255963E-3</v>
      </c>
      <c r="AK46" s="208">
        <f t="shared" si="23"/>
        <v>1.2962479886951116E-2</v>
      </c>
      <c r="AL46" s="208">
        <f t="shared" si="23"/>
        <v>2.2417736996024326E-2</v>
      </c>
      <c r="AM46" s="208">
        <f t="shared" si="23"/>
        <v>2.5281108715624907E-2</v>
      </c>
      <c r="AN46" s="208">
        <f t="shared" si="23"/>
        <v>3.2061762770608584E-2</v>
      </c>
      <c r="AO46" s="208">
        <f t="shared" si="23"/>
        <v>4.5477520814008153E-2</v>
      </c>
      <c r="AP46" s="208">
        <f t="shared" si="23"/>
        <v>3.5150959003276874E-2</v>
      </c>
      <c r="AQ46" s="208">
        <f t="shared" si="23"/>
        <v>2.5055212853454592E-2</v>
      </c>
      <c r="AR46" s="208">
        <f t="shared" si="23"/>
        <v>2.1344767997929948E-2</v>
      </c>
      <c r="AS46" s="208">
        <f t="shared" si="23"/>
        <v>1.5885370374995104E-2</v>
      </c>
      <c r="AT46" s="208">
        <f t="shared" si="23"/>
        <v>1.1166416060164859E-2</v>
      </c>
      <c r="AU46" s="208">
        <f t="shared" si="23"/>
        <v>5.4926671438541748E-3</v>
      </c>
      <c r="AV46" s="208">
        <f t="shared" si="23"/>
        <v>5.7977424997790817E-3</v>
      </c>
      <c r="AW46" s="208">
        <f t="shared" si="23"/>
        <v>4.1033131731502345E-3</v>
      </c>
      <c r="AX46" s="208">
        <f t="shared" si="23"/>
        <v>4.0854230398510109E-3</v>
      </c>
      <c r="AY46" s="208">
        <f t="shared" si="23"/>
        <v>2.8104750695933252E-3</v>
      </c>
      <c r="AZ46" s="208">
        <f t="shared" si="23"/>
        <v>2.1135060576994193E-3</v>
      </c>
      <c r="BA46" s="208">
        <f t="shared" si="23"/>
        <v>3.4916686879647766E-3</v>
      </c>
      <c r="BB46" s="208">
        <f t="shared" si="23"/>
        <v>2.1152069321843147E-3</v>
      </c>
      <c r="BC46" s="208">
        <f t="shared" si="23"/>
        <v>1.882650558139436E-3</v>
      </c>
      <c r="BD46" s="188" t="str">
        <f>IF(BD12="NO","=",BD12/BD$5)</f>
        <v>=</v>
      </c>
      <c r="BE46" s="188" t="str">
        <f>IF(BE12="NO","=",BE12/BE$5)</f>
        <v>=</v>
      </c>
      <c r="BF46" s="1476"/>
      <c r="BJ46" s="99"/>
    </row>
    <row r="47" spans="2:64" ht="17.149999999999999" customHeight="1">
      <c r="U47" s="678"/>
      <c r="V47" s="636" t="str">
        <f>'リンク切公表時非表示（グラフの添え物）'!$W$97</f>
        <v>HCFC22製造時の副生HFC23</v>
      </c>
      <c r="X47" s="835"/>
      <c r="Y47" s="638" t="str">
        <f>'リンク切公表時非表示（グラフの添え物）'!$X$97</f>
        <v xml:space="preserve">By-product emissions from HCFC-22  </v>
      </c>
      <c r="Z47" s="115"/>
      <c r="AA47" s="208">
        <f t="shared" si="16"/>
        <v>0.99977499473927811</v>
      </c>
      <c r="AB47" s="208">
        <f t="shared" si="16"/>
        <v>1</v>
      </c>
      <c r="AC47" s="208">
        <f t="shared" ref="AC47:BC47" si="24">IF(AC13="NO","-",AC13/AC$5)</f>
        <v>0.98946838193096909</v>
      </c>
      <c r="AD47" s="208">
        <f t="shared" si="24"/>
        <v>0.92628241416568324</v>
      </c>
      <c r="AE47" s="208">
        <f t="shared" si="24"/>
        <v>0.87483126491132013</v>
      </c>
      <c r="AF47" s="208">
        <f t="shared" si="24"/>
        <v>0.85114176824061438</v>
      </c>
      <c r="AG47" s="208">
        <f t="shared" si="24"/>
        <v>0.80202918842492377</v>
      </c>
      <c r="AH47" s="208">
        <f t="shared" si="24"/>
        <v>0.76068903282562339</v>
      </c>
      <c r="AI47" s="208">
        <f t="shared" si="24"/>
        <v>0.73432418210920225</v>
      </c>
      <c r="AJ47" s="208">
        <f t="shared" si="24"/>
        <v>0.73185317133661443</v>
      </c>
      <c r="AK47" s="208">
        <f t="shared" si="24"/>
        <v>0.68650452037013698</v>
      </c>
      <c r="AL47" s="208">
        <f t="shared" si="24"/>
        <v>0.60682784891840102</v>
      </c>
      <c r="AM47" s="208">
        <f t="shared" si="24"/>
        <v>0.47490847080648563</v>
      </c>
      <c r="AN47" s="208">
        <f t="shared" si="24"/>
        <v>0.3914929293695627</v>
      </c>
      <c r="AO47" s="208">
        <f t="shared" si="24"/>
        <v>0.1036500982076177</v>
      </c>
      <c r="AP47" s="208">
        <f t="shared" si="24"/>
        <v>4.5844726996665627E-2</v>
      </c>
      <c r="AQ47" s="208">
        <f t="shared" si="24"/>
        <v>5.6802116203765671E-2</v>
      </c>
      <c r="AR47" s="208">
        <f t="shared" si="24"/>
        <v>1.6471380399248184E-2</v>
      </c>
      <c r="AS47" s="208">
        <f t="shared" si="24"/>
        <v>3.0761234424122052E-2</v>
      </c>
      <c r="AT47" s="208">
        <f t="shared" si="24"/>
        <v>2.4037337258210941E-3</v>
      </c>
      <c r="AU47" s="208">
        <f t="shared" si="24"/>
        <v>2.2852200750707301E-3</v>
      </c>
      <c r="AV47" s="208">
        <f t="shared" si="24"/>
        <v>6.2363947107570866E-4</v>
      </c>
      <c r="AW47" s="208">
        <f t="shared" si="24"/>
        <v>6.0488997596083022E-4</v>
      </c>
      <c r="AX47" s="208">
        <f t="shared" si="24"/>
        <v>5.0710408777926398E-4</v>
      </c>
      <c r="AY47" s="208">
        <f t="shared" si="24"/>
        <v>6.6175800336973312E-4</v>
      </c>
      <c r="AZ47" s="208">
        <f t="shared" si="24"/>
        <v>7.5389432020276541E-4</v>
      </c>
      <c r="BA47" s="208">
        <f t="shared" si="24"/>
        <v>5.5619835152077553E-4</v>
      </c>
      <c r="BB47" s="208">
        <f t="shared" si="24"/>
        <v>8.5718555093981818E-4</v>
      </c>
      <c r="BC47" s="208">
        <f t="shared" si="24"/>
        <v>2.5198100661806078E-4</v>
      </c>
      <c r="BD47" s="345" t="str">
        <f>IF(BD$13="NO","-",BD13/BD$5)</f>
        <v>-</v>
      </c>
      <c r="BE47" s="345" t="str">
        <f>IF(BE$13="NO","-",BE13/BE$5)</f>
        <v>-</v>
      </c>
      <c r="BF47" s="1475"/>
      <c r="BH47" s="99"/>
      <c r="BI47" s="99"/>
    </row>
    <row r="48" spans="2:64" ht="17.149999999999999" customHeight="1">
      <c r="U48" s="678"/>
      <c r="V48" s="778" t="str">
        <f>'リンク切公表時非表示（グラフの添え物）'!$W$98</f>
        <v>消火剤</v>
      </c>
      <c r="X48" s="835"/>
      <c r="Y48" s="638" t="str">
        <f>'リンク切公表時非表示（グラフの添え物）'!$X$98</f>
        <v>Fire Extinguishers</v>
      </c>
      <c r="Z48" s="115"/>
      <c r="AA48" s="208" t="str">
        <f t="shared" si="16"/>
        <v>-</v>
      </c>
      <c r="AB48" s="208" t="str">
        <f t="shared" si="16"/>
        <v>-</v>
      </c>
      <c r="AC48" s="208" t="str">
        <f t="shared" ref="AC48:BC48" si="25">IF(AC14="NO","-",AC14/AC$5)</f>
        <v>-</v>
      </c>
      <c r="AD48" s="208" t="str">
        <f t="shared" si="25"/>
        <v>-</v>
      </c>
      <c r="AE48" s="208" t="str">
        <f t="shared" si="25"/>
        <v>-</v>
      </c>
      <c r="AF48" s="208" t="str">
        <f t="shared" si="25"/>
        <v>-</v>
      </c>
      <c r="AG48" s="208">
        <f t="shared" si="25"/>
        <v>9.9697959536585629E-6</v>
      </c>
      <c r="AH48" s="208">
        <f t="shared" si="25"/>
        <v>2.7279615092133905E-5</v>
      </c>
      <c r="AI48" s="208">
        <f t="shared" si="25"/>
        <v>7.6323405472798316E-5</v>
      </c>
      <c r="AJ48" s="208">
        <f t="shared" si="25"/>
        <v>1.5465789201377119E-4</v>
      </c>
      <c r="AK48" s="208">
        <f t="shared" si="25"/>
        <v>2.0254837107604919E-4</v>
      </c>
      <c r="AL48" s="208">
        <f t="shared" si="25"/>
        <v>2.7517814929548055E-4</v>
      </c>
      <c r="AM48" s="208">
        <f t="shared" si="25"/>
        <v>3.6864341177240761E-4</v>
      </c>
      <c r="AN48" s="208">
        <f t="shared" si="25"/>
        <v>4.0303397712189724E-4</v>
      </c>
      <c r="AO48" s="208">
        <f t="shared" si="25"/>
        <v>5.6355108580545131E-4</v>
      </c>
      <c r="AP48" s="208">
        <f t="shared" si="25"/>
        <v>5.7407155884646509E-4</v>
      </c>
      <c r="AQ48" s="208">
        <f t="shared" si="25"/>
        <v>5.0996270928380528E-4</v>
      </c>
      <c r="AR48" s="208">
        <f t="shared" si="25"/>
        <v>4.6170914841796274E-4</v>
      </c>
      <c r="AS48" s="208">
        <f t="shared" si="25"/>
        <v>4.067301054142985E-4</v>
      </c>
      <c r="AT48" s="208">
        <f t="shared" si="25"/>
        <v>3.8614552760157393E-4</v>
      </c>
      <c r="AU48" s="208">
        <f t="shared" si="25"/>
        <v>3.5571473615669759E-4</v>
      </c>
      <c r="AV48" s="208">
        <f t="shared" si="25"/>
        <v>3.2237951661258488E-4</v>
      </c>
      <c r="AW48" s="208">
        <f t="shared" si="25"/>
        <v>2.9383411274855033E-4</v>
      </c>
      <c r="AX48" s="208">
        <f t="shared" si="25"/>
        <v>2.7420413526408401E-4</v>
      </c>
      <c r="AY48" s="208">
        <f t="shared" si="25"/>
        <v>2.5311975442518752E-4</v>
      </c>
      <c r="AZ48" s="208">
        <f t="shared" si="25"/>
        <v>2.3885518384852804E-4</v>
      </c>
      <c r="BA48" s="208">
        <f t="shared" si="25"/>
        <v>2.2347032187946362E-4</v>
      </c>
      <c r="BB48" s="208">
        <f t="shared" si="25"/>
        <v>2.1663293230237869E-4</v>
      </c>
      <c r="BC48" s="208">
        <f t="shared" si="25"/>
        <v>2.0936985727727848E-4</v>
      </c>
      <c r="BD48" s="301" t="str">
        <f>IF(BD14="NO","-",BD14/BD$5)</f>
        <v>-</v>
      </c>
      <c r="BE48" s="301" t="str">
        <f>IF(BE14="NO","-",BE14/BE$5)</f>
        <v>-</v>
      </c>
      <c r="BF48" s="1477"/>
      <c r="BH48" s="99"/>
    </row>
    <row r="49" spans="21:61" ht="17.149999999999999" customHeight="1">
      <c r="U49" s="679"/>
      <c r="V49" s="636" t="str">
        <f>'リンク切公表時非表示（グラフの添え物）'!$W$99</f>
        <v>マグネシウム鋳造</v>
      </c>
      <c r="X49" s="835"/>
      <c r="Y49" s="638" t="str">
        <f>'リンク切公表時非表示（グラフの添え物）'!$X$99</f>
        <v>Magnesium Foundries</v>
      </c>
      <c r="Z49" s="115"/>
      <c r="AA49" s="208" t="str">
        <f t="shared" si="16"/>
        <v>-</v>
      </c>
      <c r="AB49" s="208" t="str">
        <f t="shared" si="16"/>
        <v>-</v>
      </c>
      <c r="AC49" s="208" t="str">
        <f t="shared" ref="AC49:BC49" si="26">IF(AC15="NO","-",AC15/AC$5)</f>
        <v>-</v>
      </c>
      <c r="AD49" s="208" t="str">
        <f t="shared" si="26"/>
        <v>-</v>
      </c>
      <c r="AE49" s="208" t="str">
        <f t="shared" si="26"/>
        <v>-</v>
      </c>
      <c r="AF49" s="208" t="str">
        <f t="shared" si="26"/>
        <v>-</v>
      </c>
      <c r="AG49" s="208" t="str">
        <f t="shared" si="26"/>
        <v>-</v>
      </c>
      <c r="AH49" s="208" t="str">
        <f t="shared" si="26"/>
        <v>-</v>
      </c>
      <c r="AI49" s="208" t="str">
        <f t="shared" si="26"/>
        <v>-</v>
      </c>
      <c r="AJ49" s="208" t="str">
        <f t="shared" si="26"/>
        <v>-</v>
      </c>
      <c r="AK49" s="208" t="str">
        <f t="shared" si="26"/>
        <v>-</v>
      </c>
      <c r="AL49" s="208" t="str">
        <f t="shared" si="26"/>
        <v>-</v>
      </c>
      <c r="AM49" s="208" t="str">
        <f t="shared" si="26"/>
        <v>-</v>
      </c>
      <c r="AN49" s="208" t="str">
        <f t="shared" si="26"/>
        <v>-</v>
      </c>
      <c r="AO49" s="208" t="str">
        <f t="shared" si="26"/>
        <v>-</v>
      </c>
      <c r="AP49" s="208" t="str">
        <f t="shared" si="26"/>
        <v>-</v>
      </c>
      <c r="AQ49" s="208" t="str">
        <f t="shared" si="26"/>
        <v>-</v>
      </c>
      <c r="AR49" s="208" t="str">
        <f t="shared" si="26"/>
        <v>-</v>
      </c>
      <c r="AS49" s="208" t="str">
        <f t="shared" si="26"/>
        <v>-</v>
      </c>
      <c r="AT49" s="208" t="str">
        <f t="shared" si="26"/>
        <v>-</v>
      </c>
      <c r="AU49" s="208" t="str">
        <f t="shared" si="26"/>
        <v>-</v>
      </c>
      <c r="AV49" s="208">
        <f t="shared" si="26"/>
        <v>3.8345399910736131E-5</v>
      </c>
      <c r="AW49" s="208">
        <f t="shared" si="26"/>
        <v>4.383408778499935E-5</v>
      </c>
      <c r="AX49" s="208">
        <f t="shared" si="26"/>
        <v>4.00886339663337E-5</v>
      </c>
      <c r="AY49" s="208">
        <f t="shared" si="26"/>
        <v>3.5966323916251962E-5</v>
      </c>
      <c r="AZ49" s="208">
        <f t="shared" si="26"/>
        <v>2.1852747524796373E-5</v>
      </c>
      <c r="BA49" s="208">
        <f t="shared" si="26"/>
        <v>2.6870393333605034E-5</v>
      </c>
      <c r="BB49" s="208">
        <f t="shared" si="26"/>
        <v>3.185486844708784E-5</v>
      </c>
      <c r="BC49" s="208">
        <f t="shared" si="26"/>
        <v>3.6520220215928401E-5</v>
      </c>
      <c r="BD49" s="346" t="str">
        <f>IF(BD$15="NO","-",BD15/BD$5)</f>
        <v>-</v>
      </c>
      <c r="BE49" s="346" t="str">
        <f>IF(BE$15="NO","-",BE15/BE$5)</f>
        <v>-</v>
      </c>
      <c r="BF49" s="1478"/>
      <c r="BH49" s="99"/>
    </row>
    <row r="50" spans="21:61" ht="17.149999999999999" customHeight="1">
      <c r="U50" s="839" t="s">
        <v>20</v>
      </c>
      <c r="V50" s="848"/>
      <c r="X50" s="836" t="s">
        <v>820</v>
      </c>
      <c r="Y50" s="837"/>
      <c r="Z50" s="185"/>
      <c r="AA50" s="303">
        <f t="shared" ref="AA50:BE50" si="27">SUM(AA51:AA56)</f>
        <v>1</v>
      </c>
      <c r="AB50" s="303">
        <f t="shared" si="27"/>
        <v>1</v>
      </c>
      <c r="AC50" s="303">
        <f t="shared" si="27"/>
        <v>1</v>
      </c>
      <c r="AD50" s="303">
        <f t="shared" si="27"/>
        <v>1</v>
      </c>
      <c r="AE50" s="303">
        <f t="shared" si="27"/>
        <v>1</v>
      </c>
      <c r="AF50" s="303">
        <f t="shared" si="27"/>
        <v>1</v>
      </c>
      <c r="AG50" s="303">
        <f t="shared" si="27"/>
        <v>1.0000000000000002</v>
      </c>
      <c r="AH50" s="303">
        <f t="shared" si="27"/>
        <v>1</v>
      </c>
      <c r="AI50" s="303">
        <f t="shared" si="27"/>
        <v>1</v>
      </c>
      <c r="AJ50" s="303">
        <f t="shared" si="27"/>
        <v>1.0000000000000002</v>
      </c>
      <c r="AK50" s="303">
        <f t="shared" si="27"/>
        <v>1</v>
      </c>
      <c r="AL50" s="303">
        <f t="shared" si="27"/>
        <v>1</v>
      </c>
      <c r="AM50" s="303">
        <f t="shared" si="27"/>
        <v>0.99999999999999989</v>
      </c>
      <c r="AN50" s="303">
        <f t="shared" si="27"/>
        <v>0.99999999999999989</v>
      </c>
      <c r="AO50" s="303">
        <f t="shared" si="27"/>
        <v>1.0000000000000002</v>
      </c>
      <c r="AP50" s="303">
        <f t="shared" si="27"/>
        <v>1</v>
      </c>
      <c r="AQ50" s="303">
        <f t="shared" si="27"/>
        <v>1</v>
      </c>
      <c r="AR50" s="303">
        <f t="shared" si="27"/>
        <v>1</v>
      </c>
      <c r="AS50" s="303">
        <f t="shared" si="27"/>
        <v>1.0000000000000002</v>
      </c>
      <c r="AT50" s="303">
        <f t="shared" si="27"/>
        <v>1</v>
      </c>
      <c r="AU50" s="303">
        <f t="shared" si="27"/>
        <v>0.99999999999999989</v>
      </c>
      <c r="AV50" s="303">
        <f t="shared" si="27"/>
        <v>1</v>
      </c>
      <c r="AW50" s="303">
        <f t="shared" si="27"/>
        <v>1</v>
      </c>
      <c r="AX50" s="303">
        <f t="shared" si="27"/>
        <v>1.0000000000000002</v>
      </c>
      <c r="AY50" s="303">
        <f t="shared" si="27"/>
        <v>1</v>
      </c>
      <c r="AZ50" s="303">
        <f t="shared" si="27"/>
        <v>0.99999999999999989</v>
      </c>
      <c r="BA50" s="303">
        <f t="shared" si="27"/>
        <v>0.99999999999999978</v>
      </c>
      <c r="BB50" s="303">
        <f t="shared" si="27"/>
        <v>1</v>
      </c>
      <c r="BC50" s="303">
        <f t="shared" si="27"/>
        <v>0.99999999999999989</v>
      </c>
      <c r="BD50" s="303">
        <f t="shared" si="27"/>
        <v>0</v>
      </c>
      <c r="BE50" s="303">
        <f t="shared" si="27"/>
        <v>0</v>
      </c>
      <c r="BF50" s="1473"/>
      <c r="BH50" s="99"/>
      <c r="BI50" s="99"/>
    </row>
    <row r="51" spans="21:61" ht="17.149999999999999" customHeight="1">
      <c r="U51" s="839"/>
      <c r="V51" s="636" t="str">
        <f>'リンク切公表時非表示（グラフの添え物）'!$W$102</f>
        <v>半導体製造</v>
      </c>
      <c r="X51" s="839"/>
      <c r="Y51" s="636" t="str">
        <f>'リンク切公表時非表示（グラフの添え物）'!$X$102</f>
        <v>Semiconductor Manufacturing</v>
      </c>
      <c r="Z51" s="116"/>
      <c r="AA51" s="187">
        <f>IF(AA17="NO","-",AA17/AA$16)</f>
        <v>0.21767336937425263</v>
      </c>
      <c r="AB51" s="187">
        <f>IF(AB17="NO","-",AB17/AB$16)</f>
        <v>0.2195551803218036</v>
      </c>
      <c r="AC51" s="187">
        <f t="shared" ref="AC51:BC51" si="28">IF(AC17="NO","-",AC17/AC$16)</f>
        <v>0.22129151757992757</v>
      </c>
      <c r="AD51" s="187">
        <f t="shared" si="28"/>
        <v>0.22250405676443746</v>
      </c>
      <c r="AE51" s="187">
        <f t="shared" si="28"/>
        <v>0.22291114821196845</v>
      </c>
      <c r="AF51" s="187">
        <f t="shared" si="28"/>
        <v>0.22334944168198601</v>
      </c>
      <c r="AG51" s="187">
        <f t="shared" si="28"/>
        <v>0.25307507558155212</v>
      </c>
      <c r="AH51" s="187">
        <f t="shared" si="28"/>
        <v>0.29042425604605904</v>
      </c>
      <c r="AI51" s="187">
        <f t="shared" si="28"/>
        <v>0.35535163194898295</v>
      </c>
      <c r="AJ51" s="187">
        <f t="shared" si="28"/>
        <v>0.47891062486432484</v>
      </c>
      <c r="AK51" s="187">
        <f t="shared" si="28"/>
        <v>0.57031999439948466</v>
      </c>
      <c r="AL51" s="187">
        <f t="shared" si="28"/>
        <v>0.52683023613404423</v>
      </c>
      <c r="AM51" s="187">
        <f t="shared" si="28"/>
        <v>0.56379545217012761</v>
      </c>
      <c r="AN51" s="187">
        <f t="shared" si="28"/>
        <v>0.58032970043633514</v>
      </c>
      <c r="AO51" s="187">
        <f t="shared" si="28"/>
        <v>0.5895039105909502</v>
      </c>
      <c r="AP51" s="187">
        <f t="shared" si="28"/>
        <v>0.53275267881879163</v>
      </c>
      <c r="AQ51" s="187">
        <f t="shared" si="28"/>
        <v>0.548384104741516</v>
      </c>
      <c r="AR51" s="187">
        <f t="shared" si="28"/>
        <v>0.55993025329038315</v>
      </c>
      <c r="AS51" s="187">
        <f t="shared" si="28"/>
        <v>0.58134419188444042</v>
      </c>
      <c r="AT51" s="187">
        <f t="shared" si="28"/>
        <v>0.52116271418027826</v>
      </c>
      <c r="AU51" s="187">
        <f t="shared" si="28"/>
        <v>0.52107551783808459</v>
      </c>
      <c r="AV51" s="187">
        <f t="shared" si="28"/>
        <v>0.49616661890753683</v>
      </c>
      <c r="AW51" s="187">
        <f t="shared" si="28"/>
        <v>0.47264754954690397</v>
      </c>
      <c r="AX51" s="187">
        <f t="shared" si="28"/>
        <v>0.4743000673428639</v>
      </c>
      <c r="AY51" s="187">
        <f t="shared" si="28"/>
        <v>0.4810036494541256</v>
      </c>
      <c r="AZ51" s="187">
        <f t="shared" si="28"/>
        <v>0.47828666102948075</v>
      </c>
      <c r="BA51" s="187">
        <f t="shared" si="28"/>
        <v>0.50995632820771319</v>
      </c>
      <c r="BB51" s="187">
        <f t="shared" si="28"/>
        <v>0.52587510643276192</v>
      </c>
      <c r="BC51" s="187">
        <f t="shared" si="28"/>
        <v>0.50944423589280408</v>
      </c>
      <c r="BD51" s="302" t="str">
        <f t="shared" ref="BD51:BE51" si="29">IF(BD17="NO","-",BD17/BD$16)</f>
        <v>-</v>
      </c>
      <c r="BE51" s="302" t="str">
        <f t="shared" si="29"/>
        <v>-</v>
      </c>
      <c r="BF51" s="1473"/>
    </row>
    <row r="52" spans="21:61" ht="17.149999999999999" customHeight="1">
      <c r="U52" s="838"/>
      <c r="V52" s="636" t="str">
        <f>'リンク切公表時非表示（グラフの添え物）'!$W$103</f>
        <v>液晶製造</v>
      </c>
      <c r="X52" s="839"/>
      <c r="Y52" s="636" t="str">
        <f>'リンク切公表時非表示（グラフの添え物）'!$X$103</f>
        <v>Liquid Crystals</v>
      </c>
      <c r="Z52" s="116"/>
      <c r="AA52" s="187">
        <f t="shared" ref="AA52:AB56" si="30">IF(AA18="NO","-",AA18/AA$16)</f>
        <v>4.7940230627845654E-3</v>
      </c>
      <c r="AB52" s="187">
        <f t="shared" si="30"/>
        <v>4.8354679354775084E-3</v>
      </c>
      <c r="AC52" s="187">
        <f t="shared" ref="AC52:BC52" si="31">IF(AC18="NO","-",AC18/AC$16)</f>
        <v>4.8737089058090996E-3</v>
      </c>
      <c r="AD52" s="187">
        <f t="shared" si="31"/>
        <v>4.9004137840024256E-3</v>
      </c>
      <c r="AE52" s="187">
        <f t="shared" si="31"/>
        <v>4.9093795375704267E-3</v>
      </c>
      <c r="AF52" s="187">
        <f t="shared" si="31"/>
        <v>4.9190324822993674E-3</v>
      </c>
      <c r="AG52" s="187">
        <f t="shared" si="31"/>
        <v>4.5768256509103825E-3</v>
      </c>
      <c r="AH52" s="187">
        <f t="shared" si="31"/>
        <v>7.7797153923143889E-3</v>
      </c>
      <c r="AI52" s="187">
        <f t="shared" si="31"/>
        <v>1.0304844195159023E-2</v>
      </c>
      <c r="AJ52" s="187">
        <f t="shared" si="31"/>
        <v>1.6257286066614075E-2</v>
      </c>
      <c r="AK52" s="187">
        <f t="shared" si="31"/>
        <v>1.8032280795797221E-2</v>
      </c>
      <c r="AL52" s="187">
        <f t="shared" si="31"/>
        <v>1.4547821552635769E-2</v>
      </c>
      <c r="AM52" s="187">
        <f t="shared" si="31"/>
        <v>1.9743730093056001E-2</v>
      </c>
      <c r="AN52" s="187">
        <f t="shared" si="31"/>
        <v>1.8980621827555479E-2</v>
      </c>
      <c r="AO52" s="187">
        <f t="shared" si="31"/>
        <v>1.9443197089784217E-2</v>
      </c>
      <c r="AP52" s="187">
        <f t="shared" si="31"/>
        <v>1.7629480452024365E-2</v>
      </c>
      <c r="AQ52" s="187">
        <f t="shared" si="31"/>
        <v>1.7513351735042846E-2</v>
      </c>
      <c r="AR52" s="187">
        <f t="shared" si="31"/>
        <v>1.3508499188601147E-2</v>
      </c>
      <c r="AS52" s="187">
        <f t="shared" si="31"/>
        <v>1.453809903673739E-2</v>
      </c>
      <c r="AT52" s="187">
        <f t="shared" si="31"/>
        <v>9.7165286501197864E-3</v>
      </c>
      <c r="AU52" s="187">
        <f t="shared" si="31"/>
        <v>1.09423283243103E-2</v>
      </c>
      <c r="AV52" s="187">
        <f t="shared" si="31"/>
        <v>1.5743690264875574E-2</v>
      </c>
      <c r="AW52" s="187">
        <f t="shared" si="31"/>
        <v>1.9851193453911318E-2</v>
      </c>
      <c r="AX52" s="187">
        <f t="shared" si="31"/>
        <v>2.3057312535299739E-2</v>
      </c>
      <c r="AY52" s="187">
        <f t="shared" si="31"/>
        <v>2.6695830985778598E-2</v>
      </c>
      <c r="AZ52" s="187">
        <f t="shared" si="31"/>
        <v>2.6135088884543252E-2</v>
      </c>
      <c r="BA52" s="187">
        <f t="shared" si="31"/>
        <v>2.1097597788520168E-2</v>
      </c>
      <c r="BB52" s="187">
        <f t="shared" si="31"/>
        <v>2.3961552773370375E-2</v>
      </c>
      <c r="BC52" s="187">
        <f t="shared" si="31"/>
        <v>2.2571531427930478E-2</v>
      </c>
      <c r="BD52" s="302" t="str">
        <f t="shared" ref="BD52:BE52" si="32">IF(BD18="NO","-",BD18/BD$16)</f>
        <v>-</v>
      </c>
      <c r="BE52" s="302" t="str">
        <f t="shared" si="32"/>
        <v>-</v>
      </c>
      <c r="BF52" s="1473"/>
    </row>
    <row r="53" spans="21:61" ht="17.149999999999999" customHeight="1">
      <c r="U53" s="839"/>
      <c r="V53" s="636" t="str">
        <f>'リンク切公表時非表示（グラフの添え物）'!$W$104</f>
        <v>洗浄剤・溶剤</v>
      </c>
      <c r="X53" s="839"/>
      <c r="Y53" s="636" t="str">
        <f>'リンク切公表時非表示（グラフの添え物）'!$X$104</f>
        <v>Solvents / Cleaning agents</v>
      </c>
      <c r="Z53" s="116"/>
      <c r="AA53" s="187">
        <f t="shared" si="30"/>
        <v>0.69578379718268168</v>
      </c>
      <c r="AB53" s="187">
        <f t="shared" si="30"/>
        <v>0.70179892696374258</v>
      </c>
      <c r="AC53" s="187">
        <f t="shared" ref="AC53:BC53" si="33">IF(AC19="NO","-",AC19/AC$16)</f>
        <v>0.70734905619691546</v>
      </c>
      <c r="AD53" s="187">
        <f t="shared" si="33"/>
        <v>0.71122488685298679</v>
      </c>
      <c r="AE53" s="187">
        <f t="shared" si="33"/>
        <v>0.71252613759384675</v>
      </c>
      <c r="AF53" s="187">
        <f t="shared" si="33"/>
        <v>0.71392712429114391</v>
      </c>
      <c r="AG53" s="187">
        <f t="shared" si="33"/>
        <v>0.67089608678571333</v>
      </c>
      <c r="AH53" s="187">
        <f t="shared" si="33"/>
        <v>0.6130506223902914</v>
      </c>
      <c r="AI53" s="187">
        <f t="shared" si="33"/>
        <v>0.53058553459273183</v>
      </c>
      <c r="AJ53" s="187">
        <f t="shared" si="33"/>
        <v>0.38185930157093934</v>
      </c>
      <c r="AK53" s="187">
        <f t="shared" si="33"/>
        <v>0.26950392855594751</v>
      </c>
      <c r="AL53" s="187">
        <f t="shared" si="33"/>
        <v>0.3216726332636422</v>
      </c>
      <c r="AM53" s="187">
        <f t="shared" si="33"/>
        <v>0.27741156861339417</v>
      </c>
      <c r="AN53" s="187">
        <f t="shared" si="33"/>
        <v>0.26133989311032008</v>
      </c>
      <c r="AO53" s="187">
        <f t="shared" si="33"/>
        <v>0.27084187152663824</v>
      </c>
      <c r="AP53" s="187">
        <f t="shared" si="33"/>
        <v>0.32638921700953483</v>
      </c>
      <c r="AQ53" s="187">
        <f t="shared" si="33"/>
        <v>0.31033741140225157</v>
      </c>
      <c r="AR53" s="187">
        <f t="shared" si="33"/>
        <v>0.30026689164375353</v>
      </c>
      <c r="AS53" s="187">
        <f t="shared" si="33"/>
        <v>0.28696308859983077</v>
      </c>
      <c r="AT53" s="187">
        <f t="shared" si="33"/>
        <v>0.35099324748211136</v>
      </c>
      <c r="AU53" s="187">
        <f t="shared" si="33"/>
        <v>0.404910572614255</v>
      </c>
      <c r="AV53" s="187">
        <f t="shared" si="33"/>
        <v>0.42747651382172525</v>
      </c>
      <c r="AW53" s="187">
        <f t="shared" si="33"/>
        <v>0.46067925793873804</v>
      </c>
      <c r="AX53" s="187">
        <f t="shared" si="33"/>
        <v>0.46277979518128126</v>
      </c>
      <c r="AY53" s="187">
        <f t="shared" si="33"/>
        <v>0.45711120547372552</v>
      </c>
      <c r="AZ53" s="187">
        <f t="shared" si="33"/>
        <v>0.45857532408036283</v>
      </c>
      <c r="BA53" s="187">
        <f t="shared" si="33"/>
        <v>0.43401251672669611</v>
      </c>
      <c r="BB53" s="187">
        <f t="shared" si="33"/>
        <v>0.42249130374395827</v>
      </c>
      <c r="BC53" s="187">
        <f t="shared" si="33"/>
        <v>0.43166128117061769</v>
      </c>
      <c r="BD53" s="302" t="str">
        <f t="shared" ref="BD53:BE53" si="34">IF(BD19="NO","-",BD19/BD$16)</f>
        <v>-</v>
      </c>
      <c r="BE53" s="302" t="str">
        <f t="shared" si="34"/>
        <v>-</v>
      </c>
      <c r="BF53" s="1473"/>
    </row>
    <row r="54" spans="21:61" ht="17.149999999999999" customHeight="1">
      <c r="U54" s="839"/>
      <c r="V54" s="636" t="str">
        <f>'リンク切公表時非表示（グラフの添え物）'!$W$105</f>
        <v>PFCsの製造時の漏出</v>
      </c>
      <c r="X54" s="839"/>
      <c r="Y54" s="636" t="str">
        <f>'リンク切公表時非表示（グラフの添え物）'!$X$105</f>
        <v>Fugitive emissions from PFCs manufacturing</v>
      </c>
      <c r="Z54" s="187"/>
      <c r="AA54" s="187">
        <f>IF(AA20="NO","-",AA20/AA$16)</f>
        <v>5.0604576933414427E-2</v>
      </c>
      <c r="AB54" s="187">
        <f>IF(AB20="NO","-",AB20/AB$16)</f>
        <v>5.1042059236110604E-2</v>
      </c>
      <c r="AC54" s="187">
        <f t="shared" ref="AC54:BC54" si="35">IF(AC20="NO","-",AC20/AC$16)</f>
        <v>5.1445721901018489E-2</v>
      </c>
      <c r="AD54" s="187">
        <f t="shared" si="35"/>
        <v>5.1727612297733989E-2</v>
      </c>
      <c r="AE54" s="187">
        <f t="shared" si="35"/>
        <v>5.1822252678110976E-2</v>
      </c>
      <c r="AF54" s="187">
        <f t="shared" si="35"/>
        <v>5.1924146886330728E-2</v>
      </c>
      <c r="AG54" s="187">
        <f t="shared" si="35"/>
        <v>6.6094221627238076E-2</v>
      </c>
      <c r="AH54" s="187">
        <f t="shared" si="35"/>
        <v>8.4329270650254876E-2</v>
      </c>
      <c r="AI54" s="187">
        <f t="shared" si="35"/>
        <v>9.9330800683882545E-2</v>
      </c>
      <c r="AJ54" s="187">
        <f t="shared" si="35"/>
        <v>0.11967626589795403</v>
      </c>
      <c r="AK54" s="187">
        <f t="shared" si="35"/>
        <v>0.1399195338542597</v>
      </c>
      <c r="AL54" s="187">
        <f t="shared" si="35"/>
        <v>0.13463261120389008</v>
      </c>
      <c r="AM54" s="187">
        <f t="shared" si="35"/>
        <v>0.13667180171762192</v>
      </c>
      <c r="AN54" s="187">
        <f t="shared" si="35"/>
        <v>0.13683700729989681</v>
      </c>
      <c r="AO54" s="187">
        <f t="shared" si="35"/>
        <v>0.11783436729841164</v>
      </c>
      <c r="AP54" s="187">
        <f t="shared" si="35"/>
        <v>0.12067198940367099</v>
      </c>
      <c r="AQ54" s="187">
        <f t="shared" si="35"/>
        <v>0.12127054955157431</v>
      </c>
      <c r="AR54" s="187">
        <f t="shared" si="35"/>
        <v>0.12338804715473875</v>
      </c>
      <c r="AS54" s="187">
        <f t="shared" si="35"/>
        <v>0.11299255842054019</v>
      </c>
      <c r="AT54" s="187">
        <f t="shared" si="35"/>
        <v>0.11334531548359532</v>
      </c>
      <c r="AU54" s="187">
        <f t="shared" si="35"/>
        <v>5.8456158430798356E-2</v>
      </c>
      <c r="AV54" s="187">
        <f t="shared" si="35"/>
        <v>5.4973489948465647E-2</v>
      </c>
      <c r="AW54" s="187">
        <f t="shared" si="35"/>
        <v>4.2960970786419035E-2</v>
      </c>
      <c r="AX54" s="187">
        <f t="shared" si="35"/>
        <v>3.3779572142029785E-2</v>
      </c>
      <c r="AY54" s="187">
        <f t="shared" si="35"/>
        <v>3.1942699949902849E-2</v>
      </c>
      <c r="AZ54" s="187">
        <f t="shared" si="35"/>
        <v>3.4637658473344525E-2</v>
      </c>
      <c r="BA54" s="187">
        <f t="shared" si="35"/>
        <v>2.8769044827293075E-2</v>
      </c>
      <c r="BB54" s="187">
        <f t="shared" si="35"/>
        <v>2.2111975949372979E-2</v>
      </c>
      <c r="BC54" s="187">
        <f t="shared" si="35"/>
        <v>2.5060316341379972E-2</v>
      </c>
      <c r="BD54" s="302" t="str">
        <f t="shared" ref="BD54:BE54" si="36">IF(BD20="NO","-",BD20/BD$16)</f>
        <v>-</v>
      </c>
      <c r="BE54" s="302" t="str">
        <f t="shared" si="36"/>
        <v>-</v>
      </c>
      <c r="BF54" s="1473"/>
    </row>
    <row r="55" spans="21:61" ht="17.149999999999999" customHeight="1">
      <c r="U55" s="838"/>
      <c r="V55" s="636" t="str">
        <f>'リンク切公表時非表示（グラフの添え物）'!$W$106</f>
        <v>その他</v>
      </c>
      <c r="X55" s="839"/>
      <c r="Y55" s="636" t="str">
        <f>'リンク切公表時非表示（グラフの添え物）'!$X$106</f>
        <v>Other</v>
      </c>
      <c r="Z55" s="210"/>
      <c r="AA55" s="1932" t="str">
        <f t="shared" si="30"/>
        <v>-</v>
      </c>
      <c r="AB55" s="1932" t="str">
        <f t="shared" si="30"/>
        <v>-</v>
      </c>
      <c r="AC55" s="1932" t="str">
        <f t="shared" ref="AC55:BC55" si="37">IF(AC21="NO","-",AC21/AC$16)</f>
        <v>-</v>
      </c>
      <c r="AD55" s="1932" t="str">
        <f t="shared" si="37"/>
        <v>-</v>
      </c>
      <c r="AE55" s="1932" t="str">
        <f t="shared" si="37"/>
        <v>-</v>
      </c>
      <c r="AF55" s="1932" t="str">
        <f t="shared" si="37"/>
        <v>-</v>
      </c>
      <c r="AG55" s="1932" t="str">
        <f t="shared" si="37"/>
        <v>-</v>
      </c>
      <c r="AH55" s="1932" t="str">
        <f t="shared" si="37"/>
        <v>-</v>
      </c>
      <c r="AI55" s="1932" t="str">
        <f t="shared" si="37"/>
        <v>-</v>
      </c>
      <c r="AJ55" s="1932" t="str">
        <f t="shared" si="37"/>
        <v>-</v>
      </c>
      <c r="AK55" s="1932" t="str">
        <f t="shared" si="37"/>
        <v>-</v>
      </c>
      <c r="AL55" s="1932" t="str">
        <f t="shared" si="37"/>
        <v>-</v>
      </c>
      <c r="AM55" s="187">
        <f t="shared" si="37"/>
        <v>4.2550410342470349E-6</v>
      </c>
      <c r="AN55" s="187">
        <f t="shared" si="37"/>
        <v>1.0960342384765611E-5</v>
      </c>
      <c r="AO55" s="187">
        <f t="shared" si="37"/>
        <v>1.8343261124110907E-5</v>
      </c>
      <c r="AP55" s="187">
        <f t="shared" si="37"/>
        <v>3.3497729586869497E-5</v>
      </c>
      <c r="AQ55" s="187">
        <f t="shared" si="37"/>
        <v>7.0422783089547821E-5</v>
      </c>
      <c r="AR55" s="187">
        <f t="shared" si="37"/>
        <v>1.7524430616534686E-4</v>
      </c>
      <c r="AS55" s="187">
        <f t="shared" si="37"/>
        <v>4.0319134518142577E-4</v>
      </c>
      <c r="AT55" s="187">
        <f t="shared" si="37"/>
        <v>7.737805726198728E-4</v>
      </c>
      <c r="AU55" s="187">
        <f t="shared" si="37"/>
        <v>1.0207657760921982E-3</v>
      </c>
      <c r="AV55" s="187">
        <f t="shared" si="37"/>
        <v>1.580403734903915E-3</v>
      </c>
      <c r="AW55" s="1932" t="str">
        <f t="shared" si="37"/>
        <v>-</v>
      </c>
      <c r="AX55" s="187">
        <f t="shared" si="37"/>
        <v>3.1587921977964668E-3</v>
      </c>
      <c r="AY55" s="187">
        <f t="shared" si="37"/>
        <v>2.6778144926667218E-3</v>
      </c>
      <c r="AZ55" s="187">
        <f t="shared" si="37"/>
        <v>2.3652675322685195E-3</v>
      </c>
      <c r="BA55" s="187">
        <f t="shared" si="37"/>
        <v>6.1645124497773677E-3</v>
      </c>
      <c r="BB55" s="187">
        <f t="shared" si="37"/>
        <v>5.5600611005365069E-3</v>
      </c>
      <c r="BC55" s="187">
        <f t="shared" si="37"/>
        <v>1.1262635167267783E-2</v>
      </c>
      <c r="BD55" s="208" t="str">
        <f t="shared" ref="BD55:BE55" si="38">IF(BD$21="NO","-",BD21/BD$16)</f>
        <v>-</v>
      </c>
      <c r="BE55" s="208" t="str">
        <f t="shared" si="38"/>
        <v>-</v>
      </c>
      <c r="BF55" s="1479"/>
    </row>
    <row r="56" spans="21:61" ht="17.149999999999999" customHeight="1">
      <c r="U56" s="840"/>
      <c r="V56" s="636" t="str">
        <f>'リンク切公表時非表示（グラフの添え物）'!$W$107</f>
        <v>アルミニウム精錬</v>
      </c>
      <c r="X56" s="1320"/>
      <c r="Y56" s="636" t="str">
        <f>'リンク切公表時非表示（グラフの添え物）'!$X$107</f>
        <v>Aluminum Production</v>
      </c>
      <c r="Z56" s="115"/>
      <c r="AA56" s="187">
        <f t="shared" si="30"/>
        <v>3.1144233446866693E-2</v>
      </c>
      <c r="AB56" s="187">
        <f t="shared" si="30"/>
        <v>2.2768365542865796E-2</v>
      </c>
      <c r="AC56" s="187">
        <f t="shared" ref="AC56:BC56" si="39">IF(AC22="NO","-",AC22/AC$16)</f>
        <v>1.5039995416329359E-2</v>
      </c>
      <c r="AD56" s="187">
        <f t="shared" si="39"/>
        <v>9.6430303008393156E-3</v>
      </c>
      <c r="AE56" s="187">
        <f t="shared" si="39"/>
        <v>7.8310819785033601E-3</v>
      </c>
      <c r="AF56" s="187">
        <f t="shared" si="39"/>
        <v>5.8802546582400091E-3</v>
      </c>
      <c r="AG56" s="187">
        <f t="shared" si="39"/>
        <v>5.3577903545861741E-3</v>
      </c>
      <c r="AH56" s="187">
        <f t="shared" si="39"/>
        <v>4.4161355210804156E-3</v>
      </c>
      <c r="AI56" s="187">
        <f t="shared" si="39"/>
        <v>4.4271885792436065E-3</v>
      </c>
      <c r="AJ56" s="187">
        <f t="shared" si="39"/>
        <v>3.2965216001678136E-3</v>
      </c>
      <c r="AK56" s="187">
        <f t="shared" si="39"/>
        <v>2.2242623945108904E-3</v>
      </c>
      <c r="AL56" s="187">
        <f t="shared" si="39"/>
        <v>2.3166978457878681E-3</v>
      </c>
      <c r="AM56" s="187">
        <f t="shared" si="39"/>
        <v>2.3731923647659372E-3</v>
      </c>
      <c r="AN56" s="187">
        <f t="shared" si="39"/>
        <v>2.5018169835077466E-3</v>
      </c>
      <c r="AO56" s="187">
        <f t="shared" si="39"/>
        <v>2.35831023309161E-3</v>
      </c>
      <c r="AP56" s="187">
        <f t="shared" si="39"/>
        <v>2.5231365863913903E-3</v>
      </c>
      <c r="AQ56" s="187">
        <f t="shared" si="39"/>
        <v>2.4241597865256848E-3</v>
      </c>
      <c r="AR56" s="187">
        <f t="shared" si="39"/>
        <v>2.7310644163581217E-3</v>
      </c>
      <c r="AS56" s="187">
        <f t="shared" si="39"/>
        <v>3.7588707132698695E-3</v>
      </c>
      <c r="AT56" s="187">
        <f t="shared" si="39"/>
        <v>4.0084136312754223E-3</v>
      </c>
      <c r="AU56" s="187">
        <f t="shared" si="39"/>
        <v>3.594657016459489E-3</v>
      </c>
      <c r="AV56" s="187">
        <f t="shared" si="39"/>
        <v>4.0592833224928453E-3</v>
      </c>
      <c r="AW56" s="187">
        <f t="shared" si="39"/>
        <v>3.8610282740276286E-3</v>
      </c>
      <c r="AX56" s="187">
        <f t="shared" si="39"/>
        <v>2.9244606007289699E-3</v>
      </c>
      <c r="AY56" s="187">
        <f t="shared" si="39"/>
        <v>5.6879964380074117E-4</v>
      </c>
      <c r="AZ56" s="1932" t="str">
        <f t="shared" si="39"/>
        <v>-</v>
      </c>
      <c r="BA56" s="1932" t="str">
        <f t="shared" si="39"/>
        <v>-</v>
      </c>
      <c r="BB56" s="1932" t="str">
        <f t="shared" si="39"/>
        <v>-</v>
      </c>
      <c r="BC56" s="1932" t="str">
        <f t="shared" si="39"/>
        <v>-</v>
      </c>
      <c r="BD56" s="300" t="str">
        <f t="shared" ref="BD56:BE56" si="40">IF(BD22="NO","-",BD22/BD$16)</f>
        <v>-</v>
      </c>
      <c r="BE56" s="300" t="str">
        <f t="shared" si="40"/>
        <v>-</v>
      </c>
      <c r="BF56" s="1473"/>
    </row>
    <row r="57" spans="21:61" ht="17.149999999999999" customHeight="1">
      <c r="U57" s="841" t="s">
        <v>942</v>
      </c>
      <c r="V57" s="842"/>
      <c r="X57" s="841" t="s">
        <v>942</v>
      </c>
      <c r="Y57" s="842"/>
      <c r="Z57" s="186"/>
      <c r="AA57" s="1895">
        <f>SUM(AA58:AA63)</f>
        <v>1</v>
      </c>
      <c r="AB57" s="1895">
        <f t="shared" ref="AB57:BA57" si="41">SUM(AB58:AB63)</f>
        <v>0.99999999999999989</v>
      </c>
      <c r="AC57" s="1895">
        <f t="shared" si="41"/>
        <v>1</v>
      </c>
      <c r="AD57" s="1895">
        <f t="shared" si="41"/>
        <v>1</v>
      </c>
      <c r="AE57" s="1895">
        <f t="shared" si="41"/>
        <v>1</v>
      </c>
      <c r="AF57" s="1895">
        <f t="shared" si="41"/>
        <v>1.0000000000000002</v>
      </c>
      <c r="AG57" s="1895">
        <f t="shared" si="41"/>
        <v>1</v>
      </c>
      <c r="AH57" s="1895">
        <f t="shared" si="41"/>
        <v>1</v>
      </c>
      <c r="AI57" s="1895">
        <f t="shared" si="41"/>
        <v>1</v>
      </c>
      <c r="AJ57" s="1895">
        <f t="shared" si="41"/>
        <v>1</v>
      </c>
      <c r="AK57" s="1895">
        <f t="shared" si="41"/>
        <v>1</v>
      </c>
      <c r="AL57" s="1895">
        <f t="shared" si="41"/>
        <v>1</v>
      </c>
      <c r="AM57" s="1895">
        <f t="shared" si="41"/>
        <v>0.99999999999999989</v>
      </c>
      <c r="AN57" s="1895">
        <f t="shared" si="41"/>
        <v>1</v>
      </c>
      <c r="AO57" s="1895">
        <f t="shared" si="41"/>
        <v>0.99999999999999978</v>
      </c>
      <c r="AP57" s="1895">
        <f t="shared" si="41"/>
        <v>1</v>
      </c>
      <c r="AQ57" s="1895">
        <f t="shared" si="41"/>
        <v>1</v>
      </c>
      <c r="AR57" s="1895">
        <f t="shared" si="41"/>
        <v>1</v>
      </c>
      <c r="AS57" s="1895">
        <f t="shared" si="41"/>
        <v>0.99999999999999989</v>
      </c>
      <c r="AT57" s="1895">
        <f t="shared" si="41"/>
        <v>0.99999999999999978</v>
      </c>
      <c r="AU57" s="1895">
        <f t="shared" si="41"/>
        <v>0.99999999999999989</v>
      </c>
      <c r="AV57" s="1895">
        <f t="shared" si="41"/>
        <v>1</v>
      </c>
      <c r="AW57" s="1895">
        <f t="shared" si="41"/>
        <v>1</v>
      </c>
      <c r="AX57" s="1895">
        <f t="shared" si="41"/>
        <v>1</v>
      </c>
      <c r="AY57" s="1895">
        <f t="shared" si="41"/>
        <v>0.99999999999999989</v>
      </c>
      <c r="AZ57" s="1895">
        <f t="shared" si="41"/>
        <v>1.0000000000000002</v>
      </c>
      <c r="BA57" s="1895">
        <f t="shared" si="41"/>
        <v>1</v>
      </c>
      <c r="BB57" s="1895">
        <f t="shared" ref="BB57:BE57" si="42">SUM(BB58:BB63)</f>
        <v>1</v>
      </c>
      <c r="BC57" s="1895">
        <f t="shared" si="42"/>
        <v>1.0000000000000002</v>
      </c>
      <c r="BD57" s="304">
        <f t="shared" si="42"/>
        <v>0</v>
      </c>
      <c r="BE57" s="304">
        <f t="shared" si="42"/>
        <v>0</v>
      </c>
      <c r="BF57" s="1473"/>
    </row>
    <row r="58" spans="21:61" ht="17.149999999999999" customHeight="1">
      <c r="U58" s="843"/>
      <c r="V58" s="636" t="str">
        <f>'リンク切公表時非表示（グラフの添え物）'!$W$111</f>
        <v>粒子加速器等</v>
      </c>
      <c r="X58" s="841"/>
      <c r="Y58" s="636" t="str">
        <f>'リンク切公表時非表示（グラフの添え物）'!$X$111</f>
        <v>Accelerators</v>
      </c>
      <c r="Z58" s="115"/>
      <c r="AA58" s="299">
        <f>IF(AA24="NO","-",AA24/AA$23)</f>
        <v>5.4596778287062449E-2</v>
      </c>
      <c r="AB58" s="299">
        <f>IF(AB24="NO","-",AB24/AB$23)</f>
        <v>4.6857246772034414E-2</v>
      </c>
      <c r="AC58" s="299">
        <f t="shared" ref="AC58:BC58" si="43">IF(AC24="NO","-",AC24/AC$23)</f>
        <v>4.4951908489247544E-2</v>
      </c>
      <c r="AD58" s="299">
        <f t="shared" si="43"/>
        <v>4.8633063256181296E-2</v>
      </c>
      <c r="AE58" s="299">
        <f t="shared" si="43"/>
        <v>5.2652246592596187E-2</v>
      </c>
      <c r="AF58" s="299">
        <f t="shared" si="43"/>
        <v>4.8735798418687526E-2</v>
      </c>
      <c r="AG58" s="299">
        <f t="shared" si="43"/>
        <v>4.8050436484261327E-2</v>
      </c>
      <c r="AH58" s="299">
        <f t="shared" si="43"/>
        <v>5.6617126372750855E-2</v>
      </c>
      <c r="AI58" s="299">
        <f t="shared" si="43"/>
        <v>6.2441935714714771E-2</v>
      </c>
      <c r="AJ58" s="299">
        <f t="shared" si="43"/>
        <v>8.9889248289987969E-2</v>
      </c>
      <c r="AK58" s="299">
        <f t="shared" si="43"/>
        <v>0.11584013730793179</v>
      </c>
      <c r="AL58" s="299">
        <f t="shared" si="43"/>
        <v>0.13318921811484902</v>
      </c>
      <c r="AM58" s="299">
        <f t="shared" si="43"/>
        <v>0.14458448472692956</v>
      </c>
      <c r="AN58" s="299">
        <f t="shared" si="43"/>
        <v>0.14926098528448617</v>
      </c>
      <c r="AO58" s="299">
        <f t="shared" si="43"/>
        <v>0.16204758868228133</v>
      </c>
      <c r="AP58" s="299">
        <f t="shared" si="43"/>
        <v>0.16741994640757032</v>
      </c>
      <c r="AQ58" s="299">
        <f t="shared" si="43"/>
        <v>0.16440857570582421</v>
      </c>
      <c r="AR58" s="299">
        <f t="shared" si="43"/>
        <v>0.18035581700946687</v>
      </c>
      <c r="AS58" s="299">
        <f t="shared" si="43"/>
        <v>0.20402541352367468</v>
      </c>
      <c r="AT58" s="299">
        <f t="shared" si="43"/>
        <v>0.34620615697885343</v>
      </c>
      <c r="AU58" s="299">
        <f t="shared" si="43"/>
        <v>0.33329067664481526</v>
      </c>
      <c r="AV58" s="299">
        <f t="shared" si="43"/>
        <v>0.36293738678845633</v>
      </c>
      <c r="AW58" s="299">
        <f t="shared" si="43"/>
        <v>0.3747892084340208</v>
      </c>
      <c r="AX58" s="299">
        <f t="shared" si="43"/>
        <v>0.39937388513670086</v>
      </c>
      <c r="AY58" s="299">
        <f t="shared" si="43"/>
        <v>0.40579954287013942</v>
      </c>
      <c r="AZ58" s="299">
        <f t="shared" si="43"/>
        <v>0.39002497712659329</v>
      </c>
      <c r="BA58" s="299">
        <f t="shared" si="43"/>
        <v>0.36568453031766407</v>
      </c>
      <c r="BB58" s="299">
        <f t="shared" si="43"/>
        <v>0.38673909813638729</v>
      </c>
      <c r="BC58" s="299">
        <f t="shared" si="43"/>
        <v>0.39289517010858749</v>
      </c>
      <c r="BD58" s="300" t="str">
        <f t="shared" ref="BD58:BE58" si="44">IF(BD24="NO","-",BD24/BD$23)</f>
        <v>-</v>
      </c>
      <c r="BE58" s="300" t="str">
        <f t="shared" si="44"/>
        <v>-</v>
      </c>
      <c r="BF58" s="1473"/>
    </row>
    <row r="59" spans="21:61" ht="17.149999999999999" customHeight="1">
      <c r="U59" s="843"/>
      <c r="V59" s="636" t="str">
        <f>'リンク切公表時非表示（グラフの添え物）'!$W$112</f>
        <v>電気絶縁ガス使用機器</v>
      </c>
      <c r="X59" s="841"/>
      <c r="Y59" s="636" t="str">
        <f>'リンク切公表時非表示（グラフの添え物）'!$X$112</f>
        <v>Electrical Equipment</v>
      </c>
      <c r="Z59" s="116"/>
      <c r="AA59" s="299">
        <f t="shared" ref="AA59:AB63" si="45">IF(AA25="NO","-",AA25/AA$23)</f>
        <v>0.63131703393094751</v>
      </c>
      <c r="AB59" s="299">
        <f t="shared" si="45"/>
        <v>0.6382408117101479</v>
      </c>
      <c r="AC59" s="299">
        <f t="shared" ref="AC59:BC59" si="46">IF(AC25="NO","-",AC25/AC$23)</f>
        <v>0.64091816117840661</v>
      </c>
      <c r="AD59" s="299">
        <f t="shared" si="46"/>
        <v>0.63821823859811389</v>
      </c>
      <c r="AE59" s="299">
        <f t="shared" si="46"/>
        <v>0.635426637349917</v>
      </c>
      <c r="AF59" s="299">
        <f t="shared" si="46"/>
        <v>0.63830200561902206</v>
      </c>
      <c r="AG59" s="299">
        <f t="shared" si="46"/>
        <v>0.66007026567114024</v>
      </c>
      <c r="AH59" s="299">
        <f t="shared" si="46"/>
        <v>0.68768272380234097</v>
      </c>
      <c r="AI59" s="299">
        <f t="shared" si="46"/>
        <v>0.66715006446792036</v>
      </c>
      <c r="AJ59" s="299">
        <f t="shared" si="46"/>
        <v>0.52928419844506402</v>
      </c>
      <c r="AK59" s="299">
        <f t="shared" si="46"/>
        <v>0.41381619653608398</v>
      </c>
      <c r="AL59" s="299">
        <f t="shared" si="46"/>
        <v>0.35006834449973279</v>
      </c>
      <c r="AM59" s="299">
        <f t="shared" si="46"/>
        <v>0.28196069471273777</v>
      </c>
      <c r="AN59" s="299">
        <f t="shared" si="46"/>
        <v>0.25523343165207574</v>
      </c>
      <c r="AO59" s="299">
        <f t="shared" si="46"/>
        <v>0.22419933017776217</v>
      </c>
      <c r="AP59" s="299">
        <f t="shared" si="46"/>
        <v>0.17890494362386625</v>
      </c>
      <c r="AQ59" s="299">
        <f t="shared" si="46"/>
        <v>0.18586484151991134</v>
      </c>
      <c r="AR59" s="299">
        <f t="shared" si="46"/>
        <v>0.186904252943769</v>
      </c>
      <c r="AS59" s="299">
        <f t="shared" si="46"/>
        <v>0.19950069872221182</v>
      </c>
      <c r="AT59" s="299">
        <f t="shared" si="46"/>
        <v>0.29389196439937437</v>
      </c>
      <c r="AU59" s="299">
        <f t="shared" si="46"/>
        <v>0.2594621050396359</v>
      </c>
      <c r="AV59" s="299">
        <f t="shared" si="46"/>
        <v>0.31797475165376865</v>
      </c>
      <c r="AW59" s="299">
        <f t="shared" si="46"/>
        <v>0.32569485224109346</v>
      </c>
      <c r="AX59" s="299">
        <f t="shared" si="46"/>
        <v>0.30971936370645381</v>
      </c>
      <c r="AY59" s="299">
        <f t="shared" si="46"/>
        <v>0.29511866154564659</v>
      </c>
      <c r="AZ59" s="299">
        <f t="shared" si="46"/>
        <v>0.29400712812959323</v>
      </c>
      <c r="BA59" s="299">
        <f t="shared" si="46"/>
        <v>0.30362046034100365</v>
      </c>
      <c r="BB59" s="299">
        <f t="shared" si="46"/>
        <v>0.29948040156681516</v>
      </c>
      <c r="BC59" s="299">
        <f t="shared" si="46"/>
        <v>0.28002851719991428</v>
      </c>
      <c r="BD59" s="300" t="str">
        <f t="shared" ref="BD59:BE59" si="47">IF(BD25="NO","-",BD25/BD$23)</f>
        <v>-</v>
      </c>
      <c r="BE59" s="300" t="str">
        <f t="shared" si="47"/>
        <v>-</v>
      </c>
      <c r="BF59" s="1473"/>
    </row>
    <row r="60" spans="21:61" ht="17.149999999999999" customHeight="1">
      <c r="U60" s="843"/>
      <c r="V60" s="636" t="str">
        <f>'リンク切公表時非表示（グラフの添え物）'!$W$113</f>
        <v>マグネシウム鋳造</v>
      </c>
      <c r="X60" s="841"/>
      <c r="Y60" s="636" t="str">
        <f>'リンク切公表時非表示（グラフの添え物）'!$X$113</f>
        <v>Magnesium Foundries</v>
      </c>
      <c r="Z60" s="116"/>
      <c r="AA60" s="299">
        <f t="shared" si="45"/>
        <v>1.1404039618769752E-2</v>
      </c>
      <c r="AB60" s="299">
        <f t="shared" si="45"/>
        <v>8.9002188476905164E-3</v>
      </c>
      <c r="AC60" s="299">
        <f t="shared" ref="AC60:BC60" si="48">IF(AC26="NO","-",AC26/AC$23)</f>
        <v>6.844564350093515E-3</v>
      </c>
      <c r="AD60" s="299">
        <f t="shared" si="48"/>
        <v>7.1577980538925362E-3</v>
      </c>
      <c r="AE60" s="299">
        <f t="shared" si="48"/>
        <v>7.2686367862852845E-3</v>
      </c>
      <c r="AF60" s="299">
        <f t="shared" si="48"/>
        <v>6.9311341443233079E-3</v>
      </c>
      <c r="AG60" s="299">
        <f t="shared" si="48"/>
        <v>8.0365697930739506E-3</v>
      </c>
      <c r="AH60" s="299">
        <f t="shared" si="48"/>
        <v>1.2570172714935631E-2</v>
      </c>
      <c r="AI60" s="299">
        <f t="shared" si="48"/>
        <v>2.931012041854153E-2</v>
      </c>
      <c r="AJ60" s="299">
        <f t="shared" si="48"/>
        <v>6.7083547324226514E-2</v>
      </c>
      <c r="AK60" s="299">
        <f t="shared" si="48"/>
        <v>0.13943250652612357</v>
      </c>
      <c r="AL60" s="299">
        <f t="shared" si="48"/>
        <v>0.18041493119636029</v>
      </c>
      <c r="AM60" s="299">
        <f t="shared" si="48"/>
        <v>0.18683699545589161</v>
      </c>
      <c r="AN60" s="299">
        <f t="shared" si="48"/>
        <v>0.19860580131256536</v>
      </c>
      <c r="AO60" s="299">
        <f t="shared" si="48"/>
        <v>0.20154898983915673</v>
      </c>
      <c r="AP60" s="299">
        <f t="shared" si="48"/>
        <v>0.21960781027192114</v>
      </c>
      <c r="AQ60" s="299">
        <f t="shared" si="48"/>
        <v>0.20007479811141982</v>
      </c>
      <c r="AR60" s="299">
        <f t="shared" si="48"/>
        <v>0.22072974102377244</v>
      </c>
      <c r="AS60" s="299">
        <f t="shared" si="48"/>
        <v>0.14995302271188779</v>
      </c>
      <c r="AT60" s="299">
        <f t="shared" si="48"/>
        <v>9.422457357110825E-2</v>
      </c>
      <c r="AU60" s="299">
        <f t="shared" si="48"/>
        <v>0.12248364058213169</v>
      </c>
      <c r="AV60" s="299">
        <f t="shared" si="48"/>
        <v>8.2082927756709195E-2</v>
      </c>
      <c r="AW60" s="299">
        <f t="shared" si="48"/>
        <v>8.2635915380691677E-2</v>
      </c>
      <c r="AX60" s="299">
        <f t="shared" si="48"/>
        <v>7.6906367371061754E-2</v>
      </c>
      <c r="AY60" s="299">
        <f t="shared" si="48"/>
        <v>8.9461799468124659E-2</v>
      </c>
      <c r="AZ60" s="299">
        <f t="shared" si="48"/>
        <v>0.10987394125089429</v>
      </c>
      <c r="BA60" s="299">
        <f t="shared" si="48"/>
        <v>0.14576527161115704</v>
      </c>
      <c r="BB60" s="299">
        <f t="shared" si="48"/>
        <v>0.11895250671676967</v>
      </c>
      <c r="BC60" s="299">
        <f t="shared" si="48"/>
        <v>0.13392840791597879</v>
      </c>
      <c r="BD60" s="300" t="str">
        <f t="shared" ref="BD60:BE60" si="49">IF(BD26="NO","-",BD26/BD$23)</f>
        <v>-</v>
      </c>
      <c r="BE60" s="300" t="str">
        <f t="shared" si="49"/>
        <v>-</v>
      </c>
      <c r="BF60" s="1473"/>
    </row>
    <row r="61" spans="21:61" ht="17.149999999999999" customHeight="1">
      <c r="U61" s="843"/>
      <c r="V61" s="636" t="str">
        <f>'リンク切公表時非表示（グラフの添え物）'!$W$114</f>
        <v>半導体製造</v>
      </c>
      <c r="X61" s="841"/>
      <c r="Y61" s="636" t="str">
        <f>'リンク切公表時非表示（グラフの添え物）'!$X$114</f>
        <v>Semiconductor Manufacturing</v>
      </c>
      <c r="Z61" s="116"/>
      <c r="AA61" s="299">
        <f t="shared" si="45"/>
        <v>2.4053310671427408E-2</v>
      </c>
      <c r="AB61" s="299">
        <f t="shared" si="45"/>
        <v>2.4317108048960624E-2</v>
      </c>
      <c r="AC61" s="299">
        <f t="shared" ref="AC61:BC61" si="50">IF(AC27="NO","-",AC27/AC$23)</f>
        <v>2.4419115622136691E-2</v>
      </c>
      <c r="AD61" s="299">
        <f t="shared" si="50"/>
        <v>2.4316248008683879E-2</v>
      </c>
      <c r="AE61" s="299">
        <f t="shared" si="50"/>
        <v>2.4209887418861795E-2</v>
      </c>
      <c r="AF61" s="299">
        <f t="shared" si="50"/>
        <v>2.4319439549652416E-2</v>
      </c>
      <c r="AG61" s="299">
        <f t="shared" si="50"/>
        <v>2.5226983653043853E-2</v>
      </c>
      <c r="AH61" s="299">
        <f t="shared" si="50"/>
        <v>3.6517536417504035E-2</v>
      </c>
      <c r="AI61" s="299">
        <f t="shared" si="50"/>
        <v>4.0340485436667413E-2</v>
      </c>
      <c r="AJ61" s="299">
        <f t="shared" si="50"/>
        <v>6.0117396217272377E-2</v>
      </c>
      <c r="AK61" s="299">
        <f t="shared" si="50"/>
        <v>8.9415549930172769E-2</v>
      </c>
      <c r="AL61" s="299">
        <f t="shared" si="50"/>
        <v>7.6450622696572754E-2</v>
      </c>
      <c r="AM61" s="299">
        <f t="shared" si="50"/>
        <v>8.6124450692218302E-2</v>
      </c>
      <c r="AN61" s="299">
        <f t="shared" si="50"/>
        <v>9.5526676108764891E-2</v>
      </c>
      <c r="AO61" s="299">
        <f t="shared" si="50"/>
        <v>0.11180528635013286</v>
      </c>
      <c r="AP61" s="299">
        <f t="shared" si="50"/>
        <v>0.10745364120444681</v>
      </c>
      <c r="AQ61" s="299">
        <f t="shared" si="50"/>
        <v>8.9065356755266459E-2</v>
      </c>
      <c r="AR61" s="299">
        <f t="shared" si="50"/>
        <v>9.1461260543520689E-2</v>
      </c>
      <c r="AS61" s="299">
        <f t="shared" si="50"/>
        <v>7.9167892012757424E-2</v>
      </c>
      <c r="AT61" s="299">
        <f t="shared" si="50"/>
        <v>8.7167215904906073E-2</v>
      </c>
      <c r="AU61" s="299">
        <f t="shared" si="50"/>
        <v>9.3733688060805953E-2</v>
      </c>
      <c r="AV61" s="299">
        <f t="shared" si="50"/>
        <v>8.842706705396855E-2</v>
      </c>
      <c r="AW61" s="299">
        <f t="shared" si="50"/>
        <v>8.3154928416133922E-2</v>
      </c>
      <c r="AX61" s="299">
        <f t="shared" si="50"/>
        <v>8.744210764980434E-2</v>
      </c>
      <c r="AY61" s="299">
        <f t="shared" si="50"/>
        <v>8.5712214539585579E-2</v>
      </c>
      <c r="AZ61" s="299">
        <f t="shared" si="50"/>
        <v>8.8656747421656926E-2</v>
      </c>
      <c r="BA61" s="299">
        <f t="shared" si="50"/>
        <v>8.9016981070084336E-2</v>
      </c>
      <c r="BB61" s="299">
        <f t="shared" si="50"/>
        <v>9.6589305448096408E-2</v>
      </c>
      <c r="BC61" s="299">
        <f t="shared" si="50"/>
        <v>8.9144634476452947E-2</v>
      </c>
      <c r="BD61" s="300" t="str">
        <f t="shared" ref="BD61:BE61" si="51">IF(BD27="NO","-",BD27/BD$23)</f>
        <v>-</v>
      </c>
      <c r="BE61" s="300" t="str">
        <f t="shared" si="51"/>
        <v>-</v>
      </c>
      <c r="BF61" s="1473"/>
    </row>
    <row r="62" spans="21:61" ht="17.149999999999999" customHeight="1">
      <c r="U62" s="843"/>
      <c r="V62" s="636" t="str">
        <f>'リンク切公表時非表示（グラフの添え物）'!$W$115</f>
        <v>液晶製造</v>
      </c>
      <c r="X62" s="843"/>
      <c r="Y62" s="636" t="str">
        <f>'リンク切公表時非表示（グラフの添え物）'!$X$115</f>
        <v>Liquid Crystals</v>
      </c>
      <c r="Z62" s="116"/>
      <c r="AA62" s="299">
        <f t="shared" si="45"/>
        <v>8.5305538528303946E-3</v>
      </c>
      <c r="AB62" s="299">
        <f t="shared" si="45"/>
        <v>8.6241101106787448E-3</v>
      </c>
      <c r="AC62" s="299">
        <f t="shared" ref="AC62:BC62" si="52">IF(AC28="NO","-",AC28/AC$23)</f>
        <v>8.660287296774323E-3</v>
      </c>
      <c r="AD62" s="299">
        <f t="shared" si="52"/>
        <v>8.6238050957061045E-3</v>
      </c>
      <c r="AE62" s="299">
        <f t="shared" si="52"/>
        <v>8.5860841037108566E-3</v>
      </c>
      <c r="AF62" s="299">
        <f t="shared" si="52"/>
        <v>8.6249369819764617E-3</v>
      </c>
      <c r="AG62" s="299">
        <f t="shared" si="52"/>
        <v>2.4215792100490425E-2</v>
      </c>
      <c r="AH62" s="299">
        <f t="shared" si="52"/>
        <v>3.691510904083755E-2</v>
      </c>
      <c r="AI62" s="299">
        <f t="shared" si="52"/>
        <v>4.9034417677940957E-2</v>
      </c>
      <c r="AJ62" s="299">
        <f t="shared" si="52"/>
        <v>9.4612756806763981E-2</v>
      </c>
      <c r="AK62" s="299">
        <f t="shared" si="52"/>
        <v>0.12476141818944486</v>
      </c>
      <c r="AL62" s="299">
        <f t="shared" si="52"/>
        <v>0.13584161829498748</v>
      </c>
      <c r="AM62" s="299">
        <f t="shared" si="52"/>
        <v>0.15738418640345464</v>
      </c>
      <c r="AN62" s="299">
        <f t="shared" si="52"/>
        <v>0.15798512341778617</v>
      </c>
      <c r="AO62" s="299">
        <f t="shared" si="52"/>
        <v>0.16165735233277112</v>
      </c>
      <c r="AP62" s="299">
        <f t="shared" si="52"/>
        <v>0.1415778574392757</v>
      </c>
      <c r="AQ62" s="299">
        <f t="shared" si="52"/>
        <v>0.11003303204446042</v>
      </c>
      <c r="AR62" s="299">
        <f t="shared" si="52"/>
        <v>7.7635214463961655E-2</v>
      </c>
      <c r="AS62" s="299">
        <f t="shared" si="52"/>
        <v>7.1291876905997392E-2</v>
      </c>
      <c r="AT62" s="299">
        <f t="shared" si="52"/>
        <v>8.2401024103227388E-2</v>
      </c>
      <c r="AU62" s="299">
        <f t="shared" si="52"/>
        <v>0.11211859441283525</v>
      </c>
      <c r="AV62" s="299">
        <f t="shared" si="52"/>
        <v>8.9067744123483103E-2</v>
      </c>
      <c r="AW62" s="299">
        <f t="shared" si="52"/>
        <v>7.7945852646093342E-2</v>
      </c>
      <c r="AX62" s="299">
        <f t="shared" si="52"/>
        <v>8.1842716821661998E-2</v>
      </c>
      <c r="AY62" s="299">
        <f t="shared" si="52"/>
        <v>9.3714424256011619E-2</v>
      </c>
      <c r="AZ62" s="299">
        <f t="shared" si="52"/>
        <v>9.2166199583556735E-2</v>
      </c>
      <c r="BA62" s="299">
        <f t="shared" si="52"/>
        <v>7.2548062897572277E-2</v>
      </c>
      <c r="BB62" s="299">
        <f t="shared" si="52"/>
        <v>7.8578482528323418E-2</v>
      </c>
      <c r="BC62" s="299">
        <f t="shared" si="52"/>
        <v>8.170419042629179E-2</v>
      </c>
      <c r="BD62" s="300" t="str">
        <f t="shared" ref="BD62:BE62" si="53">IF(BD28="NO","-",BD28/BD$23)</f>
        <v>-</v>
      </c>
      <c r="BE62" s="300" t="str">
        <f t="shared" si="53"/>
        <v>-</v>
      </c>
      <c r="BF62" s="1473"/>
    </row>
    <row r="63" spans="21:61" ht="17.149999999999999" customHeight="1">
      <c r="U63" s="844"/>
      <c r="V63" s="636" t="str">
        <f>'リンク切公表時非表示（グラフの添え物）'!$W$116</f>
        <v>SF6 製造時の漏出</v>
      </c>
      <c r="X63" s="844"/>
      <c r="Y63" s="636" t="str">
        <f>'リンク切公表時非表示（グラフの添え物）'!$X$116</f>
        <v>Fugitive emissions from SF6 manufacturing</v>
      </c>
      <c r="Z63" s="115"/>
      <c r="AA63" s="299">
        <f t="shared" si="45"/>
        <v>0.27009828363896243</v>
      </c>
      <c r="AB63" s="299">
        <f t="shared" si="45"/>
        <v>0.27306050451048769</v>
      </c>
      <c r="AC63" s="299">
        <f t="shared" ref="AC63:BC63" si="54">IF(AC29="NO","-",AC29/AC$23)</f>
        <v>0.27420596306334122</v>
      </c>
      <c r="AD63" s="299">
        <f t="shared" si="54"/>
        <v>0.27305084698742221</v>
      </c>
      <c r="AE63" s="299">
        <f t="shared" si="54"/>
        <v>0.27185650774862885</v>
      </c>
      <c r="AF63" s="299">
        <f t="shared" si="54"/>
        <v>0.27308668528633834</v>
      </c>
      <c r="AG63" s="299">
        <f t="shared" si="54"/>
        <v>0.23439995229799018</v>
      </c>
      <c r="AH63" s="299">
        <f t="shared" si="54"/>
        <v>0.16969733165163101</v>
      </c>
      <c r="AI63" s="299">
        <f t="shared" si="54"/>
        <v>0.15172297628421497</v>
      </c>
      <c r="AJ63" s="299">
        <f t="shared" si="54"/>
        <v>0.15901285291668507</v>
      </c>
      <c r="AK63" s="299">
        <f t="shared" si="54"/>
        <v>0.11673419151024299</v>
      </c>
      <c r="AL63" s="299">
        <f t="shared" si="54"/>
        <v>0.12403526519749769</v>
      </c>
      <c r="AM63" s="299">
        <f t="shared" si="54"/>
        <v>0.14310918800876804</v>
      </c>
      <c r="AN63" s="299">
        <f t="shared" si="54"/>
        <v>0.14338798222432175</v>
      </c>
      <c r="AO63" s="299">
        <f t="shared" si="54"/>
        <v>0.13874145261789567</v>
      </c>
      <c r="AP63" s="299">
        <f t="shared" si="54"/>
        <v>0.18503580105291986</v>
      </c>
      <c r="AQ63" s="299">
        <f t="shared" si="54"/>
        <v>0.2505533958631177</v>
      </c>
      <c r="AR63" s="299">
        <f t="shared" si="54"/>
        <v>0.24291371401550929</v>
      </c>
      <c r="AS63" s="299">
        <f t="shared" si="54"/>
        <v>0.29606109612347076</v>
      </c>
      <c r="AT63" s="299">
        <f t="shared" si="54"/>
        <v>9.6109065042530403E-2</v>
      </c>
      <c r="AU63" s="299">
        <f t="shared" si="54"/>
        <v>7.8911295259775929E-2</v>
      </c>
      <c r="AV63" s="299">
        <f t="shared" si="54"/>
        <v>5.9510122623614166E-2</v>
      </c>
      <c r="AW63" s="299">
        <f t="shared" si="54"/>
        <v>5.5779242881966888E-2</v>
      </c>
      <c r="AX63" s="299">
        <f t="shared" si="54"/>
        <v>4.4715559314317338E-2</v>
      </c>
      <c r="AY63" s="299">
        <f t="shared" si="54"/>
        <v>3.0193357320492078E-2</v>
      </c>
      <c r="AZ63" s="299">
        <f t="shared" si="54"/>
        <v>2.5271006487705684E-2</v>
      </c>
      <c r="BA63" s="299">
        <f t="shared" si="54"/>
        <v>2.3364693762518544E-2</v>
      </c>
      <c r="BB63" s="299">
        <f t="shared" si="54"/>
        <v>1.9660205603607921E-2</v>
      </c>
      <c r="BC63" s="299">
        <f t="shared" si="54"/>
        <v>2.2299079872774852E-2</v>
      </c>
      <c r="BD63" s="300" t="str">
        <f t="shared" ref="BD63:BE63" si="55">IF(BD29="NO","-",BD29/BD$23)</f>
        <v>-</v>
      </c>
      <c r="BE63" s="300" t="str">
        <f t="shared" si="55"/>
        <v>-</v>
      </c>
      <c r="BF63" s="1473"/>
    </row>
    <row r="64" spans="21:61" ht="17.149999999999999" customHeight="1">
      <c r="U64" s="739" t="s">
        <v>944</v>
      </c>
      <c r="V64" s="845"/>
      <c r="X64" s="739" t="s">
        <v>944</v>
      </c>
      <c r="Y64" s="845"/>
      <c r="Z64" s="248"/>
      <c r="AA64" s="305">
        <f>SUM(AA65:AA67)</f>
        <v>1.0000000000000002</v>
      </c>
      <c r="AB64" s="305">
        <f t="shared" ref="AB64:BA64" si="56">SUM(AB65:AB67)</f>
        <v>1.0000000000000002</v>
      </c>
      <c r="AC64" s="305">
        <f t="shared" si="56"/>
        <v>1.0000000000000002</v>
      </c>
      <c r="AD64" s="305">
        <f t="shared" si="56"/>
        <v>1</v>
      </c>
      <c r="AE64" s="305">
        <f t="shared" si="56"/>
        <v>1</v>
      </c>
      <c r="AF64" s="305">
        <f t="shared" si="56"/>
        <v>1</v>
      </c>
      <c r="AG64" s="305">
        <f t="shared" si="56"/>
        <v>1</v>
      </c>
      <c r="AH64" s="305">
        <f t="shared" si="56"/>
        <v>1</v>
      </c>
      <c r="AI64" s="305">
        <f t="shared" si="56"/>
        <v>1</v>
      </c>
      <c r="AJ64" s="305">
        <f t="shared" si="56"/>
        <v>0.99999999999999978</v>
      </c>
      <c r="AK64" s="305">
        <f t="shared" si="56"/>
        <v>1</v>
      </c>
      <c r="AL64" s="305">
        <f t="shared" si="56"/>
        <v>1</v>
      </c>
      <c r="AM64" s="305">
        <f t="shared" si="56"/>
        <v>1</v>
      </c>
      <c r="AN64" s="305">
        <f t="shared" si="56"/>
        <v>1</v>
      </c>
      <c r="AO64" s="305">
        <f t="shared" si="56"/>
        <v>1</v>
      </c>
      <c r="AP64" s="305">
        <f t="shared" si="56"/>
        <v>1</v>
      </c>
      <c r="AQ64" s="305">
        <f t="shared" si="56"/>
        <v>0.99999999999999989</v>
      </c>
      <c r="AR64" s="305">
        <f t="shared" si="56"/>
        <v>0.99999999999999989</v>
      </c>
      <c r="AS64" s="305">
        <f t="shared" si="56"/>
        <v>0.99999999999999989</v>
      </c>
      <c r="AT64" s="305">
        <f t="shared" si="56"/>
        <v>1</v>
      </c>
      <c r="AU64" s="305">
        <f t="shared" si="56"/>
        <v>0.99999999999999989</v>
      </c>
      <c r="AV64" s="305">
        <f t="shared" si="56"/>
        <v>0.99999999999999989</v>
      </c>
      <c r="AW64" s="305">
        <f t="shared" si="56"/>
        <v>1.0000000000000002</v>
      </c>
      <c r="AX64" s="305">
        <f t="shared" si="56"/>
        <v>1</v>
      </c>
      <c r="AY64" s="305">
        <f t="shared" si="56"/>
        <v>0.99999999999999989</v>
      </c>
      <c r="AZ64" s="305">
        <f t="shared" si="56"/>
        <v>0.99999999999999989</v>
      </c>
      <c r="BA64" s="305">
        <f t="shared" si="56"/>
        <v>0.99999999999999989</v>
      </c>
      <c r="BB64" s="305">
        <f t="shared" ref="BB64:BE64" si="57">SUM(BB65:BB67)</f>
        <v>1</v>
      </c>
      <c r="BC64" s="305">
        <f t="shared" si="57"/>
        <v>1.0000000000000002</v>
      </c>
      <c r="BD64" s="305">
        <f t="shared" si="57"/>
        <v>0</v>
      </c>
      <c r="BE64" s="305">
        <f t="shared" si="57"/>
        <v>0</v>
      </c>
      <c r="BF64" s="1473"/>
    </row>
    <row r="65" spans="2:62" ht="17.149999999999999" customHeight="1">
      <c r="U65" s="739"/>
      <c r="V65" s="778" t="str">
        <f>'リンク切公表時非表示（グラフの添え物）'!$W$120</f>
        <v>半導体製造</v>
      </c>
      <c r="X65" s="739"/>
      <c r="Y65" s="778" t="str">
        <f>'リンク切公表時非表示（グラフの添え物）'!$X$120</f>
        <v>Semiconductor Manufacturing</v>
      </c>
      <c r="Z65" s="11"/>
      <c r="AA65" s="299">
        <f t="shared" ref="AA65:AC67" si="58">IF(AA31="NO","-",AA31/AA$30)</f>
        <v>0.83682805928008575</v>
      </c>
      <c r="AB65" s="299">
        <f t="shared" si="58"/>
        <v>0.83682805928008575</v>
      </c>
      <c r="AC65" s="299">
        <f t="shared" si="58"/>
        <v>0.83682805928008575</v>
      </c>
      <c r="AD65" s="299">
        <f t="shared" ref="AD65:AG65" si="59">IF(AD31="NO","-",AD31/AD$30)</f>
        <v>0.83682805928008563</v>
      </c>
      <c r="AE65" s="299">
        <f t="shared" si="59"/>
        <v>0.83682805928008563</v>
      </c>
      <c r="AF65" s="299">
        <f t="shared" si="59"/>
        <v>0.83682805928008563</v>
      </c>
      <c r="AG65" s="299">
        <f t="shared" si="59"/>
        <v>0.87739936244972261</v>
      </c>
      <c r="AH65" s="299">
        <f>IF(AH31="NO","-",AH31/AH$30)</f>
        <v>0.72658568102851706</v>
      </c>
      <c r="AI65" s="299">
        <f t="shared" ref="AI65" si="60">IF(AI31="NO","-",AI31/AI$30)</f>
        <v>0.63091936727090736</v>
      </c>
      <c r="AJ65" s="299">
        <f>IF(AJ31="NO","-",AJ31/AJ$30)</f>
        <v>0.67111743699176363</v>
      </c>
      <c r="AK65" s="299">
        <f t="shared" ref="AK65" si="61">IF(AK31="NO","-",AK31/AK$30)</f>
        <v>0.34835448978581235</v>
      </c>
      <c r="AL65" s="299">
        <f>IF(AL31="NO","-",AL31/AL$30)</f>
        <v>0.39763983278258819</v>
      </c>
      <c r="AM65" s="299">
        <f t="shared" ref="AM65:AP65" si="62">IF(AM31="NO","-",AM31/AM$30)</f>
        <v>0.44827376352653381</v>
      </c>
      <c r="AN65" s="299">
        <f t="shared" si="62"/>
        <v>0.31322392933428533</v>
      </c>
      <c r="AO65" s="299">
        <f t="shared" si="62"/>
        <v>0.373492123744042</v>
      </c>
      <c r="AP65" s="299">
        <f t="shared" si="62"/>
        <v>0.10942005833983967</v>
      </c>
      <c r="AQ65" s="299">
        <f>IF(AQ31="NO","-",AQ31/AQ$30)</f>
        <v>0.13784202871370516</v>
      </c>
      <c r="AR65" s="299">
        <f t="shared" ref="AR65:AT65" si="63">IF(AR31="NO","-",AR31/AR$30)</f>
        <v>0.15450061104472851</v>
      </c>
      <c r="AS65" s="299">
        <f t="shared" si="63"/>
        <v>0.15346741085468713</v>
      </c>
      <c r="AT65" s="299">
        <f t="shared" si="63"/>
        <v>0.13449843658077545</v>
      </c>
      <c r="AU65" s="299">
        <f>IF(AU31="NO","-",AU31/AU$30)</f>
        <v>0.12384733501404112</v>
      </c>
      <c r="AV65" s="299">
        <f t="shared" ref="AV65:AY65" si="64">IF(AV31="NO","-",AV31/AV$30)</f>
        <v>9.7103373041196928E-2</v>
      </c>
      <c r="AW65" s="299">
        <f t="shared" si="64"/>
        <v>0.11709611024830607</v>
      </c>
      <c r="AX65" s="299">
        <f t="shared" si="64"/>
        <v>6.7878846090226527E-2</v>
      </c>
      <c r="AY65" s="299">
        <f t="shared" si="64"/>
        <v>0.11756468686300117</v>
      </c>
      <c r="AZ65" s="299">
        <f>IF(AZ31="NO","-",AZ31/AZ$30)</f>
        <v>0.25332000089257611</v>
      </c>
      <c r="BA65" s="299">
        <f t="shared" ref="BA65:BA67" si="65">IF(BA31="NO","-",BA31/BA$30)</f>
        <v>0.28860630990858799</v>
      </c>
      <c r="BB65" s="299">
        <f>IF(BB31="NO","-",BB31/BB$30)</f>
        <v>0.43075103680998716</v>
      </c>
      <c r="BC65" s="299">
        <f t="shared" ref="BC65" si="66">IF(BC31="NO","-",BC31/BC$30)</f>
        <v>0.72000236956524011</v>
      </c>
      <c r="BD65" s="300" t="str">
        <f t="shared" ref="BD65:BE65" si="67">IF(BD31="NO","-",BD31/BD$30)</f>
        <v>-</v>
      </c>
      <c r="BE65" s="300" t="str">
        <f t="shared" si="67"/>
        <v>-</v>
      </c>
      <c r="BF65" s="1473"/>
    </row>
    <row r="66" spans="2:62" ht="17.149999999999999" customHeight="1">
      <c r="U66" s="739"/>
      <c r="V66" s="778" t="str">
        <f>'リンク切公表時非表示（グラフの添え物）'!$W$121</f>
        <v>NF3の製造時の漏出</v>
      </c>
      <c r="X66" s="739"/>
      <c r="Y66" s="778" t="str">
        <f>'リンク切公表時非表示（グラフの添え物）'!$X$121</f>
        <v>Fugitive emissions from NF3 manufacturing</v>
      </c>
      <c r="Z66" s="11"/>
      <c r="AA66" s="299">
        <f t="shared" si="58"/>
        <v>8.5532097156091016E-2</v>
      </c>
      <c r="AB66" s="299">
        <f t="shared" si="58"/>
        <v>8.5532097156091016E-2</v>
      </c>
      <c r="AC66" s="299">
        <f t="shared" si="58"/>
        <v>8.5532097156091016E-2</v>
      </c>
      <c r="AD66" s="299">
        <f t="shared" ref="AD66:AG66" si="68">IF(AD32="NO","-",AD32/AD$30)</f>
        <v>8.5532097156091003E-2</v>
      </c>
      <c r="AE66" s="299">
        <f t="shared" si="68"/>
        <v>8.5532097156091003E-2</v>
      </c>
      <c r="AF66" s="299">
        <f t="shared" si="68"/>
        <v>8.5532097156091044E-2</v>
      </c>
      <c r="AG66" s="299">
        <f t="shared" si="68"/>
        <v>8.9325530987640817E-2</v>
      </c>
      <c r="AH66" s="299">
        <f>IF(AH32="NO","-",AH32/AH$30)</f>
        <v>0.10054989661336823</v>
      </c>
      <c r="AI66" s="299">
        <f t="shared" ref="AI66" si="69">IF(AI32="NO","-",AI32/AI$30)</f>
        <v>0.1828477459774023</v>
      </c>
      <c r="AJ66" s="299">
        <f>IF(AJ32="NO","-",AJ32/AJ$30)</f>
        <v>0.16366966622289184</v>
      </c>
      <c r="AK66" s="299">
        <f t="shared" ref="AK66" si="70">IF(AK32="NO","-",AK32/AK$30)</f>
        <v>0.42131398610545684</v>
      </c>
      <c r="AL66" s="299">
        <f>IF(AL32="NO","-",AL32/AL$30)</f>
        <v>0.40839459778352805</v>
      </c>
      <c r="AM66" s="299">
        <f t="shared" ref="AM66:AP66" si="71">IF(AM32="NO","-",AM32/AM$30)</f>
        <v>0.41670835425660613</v>
      </c>
      <c r="AN66" s="299">
        <f t="shared" si="71"/>
        <v>0.33069270119730509</v>
      </c>
      <c r="AO66" s="299">
        <f t="shared" si="71"/>
        <v>0.28664405398629605</v>
      </c>
      <c r="AP66" s="299">
        <f t="shared" si="71"/>
        <v>0.84261438097494479</v>
      </c>
      <c r="AQ66" s="299">
        <f>IF(AQ32="NO","-",AQ32/AQ$30)</f>
        <v>0.80150501973499677</v>
      </c>
      <c r="AR66" s="299">
        <f t="shared" ref="AR66:AT66" si="72">IF(AR32="NO","-",AR32/AR$30)</f>
        <v>0.77393620410524755</v>
      </c>
      <c r="AS66" s="299">
        <f t="shared" si="72"/>
        <v>0.82571725666288132</v>
      </c>
      <c r="AT66" s="299">
        <f t="shared" si="72"/>
        <v>0.84846983005408783</v>
      </c>
      <c r="AU66" s="299">
        <f>IF(AU32="NO","-",AU32/AU$30)</f>
        <v>0.85902732662608849</v>
      </c>
      <c r="AV66" s="299">
        <f t="shared" ref="AV66:AY66" si="73">IF(AV32="NO","-",AV32/AV$30)</f>
        <v>0.88943446808757376</v>
      </c>
      <c r="AW66" s="299">
        <f t="shared" si="73"/>
        <v>0.86918546474127001</v>
      </c>
      <c r="AX66" s="299">
        <f t="shared" si="73"/>
        <v>0.91890036153147592</v>
      </c>
      <c r="AY66" s="299">
        <f t="shared" si="73"/>
        <v>0.85911206681712549</v>
      </c>
      <c r="AZ66" s="299">
        <f>IF(AZ32="NO","-",AZ32/AZ$30)</f>
        <v>0.70784237951674778</v>
      </c>
      <c r="BA66" s="299">
        <f t="shared" si="65"/>
        <v>0.68047918734705404</v>
      </c>
      <c r="BB66" s="299">
        <f>IF(BB32="NO","-",BB32/BB$30)</f>
        <v>0.52046434206340597</v>
      </c>
      <c r="BC66" s="299">
        <f t="shared" ref="BC66" si="74">IF(BC32="NO","-",BC32/BC$30)</f>
        <v>0.20518455108022954</v>
      </c>
      <c r="BD66" s="300" t="str">
        <f t="shared" ref="BD66:BE66" si="75">IF(BD32="NO","-",BD32/BD$30)</f>
        <v>-</v>
      </c>
      <c r="BE66" s="300" t="str">
        <f t="shared" si="75"/>
        <v>-</v>
      </c>
      <c r="BF66" s="1473"/>
    </row>
    <row r="67" spans="2:62" ht="17.149999999999999" customHeight="1" thickBot="1">
      <c r="U67" s="739"/>
      <c r="V67" s="637" t="str">
        <f>'リンク切公表時非表示（グラフの添え物）'!$W$122</f>
        <v>液晶製造</v>
      </c>
      <c r="X67" s="739"/>
      <c r="Y67" s="637" t="str">
        <f>'リンク切公表時非表示（グラフの添え物）'!$X$122</f>
        <v>Liquid Crystals</v>
      </c>
      <c r="Z67" s="147"/>
      <c r="AA67" s="1621">
        <f t="shared" si="58"/>
        <v>7.7639843563823391E-2</v>
      </c>
      <c r="AB67" s="1621">
        <f t="shared" si="58"/>
        <v>7.7639843563823391E-2</v>
      </c>
      <c r="AC67" s="1621">
        <f t="shared" si="58"/>
        <v>7.7639843563823391E-2</v>
      </c>
      <c r="AD67" s="1621">
        <f t="shared" ref="AD67:AG67" si="76">IF(AD33="NO","-",AD33/AD$30)</f>
        <v>7.7639843563823377E-2</v>
      </c>
      <c r="AE67" s="1621">
        <f t="shared" si="76"/>
        <v>7.7639843563823377E-2</v>
      </c>
      <c r="AF67" s="1621">
        <f t="shared" si="76"/>
        <v>7.7639843563823432E-2</v>
      </c>
      <c r="AG67" s="1621">
        <f t="shared" si="76"/>
        <v>3.3275106562636513E-2</v>
      </c>
      <c r="AH67" s="1621">
        <f>IF(AH33="NO","-",AH33/AH$30)</f>
        <v>0.17286442235811478</v>
      </c>
      <c r="AI67" s="1621">
        <f t="shared" ref="AI67" si="77">IF(AI33="NO","-",AI33/AI$30)</f>
        <v>0.18623288675169031</v>
      </c>
      <c r="AJ67" s="1621">
        <f>IF(AJ33="NO","-",AJ33/AJ$30)</f>
        <v>0.16521289678534434</v>
      </c>
      <c r="AK67" s="1621">
        <f t="shared" ref="AK67" si="78">IF(AK33="NO","-",AK33/AK$30)</f>
        <v>0.23033152410873076</v>
      </c>
      <c r="AL67" s="1621">
        <f>IF(AL33="NO","-",AL33/AL$30)</f>
        <v>0.19396556943388385</v>
      </c>
      <c r="AM67" s="1621">
        <f t="shared" ref="AM67:AP67" si="79">IF(AM33="NO","-",AM33/AM$30)</f>
        <v>0.13501788221686009</v>
      </c>
      <c r="AN67" s="1621">
        <f t="shared" si="79"/>
        <v>0.35608336946840963</v>
      </c>
      <c r="AO67" s="1621">
        <f t="shared" si="79"/>
        <v>0.33986382226966189</v>
      </c>
      <c r="AP67" s="1621">
        <f t="shared" si="79"/>
        <v>4.7965560685215569E-2</v>
      </c>
      <c r="AQ67" s="1621">
        <f>IF(AQ33="NO","-",AQ33/AQ$30)</f>
        <v>6.065295155129799E-2</v>
      </c>
      <c r="AR67" s="1621">
        <f t="shared" ref="AR67:AT67" si="80">IF(AR33="NO","-",AR33/AR$30)</f>
        <v>7.1563184850023914E-2</v>
      </c>
      <c r="AS67" s="1621">
        <f t="shared" si="80"/>
        <v>2.08153324824315E-2</v>
      </c>
      <c r="AT67" s="1621">
        <f t="shared" si="80"/>
        <v>1.7031733365136754E-2</v>
      </c>
      <c r="AU67" s="1621">
        <f>IF(AU33="NO","-",AU33/AU$30)</f>
        <v>1.7125338359870266E-2</v>
      </c>
      <c r="AV67" s="1621">
        <f t="shared" ref="AV67:AY67" si="81">IF(AV33="NO","-",AV33/AV$30)</f>
        <v>1.3462158871229288E-2</v>
      </c>
      <c r="AW67" s="1621">
        <f t="shared" si="81"/>
        <v>1.3718425010424027E-2</v>
      </c>
      <c r="AX67" s="1621">
        <f t="shared" si="81"/>
        <v>1.322079237829751E-2</v>
      </c>
      <c r="AY67" s="1621">
        <f t="shared" si="81"/>
        <v>2.3323246319873286E-2</v>
      </c>
      <c r="AZ67" s="1621">
        <f>IF(AZ33="NO","-",AZ33/AZ$30)</f>
        <v>3.8837619590676026E-2</v>
      </c>
      <c r="BA67" s="1621">
        <f t="shared" si="65"/>
        <v>3.0914502744357964E-2</v>
      </c>
      <c r="BB67" s="1621">
        <f>IF(BB33="NO","-",BB33/BB$30)</f>
        <v>4.8784621126606857E-2</v>
      </c>
      <c r="BC67" s="1621">
        <f t="shared" ref="BC67" si="82">IF(BC33="NO","-",BC33/BC$30)</f>
        <v>7.4813079354530479E-2</v>
      </c>
      <c r="BD67" s="604" t="str">
        <f t="shared" ref="BD67:BE67" si="83">IF(BD33="NO","-",BD33/BD$30)</f>
        <v>-</v>
      </c>
      <c r="BE67" s="604" t="str">
        <f t="shared" si="83"/>
        <v>-</v>
      </c>
      <c r="BF67" s="1473"/>
    </row>
    <row r="68" spans="2:62" ht="17.149999999999999" customHeight="1" thickTop="1">
      <c r="B68" s="1" t="s">
        <v>21</v>
      </c>
      <c r="U68" s="434"/>
      <c r="V68" s="847"/>
      <c r="X68" s="434"/>
      <c r="Y68" s="84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250"/>
      <c r="BH68" s="99"/>
      <c r="BI68" s="99"/>
      <c r="BJ68" s="99"/>
    </row>
    <row r="70" spans="2:62">
      <c r="U70" s="1" t="s">
        <v>319</v>
      </c>
      <c r="X70" s="1" t="s">
        <v>947</v>
      </c>
    </row>
    <row r="71" spans="2:62">
      <c r="U71" s="833"/>
      <c r="V71" s="834"/>
      <c r="X71" s="833"/>
      <c r="Y71" s="834"/>
      <c r="Z71" s="213"/>
      <c r="AA71" s="118">
        <v>1990</v>
      </c>
      <c r="AB71" s="118">
        <f>AA71+1</f>
        <v>1991</v>
      </c>
      <c r="AC71" s="118">
        <f>AB71+1</f>
        <v>1992</v>
      </c>
      <c r="AD71" s="118">
        <f>AC71+1</f>
        <v>1993</v>
      </c>
      <c r="AE71" s="118">
        <f>AD71+1</f>
        <v>1994</v>
      </c>
      <c r="AF71" s="118">
        <v>1995</v>
      </c>
      <c r="AG71" s="118">
        <f t="shared" ref="AG71:BA71" si="84">AF71+1</f>
        <v>1996</v>
      </c>
      <c r="AH71" s="118">
        <f t="shared" si="84"/>
        <v>1997</v>
      </c>
      <c r="AI71" s="118">
        <f t="shared" si="84"/>
        <v>1998</v>
      </c>
      <c r="AJ71" s="118">
        <f t="shared" si="84"/>
        <v>1999</v>
      </c>
      <c r="AK71" s="118">
        <f t="shared" si="84"/>
        <v>2000</v>
      </c>
      <c r="AL71" s="118">
        <f t="shared" si="84"/>
        <v>2001</v>
      </c>
      <c r="AM71" s="118">
        <f t="shared" si="84"/>
        <v>2002</v>
      </c>
      <c r="AN71" s="118">
        <f t="shared" si="84"/>
        <v>2003</v>
      </c>
      <c r="AO71" s="118">
        <f t="shared" si="84"/>
        <v>2004</v>
      </c>
      <c r="AP71" s="118">
        <f t="shared" si="84"/>
        <v>2005</v>
      </c>
      <c r="AQ71" s="118">
        <f t="shared" si="84"/>
        <v>2006</v>
      </c>
      <c r="AR71" s="118">
        <f t="shared" si="84"/>
        <v>2007</v>
      </c>
      <c r="AS71" s="118">
        <f t="shared" si="84"/>
        <v>2008</v>
      </c>
      <c r="AT71" s="118">
        <f t="shared" si="84"/>
        <v>2009</v>
      </c>
      <c r="AU71" s="118">
        <f t="shared" si="84"/>
        <v>2010</v>
      </c>
      <c r="AV71" s="118">
        <f t="shared" si="84"/>
        <v>2011</v>
      </c>
      <c r="AW71" s="118">
        <f t="shared" si="84"/>
        <v>2012</v>
      </c>
      <c r="AX71" s="118">
        <f t="shared" si="84"/>
        <v>2013</v>
      </c>
      <c r="AY71" s="118">
        <f t="shared" si="84"/>
        <v>2014</v>
      </c>
      <c r="AZ71" s="118">
        <f t="shared" si="84"/>
        <v>2015</v>
      </c>
      <c r="BA71" s="118">
        <f t="shared" si="84"/>
        <v>2016</v>
      </c>
      <c r="BB71" s="118">
        <f t="shared" ref="BB71" si="85">BA71+1</f>
        <v>2017</v>
      </c>
      <c r="BC71" s="118">
        <f t="shared" ref="BC71" si="86">BB71+1</f>
        <v>2018</v>
      </c>
      <c r="BD71" s="118">
        <f t="shared" ref="BD71" si="87">BC71+1</f>
        <v>2019</v>
      </c>
      <c r="BE71" s="118">
        <f t="shared" ref="BE71" si="88">BD71+1</f>
        <v>2020</v>
      </c>
      <c r="BF71" s="1471"/>
    </row>
    <row r="72" spans="2:62" ht="17.149999999999999" customHeight="1">
      <c r="U72" s="763" t="s">
        <v>19</v>
      </c>
      <c r="V72" s="722"/>
      <c r="X72" s="763" t="s">
        <v>821</v>
      </c>
      <c r="Y72" s="722"/>
      <c r="Z72" s="244"/>
      <c r="AA72" s="1619"/>
      <c r="AB72" s="1619">
        <f t="shared" ref="AB72:BE72" si="89">AB5/$AA5-1</f>
        <v>8.8957790566543071E-2</v>
      </c>
      <c r="AC72" s="1619">
        <f t="shared" si="89"/>
        <v>0.11516937535412142</v>
      </c>
      <c r="AD72" s="1619">
        <f t="shared" si="89"/>
        <v>0.13788637322829</v>
      </c>
      <c r="AE72" s="1619">
        <f t="shared" si="89"/>
        <v>0.32133352895417455</v>
      </c>
      <c r="AF72" s="1619">
        <f t="shared" si="89"/>
        <v>0.5825194999564387</v>
      </c>
      <c r="AG72" s="1619">
        <f t="shared" si="89"/>
        <v>0.54391343574429207</v>
      </c>
      <c r="AH72" s="1619">
        <f t="shared" si="89"/>
        <v>0.53378842393750525</v>
      </c>
      <c r="AI72" s="1619">
        <f t="shared" si="89"/>
        <v>0.49018583666207327</v>
      </c>
      <c r="AJ72" s="1619">
        <f t="shared" si="89"/>
        <v>0.52948794720372439</v>
      </c>
      <c r="AK72" s="1619">
        <f t="shared" si="89"/>
        <v>0.4343179555532457</v>
      </c>
      <c r="AL72" s="1619">
        <f t="shared" si="89"/>
        <v>0.22157562694254684</v>
      </c>
      <c r="AM72" s="1619">
        <f t="shared" si="89"/>
        <v>1.9085866344463076E-2</v>
      </c>
      <c r="AN72" s="1619">
        <f t="shared" si="89"/>
        <v>1.863814883453152E-2</v>
      </c>
      <c r="AO72" s="1619">
        <f t="shared" si="89"/>
        <v>-0.22029107424279326</v>
      </c>
      <c r="AP72" s="1619">
        <f t="shared" si="89"/>
        <v>-0.19760397933239793</v>
      </c>
      <c r="AQ72" s="1619">
        <f t="shared" si="89"/>
        <v>-8.1734610006585551E-2</v>
      </c>
      <c r="AR72" s="1619">
        <f t="shared" si="89"/>
        <v>4.8976884856412051E-2</v>
      </c>
      <c r="AS72" s="1619">
        <f t="shared" si="89"/>
        <v>0.21094267474203154</v>
      </c>
      <c r="AT72" s="1619">
        <f t="shared" si="89"/>
        <v>0.31393999185721233</v>
      </c>
      <c r="AU72" s="1619">
        <f t="shared" si="89"/>
        <v>0.46338109886731127</v>
      </c>
      <c r="AV72" s="1619">
        <f t="shared" si="89"/>
        <v>0.63848346043347681</v>
      </c>
      <c r="AW72" s="1619">
        <f t="shared" si="89"/>
        <v>0.84284084572497275</v>
      </c>
      <c r="AX72" s="1619">
        <f t="shared" si="89"/>
        <v>1.0150162131523124</v>
      </c>
      <c r="AY72" s="1619">
        <f t="shared" si="89"/>
        <v>1.2459689678985928</v>
      </c>
      <c r="AZ72" s="1619">
        <f t="shared" si="89"/>
        <v>1.4643506059098659</v>
      </c>
      <c r="BA72" s="1619">
        <f t="shared" si="89"/>
        <v>1.6722264382177623</v>
      </c>
      <c r="BB72" s="1619">
        <f t="shared" si="89"/>
        <v>1.8176138755147631</v>
      </c>
      <c r="BC72" s="1619">
        <f t="shared" si="89"/>
        <v>1.9492062909324517</v>
      </c>
      <c r="BD72" s="621">
        <f t="shared" si="89"/>
        <v>-1</v>
      </c>
      <c r="BE72" s="621">
        <f t="shared" si="89"/>
        <v>-1</v>
      </c>
      <c r="BF72" s="1473"/>
      <c r="BJ72" s="99"/>
    </row>
    <row r="73" spans="2:62" ht="17.149999999999999" customHeight="1">
      <c r="U73" s="835"/>
      <c r="V73" s="638" t="str">
        <f>'リンク切公表時非表示（グラフの添え物）'!$W$90</f>
        <v>冷蔵庫及び空調機器</v>
      </c>
      <c r="X73" s="835"/>
      <c r="Y73" s="638" t="str">
        <f>'リンク切公表時非表示（グラフの添え物）'!$X$90</f>
        <v>Refrigeration and 
Air Conditioning Equipment</v>
      </c>
      <c r="Z73" s="258"/>
      <c r="AA73" s="335"/>
      <c r="AB73" s="208" t="str">
        <f>IF(OR(AB6="NO",$AA6="NO"),"-",AB6/$AA6-1)</f>
        <v>-</v>
      </c>
      <c r="AC73" s="208" t="str">
        <f t="shared" ref="AC73:BC82" si="90">IF(OR(AC6="NO",$AA6="NO"),"-",AC6/$AA6-1)</f>
        <v>-</v>
      </c>
      <c r="AD73" s="208" t="str">
        <f t="shared" si="90"/>
        <v>-</v>
      </c>
      <c r="AE73" s="208" t="str">
        <f t="shared" si="90"/>
        <v>-</v>
      </c>
      <c r="AF73" s="208" t="str">
        <f t="shared" si="90"/>
        <v>-</v>
      </c>
      <c r="AG73" s="208" t="str">
        <f t="shared" si="90"/>
        <v>-</v>
      </c>
      <c r="AH73" s="208" t="str">
        <f t="shared" si="90"/>
        <v>-</v>
      </c>
      <c r="AI73" s="208" t="str">
        <f t="shared" si="90"/>
        <v>-</v>
      </c>
      <c r="AJ73" s="208" t="str">
        <f t="shared" si="90"/>
        <v>-</v>
      </c>
      <c r="AK73" s="208" t="str">
        <f t="shared" si="90"/>
        <v>-</v>
      </c>
      <c r="AL73" s="208" t="str">
        <f t="shared" si="90"/>
        <v>-</v>
      </c>
      <c r="AM73" s="208" t="str">
        <f t="shared" si="90"/>
        <v>-</v>
      </c>
      <c r="AN73" s="208" t="str">
        <f t="shared" si="90"/>
        <v>-</v>
      </c>
      <c r="AO73" s="208" t="str">
        <f t="shared" si="90"/>
        <v>-</v>
      </c>
      <c r="AP73" s="208" t="str">
        <f t="shared" si="90"/>
        <v>-</v>
      </c>
      <c r="AQ73" s="208" t="str">
        <f t="shared" si="90"/>
        <v>-</v>
      </c>
      <c r="AR73" s="208" t="str">
        <f t="shared" si="90"/>
        <v>-</v>
      </c>
      <c r="AS73" s="208" t="str">
        <f t="shared" si="90"/>
        <v>-</v>
      </c>
      <c r="AT73" s="208" t="str">
        <f t="shared" si="90"/>
        <v>-</v>
      </c>
      <c r="AU73" s="208" t="str">
        <f t="shared" si="90"/>
        <v>-</v>
      </c>
      <c r="AV73" s="208" t="str">
        <f t="shared" si="90"/>
        <v>-</v>
      </c>
      <c r="AW73" s="208" t="str">
        <f t="shared" si="90"/>
        <v>-</v>
      </c>
      <c r="AX73" s="208" t="str">
        <f t="shared" si="90"/>
        <v>-</v>
      </c>
      <c r="AY73" s="208" t="str">
        <f t="shared" si="90"/>
        <v>-</v>
      </c>
      <c r="AZ73" s="208" t="str">
        <f t="shared" si="90"/>
        <v>-</v>
      </c>
      <c r="BA73" s="208" t="str">
        <f t="shared" si="90"/>
        <v>-</v>
      </c>
      <c r="BB73" s="208" t="str">
        <f t="shared" si="90"/>
        <v>-</v>
      </c>
      <c r="BC73" s="208" t="str">
        <f t="shared" si="90"/>
        <v>-</v>
      </c>
      <c r="BD73" s="336"/>
      <c r="BE73" s="336"/>
      <c r="BF73" s="1473"/>
      <c r="BH73" s="99"/>
    </row>
    <row r="74" spans="2:62" ht="17.149999999999999" customHeight="1">
      <c r="U74" s="835"/>
      <c r="V74" s="1826" t="str">
        <f>'リンク切公表時非表示（グラフの添え物）'!$W$91</f>
        <v>発泡剤</v>
      </c>
      <c r="X74" s="835"/>
      <c r="Y74" s="638" t="str">
        <f>'リンク切公表時非表示（グラフの添え物）'!$X$91</f>
        <v>Foam Blowing</v>
      </c>
      <c r="Z74" s="259"/>
      <c r="AA74" s="422"/>
      <c r="AB74" s="208" t="str">
        <f t="shared" ref="AB74:AQ82" si="91">IF(OR(AB7="NO",$AA7="NO"),"-",AB7/$AA7-1)</f>
        <v>-</v>
      </c>
      <c r="AC74" s="1630">
        <f t="shared" si="91"/>
        <v>28.999999999999996</v>
      </c>
      <c r="AD74" s="1630">
        <f t="shared" si="91"/>
        <v>194</v>
      </c>
      <c r="AE74" s="1630">
        <f t="shared" si="91"/>
        <v>333.99999999999994</v>
      </c>
      <c r="AF74" s="599">
        <f t="shared" si="91"/>
        <v>368.99999999999994</v>
      </c>
      <c r="AG74" s="599">
        <f t="shared" si="91"/>
        <v>335.87321254501364</v>
      </c>
      <c r="AH74" s="599">
        <f t="shared" si="91"/>
        <v>347.82908103666347</v>
      </c>
      <c r="AI74" s="599">
        <f t="shared" si="91"/>
        <v>334.67196223283838</v>
      </c>
      <c r="AJ74" s="599">
        <f t="shared" si="91"/>
        <v>337.86883806362732</v>
      </c>
      <c r="AK74" s="599">
        <f t="shared" si="91"/>
        <v>359.92728129607104</v>
      </c>
      <c r="AL74" s="599">
        <f t="shared" si="91"/>
        <v>335.43388430584309</v>
      </c>
      <c r="AM74" s="599">
        <f t="shared" si="91"/>
        <v>364.941048224025</v>
      </c>
      <c r="AN74" s="599">
        <f t="shared" si="91"/>
        <v>542.80092529092258</v>
      </c>
      <c r="AO74" s="599">
        <f t="shared" si="91"/>
        <v>670.42192641360487</v>
      </c>
      <c r="AP74" s="599">
        <f t="shared" si="91"/>
        <v>697.60553829464777</v>
      </c>
      <c r="AQ74" s="599">
        <f t="shared" si="91"/>
        <v>889.12523633138255</v>
      </c>
      <c r="AR74" s="599">
        <f t="shared" si="90"/>
        <v>1063.980778036258</v>
      </c>
      <c r="AS74" s="599">
        <f t="shared" si="90"/>
        <v>1123.9128780341418</v>
      </c>
      <c r="AT74" s="599">
        <f t="shared" si="90"/>
        <v>1197.3932379151258</v>
      </c>
      <c r="AU74" s="599">
        <f t="shared" si="90"/>
        <v>1302.2460406445443</v>
      </c>
      <c r="AV74" s="599">
        <f t="shared" si="90"/>
        <v>1432.3110828586925</v>
      </c>
      <c r="AW74" s="599">
        <f t="shared" si="90"/>
        <v>1549.6187647863644</v>
      </c>
      <c r="AX74" s="599">
        <f t="shared" si="90"/>
        <v>1660.2614151742673</v>
      </c>
      <c r="AY74" s="599">
        <f t="shared" si="90"/>
        <v>1767.3072970793824</v>
      </c>
      <c r="AZ74" s="599">
        <f t="shared" si="90"/>
        <v>1849.9080332087317</v>
      </c>
      <c r="BA74" s="599">
        <f t="shared" si="90"/>
        <v>1974.4910816905531</v>
      </c>
      <c r="BB74" s="599">
        <f t="shared" si="90"/>
        <v>2086.572333654236</v>
      </c>
      <c r="BC74" s="599">
        <f t="shared" si="90"/>
        <v>2176.4290315249991</v>
      </c>
      <c r="BD74" s="300" t="str">
        <f>IF(BD7="NO","-",BD7/$AA7-1)</f>
        <v>-</v>
      </c>
      <c r="BE74" s="300" t="str">
        <f>IF(BE7="NO","-",BE7/$AA7-1)</f>
        <v>-</v>
      </c>
      <c r="BF74" s="1473"/>
      <c r="BH74" s="99"/>
    </row>
    <row r="75" spans="2:62" ht="17.149999999999999" customHeight="1">
      <c r="U75" s="835"/>
      <c r="V75" s="636" t="str">
        <f>'リンク切公表時非表示（グラフの添え物）'!$W$92</f>
        <v>エアゾール・MDI（定量噴射剤）</v>
      </c>
      <c r="X75" s="835"/>
      <c r="Y75" s="638" t="str">
        <f>'リンク切公表時非表示（グラフの添え物）'!$X$92</f>
        <v>Aerosols / MDI</v>
      </c>
      <c r="Z75" s="258"/>
      <c r="AA75" s="336"/>
      <c r="AB75" s="208" t="str">
        <f t="shared" si="91"/>
        <v>-</v>
      </c>
      <c r="AC75" s="208" t="str">
        <f t="shared" si="90"/>
        <v>-</v>
      </c>
      <c r="AD75" s="208" t="str">
        <f t="shared" si="90"/>
        <v>-</v>
      </c>
      <c r="AE75" s="208" t="str">
        <f t="shared" si="90"/>
        <v>-</v>
      </c>
      <c r="AF75" s="208" t="str">
        <f t="shared" si="90"/>
        <v>-</v>
      </c>
      <c r="AG75" s="208" t="str">
        <f t="shared" si="90"/>
        <v>-</v>
      </c>
      <c r="AH75" s="208" t="str">
        <f t="shared" si="90"/>
        <v>-</v>
      </c>
      <c r="AI75" s="208" t="str">
        <f t="shared" si="90"/>
        <v>-</v>
      </c>
      <c r="AJ75" s="208" t="str">
        <f t="shared" si="90"/>
        <v>-</v>
      </c>
      <c r="AK75" s="208" t="str">
        <f t="shared" si="90"/>
        <v>-</v>
      </c>
      <c r="AL75" s="208" t="str">
        <f t="shared" si="90"/>
        <v>-</v>
      </c>
      <c r="AM75" s="208" t="str">
        <f t="shared" si="90"/>
        <v>-</v>
      </c>
      <c r="AN75" s="208" t="str">
        <f t="shared" si="90"/>
        <v>-</v>
      </c>
      <c r="AO75" s="208" t="str">
        <f t="shared" si="90"/>
        <v>-</v>
      </c>
      <c r="AP75" s="208" t="str">
        <f t="shared" si="90"/>
        <v>-</v>
      </c>
      <c r="AQ75" s="208" t="str">
        <f t="shared" si="90"/>
        <v>-</v>
      </c>
      <c r="AR75" s="208" t="str">
        <f t="shared" si="90"/>
        <v>-</v>
      </c>
      <c r="AS75" s="208" t="str">
        <f t="shared" si="90"/>
        <v>-</v>
      </c>
      <c r="AT75" s="208" t="str">
        <f t="shared" si="90"/>
        <v>-</v>
      </c>
      <c r="AU75" s="208" t="str">
        <f t="shared" si="90"/>
        <v>-</v>
      </c>
      <c r="AV75" s="208" t="str">
        <f t="shared" si="90"/>
        <v>-</v>
      </c>
      <c r="AW75" s="208" t="str">
        <f t="shared" si="90"/>
        <v>-</v>
      </c>
      <c r="AX75" s="208" t="str">
        <f t="shared" si="90"/>
        <v>-</v>
      </c>
      <c r="AY75" s="208" t="str">
        <f t="shared" si="90"/>
        <v>-</v>
      </c>
      <c r="AZ75" s="208" t="str">
        <f t="shared" si="90"/>
        <v>-</v>
      </c>
      <c r="BA75" s="208" t="str">
        <f t="shared" si="90"/>
        <v>-</v>
      </c>
      <c r="BB75" s="208" t="str">
        <f t="shared" si="90"/>
        <v>-</v>
      </c>
      <c r="BC75" s="208" t="str">
        <f t="shared" si="90"/>
        <v>-</v>
      </c>
      <c r="BD75" s="336"/>
      <c r="BE75" s="336"/>
      <c r="BF75" s="1473"/>
      <c r="BH75" s="99"/>
      <c r="BI75" s="99"/>
    </row>
    <row r="76" spans="2:62" ht="17.149999999999999" customHeight="1">
      <c r="U76" s="835"/>
      <c r="V76" s="778" t="str">
        <f>'リンク切公表時非表示（グラフの添え物）'!$W$93</f>
        <v>半導体製造</v>
      </c>
      <c r="X76" s="835"/>
      <c r="Y76" s="638" t="str">
        <f>'リンク切公表時非表示（グラフの添え物）'!$X$93</f>
        <v>Semiconductor Manufacturing</v>
      </c>
      <c r="Z76" s="258"/>
      <c r="AA76" s="422"/>
      <c r="AB76" s="208" t="str">
        <f t="shared" si="91"/>
        <v>-</v>
      </c>
      <c r="AC76" s="1630">
        <f t="shared" si="90"/>
        <v>29</v>
      </c>
      <c r="AD76" s="1630">
        <f t="shared" si="90"/>
        <v>193.99999999999994</v>
      </c>
      <c r="AE76" s="1630">
        <f t="shared" si="90"/>
        <v>333.99999999999994</v>
      </c>
      <c r="AF76" s="599">
        <f t="shared" si="90"/>
        <v>369</v>
      </c>
      <c r="AG76" s="599">
        <f t="shared" si="90"/>
        <v>360.09894871658543</v>
      </c>
      <c r="AH76" s="599">
        <f t="shared" si="90"/>
        <v>401.59738189849543</v>
      </c>
      <c r="AI76" s="599">
        <f t="shared" si="90"/>
        <v>370.95449115430819</v>
      </c>
      <c r="AJ76" s="599">
        <f t="shared" si="90"/>
        <v>372.69586657428789</v>
      </c>
      <c r="AK76" s="599">
        <f t="shared" si="90"/>
        <v>385.54305883766949</v>
      </c>
      <c r="AL76" s="599">
        <f t="shared" si="90"/>
        <v>299.68783969574218</v>
      </c>
      <c r="AM76" s="599">
        <f t="shared" si="90"/>
        <v>290.89488126993922</v>
      </c>
      <c r="AN76" s="599">
        <f t="shared" si="90"/>
        <v>281.09299386946071</v>
      </c>
      <c r="AO76" s="599">
        <f t="shared" si="90"/>
        <v>317.25704288192986</v>
      </c>
      <c r="AP76" s="599">
        <f t="shared" si="90"/>
        <v>305.23210799187348</v>
      </c>
      <c r="AQ76" s="599">
        <f t="shared" si="90"/>
        <v>330.86482923576455</v>
      </c>
      <c r="AR76" s="599">
        <f t="shared" si="90"/>
        <v>358.28448252583985</v>
      </c>
      <c r="AS76" s="599">
        <f t="shared" si="90"/>
        <v>319.22070223334345</v>
      </c>
      <c r="AT76" s="599">
        <f t="shared" si="90"/>
        <v>203.82862758756258</v>
      </c>
      <c r="AU76" s="599">
        <f t="shared" si="90"/>
        <v>224.49749458053256</v>
      </c>
      <c r="AV76" s="599">
        <f t="shared" si="90"/>
        <v>193.41224899087612</v>
      </c>
      <c r="AW76" s="599">
        <f t="shared" si="90"/>
        <v>165.29579595769081</v>
      </c>
      <c r="AX76" s="599">
        <f t="shared" si="90"/>
        <v>148.36002462008321</v>
      </c>
      <c r="AY76" s="599">
        <f t="shared" si="90"/>
        <v>153.35490289687522</v>
      </c>
      <c r="AZ76" s="599">
        <f t="shared" si="90"/>
        <v>153.61137743038884</v>
      </c>
      <c r="BA76" s="599">
        <f t="shared" si="90"/>
        <v>159.42449935850652</v>
      </c>
      <c r="BB76" s="599">
        <f t="shared" si="90"/>
        <v>167.34601298695688</v>
      </c>
      <c r="BC76" s="599">
        <f t="shared" si="90"/>
        <v>153.14078026719071</v>
      </c>
      <c r="BD76" s="300" t="str">
        <f>IF(BD9="NO","-",BD9/$AA9-1)</f>
        <v>-</v>
      </c>
      <c r="BE76" s="300" t="str">
        <f>IF(BE9="NO","-",BE9/$AA9-1)</f>
        <v>-</v>
      </c>
      <c r="BF76" s="1473"/>
    </row>
    <row r="77" spans="2:62" ht="17.149999999999999" customHeight="1">
      <c r="U77" s="835"/>
      <c r="V77" s="636" t="str">
        <f>'リンク切公表時非表示（グラフの添え物）'!$W$94</f>
        <v>液晶製造</v>
      </c>
      <c r="X77" s="835"/>
      <c r="Y77" s="638" t="str">
        <f>'リンク切公表時非表示（グラフの添え物）'!$X$94</f>
        <v>Liquid Crystals</v>
      </c>
      <c r="Z77" s="258"/>
      <c r="AA77" s="336"/>
      <c r="AB77" s="208" t="str">
        <f t="shared" si="91"/>
        <v>-</v>
      </c>
      <c r="AC77" s="1630">
        <f t="shared" si="90"/>
        <v>29</v>
      </c>
      <c r="AD77" s="1630">
        <f t="shared" si="90"/>
        <v>194</v>
      </c>
      <c r="AE77" s="1630">
        <f t="shared" si="90"/>
        <v>334</v>
      </c>
      <c r="AF77" s="599">
        <f t="shared" si="90"/>
        <v>369</v>
      </c>
      <c r="AG77" s="599">
        <f t="shared" si="90"/>
        <v>365.3</v>
      </c>
      <c r="AH77" s="599">
        <f t="shared" si="90"/>
        <v>1164.5</v>
      </c>
      <c r="AI77" s="599">
        <f t="shared" si="90"/>
        <v>1101.5999999999999</v>
      </c>
      <c r="AJ77" s="599">
        <f t="shared" si="90"/>
        <v>5204.8999999999996</v>
      </c>
      <c r="AK77" s="599">
        <f t="shared" si="90"/>
        <v>2551.9999999999995</v>
      </c>
      <c r="AL77" s="599">
        <f t="shared" si="90"/>
        <v>1610.3499999999995</v>
      </c>
      <c r="AM77" s="599">
        <f t="shared" si="90"/>
        <v>2646.1280000000002</v>
      </c>
      <c r="AN77" s="599">
        <f t="shared" si="90"/>
        <v>2295.5159999999996</v>
      </c>
      <c r="AO77" s="599">
        <f t="shared" si="90"/>
        <v>4228.8399999999992</v>
      </c>
      <c r="AP77" s="599">
        <f t="shared" si="90"/>
        <v>4135.4149999999991</v>
      </c>
      <c r="AQ77" s="599">
        <f t="shared" si="90"/>
        <v>3928.6960000000004</v>
      </c>
      <c r="AR77" s="599">
        <f t="shared" si="90"/>
        <v>4251.6430999999984</v>
      </c>
      <c r="AS77" s="599">
        <f t="shared" si="90"/>
        <v>3934.7833064258452</v>
      </c>
      <c r="AT77" s="599">
        <f t="shared" si="90"/>
        <v>3190.9792238799441</v>
      </c>
      <c r="AU77" s="599">
        <f t="shared" si="90"/>
        <v>4194.7999999999984</v>
      </c>
      <c r="AV77" s="599">
        <f t="shared" si="90"/>
        <v>4549.9629999999997</v>
      </c>
      <c r="AW77" s="599">
        <f t="shared" si="90"/>
        <v>3316.5309999999999</v>
      </c>
      <c r="AX77" s="599">
        <f t="shared" si="90"/>
        <v>3287.634</v>
      </c>
      <c r="AY77" s="599">
        <f t="shared" si="90"/>
        <v>3137.4509999999991</v>
      </c>
      <c r="AZ77" s="599">
        <f t="shared" si="90"/>
        <v>2682.3730667999998</v>
      </c>
      <c r="BA77" s="599">
        <f t="shared" si="90"/>
        <v>2685.5551999999993</v>
      </c>
      <c r="BB77" s="599">
        <f t="shared" si="90"/>
        <v>2649.7014599999998</v>
      </c>
      <c r="BC77" s="599">
        <f t="shared" si="90"/>
        <v>574.64599999999973</v>
      </c>
      <c r="BD77" s="336"/>
      <c r="BE77" s="336"/>
      <c r="BF77" s="1473"/>
      <c r="BH77" s="99"/>
      <c r="BI77" s="99"/>
    </row>
    <row r="78" spans="2:62" ht="17.149999999999999" customHeight="1">
      <c r="U78" s="835"/>
      <c r="V78" s="1827" t="str">
        <f>'リンク切公表時非表示（グラフの添え物）'!$W$95</f>
        <v>洗浄剤・溶剤</v>
      </c>
      <c r="X78" s="835"/>
      <c r="Y78" s="638" t="str">
        <f>'リンク切公表時非表示（グラフの添え物）'!$X$95</f>
        <v>Solvents / Cleaning agents</v>
      </c>
      <c r="Z78" s="258"/>
      <c r="AA78" s="422"/>
      <c r="AB78" s="208" t="str">
        <f t="shared" si="91"/>
        <v>-</v>
      </c>
      <c r="AC78" s="208" t="str">
        <f t="shared" si="90"/>
        <v>-</v>
      </c>
      <c r="AD78" s="208" t="str">
        <f t="shared" si="90"/>
        <v>-</v>
      </c>
      <c r="AE78" s="208" t="str">
        <f t="shared" si="90"/>
        <v>-</v>
      </c>
      <c r="AF78" s="208" t="str">
        <f t="shared" si="90"/>
        <v>-</v>
      </c>
      <c r="AG78" s="208" t="str">
        <f t="shared" si="90"/>
        <v>-</v>
      </c>
      <c r="AH78" s="208" t="str">
        <f t="shared" si="90"/>
        <v>-</v>
      </c>
      <c r="AI78" s="208" t="str">
        <f t="shared" si="90"/>
        <v>-</v>
      </c>
      <c r="AJ78" s="208" t="str">
        <f t="shared" si="90"/>
        <v>-</v>
      </c>
      <c r="AK78" s="208" t="str">
        <f t="shared" si="90"/>
        <v>-</v>
      </c>
      <c r="AL78" s="208" t="str">
        <f t="shared" si="90"/>
        <v>-</v>
      </c>
      <c r="AM78" s="208" t="str">
        <f t="shared" si="90"/>
        <v>-</v>
      </c>
      <c r="AN78" s="208" t="str">
        <f t="shared" si="90"/>
        <v>-</v>
      </c>
      <c r="AO78" s="208" t="str">
        <f t="shared" si="90"/>
        <v>-</v>
      </c>
      <c r="AP78" s="208" t="str">
        <f t="shared" si="90"/>
        <v>-</v>
      </c>
      <c r="AQ78" s="208" t="str">
        <f t="shared" si="90"/>
        <v>-</v>
      </c>
      <c r="AR78" s="208" t="str">
        <f t="shared" si="90"/>
        <v>-</v>
      </c>
      <c r="AS78" s="208" t="str">
        <f t="shared" si="90"/>
        <v>-</v>
      </c>
      <c r="AT78" s="208" t="str">
        <f t="shared" si="90"/>
        <v>-</v>
      </c>
      <c r="AU78" s="208" t="str">
        <f t="shared" si="90"/>
        <v>-</v>
      </c>
      <c r="AV78" s="208" t="str">
        <f t="shared" si="90"/>
        <v>-</v>
      </c>
      <c r="AW78" s="208" t="str">
        <f t="shared" si="90"/>
        <v>-</v>
      </c>
      <c r="AX78" s="208" t="str">
        <f t="shared" si="90"/>
        <v>-</v>
      </c>
      <c r="AY78" s="208" t="str">
        <f t="shared" si="90"/>
        <v>-</v>
      </c>
      <c r="AZ78" s="208" t="str">
        <f t="shared" si="90"/>
        <v>-</v>
      </c>
      <c r="BA78" s="208" t="str">
        <f t="shared" si="90"/>
        <v>-</v>
      </c>
      <c r="BB78" s="208" t="str">
        <f t="shared" si="90"/>
        <v>-</v>
      </c>
      <c r="BC78" s="208" t="str">
        <f t="shared" si="90"/>
        <v>-</v>
      </c>
      <c r="BD78" s="300" t="str">
        <f t="shared" ref="BD78:BE79" si="92">IF(BD11="NO","-",BD11/$AA11-1)</f>
        <v>-</v>
      </c>
      <c r="BE78" s="300" t="str">
        <f t="shared" si="92"/>
        <v>-</v>
      </c>
      <c r="BF78" s="1473"/>
      <c r="BH78" s="99"/>
    </row>
    <row r="79" spans="2:62" ht="17.149999999999999" customHeight="1">
      <c r="U79" s="835"/>
      <c r="V79" s="636" t="str">
        <f>'リンク切公表時非表示（グラフの添え物）'!$W$96</f>
        <v>HFCsの製造時の漏出</v>
      </c>
      <c r="X79" s="835"/>
      <c r="Y79" s="638" t="str">
        <f>'リンク切公表時非表示（グラフの添え物）'!$X$96</f>
        <v>Fugitive emissions from HFCs manufacturing</v>
      </c>
      <c r="Z79" s="252"/>
      <c r="AA79" s="262"/>
      <c r="AB79" s="208" t="str">
        <f t="shared" si="91"/>
        <v>-</v>
      </c>
      <c r="AC79" s="1630">
        <f t="shared" si="90"/>
        <v>29.000000000000004</v>
      </c>
      <c r="AD79" s="1630">
        <f t="shared" si="90"/>
        <v>194.00000000000006</v>
      </c>
      <c r="AE79" s="1630">
        <f t="shared" si="90"/>
        <v>334.00000000000006</v>
      </c>
      <c r="AF79" s="599">
        <f t="shared" si="90"/>
        <v>369.00000000000006</v>
      </c>
      <c r="AG79" s="599">
        <f t="shared" si="90"/>
        <v>351.52454428322801</v>
      </c>
      <c r="AH79" s="599">
        <f t="shared" si="90"/>
        <v>282.68136415567864</v>
      </c>
      <c r="AI79" s="599">
        <f t="shared" si="90"/>
        <v>202.91544652218332</v>
      </c>
      <c r="AJ79" s="599">
        <f t="shared" si="90"/>
        <v>123.86200291968531</v>
      </c>
      <c r="AK79" s="599">
        <f t="shared" si="90"/>
        <v>195.06655634293861</v>
      </c>
      <c r="AL79" s="599">
        <f t="shared" si="90"/>
        <v>287.78997898202005</v>
      </c>
      <c r="AM79" s="599">
        <f t="shared" si="90"/>
        <v>270.69202143460114</v>
      </c>
      <c r="AN79" s="599">
        <f t="shared" si="90"/>
        <v>343.41124570903486</v>
      </c>
      <c r="AO79" s="599">
        <f t="shared" si="90"/>
        <v>372.93772157640353</v>
      </c>
      <c r="AP79" s="599">
        <f t="shared" si="90"/>
        <v>296.43764558185188</v>
      </c>
      <c r="AQ79" s="599">
        <f t="shared" si="90"/>
        <v>241.62542143152143</v>
      </c>
      <c r="AR79" s="599">
        <f t="shared" si="90"/>
        <v>235.11704929930599</v>
      </c>
      <c r="AS79" s="599">
        <f t="shared" si="90"/>
        <v>201.85743034151866</v>
      </c>
      <c r="AT79" s="599">
        <f t="shared" si="90"/>
        <v>153.72458526845841</v>
      </c>
      <c r="AU79" s="599">
        <f t="shared" si="90"/>
        <v>83.763857608827649</v>
      </c>
      <c r="AV79" s="599">
        <f t="shared" si="90"/>
        <v>99.177681197441899</v>
      </c>
      <c r="AW79" s="599">
        <f t="shared" si="90"/>
        <v>78.74298426366947</v>
      </c>
      <c r="AX79" s="599">
        <f t="shared" si="90"/>
        <v>85.813160843324937</v>
      </c>
      <c r="AY79" s="599">
        <f t="shared" si="90"/>
        <v>65.566156085401175</v>
      </c>
      <c r="AZ79" s="599">
        <f t="shared" si="90"/>
        <v>53.925748345611431</v>
      </c>
      <c r="BA79" s="599">
        <f t="shared" si="90"/>
        <v>97.395735221752275</v>
      </c>
      <c r="BB79" s="599">
        <f t="shared" si="90"/>
        <v>61.849862057298566</v>
      </c>
      <c r="BC79" s="599">
        <f t="shared" si="90"/>
        <v>57.5524213479232</v>
      </c>
      <c r="BD79" s="622" t="str">
        <f t="shared" si="92"/>
        <v>-</v>
      </c>
      <c r="BE79" s="622" t="str">
        <f t="shared" si="92"/>
        <v>-</v>
      </c>
      <c r="BF79" s="1480"/>
      <c r="BJ79" s="99"/>
    </row>
    <row r="80" spans="2:62" ht="17.149999999999999" customHeight="1">
      <c r="U80" s="835"/>
      <c r="V80" s="636" t="str">
        <f>'リンク切公表時非表示（グラフの添え物）'!$W$97</f>
        <v>HCFC22製造時の副生HFC23</v>
      </c>
      <c r="X80" s="835"/>
      <c r="Y80" s="638" t="str">
        <f>'リンク切公表時非表示（グラフの添え物）'!$X$97</f>
        <v xml:space="preserve">By-product emissions from HCFC-22  </v>
      </c>
      <c r="Z80" s="258"/>
      <c r="AA80" s="336"/>
      <c r="AB80" s="208">
        <f t="shared" si="91"/>
        <v>8.9202866941598291E-2</v>
      </c>
      <c r="AC80" s="208">
        <f t="shared" si="90"/>
        <v>0.10367316967990781</v>
      </c>
      <c r="AD80" s="208">
        <f t="shared" si="90"/>
        <v>5.4241346689209768E-2</v>
      </c>
      <c r="AE80" s="208">
        <f t="shared" si="90"/>
        <v>0.15620403449494802</v>
      </c>
      <c r="AF80" s="622">
        <f t="shared" si="90"/>
        <v>0.34725158416212842</v>
      </c>
      <c r="AG80" s="622">
        <f t="shared" si="90"/>
        <v>0.23854231840559814</v>
      </c>
      <c r="AH80" s="622">
        <f t="shared" si="90"/>
        <v>0.16699861359147117</v>
      </c>
      <c r="AI80" s="622">
        <f t="shared" si="90"/>
        <v>9.4525769753784461E-2</v>
      </c>
      <c r="AJ80" s="622">
        <f t="shared" si="90"/>
        <v>0.1196125233899068</v>
      </c>
      <c r="AK80" s="622">
        <f t="shared" si="90"/>
        <v>-1.5112635026305998E-2</v>
      </c>
      <c r="AL80" s="622">
        <f t="shared" si="90"/>
        <v>-0.2585470591990493</v>
      </c>
      <c r="AM80" s="622">
        <f t="shared" si="90"/>
        <v>-0.51591856872519382</v>
      </c>
      <c r="AN80" s="622">
        <f t="shared" si="90"/>
        <v>-0.6011206171856539</v>
      </c>
      <c r="AO80" s="622">
        <f t="shared" si="90"/>
        <v>-0.91916490495027225</v>
      </c>
      <c r="AP80" s="622">
        <f t="shared" si="90"/>
        <v>-0.96320609466702045</v>
      </c>
      <c r="AQ80" s="622">
        <f t="shared" si="90"/>
        <v>-0.94782884382710098</v>
      </c>
      <c r="AR80" s="622">
        <f t="shared" si="90"/>
        <v>-0.98271801416178239</v>
      </c>
      <c r="AS80" s="622">
        <f t="shared" si="90"/>
        <v>-0.96274152515524047</v>
      </c>
      <c r="AT80" s="622">
        <f t="shared" si="90"/>
        <v>-0.99684092731989571</v>
      </c>
      <c r="AU80" s="622">
        <f t="shared" si="90"/>
        <v>-0.99665509951518372</v>
      </c>
      <c r="AV80" s="622">
        <f t="shared" si="90"/>
        <v>-0.99897794707408394</v>
      </c>
      <c r="AW80" s="622">
        <f t="shared" si="90"/>
        <v>-0.99888503317172794</v>
      </c>
      <c r="AX80" s="622">
        <f t="shared" si="90"/>
        <v>-0.99897794707408394</v>
      </c>
      <c r="AY80" s="622">
        <f t="shared" si="90"/>
        <v>-0.99851337756230385</v>
      </c>
      <c r="AZ80" s="622">
        <f t="shared" si="90"/>
        <v>-0.99814172195287987</v>
      </c>
      <c r="BA80" s="622">
        <f t="shared" si="90"/>
        <v>-0.99851337756230385</v>
      </c>
      <c r="BB80" s="622">
        <f t="shared" si="90"/>
        <v>-0.99758423853874378</v>
      </c>
      <c r="BC80" s="622">
        <f t="shared" si="90"/>
        <v>-0.99925668878115192</v>
      </c>
      <c r="BD80" s="336"/>
      <c r="BE80" s="336"/>
      <c r="BF80" s="1473"/>
      <c r="BH80" s="99"/>
      <c r="BI80" s="99"/>
    </row>
    <row r="81" spans="21:61" ht="17.149999999999999" customHeight="1">
      <c r="U81" s="835"/>
      <c r="V81" s="778" t="str">
        <f>'リンク切公表時非表示（グラフの添え物）'!$W$98</f>
        <v>消火剤</v>
      </c>
      <c r="X81" s="835"/>
      <c r="Y81" s="638" t="str">
        <f>'リンク切公表時非表示（グラフの添え物）'!$X$98</f>
        <v>Fire Extinguishers</v>
      </c>
      <c r="Z81" s="258"/>
      <c r="AA81" s="422"/>
      <c r="AB81" s="208" t="str">
        <f t="shared" si="91"/>
        <v>-</v>
      </c>
      <c r="AC81" s="208" t="str">
        <f t="shared" si="90"/>
        <v>-</v>
      </c>
      <c r="AD81" s="208" t="str">
        <f t="shared" si="90"/>
        <v>-</v>
      </c>
      <c r="AE81" s="208" t="str">
        <f t="shared" si="90"/>
        <v>-</v>
      </c>
      <c r="AF81" s="208" t="str">
        <f t="shared" si="90"/>
        <v>-</v>
      </c>
      <c r="AG81" s="208" t="str">
        <f t="shared" si="90"/>
        <v>-</v>
      </c>
      <c r="AH81" s="208" t="str">
        <f t="shared" si="90"/>
        <v>-</v>
      </c>
      <c r="AI81" s="208" t="str">
        <f t="shared" si="90"/>
        <v>-</v>
      </c>
      <c r="AJ81" s="208" t="str">
        <f t="shared" si="90"/>
        <v>-</v>
      </c>
      <c r="AK81" s="208" t="str">
        <f t="shared" si="90"/>
        <v>-</v>
      </c>
      <c r="AL81" s="208" t="str">
        <f t="shared" si="90"/>
        <v>-</v>
      </c>
      <c r="AM81" s="208" t="str">
        <f t="shared" si="90"/>
        <v>-</v>
      </c>
      <c r="AN81" s="208" t="str">
        <f t="shared" si="90"/>
        <v>-</v>
      </c>
      <c r="AO81" s="208" t="str">
        <f t="shared" si="90"/>
        <v>-</v>
      </c>
      <c r="AP81" s="208" t="str">
        <f t="shared" si="90"/>
        <v>-</v>
      </c>
      <c r="AQ81" s="208" t="str">
        <f t="shared" si="90"/>
        <v>-</v>
      </c>
      <c r="AR81" s="208" t="str">
        <f t="shared" si="90"/>
        <v>-</v>
      </c>
      <c r="AS81" s="208" t="str">
        <f t="shared" si="90"/>
        <v>-</v>
      </c>
      <c r="AT81" s="208" t="str">
        <f t="shared" si="90"/>
        <v>-</v>
      </c>
      <c r="AU81" s="208" t="str">
        <f t="shared" si="90"/>
        <v>-</v>
      </c>
      <c r="AV81" s="208" t="str">
        <f t="shared" si="90"/>
        <v>-</v>
      </c>
      <c r="AW81" s="208" t="str">
        <f t="shared" si="90"/>
        <v>-</v>
      </c>
      <c r="AX81" s="208" t="str">
        <f t="shared" si="90"/>
        <v>-</v>
      </c>
      <c r="AY81" s="208" t="str">
        <f t="shared" si="90"/>
        <v>-</v>
      </c>
      <c r="AZ81" s="208" t="str">
        <f t="shared" si="90"/>
        <v>-</v>
      </c>
      <c r="BA81" s="208" t="str">
        <f t="shared" si="90"/>
        <v>-</v>
      </c>
      <c r="BB81" s="208" t="str">
        <f t="shared" si="90"/>
        <v>-</v>
      </c>
      <c r="BC81" s="208" t="str">
        <f t="shared" si="90"/>
        <v>-</v>
      </c>
      <c r="BD81" s="300" t="str">
        <f>IF(BD14="NO","-",BD14/$AA14-1)</f>
        <v>-</v>
      </c>
      <c r="BE81" s="300" t="str">
        <f>IF(BE14="NO","-",BE14/$AA14-1)</f>
        <v>-</v>
      </c>
      <c r="BF81" s="1473"/>
      <c r="BH81" s="99"/>
    </row>
    <row r="82" spans="21:61" ht="17.149999999999999" customHeight="1">
      <c r="U82" s="835"/>
      <c r="V82" s="636" t="str">
        <f>'リンク切公表時非表示（グラフの添え物）'!$W$99</f>
        <v>マグネシウム鋳造</v>
      </c>
      <c r="X82" s="835"/>
      <c r="Y82" s="638" t="str">
        <f>'リンク切公表時非表示（グラフの添え物）'!$X$99</f>
        <v>Magnesium Foundries</v>
      </c>
      <c r="Z82" s="258"/>
      <c r="AA82" s="336"/>
      <c r="AB82" s="208" t="str">
        <f t="shared" si="91"/>
        <v>-</v>
      </c>
      <c r="AC82" s="208" t="str">
        <f t="shared" si="90"/>
        <v>-</v>
      </c>
      <c r="AD82" s="208" t="str">
        <f t="shared" si="90"/>
        <v>-</v>
      </c>
      <c r="AE82" s="208" t="str">
        <f t="shared" si="90"/>
        <v>-</v>
      </c>
      <c r="AF82" s="208" t="str">
        <f t="shared" si="90"/>
        <v>-</v>
      </c>
      <c r="AG82" s="208" t="str">
        <f t="shared" si="90"/>
        <v>-</v>
      </c>
      <c r="AH82" s="208" t="str">
        <f t="shared" si="90"/>
        <v>-</v>
      </c>
      <c r="AI82" s="208" t="str">
        <f t="shared" si="90"/>
        <v>-</v>
      </c>
      <c r="AJ82" s="208" t="str">
        <f t="shared" si="90"/>
        <v>-</v>
      </c>
      <c r="AK82" s="208" t="str">
        <f t="shared" si="90"/>
        <v>-</v>
      </c>
      <c r="AL82" s="208" t="str">
        <f t="shared" si="90"/>
        <v>-</v>
      </c>
      <c r="AM82" s="208" t="str">
        <f t="shared" si="90"/>
        <v>-</v>
      </c>
      <c r="AN82" s="208" t="str">
        <f t="shared" si="90"/>
        <v>-</v>
      </c>
      <c r="AO82" s="208" t="str">
        <f t="shared" si="90"/>
        <v>-</v>
      </c>
      <c r="AP82" s="208" t="str">
        <f t="shared" si="90"/>
        <v>-</v>
      </c>
      <c r="AQ82" s="208" t="str">
        <f t="shared" si="90"/>
        <v>-</v>
      </c>
      <c r="AR82" s="208" t="str">
        <f t="shared" si="90"/>
        <v>-</v>
      </c>
      <c r="AS82" s="208" t="str">
        <f t="shared" si="90"/>
        <v>-</v>
      </c>
      <c r="AT82" s="208" t="str">
        <f t="shared" si="90"/>
        <v>-</v>
      </c>
      <c r="AU82" s="208" t="str">
        <f t="shared" si="90"/>
        <v>-</v>
      </c>
      <c r="AV82" s="208" t="str">
        <f t="shared" si="90"/>
        <v>-</v>
      </c>
      <c r="AW82" s="208" t="str">
        <f t="shared" si="90"/>
        <v>-</v>
      </c>
      <c r="AX82" s="208" t="str">
        <f t="shared" si="90"/>
        <v>-</v>
      </c>
      <c r="AY82" s="208" t="str">
        <f t="shared" si="90"/>
        <v>-</v>
      </c>
      <c r="AZ82" s="208" t="str">
        <f t="shared" si="90"/>
        <v>-</v>
      </c>
      <c r="BA82" s="208" t="str">
        <f t="shared" si="90"/>
        <v>-</v>
      </c>
      <c r="BB82" s="208" t="str">
        <f t="shared" si="90"/>
        <v>-</v>
      </c>
      <c r="BC82" s="208" t="str">
        <f t="shared" si="90"/>
        <v>-</v>
      </c>
      <c r="BD82" s="336"/>
      <c r="BE82" s="336"/>
      <c r="BF82" s="1473"/>
      <c r="BH82" s="99"/>
    </row>
    <row r="83" spans="21:61" ht="17.149999999999999" customHeight="1">
      <c r="U83" s="836" t="s">
        <v>20</v>
      </c>
      <c r="V83" s="837"/>
      <c r="X83" s="836" t="s">
        <v>820</v>
      </c>
      <c r="Y83" s="837"/>
      <c r="Z83" s="254"/>
      <c r="AA83" s="1623"/>
      <c r="AB83" s="1623">
        <f t="shared" ref="AB83:BE83" si="93">AB16/$AA16-1</f>
        <v>0.14797040261001193</v>
      </c>
      <c r="AC83" s="1623">
        <f t="shared" si="93"/>
        <v>0.16484851353830798</v>
      </c>
      <c r="AD83" s="1623">
        <f t="shared" si="93"/>
        <v>0.6733898337656361</v>
      </c>
      <c r="AE83" s="1623">
        <f t="shared" si="93"/>
        <v>1.0557954533645075</v>
      </c>
      <c r="AF83" s="1623">
        <f t="shared" si="93"/>
        <v>1.6929366132771735</v>
      </c>
      <c r="AG83" s="1623">
        <f t="shared" si="93"/>
        <v>1.7920693201569482</v>
      </c>
      <c r="AH83" s="1623">
        <f t="shared" si="93"/>
        <v>2.0560281561152025</v>
      </c>
      <c r="AI83" s="1623">
        <f t="shared" si="93"/>
        <v>1.5336775830373481</v>
      </c>
      <c r="AJ83" s="1623">
        <f t="shared" si="93"/>
        <v>1.0060352094862335</v>
      </c>
      <c r="AK83" s="1623">
        <f t="shared" si="93"/>
        <v>0.81565474780023783</v>
      </c>
      <c r="AL83" s="1623">
        <f t="shared" si="93"/>
        <v>0.51063102193851795</v>
      </c>
      <c r="AM83" s="1623">
        <f t="shared" si="93"/>
        <v>0.40679287516260731</v>
      </c>
      <c r="AN83" s="1623">
        <f t="shared" si="93"/>
        <v>0.35399913292164986</v>
      </c>
      <c r="AO83" s="1623">
        <f t="shared" si="93"/>
        <v>0.40942324462616742</v>
      </c>
      <c r="AP83" s="1623">
        <f t="shared" si="93"/>
        <v>0.31869657888976266</v>
      </c>
      <c r="AQ83" s="1623">
        <f t="shared" si="93"/>
        <v>0.37610702425455944</v>
      </c>
      <c r="AR83" s="1623">
        <f t="shared" si="93"/>
        <v>0.21065716409355528</v>
      </c>
      <c r="AS83" s="1623">
        <f t="shared" si="93"/>
        <v>-0.12170945444394532</v>
      </c>
      <c r="AT83" s="1623">
        <f t="shared" si="93"/>
        <v>-0.38114590892502365</v>
      </c>
      <c r="AU83" s="1623">
        <f t="shared" si="93"/>
        <v>-0.35015305352667925</v>
      </c>
      <c r="AV83" s="1623">
        <f t="shared" si="93"/>
        <v>-0.42571118080215031</v>
      </c>
      <c r="AW83" s="1623">
        <f t="shared" si="93"/>
        <v>-0.47451123862699229</v>
      </c>
      <c r="AX83" s="1623">
        <f t="shared" si="93"/>
        <v>-0.49840814126899724</v>
      </c>
      <c r="AY83" s="1623">
        <f t="shared" si="93"/>
        <v>-0.48596552378945979</v>
      </c>
      <c r="AZ83" s="1623">
        <f t="shared" si="93"/>
        <v>-0.49411939894066026</v>
      </c>
      <c r="BA83" s="1623">
        <f t="shared" si="93"/>
        <v>-0.483839295933706</v>
      </c>
      <c r="BB83" s="1623">
        <f t="shared" si="93"/>
        <v>-0.46291698789436464</v>
      </c>
      <c r="BC83" s="1623">
        <f t="shared" si="93"/>
        <v>-0.46679493089467206</v>
      </c>
      <c r="BD83" s="600">
        <f t="shared" si="93"/>
        <v>-1</v>
      </c>
      <c r="BE83" s="600">
        <f t="shared" si="93"/>
        <v>-1</v>
      </c>
      <c r="BF83" s="1469"/>
      <c r="BH83" s="99"/>
      <c r="BI83" s="99"/>
    </row>
    <row r="84" spans="21:61" ht="17.149999999999999" customHeight="1">
      <c r="U84" s="838"/>
      <c r="V84" s="636" t="str">
        <f>'リンク切公表時非表示（グラフの添え物）'!$W$102</f>
        <v>半導体製造</v>
      </c>
      <c r="X84" s="839"/>
      <c r="Y84" s="636" t="str">
        <f>'リンク切公表時非表示（グラフの添え物）'!$X$102</f>
        <v>Semiconductor Manufacturing</v>
      </c>
      <c r="Z84" s="253"/>
      <c r="AA84" s="262"/>
      <c r="AB84" s="622">
        <f t="shared" ref="AB84" si="94">IF(OR(AB17="NO",$AA17="NO"),"-",AB17/$AA17-1)</f>
        <v>0.15789473684210531</v>
      </c>
      <c r="AC84" s="622">
        <f t="shared" ref="AC84:BC84" si="95">IF(OR(AC17="NO",$AA17="NO"),"-",AC17/$AA17-1)</f>
        <v>0.1842105263157896</v>
      </c>
      <c r="AD84" s="622">
        <f t="shared" si="95"/>
        <v>0.71052631578947389</v>
      </c>
      <c r="AE84" s="622">
        <f t="shared" si="95"/>
        <v>1.1052631578947372</v>
      </c>
      <c r="AF84" s="622">
        <f t="shared" si="95"/>
        <v>1.763157894736842</v>
      </c>
      <c r="AG84" s="622">
        <f t="shared" si="95"/>
        <v>2.2461626163040993</v>
      </c>
      <c r="AH84" s="622">
        <f t="shared" si="95"/>
        <v>3.077415194366675</v>
      </c>
      <c r="AI84" s="622">
        <f t="shared" si="95"/>
        <v>3.1362269833609391</v>
      </c>
      <c r="AJ84" s="622">
        <f t="shared" si="95"/>
        <v>3.4135466751704824</v>
      </c>
      <c r="AK84" s="622">
        <f t="shared" si="95"/>
        <v>3.7571469517543719</v>
      </c>
      <c r="AL84" s="622">
        <f t="shared" si="95"/>
        <v>2.6561482017166682</v>
      </c>
      <c r="AM84" s="622">
        <f t="shared" si="95"/>
        <v>2.6437320166544573</v>
      </c>
      <c r="AN84" s="622">
        <f t="shared" si="95"/>
        <v>2.6098394280307513</v>
      </c>
      <c r="AO84" s="622">
        <f t="shared" si="95"/>
        <v>2.8170058044922657</v>
      </c>
      <c r="AP84" s="622">
        <f t="shared" si="95"/>
        <v>2.2274923522904619</v>
      </c>
      <c r="AQ84" s="622">
        <f t="shared" si="95"/>
        <v>2.4668238043712192</v>
      </c>
      <c r="AR84" s="622">
        <f t="shared" si="95"/>
        <v>2.1142237311226388</v>
      </c>
      <c r="AS84" s="622">
        <f t="shared" si="95"/>
        <v>1.3456663941658253</v>
      </c>
      <c r="AT84" s="622">
        <f t="shared" si="95"/>
        <v>0.48168643097391861</v>
      </c>
      <c r="AU84" s="622">
        <f t="shared" si="95"/>
        <v>0.55563050786835055</v>
      </c>
      <c r="AV84" s="622">
        <f t="shared" si="95"/>
        <v>0.30903905478619897</v>
      </c>
      <c r="AW84" s="622">
        <f t="shared" si="95"/>
        <v>0.14102600649488672</v>
      </c>
      <c r="AX84" s="622">
        <f t="shared" si="95"/>
        <v>9.2945145557559172E-2</v>
      </c>
      <c r="AY84" s="622">
        <f t="shared" si="95"/>
        <v>0.1358874983802032</v>
      </c>
      <c r="AZ84" s="622">
        <f t="shared" si="95"/>
        <v>0.11155509861317014</v>
      </c>
      <c r="BA84" s="622">
        <f t="shared" si="95"/>
        <v>0.20924033182117929</v>
      </c>
      <c r="BB84" s="622">
        <f t="shared" si="95"/>
        <v>0.29753394715305692</v>
      </c>
      <c r="BC84" s="622">
        <f t="shared" si="95"/>
        <v>0.24791677450215555</v>
      </c>
      <c r="BD84" s="599" t="str">
        <f t="shared" ref="BD84:BE84" si="96">IF(BD17="NO","-",BD17/$AA17-1)</f>
        <v>-</v>
      </c>
      <c r="BE84" s="599" t="str">
        <f t="shared" si="96"/>
        <v>-</v>
      </c>
      <c r="BF84" s="1469"/>
    </row>
    <row r="85" spans="21:61" ht="17.149999999999999" customHeight="1">
      <c r="U85" s="839"/>
      <c r="V85" s="636" t="str">
        <f>'リンク切公表時非表示（グラフの添え物）'!$W$103</f>
        <v>液晶製造</v>
      </c>
      <c r="X85" s="839"/>
      <c r="Y85" s="636" t="str">
        <f>'リンク切公表時非表示（グラフの添え物）'!$X$103</f>
        <v>Liquid Crystals</v>
      </c>
      <c r="Z85" s="253"/>
      <c r="AA85" s="262"/>
      <c r="AB85" s="622">
        <f t="shared" ref="AB85" si="97">IF(OR(AB18="NO",$AA18="NO"),"-",AB18/$AA18-1)</f>
        <v>0.15789473684210531</v>
      </c>
      <c r="AC85" s="622">
        <f t="shared" ref="AC85:BC85" si="98">IF(OR(AC18="NO",$AA18="NO"),"-",AC18/$AA18-1)</f>
        <v>0.18421052631578938</v>
      </c>
      <c r="AD85" s="622">
        <f t="shared" si="98"/>
        <v>0.71052631578947367</v>
      </c>
      <c r="AE85" s="622">
        <f t="shared" si="98"/>
        <v>1.1052631578947367</v>
      </c>
      <c r="AF85" s="622">
        <f t="shared" si="98"/>
        <v>1.763157894736842</v>
      </c>
      <c r="AG85" s="622">
        <f t="shared" si="98"/>
        <v>1.6655721752393431</v>
      </c>
      <c r="AH85" s="622">
        <f t="shared" si="98"/>
        <v>3.9593064059366636</v>
      </c>
      <c r="AI85" s="622">
        <f t="shared" si="98"/>
        <v>4.4461883875046881</v>
      </c>
      <c r="AJ85" s="622">
        <f t="shared" si="98"/>
        <v>5.8027808446492966</v>
      </c>
      <c r="AK85" s="622">
        <f t="shared" si="98"/>
        <v>5.8294198446219641</v>
      </c>
      <c r="AL85" s="622">
        <f t="shared" si="98"/>
        <v>3.5841228236129048</v>
      </c>
      <c r="AM85" s="622">
        <f t="shared" si="98"/>
        <v>4.7937432632857817</v>
      </c>
      <c r="AN85" s="622">
        <f t="shared" si="98"/>
        <v>4.360788874031071</v>
      </c>
      <c r="AO85" s="622">
        <f t="shared" si="98"/>
        <v>4.7162207126038602</v>
      </c>
      <c r="AP85" s="622">
        <f t="shared" si="98"/>
        <v>3.8493583062124701</v>
      </c>
      <c r="AQ85" s="622">
        <f t="shared" si="98"/>
        <v>4.0271444307226218</v>
      </c>
      <c r="AR85" s="622">
        <f t="shared" si="98"/>
        <v>2.411364756625261</v>
      </c>
      <c r="AS85" s="622">
        <f t="shared" si="98"/>
        <v>1.6634571354997747</v>
      </c>
      <c r="AT85" s="622">
        <f t="shared" si="98"/>
        <v>0.25429382116513755</v>
      </c>
      <c r="AU85" s="622">
        <f t="shared" si="98"/>
        <v>0.48327168136969934</v>
      </c>
      <c r="AV85" s="622">
        <f t="shared" si="98"/>
        <v>0.88597868087443965</v>
      </c>
      <c r="AW85" s="622">
        <f t="shared" si="98"/>
        <v>1.1759551264679828</v>
      </c>
      <c r="AX85" s="622">
        <f t="shared" si="98"/>
        <v>1.4124540287891332</v>
      </c>
      <c r="AY85" s="622">
        <f t="shared" si="98"/>
        <v>1.8624346020165312</v>
      </c>
      <c r="AZ85" s="622">
        <f t="shared" si="98"/>
        <v>1.7578579202688638</v>
      </c>
      <c r="BA85" s="622">
        <f t="shared" si="98"/>
        <v>1.2715266042764597</v>
      </c>
      <c r="BB85" s="622">
        <f t="shared" si="98"/>
        <v>1.6844557837347698</v>
      </c>
      <c r="BC85" s="622">
        <f t="shared" si="98"/>
        <v>1.5104708127649644</v>
      </c>
      <c r="BD85" s="599" t="str">
        <f t="shared" ref="BD85:BE85" si="99">IF(BD18="NO","-",BD18/$AA18-1)</f>
        <v>-</v>
      </c>
      <c r="BE85" s="599" t="str">
        <f t="shared" si="99"/>
        <v>-</v>
      </c>
      <c r="BF85" s="1469"/>
    </row>
    <row r="86" spans="21:61" ht="17.149999999999999" customHeight="1">
      <c r="U86" s="839"/>
      <c r="V86" s="636" t="str">
        <f>'リンク切公表時非表示（グラフの添え物）'!$W$104</f>
        <v>洗浄剤・溶剤</v>
      </c>
      <c r="X86" s="839"/>
      <c r="Y86" s="636" t="str">
        <f>'リンク切公表時非表示（グラフの添え物）'!$X$104</f>
        <v>Solvents / Cleaning agents</v>
      </c>
      <c r="Z86" s="259"/>
      <c r="AA86" s="262"/>
      <c r="AB86" s="622">
        <f t="shared" ref="AB86" si="100">IF(OR(AB19="NO",$AA19="NO"),"-",AB19/$AA19-1)</f>
        <v>0.15789473684210531</v>
      </c>
      <c r="AC86" s="622">
        <f t="shared" ref="AC86:BC86" si="101">IF(OR(AC19="NO",$AA19="NO"),"-",AC19/$AA19-1)</f>
        <v>0.1842105263157896</v>
      </c>
      <c r="AD86" s="622">
        <f t="shared" si="101"/>
        <v>0.71052631578947367</v>
      </c>
      <c r="AE86" s="622">
        <f t="shared" si="101"/>
        <v>1.1052631578947372</v>
      </c>
      <c r="AF86" s="622">
        <f t="shared" si="101"/>
        <v>1.7631578947368425</v>
      </c>
      <c r="AG86" s="622">
        <f t="shared" si="101"/>
        <v>1.6921989108003443</v>
      </c>
      <c r="AH86" s="622">
        <f t="shared" si="101"/>
        <v>1.6926467255126125</v>
      </c>
      <c r="AI86" s="622">
        <f t="shared" si="101"/>
        <v>0.932112648102569</v>
      </c>
      <c r="AJ86" s="622">
        <f t="shared" si="101"/>
        <v>0.10095004672838459</v>
      </c>
      <c r="AK86" s="622">
        <f t="shared" si="101"/>
        <v>-0.29672681454387606</v>
      </c>
      <c r="AL86" s="622">
        <f t="shared" si="101"/>
        <v>-0.30160969444201247</v>
      </c>
      <c r="AM86" s="622">
        <f t="shared" si="101"/>
        <v>-0.43910648711105194</v>
      </c>
      <c r="AN86" s="622">
        <f t="shared" si="101"/>
        <v>-0.49143111681816909</v>
      </c>
      <c r="AO86" s="622">
        <f t="shared" si="101"/>
        <v>-0.45136573905087263</v>
      </c>
      <c r="AP86" s="622">
        <f t="shared" si="101"/>
        <v>-0.3814050490974914</v>
      </c>
      <c r="AQ86" s="622">
        <f t="shared" si="101"/>
        <v>-0.38622098782865277</v>
      </c>
      <c r="AR86" s="622">
        <f t="shared" si="101"/>
        <v>-0.47753847534168814</v>
      </c>
      <c r="AS86" s="622">
        <f t="shared" si="101"/>
        <v>-0.63776539686418965</v>
      </c>
      <c r="AT86" s="622">
        <f t="shared" si="101"/>
        <v>-0.68781450786361775</v>
      </c>
      <c r="AU86" s="622">
        <f t="shared" si="101"/>
        <v>-0.62182232430018591</v>
      </c>
      <c r="AV86" s="622">
        <f t="shared" si="101"/>
        <v>-0.64716772170962777</v>
      </c>
      <c r="AW86" s="622">
        <f t="shared" si="101"/>
        <v>-0.6520732824985519</v>
      </c>
      <c r="AX86" s="622">
        <f t="shared" si="101"/>
        <v>-0.66638116813291415</v>
      </c>
      <c r="AY86" s="622">
        <f t="shared" si="101"/>
        <v>-0.66229320080881071</v>
      </c>
      <c r="AZ86" s="622">
        <f t="shared" si="101"/>
        <v>-0.66658556649911938</v>
      </c>
      <c r="BA86" s="622">
        <f t="shared" si="101"/>
        <v>-0.67803187266745457</v>
      </c>
      <c r="BB86" s="622">
        <f t="shared" si="101"/>
        <v>-0.67387440908793561</v>
      </c>
      <c r="BC86" s="622">
        <f t="shared" si="101"/>
        <v>-0.6692018638711662</v>
      </c>
      <c r="BD86" s="599" t="str">
        <f t="shared" ref="BD86:BE86" si="102">IF(BD19="NO","-",BD19/$AA19-1)</f>
        <v>-</v>
      </c>
      <c r="BE86" s="599" t="str">
        <f t="shared" si="102"/>
        <v>-</v>
      </c>
      <c r="BF86" s="1469"/>
    </row>
    <row r="87" spans="21:61" ht="16.5" customHeight="1">
      <c r="U87" s="839"/>
      <c r="V87" s="636" t="str">
        <f>'リンク切公表時非表示（グラフの添え物）'!$W$105</f>
        <v>PFCsの製造時の漏出</v>
      </c>
      <c r="X87" s="839"/>
      <c r="Y87" s="636" t="str">
        <f>'リンク切公表時非表示（グラフの添え物）'!$X$105</f>
        <v>Fugitive emissions from PFCs manufacturing</v>
      </c>
      <c r="Z87" s="253"/>
      <c r="AA87" s="262"/>
      <c r="AB87" s="622">
        <f t="shared" ref="AB87" si="103">IF(OR(AB20="NO",$AA20="NO"),"-",AB20/$AA20-1)</f>
        <v>0.15789473684210531</v>
      </c>
      <c r="AC87" s="622">
        <f t="shared" ref="AC87:BC87" si="104">IF(OR(AC20="NO",$AA20="NO"),"-",AC20/$AA20-1)</f>
        <v>0.18421052631578938</v>
      </c>
      <c r="AD87" s="622">
        <f t="shared" si="104"/>
        <v>0.71052631578947367</v>
      </c>
      <c r="AE87" s="622">
        <f t="shared" si="104"/>
        <v>1.1052631578947372</v>
      </c>
      <c r="AF87" s="622">
        <f t="shared" si="104"/>
        <v>1.763157894736842</v>
      </c>
      <c r="AG87" s="622">
        <f t="shared" si="104"/>
        <v>2.6466987697156878</v>
      </c>
      <c r="AH87" s="622">
        <f t="shared" si="104"/>
        <v>4.0926742423108662</v>
      </c>
      <c r="AI87" s="622">
        <f t="shared" si="104"/>
        <v>3.9733094958792901</v>
      </c>
      <c r="AJ87" s="622">
        <f t="shared" si="104"/>
        <v>3.7441322046229768</v>
      </c>
      <c r="AK87" s="622">
        <f t="shared" si="104"/>
        <v>4.0202092646037979</v>
      </c>
      <c r="AL87" s="622">
        <f t="shared" si="104"/>
        <v>3.0190079904588787</v>
      </c>
      <c r="AM87" s="622">
        <f t="shared" si="104"/>
        <v>2.7994372948710717</v>
      </c>
      <c r="AN87" s="622">
        <f t="shared" si="104"/>
        <v>2.6612733563495996</v>
      </c>
      <c r="AO87" s="622">
        <f t="shared" si="104"/>
        <v>2.2818868638053278</v>
      </c>
      <c r="AP87" s="622">
        <f t="shared" si="104"/>
        <v>2.1445720770242933</v>
      </c>
      <c r="AQ87" s="622">
        <f t="shared" si="104"/>
        <v>2.2977502270736223</v>
      </c>
      <c r="AR87" s="622">
        <f t="shared" si="104"/>
        <v>1.9519192196380404</v>
      </c>
      <c r="AS87" s="622">
        <f t="shared" si="104"/>
        <v>0.96109328034756936</v>
      </c>
      <c r="AT87" s="622">
        <f t="shared" si="104"/>
        <v>0.38612387340976451</v>
      </c>
      <c r="AU87" s="622">
        <f t="shared" si="104"/>
        <v>-0.24932568631491459</v>
      </c>
      <c r="AV87" s="622">
        <f t="shared" si="104"/>
        <v>-0.3761303316253406</v>
      </c>
      <c r="AW87" s="622">
        <f t="shared" si="104"/>
        <v>-0.55388408136200429</v>
      </c>
      <c r="AX87" s="622">
        <f t="shared" si="104"/>
        <v>-0.66517735342095485</v>
      </c>
      <c r="AY87" s="622">
        <f t="shared" si="104"/>
        <v>-0.67553035649119741</v>
      </c>
      <c r="AZ87" s="622">
        <f t="shared" si="104"/>
        <v>-0.65373646911741168</v>
      </c>
      <c r="BA87" s="622">
        <f t="shared" si="104"/>
        <v>-0.70655914280423104</v>
      </c>
      <c r="BB87" s="622">
        <f t="shared" si="104"/>
        <v>-0.76531832956289669</v>
      </c>
      <c r="BC87" s="622">
        <f t="shared" si="104"/>
        <v>-0.73594705229550672</v>
      </c>
      <c r="BD87" s="599" t="str">
        <f t="shared" ref="BD87:BE87" si="105">IF(BD20="NO","-",BD20/$AA20-1)</f>
        <v>-</v>
      </c>
      <c r="BE87" s="599" t="str">
        <f t="shared" si="105"/>
        <v>-</v>
      </c>
      <c r="BF87" s="1469"/>
    </row>
    <row r="88" spans="21:61" ht="17.149999999999999" customHeight="1">
      <c r="U88" s="838"/>
      <c r="V88" s="636" t="str">
        <f>'リンク切公表時非表示（グラフの添え物）'!$W$106</f>
        <v>その他</v>
      </c>
      <c r="X88" s="839"/>
      <c r="Y88" s="636" t="str">
        <f>'リンク切公表時非表示（グラフの添え物）'!$X$106</f>
        <v>Other</v>
      </c>
      <c r="Z88" s="258"/>
      <c r="AA88" s="336"/>
      <c r="AB88" s="1863" t="str">
        <f t="shared" ref="AB88" si="106">IF(OR(AB21="NO",$AA21="NO"),"-",AB21/$AA21-1)</f>
        <v>-</v>
      </c>
      <c r="AC88" s="1863" t="str">
        <f t="shared" ref="AC88:BC88" si="107">IF(OR(AC21="NO",$AA21="NO"),"-",AC21/$AA21-1)</f>
        <v>-</v>
      </c>
      <c r="AD88" s="1863" t="str">
        <f t="shared" si="107"/>
        <v>-</v>
      </c>
      <c r="AE88" s="1863" t="str">
        <f t="shared" si="107"/>
        <v>-</v>
      </c>
      <c r="AF88" s="1863" t="str">
        <f t="shared" si="107"/>
        <v>-</v>
      </c>
      <c r="AG88" s="1863" t="str">
        <f t="shared" si="107"/>
        <v>-</v>
      </c>
      <c r="AH88" s="1863" t="str">
        <f t="shared" si="107"/>
        <v>-</v>
      </c>
      <c r="AI88" s="1863" t="str">
        <f t="shared" si="107"/>
        <v>-</v>
      </c>
      <c r="AJ88" s="1863" t="str">
        <f t="shared" si="107"/>
        <v>-</v>
      </c>
      <c r="AK88" s="1863" t="str">
        <f t="shared" si="107"/>
        <v>-</v>
      </c>
      <c r="AL88" s="1863" t="str">
        <f t="shared" si="107"/>
        <v>-</v>
      </c>
      <c r="AM88" s="1863" t="str">
        <f t="shared" si="107"/>
        <v>-</v>
      </c>
      <c r="AN88" s="1863" t="str">
        <f t="shared" si="107"/>
        <v>-</v>
      </c>
      <c r="AO88" s="1863" t="str">
        <f t="shared" si="107"/>
        <v>-</v>
      </c>
      <c r="AP88" s="1863" t="str">
        <f t="shared" si="107"/>
        <v>-</v>
      </c>
      <c r="AQ88" s="1863" t="str">
        <f t="shared" si="107"/>
        <v>-</v>
      </c>
      <c r="AR88" s="1863" t="str">
        <f t="shared" si="107"/>
        <v>-</v>
      </c>
      <c r="AS88" s="1863" t="str">
        <f t="shared" si="107"/>
        <v>-</v>
      </c>
      <c r="AT88" s="1863" t="str">
        <f t="shared" si="107"/>
        <v>-</v>
      </c>
      <c r="AU88" s="1863" t="str">
        <f t="shared" si="107"/>
        <v>-</v>
      </c>
      <c r="AV88" s="1863" t="str">
        <f t="shared" si="107"/>
        <v>-</v>
      </c>
      <c r="AW88" s="1863" t="str">
        <f t="shared" si="107"/>
        <v>-</v>
      </c>
      <c r="AX88" s="1863" t="str">
        <f t="shared" si="107"/>
        <v>-</v>
      </c>
      <c r="AY88" s="1863" t="str">
        <f t="shared" si="107"/>
        <v>-</v>
      </c>
      <c r="AZ88" s="1863" t="str">
        <f t="shared" si="107"/>
        <v>-</v>
      </c>
      <c r="BA88" s="1863" t="str">
        <f t="shared" si="107"/>
        <v>-</v>
      </c>
      <c r="BB88" s="1863" t="str">
        <f t="shared" si="107"/>
        <v>-</v>
      </c>
      <c r="BC88" s="1863" t="str">
        <f t="shared" si="107"/>
        <v>-</v>
      </c>
      <c r="BD88" s="335"/>
      <c r="BE88" s="335"/>
      <c r="BF88" s="1474"/>
    </row>
    <row r="89" spans="21:61" ht="16.5" customHeight="1">
      <c r="U89" s="840"/>
      <c r="V89" s="636" t="str">
        <f>'リンク切公表時非表示（グラフの添え物）'!$W$107</f>
        <v>アルミニウム精錬</v>
      </c>
      <c r="X89" s="1320"/>
      <c r="Y89" s="636" t="str">
        <f>'リンク切公表時非表示（グラフの添え物）'!$X$107</f>
        <v>Aluminum Production</v>
      </c>
      <c r="Z89" s="589"/>
      <c r="AA89" s="262"/>
      <c r="AB89" s="208">
        <f t="shared" ref="AB89" si="108">IF(OR(AB22="NO",$AA22="NO"),"-",AB22/$AA22-1)</f>
        <v>-0.16076246334310862</v>
      </c>
      <c r="AC89" s="208">
        <f t="shared" ref="AC89:BC89" si="109">IF(OR(AC22="NO",$AA22="NO"),"-",AC22/$AA22-1)</f>
        <v>-0.43747800586510266</v>
      </c>
      <c r="AD89" s="208">
        <f t="shared" si="109"/>
        <v>-0.48187683284457483</v>
      </c>
      <c r="AE89" s="208">
        <f t="shared" si="109"/>
        <v>-0.48307917888563057</v>
      </c>
      <c r="AF89" s="208">
        <f t="shared" si="109"/>
        <v>-0.49155425219941351</v>
      </c>
      <c r="AG89" s="208">
        <f t="shared" si="109"/>
        <v>-0.51967602290182957</v>
      </c>
      <c r="AH89" s="208">
        <f t="shared" si="109"/>
        <v>-0.56666666666666676</v>
      </c>
      <c r="AI89" s="208">
        <f t="shared" si="109"/>
        <v>-0.63983481955832189</v>
      </c>
      <c r="AJ89" s="208">
        <f t="shared" si="109"/>
        <v>-0.78766732499451397</v>
      </c>
      <c r="AK89" s="208">
        <f t="shared" si="109"/>
        <v>-0.87032936341692102</v>
      </c>
      <c r="AL89" s="208">
        <f t="shared" si="109"/>
        <v>-0.88763006030391223</v>
      </c>
      <c r="AM89" s="208">
        <f t="shared" si="109"/>
        <v>-0.89280230268506089</v>
      </c>
      <c r="AN89" s="208">
        <f t="shared" si="109"/>
        <v>-0.89123321875372896</v>
      </c>
      <c r="AO89" s="208">
        <f t="shared" si="109"/>
        <v>-0.89327535493112387</v>
      </c>
      <c r="AP89" s="208">
        <f t="shared" si="109"/>
        <v>-0.89316636769300017</v>
      </c>
      <c r="AQ89" s="208">
        <f t="shared" si="109"/>
        <v>-0.89288857226668905</v>
      </c>
      <c r="AR89" s="208">
        <f t="shared" si="109"/>
        <v>-0.8938364398370644</v>
      </c>
      <c r="AS89" s="208">
        <f t="shared" si="109"/>
        <v>-0.89399705036681165</v>
      </c>
      <c r="AT89" s="208">
        <f t="shared" si="109"/>
        <v>-0.9203504822596601</v>
      </c>
      <c r="AU89" s="208">
        <f t="shared" si="109"/>
        <v>-0.92499488260803187</v>
      </c>
      <c r="AV89" s="208">
        <f t="shared" si="109"/>
        <v>-0.92514822912430761</v>
      </c>
      <c r="AW89" s="208">
        <f t="shared" si="109"/>
        <v>-0.93485384802273686</v>
      </c>
      <c r="AX89" s="208">
        <f t="shared" si="109"/>
        <v>-0.95290024938299434</v>
      </c>
      <c r="AY89" s="208">
        <f t="shared" si="109"/>
        <v>-0.99061198191091548</v>
      </c>
      <c r="AZ89" s="208" t="str">
        <f t="shared" si="109"/>
        <v>-</v>
      </c>
      <c r="BA89" s="208" t="str">
        <f t="shared" si="109"/>
        <v>-</v>
      </c>
      <c r="BB89" s="208" t="str">
        <f t="shared" si="109"/>
        <v>-</v>
      </c>
      <c r="BC89" s="208" t="str">
        <f t="shared" si="109"/>
        <v>-</v>
      </c>
      <c r="BD89" s="599" t="str">
        <f>IF(BD22="NO","-",BD22/$AA22-1)</f>
        <v>-</v>
      </c>
      <c r="BE89" s="599" t="str">
        <f>IF(BE22="NO","-",BE22/$AA22-1)</f>
        <v>-</v>
      </c>
      <c r="BF89" s="1469"/>
    </row>
    <row r="90" spans="21:61" ht="17.149999999999999" customHeight="1">
      <c r="U90" s="841" t="s">
        <v>942</v>
      </c>
      <c r="V90" s="842"/>
      <c r="X90" s="841" t="s">
        <v>942</v>
      </c>
      <c r="Y90" s="842"/>
      <c r="Z90" s="255"/>
      <c r="AA90" s="333"/>
      <c r="AB90" s="1622">
        <f t="shared" ref="AB90:BE90" si="110">AB23/$AA23-1</f>
        <v>0.10552257582449287</v>
      </c>
      <c r="AC90" s="1622">
        <f t="shared" si="110"/>
        <v>0.21678907795562519</v>
      </c>
      <c r="AD90" s="1622">
        <f t="shared" si="110"/>
        <v>0.22193659037119362</v>
      </c>
      <c r="AE90" s="1622">
        <f t="shared" si="110"/>
        <v>0.16886179869525741</v>
      </c>
      <c r="AF90" s="1622">
        <f t="shared" si="110"/>
        <v>0.27995605106481247</v>
      </c>
      <c r="AG90" s="1622">
        <f t="shared" si="110"/>
        <v>0.32467666935426065</v>
      </c>
      <c r="AH90" s="1622">
        <f t="shared" si="110"/>
        <v>0.1292187994492775</v>
      </c>
      <c r="AI90" s="1622">
        <f t="shared" si="110"/>
        <v>2.9107341460523184E-2</v>
      </c>
      <c r="AJ90" s="1622">
        <f t="shared" si="110"/>
        <v>-0.28587028876379506</v>
      </c>
      <c r="AK90" s="1622">
        <f t="shared" si="110"/>
        <v>-0.45281551006819842</v>
      </c>
      <c r="AL90" s="1622">
        <f t="shared" si="110"/>
        <v>-0.52793900434169694</v>
      </c>
      <c r="AM90" s="1622">
        <f t="shared" si="110"/>
        <v>-0.55366150889473265</v>
      </c>
      <c r="AN90" s="1622">
        <f t="shared" si="110"/>
        <v>-0.57927771025294872</v>
      </c>
      <c r="AO90" s="1622">
        <f t="shared" si="110"/>
        <v>-0.59076469002750531</v>
      </c>
      <c r="AP90" s="1622">
        <f t="shared" si="110"/>
        <v>-0.60876855272106267</v>
      </c>
      <c r="AQ90" s="1622">
        <f t="shared" si="110"/>
        <v>-0.59514709803256149</v>
      </c>
      <c r="AR90" s="1622">
        <f t="shared" si="110"/>
        <v>-0.63361739062273059</v>
      </c>
      <c r="AS90" s="1622">
        <f t="shared" si="110"/>
        <v>-0.67697452022861948</v>
      </c>
      <c r="AT90" s="1622">
        <f t="shared" si="110"/>
        <v>-0.81169355821868527</v>
      </c>
      <c r="AU90" s="1622">
        <f t="shared" si="110"/>
        <v>-0.81337566290256313</v>
      </c>
      <c r="AV90" s="1622">
        <f t="shared" si="110"/>
        <v>-0.82707152717430366</v>
      </c>
      <c r="AW90" s="1622">
        <f t="shared" si="110"/>
        <v>-0.82822873956635212</v>
      </c>
      <c r="AX90" s="1622">
        <f t="shared" si="110"/>
        <v>-0.83850276187990369</v>
      </c>
      <c r="AY90" s="1622">
        <f t="shared" si="110"/>
        <v>-0.84133478840779197</v>
      </c>
      <c r="AZ90" s="1622">
        <f t="shared" si="110"/>
        <v>-0.83851408281585893</v>
      </c>
      <c r="BA90" s="1622">
        <f t="shared" si="110"/>
        <v>-0.8320212373334126</v>
      </c>
      <c r="BB90" s="1622">
        <f t="shared" si="110"/>
        <v>-0.83890594456015299</v>
      </c>
      <c r="BC90" s="1622">
        <f t="shared" si="110"/>
        <v>-0.84102168207358907</v>
      </c>
      <c r="BD90" s="623">
        <f t="shared" si="110"/>
        <v>-1</v>
      </c>
      <c r="BE90" s="623">
        <f t="shared" si="110"/>
        <v>-1</v>
      </c>
      <c r="BF90" s="1469"/>
    </row>
    <row r="91" spans="21:61" ht="17.149999999999999" customHeight="1">
      <c r="U91" s="843"/>
      <c r="V91" s="636" t="str">
        <f>'リンク切公表時非表示（グラフの添え物）'!$W$111</f>
        <v>粒子加速器等</v>
      </c>
      <c r="X91" s="841"/>
      <c r="Y91" s="636" t="str">
        <f>'リンク切公表時非表示（グラフの添え物）'!$X$111</f>
        <v>Accelerators</v>
      </c>
      <c r="Z91" s="258"/>
      <c r="AA91" s="262"/>
      <c r="AB91" s="622">
        <f t="shared" ref="AB91" si="111">IF(OR(AB24="NO",$AA24="NO"),"-",AB24/$AA24-1)</f>
        <v>-5.1194122204485271E-2</v>
      </c>
      <c r="AC91" s="622">
        <f t="shared" ref="AC91:BC91" si="112">IF(OR(AC24="NO",$AA24="NO"),"-",AC24/$AA24-1)</f>
        <v>1.8355111612593511E-3</v>
      </c>
      <c r="AD91" s="622">
        <f t="shared" si="112"/>
        <v>8.8462018438307366E-2</v>
      </c>
      <c r="AE91" s="622">
        <f t="shared" si="112"/>
        <v>0.12723134200304687</v>
      </c>
      <c r="AF91" s="622">
        <f t="shared" si="112"/>
        <v>0.14255240046381723</v>
      </c>
      <c r="AG91" s="622">
        <f t="shared" si="112"/>
        <v>0.16584337318073761</v>
      </c>
      <c r="AH91" s="622">
        <f t="shared" si="112"/>
        <v>0.17100542333751023</v>
      </c>
      <c r="AI91" s="622">
        <f t="shared" si="112"/>
        <v>0.17698253404535191</v>
      </c>
      <c r="AJ91" s="622">
        <f t="shared" si="112"/>
        <v>0.17575770839540672</v>
      </c>
      <c r="AK91" s="622">
        <f t="shared" si="112"/>
        <v>0.16098290842723206</v>
      </c>
      <c r="AL91" s="622">
        <f t="shared" si="112"/>
        <v>0.15159606275056259</v>
      </c>
      <c r="AM91" s="622">
        <f t="shared" si="112"/>
        <v>0.18200419099715548</v>
      </c>
      <c r="AN91" s="622">
        <f t="shared" si="112"/>
        <v>0.15020383013462113</v>
      </c>
      <c r="AO91" s="622">
        <f t="shared" si="112"/>
        <v>0.21464301127825403</v>
      </c>
      <c r="AP91" s="622">
        <f t="shared" si="112"/>
        <v>0.19970353547247832</v>
      </c>
      <c r="AQ91" s="622">
        <f t="shared" si="112"/>
        <v>0.2191431632259695</v>
      </c>
      <c r="AR91" s="622">
        <f t="shared" si="112"/>
        <v>0.21031381201400068</v>
      </c>
      <c r="AS91" s="622">
        <f t="shared" si="112"/>
        <v>0.2071299654810701</v>
      </c>
      <c r="AT91" s="622">
        <f t="shared" si="112"/>
        <v>0.1940786908834804</v>
      </c>
      <c r="AU91" s="622">
        <f t="shared" si="112"/>
        <v>0.13926413867416998</v>
      </c>
      <c r="AV91" s="622">
        <f t="shared" si="112"/>
        <v>0.14955882009523758</v>
      </c>
      <c r="AW91" s="622">
        <f t="shared" si="112"/>
        <v>0.17915409570781016</v>
      </c>
      <c r="AX91" s="622">
        <f t="shared" si="112"/>
        <v>0.18134771776732372</v>
      </c>
      <c r="AY91" s="622">
        <f t="shared" si="112"/>
        <v>0.17930530616619311</v>
      </c>
      <c r="AZ91" s="622">
        <f t="shared" si="112"/>
        <v>0.15361277958293895</v>
      </c>
      <c r="BA91" s="622">
        <f t="shared" si="112"/>
        <v>0.12510732054732787</v>
      </c>
      <c r="BB91" s="622">
        <f t="shared" si="112"/>
        <v>0.14111805990396498</v>
      </c>
      <c r="BC91" s="622">
        <f t="shared" si="112"/>
        <v>0.14405675984869593</v>
      </c>
      <c r="BD91" s="599" t="str">
        <f t="shared" ref="BD91:BE96" si="113">IF(BD24="NO","-",BD24/$AA24-1)</f>
        <v>-</v>
      </c>
      <c r="BE91" s="599" t="str">
        <f t="shared" si="113"/>
        <v>-</v>
      </c>
      <c r="BF91" s="1469"/>
    </row>
    <row r="92" spans="21:61" ht="17.149999999999999" customHeight="1">
      <c r="U92" s="843"/>
      <c r="V92" s="636" t="str">
        <f>'リンク切公表時非表示（グラフの添え物）'!$W$112</f>
        <v>電気絶縁ガス使用機器</v>
      </c>
      <c r="X92" s="841"/>
      <c r="Y92" s="636" t="str">
        <f>'リンク切公表時非表示（グラフの添え物）'!$X$112</f>
        <v>Electrical Equipment</v>
      </c>
      <c r="Z92" s="253"/>
      <c r="AA92" s="262"/>
      <c r="AB92" s="622">
        <f t="shared" ref="AB92" si="114">IF(OR(AB25="NO",$AA25="NO"),"-",AB25/$AA25-1)</f>
        <v>0.11764705882352944</v>
      </c>
      <c r="AC92" s="622">
        <f t="shared" ref="AC92:BC92" si="115">IF(OR(AC25="NO",$AA25="NO"),"-",AC25/$AA25-1)</f>
        <v>0.2352941176470591</v>
      </c>
      <c r="AD92" s="622">
        <f t="shared" si="115"/>
        <v>0.2352941176470591</v>
      </c>
      <c r="AE92" s="622">
        <f t="shared" si="115"/>
        <v>0.17647058823529438</v>
      </c>
      <c r="AF92" s="622">
        <f t="shared" si="115"/>
        <v>0.29411764705882337</v>
      </c>
      <c r="AG92" s="622">
        <f t="shared" si="115"/>
        <v>0.38500885303954346</v>
      </c>
      <c r="AH92" s="622">
        <f t="shared" si="115"/>
        <v>0.2300385036957926</v>
      </c>
      <c r="AI92" s="622">
        <f t="shared" si="115"/>
        <v>8.7518619487929161E-2</v>
      </c>
      <c r="AJ92" s="622">
        <f t="shared" si="115"/>
        <v>-0.40128722736348277</v>
      </c>
      <c r="AK92" s="622">
        <f t="shared" si="115"/>
        <v>-0.64133107098788933</v>
      </c>
      <c r="AL92" s="622">
        <f t="shared" si="115"/>
        <v>-0.73823989790987821</v>
      </c>
      <c r="AM92" s="622">
        <f t="shared" si="115"/>
        <v>-0.8006549732303887</v>
      </c>
      <c r="AN92" s="622">
        <f t="shared" si="115"/>
        <v>-0.82990733971482833</v>
      </c>
      <c r="AO92" s="622">
        <f t="shared" si="115"/>
        <v>-0.85466845111143053</v>
      </c>
      <c r="AP92" s="622">
        <f t="shared" si="115"/>
        <v>-0.88913139317102974</v>
      </c>
      <c r="AQ92" s="622">
        <f t="shared" si="115"/>
        <v>-0.88080803080107506</v>
      </c>
      <c r="AR92" s="622">
        <f t="shared" si="115"/>
        <v>-0.89153077738001074</v>
      </c>
      <c r="AS92" s="622">
        <f t="shared" si="115"/>
        <v>-0.89792163769413369</v>
      </c>
      <c r="AT92" s="622">
        <f t="shared" si="115"/>
        <v>-0.91233920976347327</v>
      </c>
      <c r="AU92" s="622">
        <f t="shared" si="115"/>
        <v>-0.92330011586504424</v>
      </c>
      <c r="AV92" s="622">
        <f t="shared" si="115"/>
        <v>-0.91290130751227183</v>
      </c>
      <c r="AW92" s="622">
        <f t="shared" si="115"/>
        <v>-0.91138364359051571</v>
      </c>
      <c r="AX92" s="622">
        <f t="shared" si="115"/>
        <v>-0.92077067599545104</v>
      </c>
      <c r="AY92" s="622">
        <f t="shared" si="115"/>
        <v>-0.92582955573463765</v>
      </c>
      <c r="AZ92" s="622">
        <f t="shared" si="115"/>
        <v>-0.92479529587684828</v>
      </c>
      <c r="BA92" s="622">
        <f t="shared" si="115"/>
        <v>-0.91921366523127912</v>
      </c>
      <c r="BB92" s="622">
        <f t="shared" si="115"/>
        <v>-0.92358116473944363</v>
      </c>
      <c r="BC92" s="622">
        <f t="shared" si="115"/>
        <v>-0.92948319110182798</v>
      </c>
      <c r="BD92" s="599" t="str">
        <f t="shared" si="113"/>
        <v>-</v>
      </c>
      <c r="BE92" s="599" t="str">
        <f t="shared" si="113"/>
        <v>-</v>
      </c>
      <c r="BF92" s="1469"/>
    </row>
    <row r="93" spans="21:61" ht="17.149999999999999" customHeight="1">
      <c r="U93" s="843"/>
      <c r="V93" s="636" t="str">
        <f>'リンク切公表時非表示（グラフの添え物）'!$W$113</f>
        <v>マグネシウム鋳造</v>
      </c>
      <c r="X93" s="841"/>
      <c r="Y93" s="636" t="str">
        <f>'リンク切公表時非表示（グラフの添え物）'!$X$113</f>
        <v>Magnesium Foundries</v>
      </c>
      <c r="Z93" s="253"/>
      <c r="AA93" s="335"/>
      <c r="AB93" s="622">
        <f t="shared" ref="AB93" si="116">IF(OR(AB26="NO",$AA26="NO"),"-",AB26/$AA26-1)</f>
        <v>-0.13720109760878085</v>
      </c>
      <c r="AC93" s="622">
        <f t="shared" ref="AC93:BC93" si="117">IF(OR(AC26="NO",$AA26="NO"),"-",AC26/$AA26-1)</f>
        <v>-0.26969815758526072</v>
      </c>
      <c r="AD93" s="622">
        <f t="shared" si="117"/>
        <v>-0.2330458643669151</v>
      </c>
      <c r="AE93" s="622">
        <f t="shared" si="117"/>
        <v>-0.25499803998432002</v>
      </c>
      <c r="AF93" s="622">
        <f t="shared" si="117"/>
        <v>-0.22206977655821258</v>
      </c>
      <c r="AG93" s="622">
        <f t="shared" si="117"/>
        <v>-6.6483731869855012E-2</v>
      </c>
      <c r="AH93" s="622">
        <f t="shared" si="117"/>
        <v>0.24468835750685991</v>
      </c>
      <c r="AI93" s="622">
        <f t="shared" si="117"/>
        <v>1.6449627597020773</v>
      </c>
      <c r="AJ93" s="622">
        <f t="shared" si="117"/>
        <v>3.2008232065856523</v>
      </c>
      <c r="AK93" s="622">
        <f t="shared" si="117"/>
        <v>5.6901999215993717</v>
      </c>
      <c r="AL93" s="622">
        <f t="shared" si="117"/>
        <v>6.4681301450411599</v>
      </c>
      <c r="AM93" s="622">
        <f t="shared" si="117"/>
        <v>6.3125441003528007</v>
      </c>
      <c r="AN93" s="622">
        <f t="shared" si="117"/>
        <v>6.3270428969523795</v>
      </c>
      <c r="AO93" s="622">
        <f t="shared" si="117"/>
        <v>6.2326093286905282</v>
      </c>
      <c r="AP93" s="622">
        <f t="shared" si="117"/>
        <v>6.5339515047835839</v>
      </c>
      <c r="AQ93" s="622">
        <f t="shared" si="117"/>
        <v>6.1028219239645116</v>
      </c>
      <c r="AR93" s="622">
        <f t="shared" si="117"/>
        <v>6.0914817193683986</v>
      </c>
      <c r="AS93" s="622">
        <f t="shared" si="117"/>
        <v>3.2474990199921594</v>
      </c>
      <c r="AT93" s="622">
        <f t="shared" si="117"/>
        <v>0.55586044688357483</v>
      </c>
      <c r="AU93" s="622">
        <f t="shared" si="117"/>
        <v>1.0044150137201093</v>
      </c>
      <c r="AV93" s="622">
        <f t="shared" si="117"/>
        <v>0.24468835750685991</v>
      </c>
      <c r="AW93" s="622">
        <f t="shared" si="117"/>
        <v>0.24468835750685991</v>
      </c>
      <c r="AX93" s="622">
        <f t="shared" si="117"/>
        <v>8.9102312818502227E-2</v>
      </c>
      <c r="AY93" s="622">
        <f t="shared" si="117"/>
        <v>0.24468835750685991</v>
      </c>
      <c r="AZ93" s="622">
        <f t="shared" si="117"/>
        <v>0.55586044688357483</v>
      </c>
      <c r="BA93" s="622">
        <f t="shared" si="117"/>
        <v>1.1470874166993332</v>
      </c>
      <c r="BB93" s="622">
        <f t="shared" si="117"/>
        <v>0.68032928263426107</v>
      </c>
      <c r="BC93" s="622">
        <f t="shared" si="117"/>
        <v>0.86703253626028998</v>
      </c>
      <c r="BD93" s="599" t="str">
        <f t="shared" si="113"/>
        <v>-</v>
      </c>
      <c r="BE93" s="599" t="str">
        <f t="shared" si="113"/>
        <v>-</v>
      </c>
      <c r="BF93" s="1469"/>
    </row>
    <row r="94" spans="21:61" ht="17.149999999999999" customHeight="1">
      <c r="U94" s="843"/>
      <c r="V94" s="636" t="str">
        <f>'リンク切公表時非表示（グラフの添え物）'!$W$114</f>
        <v>半導体製造</v>
      </c>
      <c r="X94" s="841"/>
      <c r="Y94" s="636" t="str">
        <f>'リンク切公表時非表示（グラフの添え物）'!$X$114</f>
        <v>Semiconductor Manufacturing</v>
      </c>
      <c r="Z94" s="253"/>
      <c r="AA94" s="335"/>
      <c r="AB94" s="622">
        <f t="shared" ref="AB94" si="118">IF(OR(AB27="NO",$AA27="NO"),"-",AB27/$AA27-1)</f>
        <v>0.11764705882352944</v>
      </c>
      <c r="AC94" s="622">
        <f t="shared" ref="AC94:BC94" si="119">IF(OR(AC27="NO",$AA27="NO"),"-",AC27/$AA27-1)</f>
        <v>0.23529411764705888</v>
      </c>
      <c r="AD94" s="622">
        <f t="shared" si="119"/>
        <v>0.23529411764705888</v>
      </c>
      <c r="AE94" s="622">
        <f t="shared" si="119"/>
        <v>0.17647058823529416</v>
      </c>
      <c r="AF94" s="622">
        <f t="shared" si="119"/>
        <v>0.29411764705882359</v>
      </c>
      <c r="AG94" s="622">
        <f t="shared" si="119"/>
        <v>0.38931380963971862</v>
      </c>
      <c r="AH94" s="622">
        <f t="shared" si="119"/>
        <v>0.71437059935384251</v>
      </c>
      <c r="AI94" s="622">
        <f t="shared" si="119"/>
        <v>0.72594493490122636</v>
      </c>
      <c r="AJ94" s="622">
        <f t="shared" si="119"/>
        <v>0.78485279583201462</v>
      </c>
      <c r="AK94" s="622">
        <f t="shared" si="119"/>
        <v>1.0340984552547514</v>
      </c>
      <c r="AL94" s="622">
        <f t="shared" si="119"/>
        <v>0.50039042699063629</v>
      </c>
      <c r="AM94" s="622">
        <f t="shared" si="119"/>
        <v>0.59814413468237593</v>
      </c>
      <c r="AN94" s="622">
        <f t="shared" si="119"/>
        <v>0.67088025650231531</v>
      </c>
      <c r="AO94" s="622">
        <f t="shared" si="119"/>
        <v>0.90221926790358586</v>
      </c>
      <c r="AP94" s="622">
        <f t="shared" si="119"/>
        <v>0.74775290345978052</v>
      </c>
      <c r="AQ94" s="622">
        <f t="shared" si="119"/>
        <v>0.4991020836881328</v>
      </c>
      <c r="AR94" s="622">
        <f t="shared" si="119"/>
        <v>0.3931477355703572</v>
      </c>
      <c r="AS94" s="622">
        <f t="shared" si="119"/>
        <v>6.3190287991744754E-2</v>
      </c>
      <c r="AT94" s="622">
        <f t="shared" si="119"/>
        <v>-0.31759297124388708</v>
      </c>
      <c r="AU94" s="622">
        <f t="shared" si="119"/>
        <v>-0.27274096954871507</v>
      </c>
      <c r="AV94" s="622">
        <f t="shared" si="119"/>
        <v>-0.36426391065314534</v>
      </c>
      <c r="AW94" s="622">
        <f t="shared" si="119"/>
        <v>-0.40616794667370237</v>
      </c>
      <c r="AX94" s="622">
        <f t="shared" si="119"/>
        <v>-0.41290165525453126</v>
      </c>
      <c r="AY94" s="622">
        <f t="shared" si="119"/>
        <v>-0.43460811520990406</v>
      </c>
      <c r="AZ94" s="622">
        <f t="shared" si="119"/>
        <v>-0.40478812386705054</v>
      </c>
      <c r="BA94" s="622">
        <f t="shared" si="119"/>
        <v>-0.37834078057993847</v>
      </c>
      <c r="BB94" s="622">
        <f t="shared" si="119"/>
        <v>-0.35310514468033605</v>
      </c>
      <c r="BC94" s="622">
        <f t="shared" si="119"/>
        <v>-0.4108060950600857</v>
      </c>
      <c r="BD94" s="599" t="str">
        <f t="shared" si="113"/>
        <v>-</v>
      </c>
      <c r="BE94" s="599" t="str">
        <f t="shared" si="113"/>
        <v>-</v>
      </c>
      <c r="BF94" s="1469"/>
    </row>
    <row r="95" spans="21:61" ht="17.149999999999999" customHeight="1">
      <c r="U95" s="843"/>
      <c r="V95" s="636" t="str">
        <f>'リンク切公表時非表示（グラフの添え物）'!$W$115</f>
        <v>液晶製造</v>
      </c>
      <c r="X95" s="843"/>
      <c r="Y95" s="636" t="str">
        <f>'リンク切公表時非表示（グラフの添え物）'!$X$115</f>
        <v>Liquid Crystals</v>
      </c>
      <c r="Z95" s="259"/>
      <c r="AA95" s="262"/>
      <c r="AB95" s="622">
        <f t="shared" ref="AB95" si="120">IF(OR(AB28="NO",$AA28="NO"),"-",AB28/$AA28-1)</f>
        <v>0.11764705882352944</v>
      </c>
      <c r="AC95" s="622">
        <f t="shared" ref="AC95:BC95" si="121">IF(OR(AC28="NO",$AA28="NO"),"-",AC28/$AA28-1)</f>
        <v>0.23529411764705888</v>
      </c>
      <c r="AD95" s="622">
        <f t="shared" si="121"/>
        <v>0.23529411764705888</v>
      </c>
      <c r="AE95" s="622">
        <f t="shared" si="121"/>
        <v>0.17647058823529416</v>
      </c>
      <c r="AF95" s="622">
        <f t="shared" si="121"/>
        <v>0.29411764705882359</v>
      </c>
      <c r="AG95" s="622">
        <f t="shared" si="121"/>
        <v>2.7603765686104329</v>
      </c>
      <c r="AH95" s="622">
        <f t="shared" si="121"/>
        <v>3.8865801484627873</v>
      </c>
      <c r="AI95" s="622">
        <f t="shared" si="121"/>
        <v>4.9154048010455691</v>
      </c>
      <c r="AJ95" s="622">
        <f t="shared" si="121"/>
        <v>6.9204447757231673</v>
      </c>
      <c r="AK95" s="622">
        <f t="shared" si="121"/>
        <v>7.0027058210890676</v>
      </c>
      <c r="AL95" s="622">
        <f t="shared" si="121"/>
        <v>6.5171589899629332</v>
      </c>
      <c r="AM95" s="622">
        <f t="shared" si="121"/>
        <v>7.2347080265885211</v>
      </c>
      <c r="AN95" s="622">
        <f t="shared" si="121"/>
        <v>6.7917406087586905</v>
      </c>
      <c r="AO95" s="622">
        <f t="shared" si="121"/>
        <v>6.7551701604092429</v>
      </c>
      <c r="AP95" s="622">
        <f t="shared" si="121"/>
        <v>5.4930965824969107</v>
      </c>
      <c r="AQ95" s="622">
        <f t="shared" si="121"/>
        <v>4.2220750380346539</v>
      </c>
      <c r="AR95" s="622">
        <f t="shared" si="121"/>
        <v>2.3343898820159912</v>
      </c>
      <c r="AS95" s="622">
        <f t="shared" si="121"/>
        <v>1.6996011207081332</v>
      </c>
      <c r="AT95" s="622">
        <f t="shared" si="121"/>
        <v>0.81894914629332671</v>
      </c>
      <c r="AU95" s="622">
        <f t="shared" si="121"/>
        <v>1.4528370278852725</v>
      </c>
      <c r="AV95" s="622">
        <f t="shared" si="121"/>
        <v>0.80555087454179741</v>
      </c>
      <c r="AW95" s="622">
        <f t="shared" si="121"/>
        <v>0.56951794520967547</v>
      </c>
      <c r="AX95" s="622">
        <f t="shared" si="121"/>
        <v>0.54941554264476111</v>
      </c>
      <c r="AY95" s="622">
        <f t="shared" si="121"/>
        <v>0.74305434445953344</v>
      </c>
      <c r="AZ95" s="622">
        <f t="shared" si="121"/>
        <v>0.74473352257063286</v>
      </c>
      <c r="BA95" s="622">
        <f t="shared" si="121"/>
        <v>0.42857475020200653</v>
      </c>
      <c r="BB95" s="622">
        <f t="shared" si="121"/>
        <v>0.4839044028303916</v>
      </c>
      <c r="BC95" s="622">
        <f t="shared" si="121"/>
        <v>0.52266722484862838</v>
      </c>
      <c r="BD95" s="599" t="str">
        <f t="shared" si="113"/>
        <v>-</v>
      </c>
      <c r="BE95" s="599" t="str">
        <f t="shared" si="113"/>
        <v>-</v>
      </c>
      <c r="BF95" s="1469"/>
    </row>
    <row r="96" spans="21:61" ht="17.149999999999999" customHeight="1">
      <c r="U96" s="844"/>
      <c r="V96" s="636" t="str">
        <f>'リンク切公表時非表示（グラフの添え物）'!$W$116</f>
        <v>SF6 製造時の漏出</v>
      </c>
      <c r="X96" s="844"/>
      <c r="Y96" s="636" t="str">
        <f>'リンク切公表時非表示（グラフの添え物）'!$X$116</f>
        <v>Fugitive emissions from SF6 manufacturing</v>
      </c>
      <c r="Z96" s="253"/>
      <c r="AA96" s="262"/>
      <c r="AB96" s="622">
        <f t="shared" ref="AB96:AB98" si="122">IF(OR(AB29="NO",$AA29="NO"),"-",AB29/$AA29-1)</f>
        <v>0.11764705882352966</v>
      </c>
      <c r="AC96" s="622">
        <f t="shared" ref="AC96:BC96" si="123">IF(OR(AC29="NO",$AA29="NO"),"-",AC29/$AA29-1)</f>
        <v>0.2352941176470591</v>
      </c>
      <c r="AD96" s="622">
        <f t="shared" si="123"/>
        <v>0.2352941176470591</v>
      </c>
      <c r="AE96" s="622">
        <f t="shared" si="123"/>
        <v>0.17647058823529416</v>
      </c>
      <c r="AF96" s="622">
        <f t="shared" si="123"/>
        <v>0.29411764705882382</v>
      </c>
      <c r="AG96" s="622">
        <f t="shared" si="123"/>
        <v>0.1495968945954016</v>
      </c>
      <c r="AH96" s="622">
        <f t="shared" si="123"/>
        <v>-0.29053448790683778</v>
      </c>
      <c r="AI96" s="622">
        <f t="shared" si="123"/>
        <v>-0.42191699014631223</v>
      </c>
      <c r="AJ96" s="622">
        <f t="shared" si="123"/>
        <v>-0.57957599283368166</v>
      </c>
      <c r="AK96" s="622">
        <f t="shared" si="123"/>
        <v>-0.76351149596894596</v>
      </c>
      <c r="AL96" s="622">
        <f t="shared" si="123"/>
        <v>-0.78321887130486711</v>
      </c>
      <c r="AM96" s="622">
        <f t="shared" si="123"/>
        <v>-0.76351149596894596</v>
      </c>
      <c r="AN96" s="622">
        <f t="shared" si="123"/>
        <v>-0.7766497461928934</v>
      </c>
      <c r="AO96" s="622">
        <f t="shared" si="123"/>
        <v>-0.78978799641684083</v>
      </c>
      <c r="AP96" s="622">
        <f t="shared" si="123"/>
        <v>-0.73197969543147212</v>
      </c>
      <c r="AQ96" s="622">
        <f t="shared" si="123"/>
        <v>-0.62444311734846214</v>
      </c>
      <c r="AR96" s="622">
        <f t="shared" si="123"/>
        <v>-0.67049268438339804</v>
      </c>
      <c r="AS96" s="622">
        <f t="shared" si="123"/>
        <v>-0.64592415646461632</v>
      </c>
      <c r="AT96" s="622">
        <f t="shared" si="123"/>
        <v>-0.93299492385786797</v>
      </c>
      <c r="AU96" s="622">
        <f t="shared" si="123"/>
        <v>-0.94547626157061804</v>
      </c>
      <c r="AV96" s="622">
        <f t="shared" si="123"/>
        <v>-0.96189907435055244</v>
      </c>
      <c r="AW96" s="622">
        <f t="shared" si="123"/>
        <v>-0.96452672439534193</v>
      </c>
      <c r="AX96" s="622">
        <f t="shared" si="123"/>
        <v>-0.97326366079426696</v>
      </c>
      <c r="AY96" s="622">
        <f t="shared" si="123"/>
        <v>-0.98226336219767096</v>
      </c>
      <c r="AZ96" s="622">
        <f t="shared" si="123"/>
        <v>-0.98489101224246045</v>
      </c>
      <c r="BA96" s="622">
        <f t="shared" si="123"/>
        <v>-0.98546909556242201</v>
      </c>
      <c r="BB96" s="622">
        <f t="shared" si="123"/>
        <v>-0.98827411189439507</v>
      </c>
      <c r="BC96" s="622">
        <f t="shared" si="123"/>
        <v>-0.98687488805290191</v>
      </c>
      <c r="BD96" s="599" t="str">
        <f t="shared" si="113"/>
        <v>-</v>
      </c>
      <c r="BE96" s="599" t="str">
        <f t="shared" si="113"/>
        <v>-</v>
      </c>
      <c r="BF96" s="1469"/>
    </row>
    <row r="97" spans="2:62" ht="17.149999999999999" customHeight="1">
      <c r="U97" s="739" t="s">
        <v>944</v>
      </c>
      <c r="V97" s="845"/>
      <c r="X97" s="739" t="s">
        <v>944</v>
      </c>
      <c r="Y97" s="845"/>
      <c r="Z97" s="590"/>
      <c r="AA97" s="591"/>
      <c r="AB97" s="1624">
        <f t="shared" ref="AB97:BE97" si="124">AB30/$AA30-1</f>
        <v>0</v>
      </c>
      <c r="AC97" s="1624">
        <f t="shared" si="124"/>
        <v>0</v>
      </c>
      <c r="AD97" s="1624">
        <f t="shared" si="124"/>
        <v>0.33333333333333348</v>
      </c>
      <c r="AE97" s="1624">
        <f t="shared" si="124"/>
        <v>1.3333333333333339</v>
      </c>
      <c r="AF97" s="1624">
        <f t="shared" si="124"/>
        <v>5.1666666666666643</v>
      </c>
      <c r="AG97" s="1624">
        <f t="shared" si="124"/>
        <v>4.9047836226749046</v>
      </c>
      <c r="AH97" s="1624">
        <f t="shared" si="124"/>
        <v>4.2456337622174782</v>
      </c>
      <c r="AI97" s="1624">
        <f t="shared" si="124"/>
        <v>4.7692582387944471</v>
      </c>
      <c r="AJ97" s="1624">
        <f t="shared" si="124"/>
        <v>8.6679111890702174</v>
      </c>
      <c r="AK97" s="1624">
        <f t="shared" si="124"/>
        <v>7.7633822968169159</v>
      </c>
      <c r="AL97" s="1624">
        <f t="shared" si="124"/>
        <v>8.0406081453481093</v>
      </c>
      <c r="AM97" s="1624">
        <f t="shared" si="124"/>
        <v>10.391735595586026</v>
      </c>
      <c r="AN97" s="1624">
        <f t="shared" si="124"/>
        <v>11.759832449954526</v>
      </c>
      <c r="AO97" s="1624">
        <f t="shared" si="124"/>
        <v>13.904646349827996</v>
      </c>
      <c r="AP97" s="1624">
        <f t="shared" si="124"/>
        <v>44.132146791215824</v>
      </c>
      <c r="AQ97" s="1624">
        <f t="shared" si="124"/>
        <v>41.972095173144396</v>
      </c>
      <c r="AR97" s="1624">
        <f t="shared" si="124"/>
        <v>47.660060322886132</v>
      </c>
      <c r="AS97" s="1624">
        <f t="shared" si="124"/>
        <v>44.416936239954353</v>
      </c>
      <c r="AT97" s="1624">
        <f t="shared" si="124"/>
        <v>40.52595724735793</v>
      </c>
      <c r="AU97" s="1624">
        <f t="shared" si="124"/>
        <v>46.217061377636426</v>
      </c>
      <c r="AV97" s="1624">
        <f t="shared" si="124"/>
        <v>54.209691409698692</v>
      </c>
      <c r="AW97" s="1624">
        <f t="shared" si="124"/>
        <v>45.361822274760272</v>
      </c>
      <c r="AX97" s="1624">
        <f t="shared" si="124"/>
        <v>48.593517722437284</v>
      </c>
      <c r="AY97" s="1624">
        <f t="shared" si="124"/>
        <v>33.433375358040131</v>
      </c>
      <c r="AZ97" s="1624">
        <f t="shared" si="124"/>
        <v>16.510997888163207</v>
      </c>
      <c r="BA97" s="1624">
        <f t="shared" si="124"/>
        <v>18.455324354047669</v>
      </c>
      <c r="BB97" s="1624">
        <f t="shared" si="124"/>
        <v>12.792619232384444</v>
      </c>
      <c r="BC97" s="1624">
        <f t="shared" si="124"/>
        <v>7.6629305658577724</v>
      </c>
      <c r="BD97" s="602">
        <f t="shared" si="124"/>
        <v>-1</v>
      </c>
      <c r="BE97" s="602">
        <f t="shared" si="124"/>
        <v>-1</v>
      </c>
      <c r="BF97" s="1469"/>
    </row>
    <row r="98" spans="2:62" ht="17.149999999999999" customHeight="1">
      <c r="U98" s="739"/>
      <c r="V98" s="778" t="str">
        <f>'リンク切公表時非表示（グラフの添え物）'!$W$120</f>
        <v>半導体製造</v>
      </c>
      <c r="X98" s="739"/>
      <c r="Y98" s="778" t="str">
        <f>'リンク切公表時非表示（グラフの添え物）'!$X$120</f>
        <v>Semiconductor Manufacturing</v>
      </c>
      <c r="Z98" s="411" t="s">
        <v>47</v>
      </c>
      <c r="AA98" s="335"/>
      <c r="AB98" s="622">
        <f t="shared" si="122"/>
        <v>0</v>
      </c>
      <c r="AC98" s="622">
        <f t="shared" ref="AC98:BC98" si="125">IF(OR(AC31="NO",$AA31="NO"),"-",AC31/$AA31-1)</f>
        <v>0</v>
      </c>
      <c r="AD98" s="622">
        <f t="shared" si="125"/>
        <v>0.33333333333333326</v>
      </c>
      <c r="AE98" s="622">
        <f t="shared" si="125"/>
        <v>1.3333333333333335</v>
      </c>
      <c r="AF98" s="622">
        <f t="shared" si="125"/>
        <v>5.1666666666666634</v>
      </c>
      <c r="AG98" s="622">
        <f t="shared" si="125"/>
        <v>5.1910607901885575</v>
      </c>
      <c r="AH98" s="622">
        <f t="shared" si="125"/>
        <v>3.5545824345635317</v>
      </c>
      <c r="AI98" s="622">
        <f t="shared" si="125"/>
        <v>3.3496829692518446</v>
      </c>
      <c r="AJ98" s="622">
        <f t="shared" si="125"/>
        <v>6.7534491181553076</v>
      </c>
      <c r="AK98" s="622">
        <f t="shared" si="125"/>
        <v>2.648017696050891</v>
      </c>
      <c r="AL98" s="622">
        <f t="shared" si="125"/>
        <v>3.2958716205833092</v>
      </c>
      <c r="AM98" s="622">
        <f t="shared" si="125"/>
        <v>5.1023481847940131</v>
      </c>
      <c r="AN98" s="622">
        <f t="shared" si="125"/>
        <v>3.7759928856355307</v>
      </c>
      <c r="AO98" s="622">
        <f t="shared" si="125"/>
        <v>5.6522243812428714</v>
      </c>
      <c r="AP98" s="622">
        <f t="shared" si="125"/>
        <v>4.9012865069862306</v>
      </c>
      <c r="AQ98" s="622">
        <f t="shared" si="125"/>
        <v>6.0783486656033547</v>
      </c>
      <c r="AR98" s="622">
        <f t="shared" si="125"/>
        <v>7.9839351943180787</v>
      </c>
      <c r="AS98" s="622">
        <f t="shared" si="125"/>
        <v>7.3290940551090475</v>
      </c>
      <c r="AT98" s="622">
        <f t="shared" si="125"/>
        <v>5.674222100170291</v>
      </c>
      <c r="AU98" s="622">
        <f t="shared" si="125"/>
        <v>5.987943525513951</v>
      </c>
      <c r="AV98" s="622">
        <f t="shared" si="125"/>
        <v>5.4063904179520339</v>
      </c>
      <c r="AW98" s="622">
        <f t="shared" si="125"/>
        <v>5.4873410878072493</v>
      </c>
      <c r="AX98" s="622">
        <f t="shared" si="125"/>
        <v>3.0227508138891492</v>
      </c>
      <c r="AY98" s="622">
        <f t="shared" si="125"/>
        <v>3.8374919396067426</v>
      </c>
      <c r="AZ98" s="622">
        <f t="shared" si="125"/>
        <v>4.3008332493959953</v>
      </c>
      <c r="BA98" s="622">
        <f t="shared" si="125"/>
        <v>5.7097766472205107</v>
      </c>
      <c r="BB98" s="622">
        <f t="shared" si="125"/>
        <v>6.0996484508252591</v>
      </c>
      <c r="BC98" s="622">
        <f t="shared" si="125"/>
        <v>6.453538950597153</v>
      </c>
      <c r="BD98" s="599" t="str">
        <f t="shared" ref="BD98:BE98" si="126">IF(BD31="NO","-",BD31/$AA31-1)</f>
        <v>-</v>
      </c>
      <c r="BE98" s="599" t="str">
        <f t="shared" si="126"/>
        <v>-</v>
      </c>
      <c r="BF98" s="1469"/>
    </row>
    <row r="99" spans="2:62" ht="17.149999999999999" customHeight="1">
      <c r="U99" s="739"/>
      <c r="V99" s="778" t="str">
        <f>'リンク切公表時非表示（グラフの添え物）'!$W$121</f>
        <v>NF3の製造時の漏出</v>
      </c>
      <c r="X99" s="739"/>
      <c r="Y99" s="778" t="str">
        <f>'リンク切公表時非表示（グラフの添え物）'!$X$121</f>
        <v>Fugitive emissions from NF3 manufacturing</v>
      </c>
      <c r="Z99" s="411" t="s">
        <v>48</v>
      </c>
      <c r="AA99" s="335"/>
      <c r="AB99" s="622">
        <f t="shared" ref="AB99:BC99" si="127">IF(OR(AB32="NO",$AA32="NO"),"-",AB32/$AA32-1)</f>
        <v>0</v>
      </c>
      <c r="AC99" s="622">
        <f t="shared" si="127"/>
        <v>0</v>
      </c>
      <c r="AD99" s="622">
        <f t="shared" si="127"/>
        <v>0.33333333333333348</v>
      </c>
      <c r="AE99" s="622">
        <f t="shared" si="127"/>
        <v>1.3333333333333335</v>
      </c>
      <c r="AF99" s="622">
        <f t="shared" si="127"/>
        <v>5.166666666666667</v>
      </c>
      <c r="AG99" s="622">
        <f t="shared" si="127"/>
        <v>5.166666666666667</v>
      </c>
      <c r="AH99" s="622">
        <f t="shared" si="127"/>
        <v>5.166666666666667</v>
      </c>
      <c r="AI99" s="622">
        <f t="shared" si="127"/>
        <v>11.333333333333334</v>
      </c>
      <c r="AJ99" s="622">
        <f t="shared" si="127"/>
        <v>17.5</v>
      </c>
      <c r="AK99" s="622">
        <f t="shared" si="127"/>
        <v>42.166666666666671</v>
      </c>
      <c r="AL99" s="622">
        <f t="shared" si="127"/>
        <v>42.166666666666671</v>
      </c>
      <c r="AM99" s="622">
        <f t="shared" si="127"/>
        <v>54.500000000000007</v>
      </c>
      <c r="AN99" s="622">
        <f t="shared" si="127"/>
        <v>48.333333333333336</v>
      </c>
      <c r="AO99" s="622">
        <f t="shared" si="127"/>
        <v>48.949999999999996</v>
      </c>
      <c r="AP99" s="622">
        <f t="shared" si="127"/>
        <v>443.61666666666662</v>
      </c>
      <c r="AQ99" s="622">
        <f t="shared" si="127"/>
        <v>401.68333333333345</v>
      </c>
      <c r="AR99" s="622">
        <f t="shared" si="127"/>
        <v>439.2999999999999</v>
      </c>
      <c r="AS99" s="622">
        <f t="shared" si="127"/>
        <v>437.45000000000005</v>
      </c>
      <c r="AT99" s="622">
        <f t="shared" si="127"/>
        <v>410.93333333333345</v>
      </c>
      <c r="AU99" s="622">
        <f t="shared" si="127"/>
        <v>473.21666666666664</v>
      </c>
      <c r="AV99" s="622">
        <f t="shared" si="127"/>
        <v>573.11666666666667</v>
      </c>
      <c r="AW99" s="622">
        <f t="shared" si="127"/>
        <v>470.13333333333321</v>
      </c>
      <c r="AX99" s="622">
        <f t="shared" si="127"/>
        <v>531.79999999999995</v>
      </c>
      <c r="AY99" s="622">
        <f t="shared" si="127"/>
        <v>344.85996666666671</v>
      </c>
      <c r="AZ99" s="622">
        <f t="shared" si="127"/>
        <v>143.91666666666666</v>
      </c>
      <c r="BA99" s="622">
        <f t="shared" si="127"/>
        <v>153.78333568572998</v>
      </c>
      <c r="BB99" s="622">
        <f t="shared" si="127"/>
        <v>82.928334891796112</v>
      </c>
      <c r="BC99" s="622">
        <f t="shared" si="127"/>
        <v>19.781666512290638</v>
      </c>
      <c r="BD99" s="599" t="str">
        <f t="shared" ref="BD99:BE99" si="128">IF(BD32="NO","-",BD32/$AA32-1)</f>
        <v>-</v>
      </c>
      <c r="BE99" s="599" t="str">
        <f t="shared" si="128"/>
        <v>-</v>
      </c>
      <c r="BF99" s="1469"/>
    </row>
    <row r="100" spans="2:62" ht="17.149999999999999" customHeight="1" thickBot="1">
      <c r="U100" s="739"/>
      <c r="V100" s="637" t="str">
        <f>'リンク切公表時非表示（グラフの添え物）'!$W$122</f>
        <v>液晶製造</v>
      </c>
      <c r="X100" s="739"/>
      <c r="Y100" s="637" t="str">
        <f>'リンク切公表時非表示（グラフの添え物）'!$X$122</f>
        <v>Liquid Crystals</v>
      </c>
      <c r="Z100" s="846" t="s">
        <v>318</v>
      </c>
      <c r="AA100" s="1837"/>
      <c r="AB100" s="1625">
        <f t="shared" ref="AB100:BC100" si="129">IF(OR(AB33="NO",$AA33="NO"),"-",AB33/$AA33-1)</f>
        <v>0</v>
      </c>
      <c r="AC100" s="1625">
        <f t="shared" si="129"/>
        <v>0</v>
      </c>
      <c r="AD100" s="1625">
        <f t="shared" si="129"/>
        <v>0.33333333333333326</v>
      </c>
      <c r="AE100" s="1625">
        <f t="shared" si="129"/>
        <v>1.333333333333333</v>
      </c>
      <c r="AF100" s="1625">
        <f t="shared" si="129"/>
        <v>5.166666666666667</v>
      </c>
      <c r="AG100" s="1625">
        <f t="shared" si="129"/>
        <v>1.5306890799219754</v>
      </c>
      <c r="AH100" s="1625">
        <f t="shared" si="129"/>
        <v>10.679356997448513</v>
      </c>
      <c r="AI100" s="1625">
        <f t="shared" si="129"/>
        <v>12.838585536863389</v>
      </c>
      <c r="AJ100" s="1625">
        <f t="shared" si="129"/>
        <v>19.572730959931828</v>
      </c>
      <c r="AK100" s="1625">
        <f t="shared" si="129"/>
        <v>24.998032815638368</v>
      </c>
      <c r="AL100" s="1625">
        <f t="shared" si="129"/>
        <v>21.585912418789782</v>
      </c>
      <c r="AM100" s="1625">
        <f t="shared" si="129"/>
        <v>18.810550154265446</v>
      </c>
      <c r="AN100" s="1625">
        <f t="shared" si="129"/>
        <v>57.521036674901957</v>
      </c>
      <c r="AO100" s="1625">
        <f t="shared" si="129"/>
        <v>64.244207683983802</v>
      </c>
      <c r="AP100" s="1625">
        <f t="shared" si="129"/>
        <v>26.882445744349905</v>
      </c>
      <c r="AQ100" s="1625">
        <f t="shared" si="129"/>
        <v>32.570191372834614</v>
      </c>
      <c r="AR100" s="1625">
        <f t="shared" si="129"/>
        <v>43.851570171408639</v>
      </c>
      <c r="AS100" s="1625">
        <f t="shared" si="129"/>
        <v>11.176333500606649</v>
      </c>
      <c r="AT100" s="1625">
        <f t="shared" si="129"/>
        <v>8.1094855309396685</v>
      </c>
      <c r="AU100" s="1625">
        <f t="shared" si="129"/>
        <v>9.4148606608934511</v>
      </c>
      <c r="AV100" s="1625">
        <f t="shared" si="129"/>
        <v>8.5729409395052318</v>
      </c>
      <c r="AW100" s="1625">
        <f t="shared" si="129"/>
        <v>7.1918143188951138</v>
      </c>
      <c r="AX100" s="1625">
        <f t="shared" si="129"/>
        <v>7.4449629342539207</v>
      </c>
      <c r="AY100" s="1625">
        <f t="shared" si="129"/>
        <v>9.3438912063242725</v>
      </c>
      <c r="AZ100" s="1625">
        <f t="shared" si="129"/>
        <v>7.7594905323908012</v>
      </c>
      <c r="BA100" s="1625">
        <f t="shared" si="129"/>
        <v>6.7466884337699753</v>
      </c>
      <c r="BB100" s="1625">
        <f t="shared" si="129"/>
        <v>7.6665257515916956</v>
      </c>
      <c r="BC100" s="1625">
        <f t="shared" si="129"/>
        <v>7.3475247001694157</v>
      </c>
      <c r="BD100" s="605" t="str">
        <f t="shared" ref="BD100:BE100" si="130">IF(BD33="NO","-",BD33/$AA33-1)</f>
        <v>-</v>
      </c>
      <c r="BE100" s="605" t="str">
        <f t="shared" si="130"/>
        <v>-</v>
      </c>
      <c r="BF100" s="1469"/>
    </row>
    <row r="101" spans="2:62" ht="17.149999999999999" customHeight="1" thickTop="1">
      <c r="B101" s="1" t="s">
        <v>21</v>
      </c>
      <c r="U101" s="434" t="s">
        <v>63</v>
      </c>
      <c r="V101" s="847"/>
      <c r="X101" s="434" t="s">
        <v>818</v>
      </c>
      <c r="Y101" s="847"/>
      <c r="Z101" s="257"/>
      <c r="AA101" s="334"/>
      <c r="AB101" s="1626">
        <f t="shared" ref="AB101:BE101" si="131">AB34/$AA34-1</f>
        <v>0.10581172541317163</v>
      </c>
      <c r="AC101" s="1626">
        <f t="shared" si="131"/>
        <v>0.16118731058708846</v>
      </c>
      <c r="AD101" s="1626">
        <f t="shared" si="131"/>
        <v>0.26766531157425799</v>
      </c>
      <c r="AE101" s="1626">
        <f t="shared" si="131"/>
        <v>0.40269834317536413</v>
      </c>
      <c r="AF101" s="1626">
        <f t="shared" si="131"/>
        <v>0.68216446255536467</v>
      </c>
      <c r="AG101" s="1626">
        <f t="shared" si="131"/>
        <v>0.69911566668952041</v>
      </c>
      <c r="AH101" s="1626">
        <f t="shared" si="131"/>
        <v>0.67172574932084617</v>
      </c>
      <c r="AI101" s="1626">
        <f t="shared" si="131"/>
        <v>0.5195557930868111</v>
      </c>
      <c r="AJ101" s="1626">
        <f t="shared" si="131"/>
        <v>0.32878436822755686</v>
      </c>
      <c r="AK101" s="1626">
        <f t="shared" si="131"/>
        <v>0.18916942794634273</v>
      </c>
      <c r="AL101" s="1626">
        <f t="shared" si="131"/>
        <v>9.8299419497038798E-3</v>
      </c>
      <c r="AM101" s="1626">
        <f t="shared" si="131"/>
        <v>-0.10780852620735859</v>
      </c>
      <c r="AN101" s="1626">
        <f t="shared" si="131"/>
        <v>-0.12582398673068718</v>
      </c>
      <c r="AO101" s="1626">
        <f t="shared" si="131"/>
        <v>-0.22544205549456497</v>
      </c>
      <c r="AP101" s="1626">
        <f t="shared" si="131"/>
        <v>-0.2106621661056749</v>
      </c>
      <c r="AQ101" s="1626">
        <f t="shared" si="131"/>
        <v>-0.14486849494654297</v>
      </c>
      <c r="AR101" s="1626">
        <f t="shared" si="131"/>
        <v>-0.12530233582431538</v>
      </c>
      <c r="AS101" s="1626">
        <f t="shared" si="131"/>
        <v>-0.13253924005461859</v>
      </c>
      <c r="AT101" s="1626">
        <f t="shared" si="131"/>
        <v>-0.18666508529231951</v>
      </c>
      <c r="AU101" s="1626">
        <f t="shared" si="131"/>
        <v>-0.10894935188589894</v>
      </c>
      <c r="AV101" s="1626">
        <f t="shared" si="131"/>
        <v>-4.1621352159151637E-2</v>
      </c>
      <c r="AW101" s="1626">
        <f t="shared" si="131"/>
        <v>3.2863783867636887E-2</v>
      </c>
      <c r="AX101" s="1626">
        <f t="shared" si="131"/>
        <v>0.10528061346159423</v>
      </c>
      <c r="AY101" s="1626">
        <f t="shared" si="131"/>
        <v>0.19664760695752181</v>
      </c>
      <c r="AZ101" s="1626">
        <f t="shared" si="131"/>
        <v>0.27896897136811782</v>
      </c>
      <c r="BA101" s="1626">
        <f t="shared" si="131"/>
        <v>0.37870240318233206</v>
      </c>
      <c r="BB101" s="1626">
        <f t="shared" si="131"/>
        <v>0.4403652465548864</v>
      </c>
      <c r="BC101" s="603">
        <f t="shared" si="131"/>
        <v>0.49344922567446003</v>
      </c>
      <c r="BD101" s="603">
        <f t="shared" si="131"/>
        <v>-1</v>
      </c>
      <c r="BE101" s="603">
        <f t="shared" si="131"/>
        <v>-1</v>
      </c>
      <c r="BF101" s="1469"/>
      <c r="BH101" s="99"/>
      <c r="BI101" s="99"/>
      <c r="BJ101" s="99"/>
    </row>
    <row r="102" spans="2:62" s="198" customFormat="1" ht="17.149999999999999" customHeight="1">
      <c r="U102" s="249"/>
      <c r="V102" s="249"/>
      <c r="X102" s="1"/>
      <c r="Y102" s="1"/>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H102" s="251"/>
      <c r="BI102" s="251"/>
      <c r="BJ102" s="251"/>
    </row>
    <row r="103" spans="2:62">
      <c r="U103" s="1" t="s">
        <v>320</v>
      </c>
      <c r="X103" s="1" t="s">
        <v>948</v>
      </c>
    </row>
    <row r="104" spans="2:62">
      <c r="U104" s="833"/>
      <c r="V104" s="834"/>
      <c r="X104" s="833"/>
      <c r="Y104" s="834"/>
      <c r="Z104" s="213"/>
      <c r="AA104" s="118">
        <v>1990</v>
      </c>
      <c r="AB104" s="118">
        <f>AA104+1</f>
        <v>1991</v>
      </c>
      <c r="AC104" s="118">
        <f>AB104+1</f>
        <v>1992</v>
      </c>
      <c r="AD104" s="118">
        <f>AC104+1</f>
        <v>1993</v>
      </c>
      <c r="AE104" s="118">
        <f>AD104+1</f>
        <v>1994</v>
      </c>
      <c r="AF104" s="118">
        <v>1995</v>
      </c>
      <c r="AG104" s="118">
        <f t="shared" ref="AG104:BA104" si="132">AF104+1</f>
        <v>1996</v>
      </c>
      <c r="AH104" s="118">
        <f t="shared" si="132"/>
        <v>1997</v>
      </c>
      <c r="AI104" s="118">
        <f t="shared" si="132"/>
        <v>1998</v>
      </c>
      <c r="AJ104" s="118">
        <f t="shared" si="132"/>
        <v>1999</v>
      </c>
      <c r="AK104" s="118">
        <f t="shared" si="132"/>
        <v>2000</v>
      </c>
      <c r="AL104" s="118">
        <f t="shared" si="132"/>
        <v>2001</v>
      </c>
      <c r="AM104" s="118">
        <f t="shared" si="132"/>
        <v>2002</v>
      </c>
      <c r="AN104" s="118">
        <f t="shared" si="132"/>
        <v>2003</v>
      </c>
      <c r="AO104" s="118">
        <f t="shared" si="132"/>
        <v>2004</v>
      </c>
      <c r="AP104" s="118">
        <f t="shared" si="132"/>
        <v>2005</v>
      </c>
      <c r="AQ104" s="118">
        <f t="shared" si="132"/>
        <v>2006</v>
      </c>
      <c r="AR104" s="118">
        <f t="shared" si="132"/>
        <v>2007</v>
      </c>
      <c r="AS104" s="118">
        <f t="shared" si="132"/>
        <v>2008</v>
      </c>
      <c r="AT104" s="118">
        <f t="shared" si="132"/>
        <v>2009</v>
      </c>
      <c r="AU104" s="118">
        <f t="shared" si="132"/>
        <v>2010</v>
      </c>
      <c r="AV104" s="118">
        <f t="shared" si="132"/>
        <v>2011</v>
      </c>
      <c r="AW104" s="118">
        <f t="shared" si="132"/>
        <v>2012</v>
      </c>
      <c r="AX104" s="118">
        <f t="shared" si="132"/>
        <v>2013</v>
      </c>
      <c r="AY104" s="118">
        <f t="shared" si="132"/>
        <v>2014</v>
      </c>
      <c r="AZ104" s="118">
        <f t="shared" si="132"/>
        <v>2015</v>
      </c>
      <c r="BA104" s="118">
        <f t="shared" si="132"/>
        <v>2016</v>
      </c>
      <c r="BB104" s="118">
        <f t="shared" ref="BB104" si="133">BA104+1</f>
        <v>2017</v>
      </c>
      <c r="BC104" s="118">
        <f t="shared" ref="BC104" si="134">BB104+1</f>
        <v>2018</v>
      </c>
      <c r="BD104" s="118">
        <f t="shared" ref="BD104" si="135">BC104+1</f>
        <v>2019</v>
      </c>
      <c r="BE104" s="118">
        <f t="shared" ref="BE104" si="136">BD104+1</f>
        <v>2020</v>
      </c>
      <c r="BF104" s="1471"/>
    </row>
    <row r="105" spans="2:62" ht="17.149999999999999" customHeight="1">
      <c r="U105" s="763" t="s">
        <v>19</v>
      </c>
      <c r="V105" s="722"/>
      <c r="X105" s="763" t="s">
        <v>19</v>
      </c>
      <c r="Y105" s="722"/>
      <c r="Z105" s="244"/>
      <c r="AA105" s="261"/>
      <c r="AB105" s="261"/>
      <c r="AC105" s="261"/>
      <c r="AD105" s="261"/>
      <c r="AE105" s="261"/>
      <c r="AF105" s="261"/>
      <c r="AG105" s="261"/>
      <c r="AH105" s="261"/>
      <c r="AI105" s="261"/>
      <c r="AJ105" s="261"/>
      <c r="AK105" s="261"/>
      <c r="AL105" s="261"/>
      <c r="AM105" s="261"/>
      <c r="AN105" s="261"/>
      <c r="AO105" s="261"/>
      <c r="AP105" s="261"/>
      <c r="AQ105" s="1619">
        <f t="shared" ref="AQ105:BE105" si="137">AQ5/$AP5-1</f>
        <v>0.14440421729585329</v>
      </c>
      <c r="AR105" s="1619">
        <f t="shared" si="137"/>
        <v>0.30730569175013112</v>
      </c>
      <c r="AS105" s="1619">
        <f t="shared" si="137"/>
        <v>0.50915837510574158</v>
      </c>
      <c r="AT105" s="1619">
        <f t="shared" si="137"/>
        <v>0.63752057339965407</v>
      </c>
      <c r="AU105" s="1619">
        <f t="shared" si="137"/>
        <v>0.8237641528303723</v>
      </c>
      <c r="AV105" s="1619">
        <f t="shared" si="137"/>
        <v>1.0419885171791368</v>
      </c>
      <c r="AW105" s="1619">
        <f t="shared" si="137"/>
        <v>1.296672463793763</v>
      </c>
      <c r="AX105" s="1619">
        <f t="shared" si="137"/>
        <v>1.5112490107762464</v>
      </c>
      <c r="AY105" s="1619">
        <f t="shared" si="137"/>
        <v>1.799077899252195</v>
      </c>
      <c r="AZ105" s="1619">
        <f t="shared" si="137"/>
        <v>2.0712398147980591</v>
      </c>
      <c r="BA105" s="1619">
        <f t="shared" si="137"/>
        <v>2.3303086872171188</v>
      </c>
      <c r="BB105" s="1619">
        <f t="shared" si="137"/>
        <v>2.5115003102464017</v>
      </c>
      <c r="BC105" s="1619">
        <f t="shared" si="137"/>
        <v>2.6754996472672934</v>
      </c>
      <c r="BD105" s="598">
        <f t="shared" si="137"/>
        <v>-1</v>
      </c>
      <c r="BE105" s="598">
        <f t="shared" si="137"/>
        <v>-1</v>
      </c>
      <c r="BF105" s="1469"/>
      <c r="BJ105" s="99"/>
    </row>
    <row r="106" spans="2:62" ht="17.149999999999999" customHeight="1">
      <c r="U106" s="835"/>
      <c r="V106" s="638" t="str">
        <f>'リンク切公表時非表示（グラフの添え物）'!$W$90</f>
        <v>冷蔵庫及び空調機器</v>
      </c>
      <c r="X106" s="835"/>
      <c r="Y106" s="638" t="str">
        <f>'リンク切公表時非表示（グラフの添え物）'!$X$90</f>
        <v>Refrigeration and 
Air Conditioning Equipment</v>
      </c>
      <c r="Z106" s="258"/>
      <c r="AA106" s="262"/>
      <c r="AB106" s="262"/>
      <c r="AC106" s="262"/>
      <c r="AD106" s="262"/>
      <c r="AE106" s="262"/>
      <c r="AF106" s="262"/>
      <c r="AG106" s="262"/>
      <c r="AH106" s="262"/>
      <c r="AI106" s="262"/>
      <c r="AJ106" s="262"/>
      <c r="AK106" s="262"/>
      <c r="AL106" s="262"/>
      <c r="AM106" s="262"/>
      <c r="AN106" s="262"/>
      <c r="AO106" s="262"/>
      <c r="AP106" s="262"/>
      <c r="AQ106" s="622">
        <f t="shared" ref="AQ106:AS115" si="138">IF(OR(AQ6="NO",$AP6="NO"),"-",AQ6/$AP6-1)</f>
        <v>0.22282708278752605</v>
      </c>
      <c r="AR106" s="622">
        <f t="shared" si="138"/>
        <v>0.51734013538618862</v>
      </c>
      <c r="AS106" s="622">
        <f t="shared" si="138"/>
        <v>0.76714964711227318</v>
      </c>
      <c r="AT106" s="622">
        <f t="shared" ref="AT106:BC106" si="139">IF(OR(AT6="NO",$AP6="NO"),"-",AT6/$AP6-1)</f>
        <v>1.0277340413219984</v>
      </c>
      <c r="AU106" s="622">
        <f t="shared" si="139"/>
        <v>1.3076009035316587</v>
      </c>
      <c r="AV106" s="622">
        <f t="shared" si="139"/>
        <v>1.6069375608622618</v>
      </c>
      <c r="AW106" s="622">
        <f t="shared" si="139"/>
        <v>1.9690386824190935</v>
      </c>
      <c r="AX106" s="622">
        <f t="shared" si="139"/>
        <v>2.2681273057896809</v>
      </c>
      <c r="AY106" s="622">
        <f t="shared" si="139"/>
        <v>2.6655621994958669</v>
      </c>
      <c r="AZ106" s="622">
        <f t="shared" si="139"/>
        <v>3.0419075896800525</v>
      </c>
      <c r="BA106" s="622">
        <f t="shared" si="139"/>
        <v>3.3832090851153831</v>
      </c>
      <c r="BB106" s="622">
        <f t="shared" si="139"/>
        <v>3.630986514195139</v>
      </c>
      <c r="BC106" s="622">
        <f t="shared" si="139"/>
        <v>3.8648200874162031</v>
      </c>
      <c r="BD106" s="599" t="str">
        <f t="shared" ref="BD106:BE109" si="140">IF(BD6="NO","-",BD6/$AP6-1)</f>
        <v>-</v>
      </c>
      <c r="BE106" s="599" t="str">
        <f t="shared" si="140"/>
        <v>-</v>
      </c>
      <c r="BF106" s="1469"/>
      <c r="BH106" s="99"/>
    </row>
    <row r="107" spans="2:62" ht="17.149999999999999" customHeight="1">
      <c r="U107" s="835"/>
      <c r="V107" s="1826" t="str">
        <f>'リンク切公表時非表示（グラフの添え物）'!$W$91</f>
        <v>発泡剤</v>
      </c>
      <c r="X107" s="835"/>
      <c r="Y107" s="638" t="str">
        <f>'リンク切公表時非表示（グラフの添え物）'!$X$91</f>
        <v>Foam Blowing</v>
      </c>
      <c r="Z107" s="259"/>
      <c r="AA107" s="262"/>
      <c r="AB107" s="262"/>
      <c r="AC107" s="262"/>
      <c r="AD107" s="262"/>
      <c r="AE107" s="262"/>
      <c r="AF107" s="262"/>
      <c r="AG107" s="262"/>
      <c r="AH107" s="262"/>
      <c r="AI107" s="262"/>
      <c r="AJ107" s="262"/>
      <c r="AK107" s="262"/>
      <c r="AL107" s="262"/>
      <c r="AM107" s="262"/>
      <c r="AN107" s="262"/>
      <c r="AO107" s="262"/>
      <c r="AP107" s="262"/>
      <c r="AQ107" s="622">
        <f t="shared" si="138"/>
        <v>0.27414569100647213</v>
      </c>
      <c r="AR107" s="622">
        <f t="shared" si="138"/>
        <v>0.5244379262093477</v>
      </c>
      <c r="AS107" s="622">
        <f t="shared" si="138"/>
        <v>0.61022610954408485</v>
      </c>
      <c r="AT107" s="622">
        <f t="shared" ref="AT107:BC107" si="141">IF(OR(AT7="NO",$AP7="NO"),"-",AT7/$AP7-1)</f>
        <v>0.71540758299812524</v>
      </c>
      <c r="AU107" s="622">
        <f t="shared" si="141"/>
        <v>0.86549629111998261</v>
      </c>
      <c r="AV107" s="622">
        <f t="shared" si="141"/>
        <v>1.0516743774426982</v>
      </c>
      <c r="AW107" s="622">
        <f t="shared" si="141"/>
        <v>1.2195912854792841</v>
      </c>
      <c r="AX107" s="622">
        <f t="shared" si="141"/>
        <v>1.377967714412256</v>
      </c>
      <c r="AY107" s="622">
        <f t="shared" si="141"/>
        <v>1.5311956463957648</v>
      </c>
      <c r="AZ107" s="622">
        <f t="shared" si="141"/>
        <v>1.649432235717665</v>
      </c>
      <c r="BA107" s="622">
        <f t="shared" si="141"/>
        <v>1.8277632704041902</v>
      </c>
      <c r="BB107" s="622">
        <f t="shared" si="141"/>
        <v>1.9881989466475853</v>
      </c>
      <c r="BC107" s="622">
        <f t="shared" si="141"/>
        <v>2.1168218861251491</v>
      </c>
      <c r="BD107" s="599" t="str">
        <f t="shared" si="140"/>
        <v>-</v>
      </c>
      <c r="BE107" s="599" t="str">
        <f t="shared" si="140"/>
        <v>-</v>
      </c>
      <c r="BF107" s="1469"/>
      <c r="BH107" s="99"/>
    </row>
    <row r="108" spans="2:62" ht="17.149999999999999" customHeight="1">
      <c r="U108" s="835"/>
      <c r="V108" s="636" t="str">
        <f>'リンク切公表時非表示（グラフの添え物）'!$W$92</f>
        <v>エアゾール・MDI（定量噴射剤）</v>
      </c>
      <c r="X108" s="835"/>
      <c r="Y108" s="638" t="str">
        <f>'リンク切公表時非表示（グラフの添え物）'!$X$92</f>
        <v>Aerosols / MDI</v>
      </c>
      <c r="Z108" s="258"/>
      <c r="AA108" s="262"/>
      <c r="AB108" s="262"/>
      <c r="AC108" s="262"/>
      <c r="AD108" s="262"/>
      <c r="AE108" s="262"/>
      <c r="AF108" s="262"/>
      <c r="AG108" s="262"/>
      <c r="AH108" s="262"/>
      <c r="AI108" s="262"/>
      <c r="AJ108" s="262"/>
      <c r="AK108" s="262"/>
      <c r="AL108" s="262"/>
      <c r="AM108" s="262"/>
      <c r="AN108" s="262"/>
      <c r="AO108" s="262"/>
      <c r="AP108" s="262"/>
      <c r="AQ108" s="622">
        <f t="shared" si="138"/>
        <v>-0.33729169989299934</v>
      </c>
      <c r="AR108" s="622">
        <f t="shared" si="138"/>
        <v>-0.47231207470706071</v>
      </c>
      <c r="AS108" s="622">
        <f t="shared" si="138"/>
        <v>-0.45090086954640174</v>
      </c>
      <c r="AT108" s="622">
        <f t="shared" ref="AT108:BC108" si="142">IF(OR(AT8="NO",$AP8="NO"),"-",AT8/$AP8-1)</f>
        <v>-0.50171622859338461</v>
      </c>
      <c r="AU108" s="622">
        <f t="shared" si="142"/>
        <v>-0.60682703122956361</v>
      </c>
      <c r="AV108" s="622">
        <f t="shared" si="142"/>
        <v>-0.62594369580709652</v>
      </c>
      <c r="AW108" s="622">
        <f t="shared" si="142"/>
        <v>-0.66908939945621837</v>
      </c>
      <c r="AX108" s="622">
        <f t="shared" si="142"/>
        <v>-0.71131839213632353</v>
      </c>
      <c r="AY108" s="622">
        <f t="shared" si="142"/>
        <v>-0.70302641504534336</v>
      </c>
      <c r="AZ108" s="622">
        <f t="shared" si="142"/>
        <v>-0.68141978234382339</v>
      </c>
      <c r="BA108" s="622">
        <f t="shared" si="142"/>
        <v>-0.65367917088169347</v>
      </c>
      <c r="BB108" s="622">
        <f t="shared" si="142"/>
        <v>-0.64591825567547889</v>
      </c>
      <c r="BC108" s="622">
        <f t="shared" si="142"/>
        <v>-0.67913207710264545</v>
      </c>
      <c r="BD108" s="599" t="str">
        <f t="shared" si="140"/>
        <v>-</v>
      </c>
      <c r="BE108" s="599" t="str">
        <f t="shared" si="140"/>
        <v>-</v>
      </c>
      <c r="BF108" s="1469"/>
      <c r="BH108" s="99"/>
      <c r="BI108" s="99"/>
    </row>
    <row r="109" spans="2:62" ht="17.149999999999999" customHeight="1">
      <c r="U109" s="835"/>
      <c r="V109" s="778" t="str">
        <f>'リンク切公表時非表示（グラフの添え物）'!$W$93</f>
        <v>半導体製造</v>
      </c>
      <c r="X109" s="835"/>
      <c r="Y109" s="638" t="str">
        <f>'リンク切公表時非表示（グラフの添え物）'!$X$93</f>
        <v>Semiconductor Manufacturing</v>
      </c>
      <c r="Z109" s="258"/>
      <c r="AA109" s="262"/>
      <c r="AB109" s="262"/>
      <c r="AC109" s="262"/>
      <c r="AD109" s="262"/>
      <c r="AE109" s="262"/>
      <c r="AF109" s="262"/>
      <c r="AG109" s="262"/>
      <c r="AH109" s="262"/>
      <c r="AI109" s="262"/>
      <c r="AJ109" s="262"/>
      <c r="AK109" s="262"/>
      <c r="AL109" s="262"/>
      <c r="AM109" s="262"/>
      <c r="AN109" s="262"/>
      <c r="AO109" s="262"/>
      <c r="AP109" s="262"/>
      <c r="AQ109" s="622">
        <f t="shared" si="138"/>
        <v>8.3703571816745148E-2</v>
      </c>
      <c r="AR109" s="622">
        <f t="shared" si="138"/>
        <v>0.17324236469473742</v>
      </c>
      <c r="AS109" s="622">
        <f t="shared" si="138"/>
        <v>4.5679711161578096E-2</v>
      </c>
      <c r="AT109" s="622">
        <f t="shared" ref="AT109:BC109" si="143">IF(OR(AT9="NO",$AP9="NO"),"-",AT9/$AP9-1)</f>
        <v>-0.331132751132033</v>
      </c>
      <c r="AU109" s="622">
        <f t="shared" si="143"/>
        <v>-0.2636386299946164</v>
      </c>
      <c r="AV109" s="622">
        <f t="shared" si="143"/>
        <v>-0.36514740317159933</v>
      </c>
      <c r="AW109" s="622">
        <f t="shared" si="143"/>
        <v>-0.45696159345216736</v>
      </c>
      <c r="AX109" s="622">
        <f t="shared" si="143"/>
        <v>-0.51226530229140188</v>
      </c>
      <c r="AY109" s="622">
        <f t="shared" si="143"/>
        <v>-0.49595454275169826</v>
      </c>
      <c r="AZ109" s="622">
        <f t="shared" si="143"/>
        <v>-0.49511702595701756</v>
      </c>
      <c r="BA109" s="622">
        <f t="shared" si="143"/>
        <v>-0.47613429430866949</v>
      </c>
      <c r="BB109" s="622">
        <f t="shared" si="143"/>
        <v>-0.45026661609427221</v>
      </c>
      <c r="BC109" s="622">
        <f t="shared" si="143"/>
        <v>-0.49665375953562274</v>
      </c>
      <c r="BD109" s="599" t="str">
        <f t="shared" si="140"/>
        <v>-</v>
      </c>
      <c r="BE109" s="599" t="str">
        <f t="shared" si="140"/>
        <v>-</v>
      </c>
      <c r="BF109" s="1469"/>
    </row>
    <row r="110" spans="2:62" ht="17.149999999999999" customHeight="1">
      <c r="U110" s="835"/>
      <c r="V110" s="636" t="str">
        <f>'リンク切公表時非表示（グラフの添え物）'!$W$94</f>
        <v>液晶製造</v>
      </c>
      <c r="X110" s="835"/>
      <c r="Y110" s="638" t="str">
        <f>'リンク切公表時非表示（グラフの添え物）'!$X$94</f>
        <v>Liquid Crystals</v>
      </c>
      <c r="Z110" s="258"/>
      <c r="AA110" s="264"/>
      <c r="AB110" s="264"/>
      <c r="AC110" s="264"/>
      <c r="AD110" s="264"/>
      <c r="AE110" s="264"/>
      <c r="AF110" s="264"/>
      <c r="AG110" s="264"/>
      <c r="AH110" s="264"/>
      <c r="AI110" s="264"/>
      <c r="AJ110" s="264"/>
      <c r="AK110" s="264"/>
      <c r="AL110" s="264"/>
      <c r="AM110" s="264"/>
      <c r="AN110" s="264"/>
      <c r="AO110" s="264"/>
      <c r="AP110" s="264"/>
      <c r="AQ110" s="622">
        <f t="shared" si="138"/>
        <v>-4.9975401404355968E-2</v>
      </c>
      <c r="AR110" s="622">
        <f t="shared" si="138"/>
        <v>2.8098752180329978E-2</v>
      </c>
      <c r="AS110" s="622">
        <f t="shared" si="138"/>
        <v>-4.8503763179989057E-2</v>
      </c>
      <c r="AT110" s="622">
        <f t="shared" ref="AT110:BC110" si="144">IF(OR(AT10="NO",$AP10="NO"),"-",AT10/$AP10-1)</f>
        <v>-0.22832229747741828</v>
      </c>
      <c r="AU110" s="622">
        <f t="shared" si="144"/>
        <v>1.4356634912115807E-2</v>
      </c>
      <c r="AV110" s="622">
        <f t="shared" si="144"/>
        <v>0.10021915112482671</v>
      </c>
      <c r="AW110" s="622">
        <f t="shared" si="144"/>
        <v>-0.1979694977414016</v>
      </c>
      <c r="AX110" s="622">
        <f t="shared" si="144"/>
        <v>-0.20495549890424425</v>
      </c>
      <c r="AY110" s="622">
        <f t="shared" si="144"/>
        <v>-0.24126302607451144</v>
      </c>
      <c r="AZ110" s="622">
        <f t="shared" si="144"/>
        <v>-0.35128050091685659</v>
      </c>
      <c r="BA110" s="622">
        <f t="shared" si="144"/>
        <v>-0.35051120354219778</v>
      </c>
      <c r="BB110" s="622">
        <f t="shared" si="144"/>
        <v>-0.35917903305156751</v>
      </c>
      <c r="BC110" s="622">
        <f t="shared" si="144"/>
        <v>-0.86083456326311558</v>
      </c>
      <c r="BD110" s="599" t="str">
        <f t="shared" ref="BD110:BE114" si="145">IF(BD10="NO","-",BD10/$AP10-1)</f>
        <v>-</v>
      </c>
      <c r="BE110" s="599" t="str">
        <f t="shared" si="145"/>
        <v>-</v>
      </c>
      <c r="BF110" s="1469"/>
      <c r="BH110" s="99"/>
      <c r="BI110" s="99"/>
    </row>
    <row r="111" spans="2:62" ht="17.149999999999999" customHeight="1">
      <c r="U111" s="835"/>
      <c r="V111" s="1827" t="str">
        <f>'リンク切公表時非表示（グラフの添え物）'!$W$95</f>
        <v>洗浄剤・溶剤</v>
      </c>
      <c r="X111" s="835"/>
      <c r="Y111" s="638" t="str">
        <f>'リンク切公表時非表示（グラフの添え物）'!$X$95</f>
        <v>Solvents / Cleaning agents</v>
      </c>
      <c r="Z111" s="258"/>
      <c r="AA111" s="262"/>
      <c r="AB111" s="262"/>
      <c r="AC111" s="262"/>
      <c r="AD111" s="262"/>
      <c r="AE111" s="262"/>
      <c r="AF111" s="262"/>
      <c r="AG111" s="262"/>
      <c r="AH111" s="262"/>
      <c r="AI111" s="262"/>
      <c r="AJ111" s="262"/>
      <c r="AK111" s="262"/>
      <c r="AL111" s="262"/>
      <c r="AM111" s="262"/>
      <c r="AN111" s="262"/>
      <c r="AO111" s="262"/>
      <c r="AP111" s="262"/>
      <c r="AQ111" s="622">
        <f t="shared" si="138"/>
        <v>0.37962962962962954</v>
      </c>
      <c r="AR111" s="622">
        <f t="shared" si="138"/>
        <v>1.7222222222222223</v>
      </c>
      <c r="AS111" s="622">
        <f t="shared" si="138"/>
        <v>2.9722222222222223</v>
      </c>
      <c r="AT111" s="622">
        <f t="shared" ref="AT111:BC111" si="146">IF(OR(AT11="NO",$AP11="NO"),"-",AT11/$AP11-1)</f>
        <v>5.7777777777777777</v>
      </c>
      <c r="AU111" s="622">
        <f t="shared" si="146"/>
        <v>9.4259259259259238</v>
      </c>
      <c r="AV111" s="622">
        <f t="shared" si="146"/>
        <v>13.907407407407408</v>
      </c>
      <c r="AW111" s="622">
        <f t="shared" si="146"/>
        <v>15.292813385462619</v>
      </c>
      <c r="AX111" s="622">
        <f t="shared" si="146"/>
        <v>17.82752499446125</v>
      </c>
      <c r="AY111" s="622">
        <f t="shared" si="146"/>
        <v>20.205570954696562</v>
      </c>
      <c r="AZ111" s="622">
        <f t="shared" si="146"/>
        <v>20.790811054575478</v>
      </c>
      <c r="BA111" s="622">
        <f t="shared" si="146"/>
        <v>21.476947512397349</v>
      </c>
      <c r="BB111" s="622">
        <f t="shared" si="146"/>
        <v>19.083514788065283</v>
      </c>
      <c r="BC111" s="622">
        <f t="shared" si="146"/>
        <v>19.332073139402723</v>
      </c>
      <c r="BD111" s="599" t="str">
        <f t="shared" si="145"/>
        <v>-</v>
      </c>
      <c r="BE111" s="599" t="str">
        <f t="shared" si="145"/>
        <v>-</v>
      </c>
      <c r="BF111" s="1469"/>
      <c r="BH111" s="99"/>
    </row>
    <row r="112" spans="2:62" ht="17.149999999999999" customHeight="1">
      <c r="U112" s="835"/>
      <c r="V112" s="636" t="str">
        <f>'リンク切公表時非表示（グラフの添え物）'!$W$96</f>
        <v>HFCsの製造時の漏出</v>
      </c>
      <c r="X112" s="835"/>
      <c r="Y112" s="638" t="str">
        <f>'リンク切公表時非表示（グラフの添え物）'!$X$96</f>
        <v>Fugitive emissions from HFCs manufacturing</v>
      </c>
      <c r="Z112" s="252"/>
      <c r="AA112" s="262"/>
      <c r="AB112" s="262"/>
      <c r="AC112" s="262"/>
      <c r="AD112" s="262"/>
      <c r="AE112" s="262"/>
      <c r="AF112" s="262"/>
      <c r="AG112" s="262"/>
      <c r="AH112" s="262"/>
      <c r="AI112" s="262"/>
      <c r="AJ112" s="262"/>
      <c r="AK112" s="262"/>
      <c r="AL112" s="262"/>
      <c r="AM112" s="262"/>
      <c r="AN112" s="262"/>
      <c r="AO112" s="262"/>
      <c r="AP112" s="262"/>
      <c r="AQ112" s="622">
        <f t="shared" si="138"/>
        <v>-0.18428139465367932</v>
      </c>
      <c r="AR112" s="622">
        <f t="shared" si="138"/>
        <v>-0.20616286200958067</v>
      </c>
      <c r="AS112" s="622">
        <f t="shared" si="138"/>
        <v>-0.31798333750024821</v>
      </c>
      <c r="AT112" s="622">
        <f t="shared" ref="AT112:BC112" si="147">IF(OR(AT12="NO",$AP12="NO"),"-",AT12/$AP12-1)</f>
        <v>-0.479808331034278</v>
      </c>
      <c r="AU112" s="622">
        <f t="shared" si="147"/>
        <v>-0.71501973987518852</v>
      </c>
      <c r="AV112" s="622">
        <f t="shared" si="147"/>
        <v>-0.66319770652610954</v>
      </c>
      <c r="AW112" s="622">
        <f t="shared" si="147"/>
        <v>-0.73190016311595296</v>
      </c>
      <c r="AX112" s="622">
        <f t="shared" si="147"/>
        <v>-0.70812988156391654</v>
      </c>
      <c r="AY112" s="622">
        <f t="shared" si="147"/>
        <v>-0.77620130782307839</v>
      </c>
      <c r="AZ112" s="622">
        <f t="shared" si="147"/>
        <v>-0.81533693141577668</v>
      </c>
      <c r="BA112" s="622">
        <f t="shared" si="147"/>
        <v>-0.66918869657783531</v>
      </c>
      <c r="BB112" s="622">
        <f t="shared" si="147"/>
        <v>-0.78869567120748707</v>
      </c>
      <c r="BC112" s="622">
        <f t="shared" si="147"/>
        <v>-0.80314387832991985</v>
      </c>
      <c r="BD112" s="599" t="str">
        <f t="shared" si="145"/>
        <v>-</v>
      </c>
      <c r="BE112" s="599" t="str">
        <f t="shared" si="145"/>
        <v>-</v>
      </c>
      <c r="BF112" s="1469"/>
      <c r="BJ112" s="99"/>
    </row>
    <row r="113" spans="21:61" ht="17.149999999999999" customHeight="1">
      <c r="U113" s="835"/>
      <c r="V113" s="636" t="str">
        <f>'リンク切公表時非表示（グラフの添え物）'!$W$97</f>
        <v>HCFC22製造時の副生HFC23</v>
      </c>
      <c r="X113" s="835"/>
      <c r="Y113" s="638" t="str">
        <f>'リンク切公表時非表示（グラフの添え物）'!$X$97</f>
        <v xml:space="preserve">By-product emissions from HCFC-22  </v>
      </c>
      <c r="Z113" s="258"/>
      <c r="AA113" s="262"/>
      <c r="AB113" s="262"/>
      <c r="AC113" s="262"/>
      <c r="AD113" s="262"/>
      <c r="AE113" s="262"/>
      <c r="AF113" s="262"/>
      <c r="AG113" s="262"/>
      <c r="AH113" s="262"/>
      <c r="AI113" s="262"/>
      <c r="AJ113" s="262"/>
      <c r="AK113" s="262"/>
      <c r="AL113" s="262"/>
      <c r="AM113" s="262"/>
      <c r="AN113" s="262"/>
      <c r="AO113" s="262"/>
      <c r="AP113" s="262"/>
      <c r="AQ113" s="622">
        <f t="shared" si="138"/>
        <v>0.41792929292929282</v>
      </c>
      <c r="AR113" s="622">
        <f t="shared" si="138"/>
        <v>-0.53030303030303039</v>
      </c>
      <c r="AS113" s="622">
        <f t="shared" si="138"/>
        <v>1.2626262626262541E-2</v>
      </c>
      <c r="AT113" s="622">
        <f t="shared" ref="AT113:BC113" si="148">IF(OR(AT13="NO",$AP13="NO"),"-",AT13/$AP13-1)</f>
        <v>-0.91414141414141414</v>
      </c>
      <c r="AU113" s="622">
        <f t="shared" si="148"/>
        <v>-0.90909090909090906</v>
      </c>
      <c r="AV113" s="622">
        <f t="shared" si="148"/>
        <v>-0.97222222222222221</v>
      </c>
      <c r="AW113" s="622">
        <f t="shared" si="148"/>
        <v>-0.96969696969696972</v>
      </c>
      <c r="AX113" s="622">
        <f t="shared" si="148"/>
        <v>-0.97222222222222221</v>
      </c>
      <c r="AY113" s="622">
        <f t="shared" si="148"/>
        <v>-0.95959595959595956</v>
      </c>
      <c r="AZ113" s="622">
        <f t="shared" si="148"/>
        <v>-0.9494949494949495</v>
      </c>
      <c r="BA113" s="622">
        <f t="shared" si="148"/>
        <v>-0.95959595959595956</v>
      </c>
      <c r="BB113" s="622">
        <f t="shared" si="148"/>
        <v>-0.93434343434343436</v>
      </c>
      <c r="BC113" s="622">
        <f t="shared" si="148"/>
        <v>-0.97979797979797978</v>
      </c>
      <c r="BD113" s="599" t="str">
        <f t="shared" si="145"/>
        <v>-</v>
      </c>
      <c r="BE113" s="599" t="str">
        <f t="shared" si="145"/>
        <v>-</v>
      </c>
      <c r="BF113" s="1469"/>
      <c r="BH113" s="99"/>
      <c r="BI113" s="99"/>
    </row>
    <row r="114" spans="21:61" ht="17.149999999999999" customHeight="1">
      <c r="U114" s="835"/>
      <c r="V114" s="778" t="str">
        <f>'リンク切公表時非表示（グラフの添え物）'!$W$98</f>
        <v>消火剤</v>
      </c>
      <c r="X114" s="835"/>
      <c r="Y114" s="638" t="str">
        <f>'リンク切公表時非表示（グラフの添え物）'!$X$98</f>
        <v>Fire Extinguishers</v>
      </c>
      <c r="Z114" s="258"/>
      <c r="AA114" s="262"/>
      <c r="AB114" s="262"/>
      <c r="AC114" s="262"/>
      <c r="AD114" s="262"/>
      <c r="AE114" s="262"/>
      <c r="AF114" s="262"/>
      <c r="AG114" s="262"/>
      <c r="AH114" s="262"/>
      <c r="AI114" s="262"/>
      <c r="AJ114" s="262"/>
      <c r="AK114" s="262"/>
      <c r="AL114" s="262"/>
      <c r="AM114" s="262"/>
      <c r="AN114" s="262"/>
      <c r="AO114" s="262"/>
      <c r="AP114" s="262"/>
      <c r="AQ114" s="622">
        <f t="shared" si="138"/>
        <v>1.6604056018197921E-2</v>
      </c>
      <c r="AR114" s="622">
        <f t="shared" si="138"/>
        <v>5.1428151000491695E-2</v>
      </c>
      <c r="AS114" s="622">
        <f t="shared" si="138"/>
        <v>6.9239776008125586E-2</v>
      </c>
      <c r="AT114" s="622">
        <f t="shared" ref="AT114:BC114" si="149">IF(OR(AT14="NO",$AP14="NO"),"-",AT14/$AP14-1)</f>
        <v>0.10146764114986406</v>
      </c>
      <c r="AU114" s="622">
        <f t="shared" si="149"/>
        <v>0.13006780154667785</v>
      </c>
      <c r="AV114" s="622">
        <f t="shared" si="149"/>
        <v>0.14671291575467094</v>
      </c>
      <c r="AW114" s="622">
        <f t="shared" si="149"/>
        <v>0.17553413903466497</v>
      </c>
      <c r="AX114" s="622">
        <f t="shared" si="149"/>
        <v>0.199493082040755</v>
      </c>
      <c r="AY114" s="622">
        <f t="shared" si="149"/>
        <v>0.23417002559636235</v>
      </c>
      <c r="AZ114" s="622">
        <f t="shared" si="149"/>
        <v>0.27785733207296093</v>
      </c>
      <c r="BA114" s="622">
        <f t="shared" si="149"/>
        <v>0.29639788423907243</v>
      </c>
      <c r="BB114" s="622">
        <f t="shared" si="149"/>
        <v>0.32510764079298493</v>
      </c>
      <c r="BC114" s="622">
        <f t="shared" si="149"/>
        <v>0.34049287882741663</v>
      </c>
      <c r="BD114" s="599" t="str">
        <f t="shared" si="145"/>
        <v>-</v>
      </c>
      <c r="BE114" s="599" t="str">
        <f t="shared" si="145"/>
        <v>-</v>
      </c>
      <c r="BF114" s="1469"/>
      <c r="BH114" s="99"/>
    </row>
    <row r="115" spans="21:61" ht="17.149999999999999" customHeight="1">
      <c r="U115" s="835"/>
      <c r="V115" s="636" t="str">
        <f>'リンク切公表時非表示（グラフの添え物）'!$W$99</f>
        <v>マグネシウム鋳造</v>
      </c>
      <c r="X115" s="835"/>
      <c r="Y115" s="638" t="str">
        <f>'リンク切公表時非表示（グラフの添え物）'!$X$99</f>
        <v>Magnesium Foundries</v>
      </c>
      <c r="Z115" s="258"/>
      <c r="AA115" s="262"/>
      <c r="AB115" s="262"/>
      <c r="AC115" s="262"/>
      <c r="AD115" s="262"/>
      <c r="AE115" s="262"/>
      <c r="AF115" s="262"/>
      <c r="AG115" s="262"/>
      <c r="AH115" s="262"/>
      <c r="AI115" s="262"/>
      <c r="AJ115" s="262"/>
      <c r="AK115" s="262"/>
      <c r="AL115" s="262"/>
      <c r="AM115" s="262"/>
      <c r="AN115" s="262"/>
      <c r="AO115" s="262"/>
      <c r="AP115" s="262"/>
      <c r="AQ115" s="208" t="str">
        <f t="shared" si="138"/>
        <v>-</v>
      </c>
      <c r="AR115" s="208" t="str">
        <f t="shared" si="138"/>
        <v>-</v>
      </c>
      <c r="AS115" s="208" t="str">
        <f t="shared" si="138"/>
        <v>-</v>
      </c>
      <c r="AT115" s="208" t="str">
        <f t="shared" ref="AT115:BC115" si="150">IF(OR(AT15="NO",$AP15="NO"),"-",AT15/$AP15-1)</f>
        <v>-</v>
      </c>
      <c r="AU115" s="208" t="str">
        <f t="shared" si="150"/>
        <v>-</v>
      </c>
      <c r="AV115" s="208" t="str">
        <f t="shared" si="150"/>
        <v>-</v>
      </c>
      <c r="AW115" s="208" t="str">
        <f t="shared" si="150"/>
        <v>-</v>
      </c>
      <c r="AX115" s="208" t="str">
        <f t="shared" si="150"/>
        <v>-</v>
      </c>
      <c r="AY115" s="208" t="str">
        <f t="shared" si="150"/>
        <v>-</v>
      </c>
      <c r="AZ115" s="208" t="str">
        <f t="shared" si="150"/>
        <v>-</v>
      </c>
      <c r="BA115" s="208" t="str">
        <f t="shared" si="150"/>
        <v>-</v>
      </c>
      <c r="BB115" s="208" t="str">
        <f t="shared" si="150"/>
        <v>-</v>
      </c>
      <c r="BC115" s="208" t="str">
        <f t="shared" si="150"/>
        <v>-</v>
      </c>
      <c r="BD115" s="335"/>
      <c r="BE115" s="335"/>
      <c r="BF115" s="1474"/>
      <c r="BH115" s="99"/>
    </row>
    <row r="116" spans="21:61" ht="17.149999999999999" customHeight="1">
      <c r="U116" s="836" t="s">
        <v>20</v>
      </c>
      <c r="V116" s="837"/>
      <c r="X116" s="836" t="s">
        <v>20</v>
      </c>
      <c r="Y116" s="837"/>
      <c r="Z116" s="254"/>
      <c r="AA116" s="247"/>
      <c r="AB116" s="247"/>
      <c r="AC116" s="247"/>
      <c r="AD116" s="247"/>
      <c r="AE116" s="247"/>
      <c r="AF116" s="247"/>
      <c r="AG116" s="247"/>
      <c r="AH116" s="247"/>
      <c r="AI116" s="247"/>
      <c r="AJ116" s="247"/>
      <c r="AK116" s="247"/>
      <c r="AL116" s="247"/>
      <c r="AM116" s="247"/>
      <c r="AN116" s="247"/>
      <c r="AO116" s="247"/>
      <c r="AP116" s="247"/>
      <c r="AQ116" s="1623">
        <f t="shared" ref="AQ116:BE116" si="151">AQ16/$AP16-1</f>
        <v>4.3535750591793931E-2</v>
      </c>
      <c r="AR116" s="1623">
        <f t="shared" si="151"/>
        <v>-8.1928941445474912E-2</v>
      </c>
      <c r="AS116" s="1623">
        <f t="shared" si="151"/>
        <v>-0.33397071046054794</v>
      </c>
      <c r="AT116" s="1623">
        <f t="shared" si="151"/>
        <v>-0.53070774507051333</v>
      </c>
      <c r="AU116" s="1623">
        <f t="shared" si="151"/>
        <v>-0.50720510170699007</v>
      </c>
      <c r="AV116" s="1623">
        <f t="shared" si="151"/>
        <v>-0.56450268515797997</v>
      </c>
      <c r="AW116" s="1623">
        <f t="shared" si="151"/>
        <v>-0.60150896742643623</v>
      </c>
      <c r="AX116" s="1623">
        <f t="shared" si="151"/>
        <v>-0.61963057555415579</v>
      </c>
      <c r="AY116" s="1623">
        <f t="shared" si="151"/>
        <v>-0.61019503315666734</v>
      </c>
      <c r="AZ116" s="1623">
        <f t="shared" si="151"/>
        <v>-0.61637831692469325</v>
      </c>
      <c r="BA116" s="1623">
        <f t="shared" si="151"/>
        <v>-0.60858266235826586</v>
      </c>
      <c r="BB116" s="1623">
        <f t="shared" si="151"/>
        <v>-0.59271676236711224</v>
      </c>
      <c r="BC116" s="1623">
        <f t="shared" si="151"/>
        <v>-0.59565750177782062</v>
      </c>
      <c r="BD116" s="600">
        <f t="shared" si="151"/>
        <v>-1</v>
      </c>
      <c r="BE116" s="600">
        <f t="shared" si="151"/>
        <v>-1</v>
      </c>
      <c r="BF116" s="1469"/>
      <c r="BH116" s="99"/>
      <c r="BI116" s="99"/>
    </row>
    <row r="117" spans="21:61" ht="17.149999999999999" customHeight="1">
      <c r="U117" s="838"/>
      <c r="V117" s="636" t="str">
        <f>'リンク切公表時非表示（グラフの添え物）'!$W$102</f>
        <v>半導体製造</v>
      </c>
      <c r="X117" s="839"/>
      <c r="Y117" s="636" t="str">
        <f>'リンク切公表時非表示（グラフの添え物）'!$X$102</f>
        <v>Semiconductor Manufacturing</v>
      </c>
      <c r="Z117" s="253"/>
      <c r="AA117" s="263"/>
      <c r="AB117" s="263"/>
      <c r="AC117" s="263"/>
      <c r="AD117" s="263"/>
      <c r="AE117" s="263"/>
      <c r="AF117" s="263"/>
      <c r="AG117" s="263"/>
      <c r="AH117" s="263"/>
      <c r="AI117" s="263"/>
      <c r="AJ117" s="263"/>
      <c r="AK117" s="263"/>
      <c r="AL117" s="263"/>
      <c r="AM117" s="263"/>
      <c r="AN117" s="263"/>
      <c r="AO117" s="263"/>
      <c r="AP117" s="263"/>
      <c r="AQ117" s="622">
        <f t="shared" ref="AQ117:BC122" si="152">IF(OR(AQ17="NO",$AP17="NO"),"-",AQ17/$AP17-1)</f>
        <v>7.4153995101153614E-2</v>
      </c>
      <c r="AR117" s="622">
        <f t="shared" si="152"/>
        <v>-3.5094930925998691E-2</v>
      </c>
      <c r="AS117" s="622">
        <f t="shared" si="152"/>
        <v>-0.27322325256598334</v>
      </c>
      <c r="AT117" s="622">
        <f t="shared" si="152"/>
        <v>-0.54091713651237416</v>
      </c>
      <c r="AU117" s="622">
        <f t="shared" si="152"/>
        <v>-0.51800644647093808</v>
      </c>
      <c r="AV117" s="622">
        <f t="shared" si="152"/>
        <v>-0.59440986626747228</v>
      </c>
      <c r="AW117" s="622">
        <f t="shared" si="152"/>
        <v>-0.64646670481337254</v>
      </c>
      <c r="AX117" s="622">
        <f t="shared" si="152"/>
        <v>-0.66136398594967194</v>
      </c>
      <c r="AY117" s="622">
        <f t="shared" si="152"/>
        <v>-0.64805881024811862</v>
      </c>
      <c r="AZ117" s="622">
        <f t="shared" si="152"/>
        <v>-0.65559791402005008</v>
      </c>
      <c r="BA117" s="622">
        <f t="shared" si="152"/>
        <v>-0.62533130993694996</v>
      </c>
      <c r="BB117" s="622">
        <f t="shared" si="152"/>
        <v>-0.59797458660677139</v>
      </c>
      <c r="BC117" s="622">
        <f t="shared" si="152"/>
        <v>-0.61334787559866921</v>
      </c>
      <c r="BD117" s="599" t="str">
        <f t="shared" ref="BD117:BE122" si="153">IF(BD17="NO","-",BD17/$AP17-1)</f>
        <v>-</v>
      </c>
      <c r="BE117" s="599" t="str">
        <f t="shared" si="153"/>
        <v>-</v>
      </c>
      <c r="BF117" s="1469"/>
    </row>
    <row r="118" spans="21:61" ht="17.149999999999999" customHeight="1">
      <c r="U118" s="839"/>
      <c r="V118" s="636" t="str">
        <f>'リンク切公表時非表示（グラフの添え物）'!$W$103</f>
        <v>液晶製造</v>
      </c>
      <c r="X118" s="839"/>
      <c r="Y118" s="636" t="str">
        <f>'リンク切公表時非表示（グラフの添え物）'!$X$103</f>
        <v>Liquid Crystals</v>
      </c>
      <c r="Z118" s="253"/>
      <c r="AA118" s="263"/>
      <c r="AB118" s="263"/>
      <c r="AC118" s="263"/>
      <c r="AD118" s="263"/>
      <c r="AE118" s="263"/>
      <c r="AF118" s="263"/>
      <c r="AG118" s="263"/>
      <c r="AH118" s="263"/>
      <c r="AI118" s="263"/>
      <c r="AJ118" s="263"/>
      <c r="AK118" s="263"/>
      <c r="AL118" s="263"/>
      <c r="AM118" s="263"/>
      <c r="AN118" s="263"/>
      <c r="AO118" s="263"/>
      <c r="AP118" s="263"/>
      <c r="AQ118" s="622">
        <f t="shared" si="152"/>
        <v>3.6661783535852921E-2</v>
      </c>
      <c r="AR118" s="622">
        <f t="shared" si="152"/>
        <v>-0.29653274903300264</v>
      </c>
      <c r="AS118" s="622">
        <f t="shared" si="152"/>
        <v>-0.45076091158542697</v>
      </c>
      <c r="AT118" s="622">
        <f t="shared" si="152"/>
        <v>-0.74134849562296257</v>
      </c>
      <c r="AU118" s="622">
        <f t="shared" si="152"/>
        <v>-0.69413031834139938</v>
      </c>
      <c r="AV118" s="622">
        <f t="shared" si="152"/>
        <v>-0.61108696000905338</v>
      </c>
      <c r="AW118" s="622">
        <f t="shared" si="152"/>
        <v>-0.55129009055066391</v>
      </c>
      <c r="AX118" s="622">
        <f t="shared" si="152"/>
        <v>-0.5025209777346088</v>
      </c>
      <c r="AY118" s="622">
        <f t="shared" si="152"/>
        <v>-0.4097292010059369</v>
      </c>
      <c r="AZ118" s="622">
        <f t="shared" si="152"/>
        <v>-0.43129425665746413</v>
      </c>
      <c r="BA118" s="622">
        <f t="shared" si="152"/>
        <v>-0.53158202367384833</v>
      </c>
      <c r="BB118" s="622">
        <f t="shared" si="152"/>
        <v>-0.44643072047373011</v>
      </c>
      <c r="BC118" s="622">
        <f t="shared" si="152"/>
        <v>-0.48230865730238526</v>
      </c>
      <c r="BD118" s="599" t="str">
        <f t="shared" si="153"/>
        <v>-</v>
      </c>
      <c r="BE118" s="599" t="str">
        <f t="shared" si="153"/>
        <v>-</v>
      </c>
      <c r="BF118" s="1469"/>
    </row>
    <row r="119" spans="21:61" ht="17.149999999999999" customHeight="1">
      <c r="U119" s="839"/>
      <c r="V119" s="636" t="str">
        <f>'リンク切公表時非表示（グラフの添え物）'!$W$104</f>
        <v>洗浄剤・溶剤</v>
      </c>
      <c r="X119" s="839"/>
      <c r="Y119" s="636" t="str">
        <f>'リンク切公表時非表示（グラフの添え物）'!$X$104</f>
        <v>Solvents / Cleaning agents</v>
      </c>
      <c r="Z119" s="259"/>
      <c r="AA119" s="263"/>
      <c r="AB119" s="263"/>
      <c r="AC119" s="263"/>
      <c r="AD119" s="263"/>
      <c r="AE119" s="263"/>
      <c r="AF119" s="263"/>
      <c r="AG119" s="263"/>
      <c r="AH119" s="263"/>
      <c r="AI119" s="263"/>
      <c r="AJ119" s="263"/>
      <c r="AK119" s="263"/>
      <c r="AL119" s="263"/>
      <c r="AM119" s="263"/>
      <c r="AN119" s="263"/>
      <c r="AO119" s="263"/>
      <c r="AP119" s="263"/>
      <c r="AQ119" s="622">
        <f t="shared" si="152"/>
        <v>-7.7852861943586982E-3</v>
      </c>
      <c r="AR119" s="622">
        <f t="shared" ref="AR119:BC119" si="154">IF(OR(AR19="NO",$AP19="NO"),"-",AR19/$AP19-1)</f>
        <v>-0.15540609586926202</v>
      </c>
      <c r="AS119" s="622">
        <f t="shared" si="154"/>
        <v>-0.41442360205604234</v>
      </c>
      <c r="AT119" s="622">
        <f t="shared" si="154"/>
        <v>-0.49533132839038785</v>
      </c>
      <c r="AU119" s="622">
        <f t="shared" si="154"/>
        <v>-0.38865056181259483</v>
      </c>
      <c r="AV119" s="622">
        <f t="shared" si="154"/>
        <v>-0.42962308732781895</v>
      </c>
      <c r="AW119" s="622">
        <f t="shared" si="154"/>
        <v>-0.43755325355657182</v>
      </c>
      <c r="AX119" s="622">
        <f t="shared" si="154"/>
        <v>-0.46068290505710152</v>
      </c>
      <c r="AY119" s="622">
        <f t="shared" si="154"/>
        <v>-0.45407443319980734</v>
      </c>
      <c r="AZ119" s="622">
        <f t="shared" si="154"/>
        <v>-0.46101332864996625</v>
      </c>
      <c r="BA119" s="622">
        <f t="shared" si="154"/>
        <v>-0.47951704606899037</v>
      </c>
      <c r="BB119" s="622">
        <f t="shared" si="154"/>
        <v>-0.47279622887923922</v>
      </c>
      <c r="BC119" s="622">
        <f t="shared" si="154"/>
        <v>-0.46524274786560937</v>
      </c>
      <c r="BD119" s="599" t="str">
        <f t="shared" si="153"/>
        <v>-</v>
      </c>
      <c r="BE119" s="599" t="str">
        <f t="shared" si="153"/>
        <v>-</v>
      </c>
      <c r="BF119" s="1469"/>
    </row>
    <row r="120" spans="21:61" ht="17.149999999999999" customHeight="1">
      <c r="U120" s="839"/>
      <c r="V120" s="636" t="str">
        <f>'リンク切公表時非表示（グラフの添え物）'!$W$105</f>
        <v>PFCsの製造時の漏出</v>
      </c>
      <c r="X120" s="839"/>
      <c r="Y120" s="636" t="str">
        <f>'リンク切公表時非表示（グラフの添え物）'!$X$105</f>
        <v>Fugitive emissions from PFCs manufacturing</v>
      </c>
      <c r="Z120" s="253"/>
      <c r="AA120" s="263"/>
      <c r="AB120" s="263"/>
      <c r="AC120" s="263"/>
      <c r="AD120" s="263"/>
      <c r="AE120" s="263"/>
      <c r="AF120" s="263"/>
      <c r="AG120" s="263"/>
      <c r="AH120" s="263"/>
      <c r="AI120" s="263"/>
      <c r="AJ120" s="263"/>
      <c r="AK120" s="263"/>
      <c r="AL120" s="263"/>
      <c r="AM120" s="263"/>
      <c r="AN120" s="263"/>
      <c r="AO120" s="263"/>
      <c r="AP120" s="263"/>
      <c r="AQ120" s="622">
        <f t="shared" si="152"/>
        <v>4.8711922098564564E-2</v>
      </c>
      <c r="AR120" s="622">
        <f t="shared" ref="AR120:BC120" si="155">IF(OR(AR20="NO",$AP20="NO"),"-",AR20/$AP20-1)</f>
        <v>-6.1265206415163642E-2</v>
      </c>
      <c r="AS120" s="622">
        <f t="shared" si="155"/>
        <v>-0.37635607252375314</v>
      </c>
      <c r="AT120" s="622">
        <f t="shared" si="155"/>
        <v>-0.55920111243834081</v>
      </c>
      <c r="AU120" s="622">
        <f t="shared" si="155"/>
        <v>-0.76127934253125851</v>
      </c>
      <c r="AV120" s="622">
        <f t="shared" si="155"/>
        <v>-0.80160427139420931</v>
      </c>
      <c r="AW120" s="622">
        <f t="shared" si="155"/>
        <v>-0.85813143801106473</v>
      </c>
      <c r="AX120" s="622">
        <f t="shared" si="155"/>
        <v>-0.89352362153648335</v>
      </c>
      <c r="AY120" s="622">
        <f t="shared" si="155"/>
        <v>-0.89681596237544403</v>
      </c>
      <c r="AZ120" s="622">
        <f t="shared" si="155"/>
        <v>-0.88988532544299093</v>
      </c>
      <c r="BA120" s="622">
        <f t="shared" si="155"/>
        <v>-0.90668337376020591</v>
      </c>
      <c r="BB120" s="622">
        <f t="shared" si="155"/>
        <v>-0.92536928246873495</v>
      </c>
      <c r="BC120" s="622">
        <f t="shared" si="155"/>
        <v>-0.91602897270703798</v>
      </c>
      <c r="BD120" s="599" t="str">
        <f t="shared" si="153"/>
        <v>-</v>
      </c>
      <c r="BE120" s="599" t="str">
        <f t="shared" si="153"/>
        <v>-</v>
      </c>
      <c r="BF120" s="1469"/>
    </row>
    <row r="121" spans="21:61" ht="17.149999999999999" customHeight="1">
      <c r="U121" s="838"/>
      <c r="V121" s="636" t="str">
        <f>'リンク切公表時非表示（グラフの添え物）'!$W$106</f>
        <v>その他</v>
      </c>
      <c r="X121" s="839"/>
      <c r="Y121" s="636" t="str">
        <f>'リンク切公表時非表示（グラフの添え物）'!$X$106</f>
        <v>Other</v>
      </c>
      <c r="Z121" s="258"/>
      <c r="AA121" s="344"/>
      <c r="AB121" s="344"/>
      <c r="AC121" s="344"/>
      <c r="AD121" s="344"/>
      <c r="AE121" s="344"/>
      <c r="AF121" s="344"/>
      <c r="AG121" s="344"/>
      <c r="AH121" s="344"/>
      <c r="AI121" s="344"/>
      <c r="AJ121" s="344"/>
      <c r="AK121" s="344"/>
      <c r="AL121" s="344"/>
      <c r="AM121" s="344"/>
      <c r="AN121" s="344"/>
      <c r="AO121" s="344"/>
      <c r="AP121" s="344"/>
      <c r="AQ121" s="208">
        <f t="shared" si="152"/>
        <v>1.1938409771783638</v>
      </c>
      <c r="AR121" s="208">
        <f t="shared" ref="AR121:BC121" si="156">IF(OR(AR21="NO",$AP21="NO"),"-",AR21/$AP21-1)</f>
        <v>3.8029143363178246</v>
      </c>
      <c r="AS121" s="208">
        <f t="shared" si="156"/>
        <v>7.0165804814694877</v>
      </c>
      <c r="AT121" s="208">
        <f t="shared" si="156"/>
        <v>9.8404131928914236</v>
      </c>
      <c r="AU121" s="208">
        <f t="shared" si="156"/>
        <v>14.016783913842271</v>
      </c>
      <c r="AV121" s="208">
        <f t="shared" si="156"/>
        <v>19.546514387850952</v>
      </c>
      <c r="AW121" s="208" t="str">
        <f t="shared" si="156"/>
        <v>-</v>
      </c>
      <c r="AX121" s="208">
        <f t="shared" si="156"/>
        <v>34.868340482718402</v>
      </c>
      <c r="AY121" s="208">
        <f t="shared" si="156"/>
        <v>30.161078747728258</v>
      </c>
      <c r="AZ121" s="208">
        <f t="shared" si="156"/>
        <v>26.087445114724982</v>
      </c>
      <c r="BA121" s="208">
        <f t="shared" si="156"/>
        <v>71.031659479900796</v>
      </c>
      <c r="BB121" s="208">
        <f t="shared" si="156"/>
        <v>66.602184219399646</v>
      </c>
      <c r="BC121" s="208">
        <f t="shared" si="156"/>
        <v>134.94837907710314</v>
      </c>
      <c r="BD121" s="599" t="str">
        <f t="shared" si="153"/>
        <v>-</v>
      </c>
      <c r="BE121" s="599" t="str">
        <f t="shared" si="153"/>
        <v>-</v>
      </c>
      <c r="BF121" s="1469"/>
    </row>
    <row r="122" spans="21:61" ht="17.149999999999999" customHeight="1">
      <c r="U122" s="840"/>
      <c r="V122" s="636" t="str">
        <f>'リンク切公表時非表示（グラフの添え物）'!$W$107</f>
        <v>アルミニウム精錬</v>
      </c>
      <c r="X122" s="1320"/>
      <c r="Y122" s="636" t="str">
        <f>'リンク切公表時非表示（グラフの添え物）'!$X$107</f>
        <v>Aluminum Production</v>
      </c>
      <c r="Z122" s="253"/>
      <c r="AA122" s="263"/>
      <c r="AB122" s="263"/>
      <c r="AC122" s="263"/>
      <c r="AD122" s="263"/>
      <c r="AE122" s="263"/>
      <c r="AF122" s="263"/>
      <c r="AG122" s="263"/>
      <c r="AH122" s="263"/>
      <c r="AI122" s="263"/>
      <c r="AJ122" s="263"/>
      <c r="AK122" s="263"/>
      <c r="AL122" s="263"/>
      <c r="AM122" s="263"/>
      <c r="AN122" s="263"/>
      <c r="AO122" s="263"/>
      <c r="AP122" s="263"/>
      <c r="AQ122" s="622">
        <f t="shared" si="152"/>
        <v>2.6002619241936031E-3</v>
      </c>
      <c r="AR122" s="622">
        <f t="shared" ref="AR122:BC122" si="157">IF(OR(AR22="NO",$AP22="NO"),"-",AR22/$AP22-1)</f>
        <v>-6.2721086009565052E-3</v>
      </c>
      <c r="AS122" s="622">
        <f t="shared" si="157"/>
        <v>-7.7754790871881196E-3</v>
      </c>
      <c r="AT122" s="622">
        <f t="shared" si="157"/>
        <v>-0.25445277839606628</v>
      </c>
      <c r="AU122" s="622">
        <f t="shared" si="157"/>
        <v>-0.29792598292987404</v>
      </c>
      <c r="AV122" s="622">
        <f t="shared" si="157"/>
        <v>-0.29936135972053768</v>
      </c>
      <c r="AW122" s="622">
        <f t="shared" si="157"/>
        <v>-0.39020933230036059</v>
      </c>
      <c r="AX122" s="622">
        <f t="shared" si="157"/>
        <v>-0.55912993315009007</v>
      </c>
      <c r="AY122" s="622">
        <f t="shared" si="157"/>
        <v>-0.91212488159059424</v>
      </c>
      <c r="AZ122" s="208" t="str">
        <f t="shared" si="157"/>
        <v>-</v>
      </c>
      <c r="BA122" s="208" t="str">
        <f t="shared" si="157"/>
        <v>-</v>
      </c>
      <c r="BB122" s="208" t="str">
        <f t="shared" si="157"/>
        <v>-</v>
      </c>
      <c r="BC122" s="208" t="str">
        <f t="shared" si="157"/>
        <v>-</v>
      </c>
      <c r="BD122" s="599" t="str">
        <f t="shared" si="153"/>
        <v>-</v>
      </c>
      <c r="BE122" s="599" t="str">
        <f t="shared" si="153"/>
        <v>-</v>
      </c>
      <c r="BF122" s="1469"/>
    </row>
    <row r="123" spans="21:61" ht="17.149999999999999" customHeight="1">
      <c r="U123" s="841" t="s">
        <v>942</v>
      </c>
      <c r="V123" s="842"/>
      <c r="X123" s="841" t="s">
        <v>942</v>
      </c>
      <c r="Y123" s="842"/>
      <c r="Z123" s="593"/>
      <c r="AA123" s="594"/>
      <c r="AB123" s="594"/>
      <c r="AC123" s="594"/>
      <c r="AD123" s="594"/>
      <c r="AE123" s="594"/>
      <c r="AF123" s="594"/>
      <c r="AG123" s="594"/>
      <c r="AH123" s="594"/>
      <c r="AI123" s="594"/>
      <c r="AJ123" s="594"/>
      <c r="AK123" s="594"/>
      <c r="AL123" s="594"/>
      <c r="AM123" s="594"/>
      <c r="AN123" s="594"/>
      <c r="AO123" s="594"/>
      <c r="AP123" s="594"/>
      <c r="AQ123" s="1627">
        <f t="shared" ref="AQ123:BE123" si="158">AQ23/$AP23-1</f>
        <v>3.4816870635630215E-2</v>
      </c>
      <c r="AR123" s="1627">
        <f t="shared" si="158"/>
        <v>-6.3514418573697551E-2</v>
      </c>
      <c r="AS123" s="1627">
        <f t="shared" si="158"/>
        <v>-0.17433661834174519</v>
      </c>
      <c r="AT123" s="1627">
        <f t="shared" si="158"/>
        <v>-0.51868275648338324</v>
      </c>
      <c r="AU123" s="1627">
        <f t="shared" si="158"/>
        <v>-0.5229822694585724</v>
      </c>
      <c r="AV123" s="1627">
        <f t="shared" si="158"/>
        <v>-0.5579893333513064</v>
      </c>
      <c r="AW123" s="1627">
        <f t="shared" si="158"/>
        <v>-0.56094720496438089</v>
      </c>
      <c r="AX123" s="1627">
        <f t="shared" si="158"/>
        <v>-0.5872079321758783</v>
      </c>
      <c r="AY123" s="1627">
        <f t="shared" si="158"/>
        <v>-0.59444668189189809</v>
      </c>
      <c r="AZ123" s="1627">
        <f t="shared" si="158"/>
        <v>-0.58723686884759529</v>
      </c>
      <c r="BA123" s="1627">
        <f t="shared" si="158"/>
        <v>-0.57064094966061585</v>
      </c>
      <c r="BB123" s="1627">
        <f t="shared" si="158"/>
        <v>-0.58823847990677658</v>
      </c>
      <c r="BC123" s="1627">
        <f t="shared" si="158"/>
        <v>-0.59364637216122429</v>
      </c>
      <c r="BD123" s="601">
        <f t="shared" si="158"/>
        <v>-1</v>
      </c>
      <c r="BE123" s="601">
        <f t="shared" si="158"/>
        <v>-1</v>
      </c>
      <c r="BF123" s="1469"/>
    </row>
    <row r="124" spans="21:61" ht="17.149999999999999" customHeight="1">
      <c r="U124" s="843"/>
      <c r="V124" s="636" t="str">
        <f>'リンク切公表時非表示（グラフの添え物）'!$W$111</f>
        <v>粒子加速器等</v>
      </c>
      <c r="X124" s="841"/>
      <c r="Y124" s="636" t="str">
        <f>'リンク切公表時非表示（グラフの添え物）'!$X$111</f>
        <v>Accelerators</v>
      </c>
      <c r="Z124" s="258"/>
      <c r="AA124" s="264"/>
      <c r="AB124" s="264"/>
      <c r="AC124" s="264"/>
      <c r="AD124" s="264"/>
      <c r="AE124" s="264"/>
      <c r="AF124" s="264"/>
      <c r="AG124" s="264"/>
      <c r="AH124" s="264"/>
      <c r="AI124" s="264"/>
      <c r="AJ124" s="264"/>
      <c r="AK124" s="264"/>
      <c r="AL124" s="264"/>
      <c r="AM124" s="264"/>
      <c r="AN124" s="264"/>
      <c r="AO124" s="264"/>
      <c r="AP124" s="264"/>
      <c r="AQ124" s="622">
        <f t="shared" ref="AQ124:AR124" si="159">IF(OR(AQ24="NO",$AP24="NO"),"-",AQ24/$AP24-1)</f>
        <v>1.6203692978061568E-2</v>
      </c>
      <c r="AR124" s="622">
        <f t="shared" si="159"/>
        <v>8.8440820817818899E-3</v>
      </c>
      <c r="AS124" s="622">
        <f t="shared" ref="AS124:BC124" si="160">IF(OR(AS24="NO",$AP24="NO"),"-",AS24/$AP24-1)</f>
        <v>6.1902209912776396E-3</v>
      </c>
      <c r="AT124" s="622">
        <f t="shared" si="160"/>
        <v>-4.6885288095634969E-3</v>
      </c>
      <c r="AU124" s="622">
        <f t="shared" si="160"/>
        <v>-5.0378610224321441E-2</v>
      </c>
      <c r="AV124" s="622">
        <f t="shared" si="160"/>
        <v>-4.1797589066445595E-2</v>
      </c>
      <c r="AW124" s="622">
        <f t="shared" si="160"/>
        <v>-1.7128764863208579E-2</v>
      </c>
      <c r="AX124" s="622">
        <f t="shared" si="160"/>
        <v>-1.5300294749840515E-2</v>
      </c>
      <c r="AY124" s="622">
        <f t="shared" si="160"/>
        <v>-1.7002725009268138E-2</v>
      </c>
      <c r="AZ124" s="622">
        <f t="shared" si="160"/>
        <v>-3.8418454665458235E-2</v>
      </c>
      <c r="BA124" s="622">
        <f t="shared" si="160"/>
        <v>-6.2178873963034675E-2</v>
      </c>
      <c r="BB124" s="622">
        <f t="shared" si="160"/>
        <v>-4.8833294089977608E-2</v>
      </c>
      <c r="BC124" s="622">
        <f t="shared" si="160"/>
        <v>-4.6383772305769622E-2</v>
      </c>
      <c r="BD124" s="599" t="str">
        <f t="shared" ref="BD124:BE124" si="161">IF(BD24="NO","-",BD24/$AP24-1)</f>
        <v>-</v>
      </c>
      <c r="BE124" s="599" t="str">
        <f t="shared" si="161"/>
        <v>-</v>
      </c>
      <c r="BF124" s="1469"/>
    </row>
    <row r="125" spans="21:61" ht="17.149999999999999" customHeight="1">
      <c r="U125" s="843"/>
      <c r="V125" s="636" t="str">
        <f>'リンク切公表時非表示（グラフの添え物）'!$W$112</f>
        <v>電気絶縁ガス使用機器</v>
      </c>
      <c r="X125" s="841"/>
      <c r="Y125" s="636" t="str">
        <f>'リンク切公表時非表示（グラフの添え物）'!$X$112</f>
        <v>Electrical Equipment</v>
      </c>
      <c r="Z125" s="253"/>
      <c r="AA125" s="263"/>
      <c r="AB125" s="263"/>
      <c r="AC125" s="263"/>
      <c r="AD125" s="263"/>
      <c r="AE125" s="263"/>
      <c r="AF125" s="263"/>
      <c r="AG125" s="263"/>
      <c r="AH125" s="263"/>
      <c r="AI125" s="263"/>
      <c r="AJ125" s="263"/>
      <c r="AK125" s="263"/>
      <c r="AL125" s="263"/>
      <c r="AM125" s="263"/>
      <c r="AN125" s="263"/>
      <c r="AO125" s="263"/>
      <c r="AP125" s="263"/>
      <c r="AQ125" s="622">
        <f t="shared" ref="AQ125:AR125" si="162">IF(OR(AQ25="NO",$AP25="NO"),"-",AQ25/$AP25-1)</f>
        <v>7.5074113475554149E-2</v>
      </c>
      <c r="AR125" s="622">
        <f t="shared" si="162"/>
        <v>-2.1641691707034116E-2</v>
      </c>
      <c r="AS125" s="622">
        <f t="shared" ref="AS125:BC125" si="163">IF(OR(AS25="NO",$AP25="NO"),"-",AS25/$AP25-1)</f>
        <v>-7.928524380814217E-2</v>
      </c>
      <c r="AT125" s="622">
        <f t="shared" si="163"/>
        <v>-0.20932721404396026</v>
      </c>
      <c r="AU125" s="622">
        <f t="shared" si="163"/>
        <v>-0.30819114329383046</v>
      </c>
      <c r="AV125" s="622">
        <f t="shared" si="163"/>
        <v>-0.21439715913369728</v>
      </c>
      <c r="AW125" s="622">
        <f t="shared" si="163"/>
        <v>-0.20070830739140655</v>
      </c>
      <c r="AX125" s="622">
        <f t="shared" si="163"/>
        <v>-0.28537639039001439</v>
      </c>
      <c r="AY125" s="622">
        <f t="shared" si="163"/>
        <v>-0.33100589619764709</v>
      </c>
      <c r="AZ125" s="622">
        <f t="shared" si="163"/>
        <v>-0.3216771972325303</v>
      </c>
      <c r="BA125" s="622">
        <f t="shared" si="163"/>
        <v>-0.27133264249144295</v>
      </c>
      <c r="BB125" s="622">
        <f t="shared" si="163"/>
        <v>-0.31072611583869947</v>
      </c>
      <c r="BC125" s="622">
        <f t="shared" si="163"/>
        <v>-0.36396053928093752</v>
      </c>
      <c r="BD125" s="599" t="str">
        <f t="shared" ref="BD125:BE125" si="164">IF(BD25="NO","-",BD25/$AP25-1)</f>
        <v>-</v>
      </c>
      <c r="BE125" s="599" t="str">
        <f t="shared" si="164"/>
        <v>-</v>
      </c>
      <c r="BF125" s="1469"/>
    </row>
    <row r="126" spans="21:61" ht="17.149999999999999" customHeight="1">
      <c r="U126" s="843"/>
      <c r="V126" s="636" t="str">
        <f>'リンク切公表時非表示（グラフの添え物）'!$W$113</f>
        <v>マグネシウム鋳造</v>
      </c>
      <c r="X126" s="841"/>
      <c r="Y126" s="636" t="str">
        <f>'リンク切公表時非表示（グラフの添え物）'!$X$113</f>
        <v>Magnesium Foundries</v>
      </c>
      <c r="Z126" s="253"/>
      <c r="AA126" s="263"/>
      <c r="AB126" s="263"/>
      <c r="AC126" s="263"/>
      <c r="AD126" s="263"/>
      <c r="AE126" s="263"/>
      <c r="AF126" s="263"/>
      <c r="AG126" s="263"/>
      <c r="AH126" s="263"/>
      <c r="AI126" s="263"/>
      <c r="AJ126" s="263"/>
      <c r="AK126" s="263"/>
      <c r="AL126" s="263"/>
      <c r="AM126" s="263"/>
      <c r="AN126" s="263"/>
      <c r="AO126" s="263"/>
      <c r="AP126" s="263"/>
      <c r="AQ126" s="622">
        <f t="shared" ref="AQ126:AR126" si="165">IF(OR(AQ26="NO",$AP26="NO"),"-",AQ26/$AP26-1)</f>
        <v>-5.7224894604820942E-2</v>
      </c>
      <c r="AR126" s="622">
        <f t="shared" si="165"/>
        <v>-5.8730107983074431E-2</v>
      </c>
      <c r="AS126" s="622">
        <f t="shared" ref="AS126:BC126" si="166">IF(OR(AS26="NO",$AP26="NO"),"-",AS26/$AP26-1)</f>
        <v>-0.43621895929443333</v>
      </c>
      <c r="AT126" s="622">
        <f t="shared" si="166"/>
        <v>-0.79348679827634916</v>
      </c>
      <c r="AU126" s="622">
        <f t="shared" si="166"/>
        <v>-0.7339490422194207</v>
      </c>
      <c r="AV126" s="622">
        <f t="shared" si="166"/>
        <v>-0.83478943862107935</v>
      </c>
      <c r="AW126" s="622">
        <f t="shared" si="166"/>
        <v>-0.83478943862107935</v>
      </c>
      <c r="AX126" s="622">
        <f t="shared" si="166"/>
        <v>-0.8554407587934445</v>
      </c>
      <c r="AY126" s="622">
        <f t="shared" si="166"/>
        <v>-0.83478943862107935</v>
      </c>
      <c r="AZ126" s="622">
        <f t="shared" si="166"/>
        <v>-0.79348679827634916</v>
      </c>
      <c r="BA126" s="622">
        <f t="shared" si="166"/>
        <v>-0.71501178162136192</v>
      </c>
      <c r="BB126" s="622">
        <f t="shared" si="166"/>
        <v>-0.77696574213845704</v>
      </c>
      <c r="BC126" s="622">
        <f t="shared" si="166"/>
        <v>-0.75218415793161908</v>
      </c>
      <c r="BD126" s="599" t="str">
        <f t="shared" ref="BD126:BE126" si="167">IF(BD26="NO","-",BD26/$AP26-1)</f>
        <v>-</v>
      </c>
      <c r="BE126" s="599" t="str">
        <f t="shared" si="167"/>
        <v>-</v>
      </c>
      <c r="BF126" s="1469"/>
    </row>
    <row r="127" spans="21:61" ht="17.149999999999999" customHeight="1">
      <c r="U127" s="843"/>
      <c r="V127" s="636" t="str">
        <f>'リンク切公表時非表示（グラフの添え物）'!$W$114</f>
        <v>半導体製造</v>
      </c>
      <c r="X127" s="841"/>
      <c r="Y127" s="636" t="str">
        <f>'リンク切公表時非表示（グラフの添え物）'!$X$114</f>
        <v>Semiconductor Manufacturing</v>
      </c>
      <c r="Z127" s="253"/>
      <c r="AA127" s="263"/>
      <c r="AB127" s="263"/>
      <c r="AC127" s="263"/>
      <c r="AD127" s="263"/>
      <c r="AE127" s="263"/>
      <c r="AF127" s="263"/>
      <c r="AG127" s="263"/>
      <c r="AH127" s="263"/>
      <c r="AI127" s="263"/>
      <c r="AJ127" s="263"/>
      <c r="AK127" s="263"/>
      <c r="AL127" s="263"/>
      <c r="AM127" s="263"/>
      <c r="AN127" s="263"/>
      <c r="AO127" s="263"/>
      <c r="AP127" s="263"/>
      <c r="AQ127" s="622">
        <f t="shared" ref="AQ127:AR127" si="168">IF(OR(AQ27="NO",$AP27="NO"),"-",AQ27/$AP27-1)</f>
        <v>-0.14226886379615145</v>
      </c>
      <c r="AR127" s="622">
        <f t="shared" si="168"/>
        <v>-0.20289204909198622</v>
      </c>
      <c r="AS127" s="622">
        <f t="shared" ref="AS127:BC127" si="169">IF(OR(AS27="NO",$AP27="NO"),"-",AS27/$AP27-1)</f>
        <v>-0.39168157816411198</v>
      </c>
      <c r="AT127" s="622">
        <f t="shared" si="169"/>
        <v>-0.60955176935752886</v>
      </c>
      <c r="AU127" s="622">
        <f t="shared" si="169"/>
        <v>-0.58388910182232712</v>
      </c>
      <c r="AV127" s="622">
        <f t="shared" si="169"/>
        <v>-0.63625516622608536</v>
      </c>
      <c r="AW127" s="622">
        <f t="shared" si="169"/>
        <v>-0.66023111610870622</v>
      </c>
      <c r="AX127" s="622">
        <f t="shared" si="169"/>
        <v>-0.66408389676637203</v>
      </c>
      <c r="AY127" s="622">
        <f t="shared" si="169"/>
        <v>-0.67650353567093546</v>
      </c>
      <c r="AZ127" s="622">
        <f t="shared" si="169"/>
        <v>-0.65944163219257579</v>
      </c>
      <c r="BA127" s="622">
        <f t="shared" si="169"/>
        <v>-0.64430943402270979</v>
      </c>
      <c r="BB127" s="622">
        <f t="shared" si="169"/>
        <v>-0.62987053030259754</v>
      </c>
      <c r="BC127" s="622">
        <f t="shared" si="169"/>
        <v>-0.66288489421269448</v>
      </c>
      <c r="BD127" s="599" t="str">
        <f t="shared" ref="BD127:BE127" si="170">IF(BD27="NO","-",BD27/$AP27-1)</f>
        <v>-</v>
      </c>
      <c r="BE127" s="599" t="str">
        <f t="shared" si="170"/>
        <v>-</v>
      </c>
      <c r="BF127" s="1469"/>
    </row>
    <row r="128" spans="21:61" ht="17.149999999999999" customHeight="1">
      <c r="U128" s="843"/>
      <c r="V128" s="636" t="str">
        <f>'リンク切公表時非表示（グラフの添え物）'!$W$115</f>
        <v>液晶製造</v>
      </c>
      <c r="X128" s="843"/>
      <c r="Y128" s="636" t="str">
        <f>'リンク切公表時非表示（グラフの添え物）'!$X$115</f>
        <v>Liquid Crystals</v>
      </c>
      <c r="Z128" s="259"/>
      <c r="AA128" s="263"/>
      <c r="AB128" s="263"/>
      <c r="AC128" s="263"/>
      <c r="AD128" s="263"/>
      <c r="AE128" s="263"/>
      <c r="AF128" s="263"/>
      <c r="AG128" s="263"/>
      <c r="AH128" s="263"/>
      <c r="AI128" s="263"/>
      <c r="AJ128" s="263"/>
      <c r="AK128" s="263"/>
      <c r="AL128" s="263"/>
      <c r="AM128" s="263"/>
      <c r="AN128" s="263"/>
      <c r="AO128" s="263"/>
      <c r="AP128" s="263"/>
      <c r="AQ128" s="622">
        <f t="shared" ref="AQ128:AR128" si="171">IF(OR(AQ28="NO",$AP28="NO"),"-",AQ28/$AP28-1)</f>
        <v>-0.19574967479899819</v>
      </c>
      <c r="AR128" s="622">
        <f t="shared" si="171"/>
        <v>-0.48647154102030066</v>
      </c>
      <c r="AS128" s="622">
        <f t="shared" ref="AS128:BC128" si="172">IF(OR(AS28="NO",$AP28="NO"),"-",AS28/$AP28-1)</f>
        <v>-0.58423518171818034</v>
      </c>
      <c r="AT128" s="622">
        <f t="shared" si="172"/>
        <v>-0.71986414753223138</v>
      </c>
      <c r="AU128" s="622">
        <f t="shared" si="172"/>
        <v>-0.6222392510690119</v>
      </c>
      <c r="AV128" s="622">
        <f t="shared" si="172"/>
        <v>-0.72192761164081198</v>
      </c>
      <c r="AW128" s="622">
        <f t="shared" si="172"/>
        <v>-0.75827897748502004</v>
      </c>
      <c r="AX128" s="622">
        <f t="shared" si="172"/>
        <v>-0.76137494291684549</v>
      </c>
      <c r="AY128" s="622">
        <f t="shared" si="172"/>
        <v>-0.73155268486869729</v>
      </c>
      <c r="AZ128" s="622">
        <f t="shared" si="172"/>
        <v>-0.73129407511451217</v>
      </c>
      <c r="BA128" s="622">
        <f t="shared" si="172"/>
        <v>-0.77998559977485349</v>
      </c>
      <c r="BB128" s="622">
        <f t="shared" si="172"/>
        <v>-0.77146429535170136</v>
      </c>
      <c r="BC128" s="622">
        <f t="shared" si="172"/>
        <v>-0.76549444390628651</v>
      </c>
      <c r="BD128" s="599" t="str">
        <f t="shared" ref="BD128:BE128" si="173">IF(BD28="NO","-",BD28/$AP28-1)</f>
        <v>-</v>
      </c>
      <c r="BE128" s="599" t="str">
        <f t="shared" si="173"/>
        <v>-</v>
      </c>
      <c r="BF128" s="1469"/>
    </row>
    <row r="129" spans="2:62" ht="17.149999999999999" customHeight="1">
      <c r="U129" s="844"/>
      <c r="V129" s="636" t="str">
        <f>'リンク切公表時非表示（グラフの添え物）'!$W$116</f>
        <v>SF6 製造時の漏出</v>
      </c>
      <c r="X129" s="844"/>
      <c r="Y129" s="636" t="str">
        <f>'リンク切公表時非表示（グラフの添え物）'!$X$116</f>
        <v>Fugitive emissions from SF6 manufacturing</v>
      </c>
      <c r="Z129" s="253"/>
      <c r="AA129" s="263"/>
      <c r="AB129" s="263"/>
      <c r="AC129" s="263"/>
      <c r="AD129" s="263"/>
      <c r="AE129" s="263"/>
      <c r="AF129" s="263"/>
      <c r="AG129" s="263"/>
      <c r="AH129" s="263"/>
      <c r="AI129" s="263"/>
      <c r="AJ129" s="263"/>
      <c r="AK129" s="263"/>
      <c r="AL129" s="263"/>
      <c r="AM129" s="263"/>
      <c r="AN129" s="263"/>
      <c r="AO129" s="263"/>
      <c r="AP129" s="263"/>
      <c r="AQ129" s="622">
        <f t="shared" ref="AQ129:AR129" si="174">IF(OR(AQ29="NO",$AP29="NO"),"-",AQ29/$AP29-1)</f>
        <v>0.40122549019607878</v>
      </c>
      <c r="AR129" s="622">
        <f t="shared" si="174"/>
        <v>0.22941176470588243</v>
      </c>
      <c r="AS129" s="622">
        <f t="shared" ref="AS129:BC129" si="175">IF(OR(AS29="NO",$AP29="NO"),"-",AS29/$AP29-1)</f>
        <v>0.32107843137254921</v>
      </c>
      <c r="AT129" s="622">
        <f t="shared" si="175"/>
        <v>-0.75</v>
      </c>
      <c r="AU129" s="622">
        <f t="shared" si="175"/>
        <v>-0.79656862745098034</v>
      </c>
      <c r="AV129" s="622">
        <f t="shared" si="175"/>
        <v>-0.85784313725490191</v>
      </c>
      <c r="AW129" s="622">
        <f t="shared" si="175"/>
        <v>-0.86764705882352944</v>
      </c>
      <c r="AX129" s="622">
        <f t="shared" si="175"/>
        <v>-0.90024509803921571</v>
      </c>
      <c r="AY129" s="622">
        <f t="shared" si="175"/>
        <v>-0.93382352941176472</v>
      </c>
      <c r="AZ129" s="622">
        <f t="shared" si="175"/>
        <v>-0.94362745098039214</v>
      </c>
      <c r="BA129" s="622">
        <f t="shared" si="175"/>
        <v>-0.94578431488252157</v>
      </c>
      <c r="BB129" s="622">
        <f t="shared" si="175"/>
        <v>-0.95625000081810296</v>
      </c>
      <c r="BC129" s="622">
        <f t="shared" si="175"/>
        <v>-0.95102941186404699</v>
      </c>
      <c r="BD129" s="599" t="str">
        <f t="shared" ref="BD129:BE129" si="176">IF(BD29="NO","-",BD29/$AP29-1)</f>
        <v>-</v>
      </c>
      <c r="BE129" s="599" t="str">
        <f t="shared" si="176"/>
        <v>-</v>
      </c>
      <c r="BF129" s="1469"/>
    </row>
    <row r="130" spans="2:62" ht="17.149999999999999" customHeight="1">
      <c r="U130" s="739" t="s">
        <v>944</v>
      </c>
      <c r="V130" s="845"/>
      <c r="X130" s="739" t="s">
        <v>944</v>
      </c>
      <c r="Y130" s="845"/>
      <c r="Z130" s="590"/>
      <c r="AA130" s="592"/>
      <c r="AB130" s="592"/>
      <c r="AC130" s="592"/>
      <c r="AD130" s="592"/>
      <c r="AE130" s="592"/>
      <c r="AF130" s="592"/>
      <c r="AG130" s="592"/>
      <c r="AH130" s="592"/>
      <c r="AI130" s="592"/>
      <c r="AJ130" s="592"/>
      <c r="AK130" s="592"/>
      <c r="AL130" s="592"/>
      <c r="AM130" s="592"/>
      <c r="AN130" s="592"/>
      <c r="AO130" s="592"/>
      <c r="AP130" s="592"/>
      <c r="AQ130" s="1624">
        <f t="shared" ref="AQ130:BE130" si="177">AQ30/$AP30-1</f>
        <v>-4.7860599852782681E-2</v>
      </c>
      <c r="AR130" s="1624">
        <f t="shared" si="177"/>
        <v>7.8168529141559695E-2</v>
      </c>
      <c r="AS130" s="1624">
        <f t="shared" si="177"/>
        <v>6.3101241351533055E-3</v>
      </c>
      <c r="AT130" s="1624">
        <f t="shared" si="177"/>
        <v>-7.9902902925055974E-2</v>
      </c>
      <c r="AU130" s="1624">
        <f t="shared" si="177"/>
        <v>4.6195776949533363E-2</v>
      </c>
      <c r="AV130" s="1624">
        <f t="shared" si="177"/>
        <v>0.22328972439760575</v>
      </c>
      <c r="AW130" s="1624">
        <f t="shared" si="177"/>
        <v>2.724611105323671E-2</v>
      </c>
      <c r="AX130" s="1624">
        <f t="shared" si="177"/>
        <v>9.8851290009758452E-2</v>
      </c>
      <c r="AY130" s="1624">
        <f t="shared" si="177"/>
        <v>-0.23705434360720512</v>
      </c>
      <c r="AZ130" s="1624">
        <f t="shared" si="177"/>
        <v>-0.61200609469852618</v>
      </c>
      <c r="BA130" s="1624">
        <f t="shared" si="177"/>
        <v>-0.56892535061429195</v>
      </c>
      <c r="BB130" s="1624">
        <f t="shared" si="177"/>
        <v>-0.69439478923548714</v>
      </c>
      <c r="BC130" s="1624">
        <f t="shared" si="177"/>
        <v>-0.8080540993112284</v>
      </c>
      <c r="BD130" s="602">
        <f t="shared" si="177"/>
        <v>-1</v>
      </c>
      <c r="BE130" s="602">
        <f t="shared" si="177"/>
        <v>-1</v>
      </c>
      <c r="BF130" s="1469"/>
    </row>
    <row r="131" spans="2:62" ht="17.149999999999999" customHeight="1">
      <c r="U131" s="739"/>
      <c r="V131" s="778" t="str">
        <f>'リンク切公表時非表示（グラフの添え物）'!$W$120</f>
        <v>半導体製造</v>
      </c>
      <c r="X131" s="739"/>
      <c r="Y131" s="778" t="str">
        <f>'リンク切公表時非表示（グラフの添え物）'!$X$120</f>
        <v>Semiconductor Manufacturing</v>
      </c>
      <c r="Z131" s="258"/>
      <c r="AA131" s="264"/>
      <c r="AB131" s="264"/>
      <c r="AC131" s="264"/>
      <c r="AD131" s="264"/>
      <c r="AE131" s="264"/>
      <c r="AF131" s="264"/>
      <c r="AG131" s="264"/>
      <c r="AH131" s="264"/>
      <c r="AI131" s="264"/>
      <c r="AJ131" s="264"/>
      <c r="AK131" s="264"/>
      <c r="AL131" s="264"/>
      <c r="AM131" s="264"/>
      <c r="AN131" s="264"/>
      <c r="AO131" s="264"/>
      <c r="AP131" s="264"/>
      <c r="AQ131" s="622">
        <f t="shared" ref="AQ131:BC131" si="178">IF(OR(AQ31="NO",$AP31="NO"),"-",AQ31/$AP31-1)</f>
        <v>0.19945856843650289</v>
      </c>
      <c r="AR131" s="622">
        <f t="shared" si="178"/>
        <v>0.52236892475606078</v>
      </c>
      <c r="AS131" s="622">
        <f t="shared" si="178"/>
        <v>0.41140309748538062</v>
      </c>
      <c r="AT131" s="622">
        <f t="shared" si="178"/>
        <v>0.13097747283901939</v>
      </c>
      <c r="AU131" s="622">
        <f t="shared" si="178"/>
        <v>0.184139003798796</v>
      </c>
      <c r="AV131" s="622">
        <f t="shared" si="178"/>
        <v>8.5592168820787906E-2</v>
      </c>
      <c r="AW131" s="622">
        <f t="shared" si="178"/>
        <v>9.9309630218295419E-2</v>
      </c>
      <c r="AX131" s="622">
        <f t="shared" si="178"/>
        <v>-0.31832646845279911</v>
      </c>
      <c r="AY131" s="622">
        <f t="shared" si="178"/>
        <v>-0.18026485684437044</v>
      </c>
      <c r="AZ131" s="622">
        <f t="shared" si="178"/>
        <v>-0.1017495518781184</v>
      </c>
      <c r="BA131" s="622">
        <f t="shared" si="178"/>
        <v>0.1370023535168392</v>
      </c>
      <c r="BB131" s="622">
        <f t="shared" si="178"/>
        <v>0.20306791449971939</v>
      </c>
      <c r="BC131" s="622">
        <f t="shared" si="178"/>
        <v>0.2630362789153331</v>
      </c>
      <c r="BD131" s="599" t="str">
        <f t="shared" ref="BD131:BE131" si="179">IF(BD31="NO","-",BD31/$AP31-1)</f>
        <v>-</v>
      </c>
      <c r="BE131" s="599" t="str">
        <f t="shared" si="179"/>
        <v>-</v>
      </c>
      <c r="BF131" s="1469"/>
    </row>
    <row r="132" spans="2:62" ht="17.149999999999999" customHeight="1">
      <c r="U132" s="739"/>
      <c r="V132" s="778" t="str">
        <f>'リンク切公表時非表示（グラフの添え物）'!$W$121</f>
        <v>NF3の製造時の漏出</v>
      </c>
      <c r="X132" s="739"/>
      <c r="Y132" s="778" t="str">
        <f>'リンク切公表時非表示（グラフの添え物）'!$X$121</f>
        <v>Fugitive emissions from NF3 manufacturing</v>
      </c>
      <c r="Z132" s="258"/>
      <c r="AA132" s="264"/>
      <c r="AB132" s="264"/>
      <c r="AC132" s="264"/>
      <c r="AD132" s="264"/>
      <c r="AE132" s="264"/>
      <c r="AF132" s="264"/>
      <c r="AG132" s="264"/>
      <c r="AH132" s="264"/>
      <c r="AI132" s="264"/>
      <c r="AJ132" s="264"/>
      <c r="AK132" s="264"/>
      <c r="AL132" s="264"/>
      <c r="AM132" s="264"/>
      <c r="AN132" s="264"/>
      <c r="AO132" s="264"/>
      <c r="AP132" s="264"/>
      <c r="AQ132" s="622">
        <f t="shared" ref="AQ132:BC132" si="180">IF(OR(AQ32="NO",$AP32="NO"),"-",AQ32/$AP32-1)</f>
        <v>-9.4313453536754133E-2</v>
      </c>
      <c r="AR132" s="622">
        <f t="shared" si="180"/>
        <v>-9.7087378640777766E-3</v>
      </c>
      <c r="AS132" s="622">
        <f t="shared" si="180"/>
        <v>-1.386962552011084E-2</v>
      </c>
      <c r="AT132" s="622">
        <f t="shared" si="180"/>
        <v>-7.3509015256587817E-2</v>
      </c>
      <c r="AU132" s="622">
        <f t="shared" si="180"/>
        <v>6.6574202496532564E-2</v>
      </c>
      <c r="AV132" s="622">
        <f t="shared" si="180"/>
        <v>0.29126213592233019</v>
      </c>
      <c r="AW132" s="622">
        <f t="shared" si="180"/>
        <v>5.9639389736476867E-2</v>
      </c>
      <c r="AX132" s="622">
        <f t="shared" si="180"/>
        <v>0.1983356449375866</v>
      </c>
      <c r="AY132" s="622">
        <f t="shared" si="180"/>
        <v>-0.22211650485436885</v>
      </c>
      <c r="AZ132" s="622">
        <f t="shared" si="180"/>
        <v>-0.67406380027739243</v>
      </c>
      <c r="BA132" s="622">
        <f t="shared" si="180"/>
        <v>-0.6518723941543727</v>
      </c>
      <c r="BB132" s="622">
        <f t="shared" si="180"/>
        <v>-0.81123439316610679</v>
      </c>
      <c r="BC132" s="622">
        <f t="shared" si="180"/>
        <v>-0.95325936234443764</v>
      </c>
      <c r="BD132" s="599" t="str">
        <f t="shared" ref="BD132:BE132" si="181">IF(BD32="NO","-",BD32/$AP32-1)</f>
        <v>-</v>
      </c>
      <c r="BE132" s="599" t="str">
        <f t="shared" si="181"/>
        <v>-</v>
      </c>
      <c r="BF132" s="1469"/>
    </row>
    <row r="133" spans="2:62" ht="17.149999999999999" customHeight="1" thickBot="1">
      <c r="U133" s="739"/>
      <c r="V133" s="637" t="str">
        <f>'リンク切公表時非表示（グラフの添え物）'!$W$122</f>
        <v>液晶製造</v>
      </c>
      <c r="X133" s="739"/>
      <c r="Y133" s="637" t="str">
        <f>'リンク切公表時非表示（グラフの添え物）'!$X$122</f>
        <v>Liquid Crystals</v>
      </c>
      <c r="Z133" s="260"/>
      <c r="AA133" s="265"/>
      <c r="AB133" s="265"/>
      <c r="AC133" s="265"/>
      <c r="AD133" s="265"/>
      <c r="AE133" s="265"/>
      <c r="AF133" s="265"/>
      <c r="AG133" s="265"/>
      <c r="AH133" s="265"/>
      <c r="AI133" s="265"/>
      <c r="AJ133" s="265"/>
      <c r="AK133" s="265"/>
      <c r="AL133" s="265"/>
      <c r="AM133" s="265"/>
      <c r="AN133" s="265"/>
      <c r="AO133" s="265"/>
      <c r="AP133" s="265"/>
      <c r="AQ133" s="1625">
        <f t="shared" ref="AQ133:BC133" si="182">IF(OR(AQ33="NO",$AP33="NO"),"-",AQ33/$AP33-1)</f>
        <v>0.20399019801328855</v>
      </c>
      <c r="AR133" s="1625">
        <f t="shared" si="182"/>
        <v>0.60859526393940389</v>
      </c>
      <c r="AS133" s="1625">
        <f t="shared" si="182"/>
        <v>-0.56329750939893575</v>
      </c>
      <c r="AT133" s="1625">
        <f t="shared" si="182"/>
        <v>-0.67328958103377234</v>
      </c>
      <c r="AU133" s="1625">
        <f t="shared" si="182"/>
        <v>-0.62647248536280509</v>
      </c>
      <c r="AV133" s="1625">
        <f t="shared" si="182"/>
        <v>-0.65666781790671669</v>
      </c>
      <c r="AW133" s="1625">
        <f t="shared" si="182"/>
        <v>-0.70620173014933241</v>
      </c>
      <c r="AX133" s="1625">
        <f t="shared" si="182"/>
        <v>-0.69712259061903825</v>
      </c>
      <c r="AY133" s="1625">
        <f t="shared" si="182"/>
        <v>-0.62901779488191578</v>
      </c>
      <c r="AZ133" s="1625">
        <f t="shared" si="182"/>
        <v>-0.68584210249325694</v>
      </c>
      <c r="BA133" s="1625">
        <f t="shared" si="182"/>
        <v>-0.72216610749292809</v>
      </c>
      <c r="BB133" s="1625">
        <f t="shared" si="182"/>
        <v>-0.68917627129794101</v>
      </c>
      <c r="BC133" s="1625">
        <f t="shared" si="182"/>
        <v>-0.70061719919742127</v>
      </c>
      <c r="BD133" s="605" t="str">
        <f t="shared" ref="BD133:BE133" si="183">IF(BD33="NO","-",BD33/$AP33-1)</f>
        <v>-</v>
      </c>
      <c r="BE133" s="605" t="str">
        <f t="shared" si="183"/>
        <v>-</v>
      </c>
      <c r="BF133" s="1469"/>
    </row>
    <row r="134" spans="2:62" ht="17.149999999999999" customHeight="1" thickTop="1">
      <c r="B134" s="1" t="s">
        <v>21</v>
      </c>
      <c r="U134" s="434" t="s">
        <v>63</v>
      </c>
      <c r="V134" s="847"/>
      <c r="X134" s="434" t="s">
        <v>822</v>
      </c>
      <c r="Y134" s="847"/>
      <c r="Z134" s="257"/>
      <c r="AA134" s="117"/>
      <c r="AB134" s="117"/>
      <c r="AC134" s="117"/>
      <c r="AD134" s="117"/>
      <c r="AE134" s="117"/>
      <c r="AF134" s="117"/>
      <c r="AG134" s="117"/>
      <c r="AH134" s="117"/>
      <c r="AI134" s="117"/>
      <c r="AJ134" s="117"/>
      <c r="AK134" s="117"/>
      <c r="AL134" s="117"/>
      <c r="AM134" s="117"/>
      <c r="AN134" s="117"/>
      <c r="AO134" s="117"/>
      <c r="AP134" s="117"/>
      <c r="AQ134" s="1626">
        <f t="shared" ref="AQ134:BE134" si="184">AQ34/$AP34-1</f>
        <v>8.335299327352419E-2</v>
      </c>
      <c r="AR134" s="1626">
        <f t="shared" si="184"/>
        <v>0.10814106028621873</v>
      </c>
      <c r="AS134" s="1626">
        <f t="shared" si="184"/>
        <v>9.8972737269698907E-2</v>
      </c>
      <c r="AT134" s="1626">
        <f t="shared" si="184"/>
        <v>3.0401533770352707E-2</v>
      </c>
      <c r="AU134" s="1626">
        <f t="shared" si="184"/>
        <v>0.12885840492145095</v>
      </c>
      <c r="AV134" s="1626">
        <f t="shared" si="184"/>
        <v>0.214155215533675</v>
      </c>
      <c r="AW134" s="1626">
        <f t="shared" si="184"/>
        <v>0.30851929239453457</v>
      </c>
      <c r="AX134" s="1626">
        <f t="shared" si="184"/>
        <v>0.40026306354595298</v>
      </c>
      <c r="AY134" s="1626">
        <f t="shared" si="184"/>
        <v>0.5160145068096742</v>
      </c>
      <c r="AZ134" s="1626">
        <f t="shared" si="184"/>
        <v>0.62030618126856885</v>
      </c>
      <c r="BA134" s="1626">
        <f t="shared" si="184"/>
        <v>0.74665693696738455</v>
      </c>
      <c r="BB134" s="1626">
        <f t="shared" si="184"/>
        <v>0.82477664785002491</v>
      </c>
      <c r="BC134" s="1626">
        <f t="shared" si="184"/>
        <v>0.89202792713772272</v>
      </c>
      <c r="BD134" s="603">
        <f t="shared" si="184"/>
        <v>-1</v>
      </c>
      <c r="BE134" s="603">
        <f t="shared" si="184"/>
        <v>-1</v>
      </c>
      <c r="BF134" s="1469"/>
      <c r="BH134" s="99"/>
      <c r="BI134" s="99"/>
      <c r="BJ134" s="99"/>
    </row>
    <row r="135" spans="2:62" s="198" customFormat="1" ht="17.149999999999999" customHeight="1">
      <c r="U135" s="249"/>
      <c r="V135" s="249"/>
      <c r="X135" s="249"/>
      <c r="Y135" s="249"/>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H135" s="251"/>
      <c r="BI135" s="251"/>
      <c r="BJ135" s="251"/>
    </row>
    <row r="136" spans="2:62">
      <c r="U136" s="1" t="s">
        <v>321</v>
      </c>
      <c r="X136" s="1" t="s">
        <v>949</v>
      </c>
    </row>
    <row r="137" spans="2:62">
      <c r="U137" s="833"/>
      <c r="V137" s="834"/>
      <c r="X137" s="833"/>
      <c r="Y137" s="834"/>
      <c r="Z137" s="213"/>
      <c r="AA137" s="118">
        <v>1990</v>
      </c>
      <c r="AB137" s="118">
        <f>AA137+1</f>
        <v>1991</v>
      </c>
      <c r="AC137" s="118">
        <f>AB137+1</f>
        <v>1992</v>
      </c>
      <c r="AD137" s="118">
        <f>AC137+1</f>
        <v>1993</v>
      </c>
      <c r="AE137" s="118">
        <f>AD137+1</f>
        <v>1994</v>
      </c>
      <c r="AF137" s="118">
        <v>1995</v>
      </c>
      <c r="AG137" s="118">
        <f t="shared" ref="AG137:BA137" si="185">AF137+1</f>
        <v>1996</v>
      </c>
      <c r="AH137" s="118">
        <f t="shared" si="185"/>
        <v>1997</v>
      </c>
      <c r="AI137" s="118">
        <f t="shared" si="185"/>
        <v>1998</v>
      </c>
      <c r="AJ137" s="118">
        <f t="shared" si="185"/>
        <v>1999</v>
      </c>
      <c r="AK137" s="118">
        <f t="shared" si="185"/>
        <v>2000</v>
      </c>
      <c r="AL137" s="118">
        <f t="shared" si="185"/>
        <v>2001</v>
      </c>
      <c r="AM137" s="118">
        <f t="shared" si="185"/>
        <v>2002</v>
      </c>
      <c r="AN137" s="118">
        <f t="shared" si="185"/>
        <v>2003</v>
      </c>
      <c r="AO137" s="118">
        <f t="shared" si="185"/>
        <v>2004</v>
      </c>
      <c r="AP137" s="118">
        <f t="shared" si="185"/>
        <v>2005</v>
      </c>
      <c r="AQ137" s="118">
        <f t="shared" si="185"/>
        <v>2006</v>
      </c>
      <c r="AR137" s="118">
        <f t="shared" si="185"/>
        <v>2007</v>
      </c>
      <c r="AS137" s="118">
        <f t="shared" si="185"/>
        <v>2008</v>
      </c>
      <c r="AT137" s="118">
        <f t="shared" si="185"/>
        <v>2009</v>
      </c>
      <c r="AU137" s="118">
        <f t="shared" si="185"/>
        <v>2010</v>
      </c>
      <c r="AV137" s="118">
        <f t="shared" si="185"/>
        <v>2011</v>
      </c>
      <c r="AW137" s="118">
        <f t="shared" si="185"/>
        <v>2012</v>
      </c>
      <c r="AX137" s="118">
        <f t="shared" si="185"/>
        <v>2013</v>
      </c>
      <c r="AY137" s="118">
        <f t="shared" si="185"/>
        <v>2014</v>
      </c>
      <c r="AZ137" s="118">
        <f t="shared" si="185"/>
        <v>2015</v>
      </c>
      <c r="BA137" s="118">
        <f t="shared" si="185"/>
        <v>2016</v>
      </c>
      <c r="BB137" s="118">
        <f t="shared" ref="BB137" si="186">BA137+1</f>
        <v>2017</v>
      </c>
      <c r="BC137" s="118">
        <f t="shared" ref="BC137" si="187">BB137+1</f>
        <v>2018</v>
      </c>
      <c r="BD137" s="118">
        <f t="shared" ref="BD137" si="188">BC137+1</f>
        <v>2019</v>
      </c>
      <c r="BE137" s="118">
        <f t="shared" ref="BE137" si="189">BD137+1</f>
        <v>2020</v>
      </c>
      <c r="BF137" s="1471"/>
    </row>
    <row r="138" spans="2:62" ht="17.149999999999999" customHeight="1">
      <c r="U138" s="763" t="s">
        <v>19</v>
      </c>
      <c r="V138" s="722"/>
      <c r="X138" s="763" t="s">
        <v>19</v>
      </c>
      <c r="Y138" s="722"/>
      <c r="Z138" s="244"/>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1619">
        <f t="shared" ref="AY138:BE138" si="190">AY5/$AX5-1</f>
        <v>0.1146158295098656</v>
      </c>
      <c r="AZ138" s="1619">
        <f t="shared" si="190"/>
        <v>0.22299294160745742</v>
      </c>
      <c r="BA138" s="1619">
        <f t="shared" si="190"/>
        <v>0.32615629629962295</v>
      </c>
      <c r="BB138" s="1619">
        <f t="shared" si="190"/>
        <v>0.39830829008906998</v>
      </c>
      <c r="BC138" s="1619">
        <f t="shared" si="190"/>
        <v>0.46361417425951257</v>
      </c>
      <c r="BD138" s="598">
        <f t="shared" si="190"/>
        <v>-1</v>
      </c>
      <c r="BE138" s="598">
        <f t="shared" si="190"/>
        <v>-1</v>
      </c>
      <c r="BF138" s="1469"/>
      <c r="BJ138" s="99"/>
    </row>
    <row r="139" spans="2:62" ht="17.149999999999999" customHeight="1">
      <c r="U139" s="835"/>
      <c r="V139" s="638" t="str">
        <f>'リンク切公表時非表示（グラフの添え物）'!$W$90</f>
        <v>冷蔵庫及び空調機器</v>
      </c>
      <c r="X139" s="835"/>
      <c r="Y139" s="638" t="str">
        <f>'リンク切公表時非表示（グラフの添え物）'!$X$90</f>
        <v>Refrigeration and 
Air Conditioning Equipment</v>
      </c>
      <c r="Z139" s="406"/>
      <c r="AA139" s="262"/>
      <c r="AB139" s="262"/>
      <c r="AC139" s="262"/>
      <c r="AD139" s="262"/>
      <c r="AE139" s="262"/>
      <c r="AF139" s="262"/>
      <c r="AG139" s="262"/>
      <c r="AH139" s="262"/>
      <c r="AI139" s="262"/>
      <c r="AJ139" s="262"/>
      <c r="AK139" s="262"/>
      <c r="AL139" s="262"/>
      <c r="AM139" s="262"/>
      <c r="AN139" s="262"/>
      <c r="AO139" s="262"/>
      <c r="AP139" s="262"/>
      <c r="AQ139" s="262"/>
      <c r="AR139" s="262"/>
      <c r="AS139" s="262"/>
      <c r="AT139" s="262"/>
      <c r="AU139" s="262"/>
      <c r="AV139" s="262"/>
      <c r="AW139" s="262"/>
      <c r="AX139" s="262"/>
      <c r="AY139" s="622">
        <f>IF(OR(AY6="NO",$AX6="NO"),"-",AY6/$AX6-1)</f>
        <v>0.12160936723673732</v>
      </c>
      <c r="AZ139" s="622">
        <f>IF(OR(AZ6="NO",$AX6="NO"),"-",AZ6/$AX6-1)</f>
        <v>0.23676564940404066</v>
      </c>
      <c r="BA139" s="622">
        <f t="shared" ref="BA139:BC139" si="191">IF(OR(BA6="NO",$AX6="NO"),"-",BA6/$AX6-1)</f>
        <v>0.3411990032794221</v>
      </c>
      <c r="BB139" s="622">
        <f t="shared" si="191"/>
        <v>0.4170153365785576</v>
      </c>
      <c r="BC139" s="622">
        <f t="shared" si="191"/>
        <v>0.48856505032649311</v>
      </c>
      <c r="BD139" s="599" t="str">
        <f t="shared" ref="BD139:BE147" si="192">IF(BD6="NO","-",BD6/$AX6-1)</f>
        <v>-</v>
      </c>
      <c r="BE139" s="599" t="str">
        <f t="shared" si="192"/>
        <v>-</v>
      </c>
      <c r="BF139" s="1469"/>
      <c r="BH139" s="99"/>
    </row>
    <row r="140" spans="2:62" ht="17.149999999999999" customHeight="1">
      <c r="U140" s="835"/>
      <c r="V140" s="1826" t="str">
        <f>'リンク切公表時非表示（グラフの添え物）'!$W$91</f>
        <v>発泡剤</v>
      </c>
      <c r="X140" s="835"/>
      <c r="Y140" s="638" t="str">
        <f>'リンク切公表時非表示（グラフの添え物）'!$X$91</f>
        <v>Foam Blowing</v>
      </c>
      <c r="Z140" s="407"/>
      <c r="AA140" s="262"/>
      <c r="AB140" s="262"/>
      <c r="AC140" s="262"/>
      <c r="AD140" s="262"/>
      <c r="AE140" s="262"/>
      <c r="AF140" s="262"/>
      <c r="AG140" s="262"/>
      <c r="AH140" s="262"/>
      <c r="AI140" s="262"/>
      <c r="AJ140" s="262"/>
      <c r="AK140" s="262"/>
      <c r="AL140" s="262"/>
      <c r="AM140" s="262"/>
      <c r="AN140" s="262"/>
      <c r="AO140" s="262"/>
      <c r="AP140" s="262"/>
      <c r="AQ140" s="262"/>
      <c r="AR140" s="262"/>
      <c r="AS140" s="262"/>
      <c r="AT140" s="262"/>
      <c r="AU140" s="262"/>
      <c r="AV140" s="262"/>
      <c r="AW140" s="262"/>
      <c r="AX140" s="262"/>
      <c r="AY140" s="622">
        <f t="shared" ref="AY140:BC150" si="193">IF(OR(AY7="NO",$AX7="NO"),"-",AY7/$AX7-1)</f>
        <v>6.4436506456682974E-2</v>
      </c>
      <c r="AZ140" s="622">
        <f t="shared" si="193"/>
        <v>0.11415820309928182</v>
      </c>
      <c r="BA140" s="622">
        <f t="shared" si="193"/>
        <v>0.18915124594242294</v>
      </c>
      <c r="BB140" s="622">
        <f t="shared" si="193"/>
        <v>0.25661880459388642</v>
      </c>
      <c r="BC140" s="622">
        <f t="shared" si="193"/>
        <v>0.31070824352865944</v>
      </c>
      <c r="BD140" s="599" t="str">
        <f t="shared" si="192"/>
        <v>-</v>
      </c>
      <c r="BE140" s="599" t="str">
        <f t="shared" si="192"/>
        <v>-</v>
      </c>
      <c r="BF140" s="1469"/>
      <c r="BH140" s="99"/>
    </row>
    <row r="141" spans="2:62" ht="17.149999999999999" customHeight="1">
      <c r="U141" s="835"/>
      <c r="V141" s="636" t="str">
        <f>'リンク切公表時非表示（グラフの添え物）'!$W$92</f>
        <v>エアゾール・MDI（定量噴射剤）</v>
      </c>
      <c r="X141" s="835"/>
      <c r="Y141" s="638" t="str">
        <f>'リンク切公表時非表示（グラフの添え物）'!$X$92</f>
        <v>Aerosols / MDI</v>
      </c>
      <c r="Z141" s="406"/>
      <c r="AA141" s="262"/>
      <c r="AB141" s="262"/>
      <c r="AC141" s="262"/>
      <c r="AD141" s="262"/>
      <c r="AE141" s="262"/>
      <c r="AF141" s="262"/>
      <c r="AG141" s="262"/>
      <c r="AH141" s="262"/>
      <c r="AI141" s="262"/>
      <c r="AJ141" s="262"/>
      <c r="AK141" s="262"/>
      <c r="AL141" s="262"/>
      <c r="AM141" s="262"/>
      <c r="AN141" s="262"/>
      <c r="AO141" s="262"/>
      <c r="AP141" s="262"/>
      <c r="AQ141" s="262"/>
      <c r="AR141" s="262"/>
      <c r="AS141" s="262"/>
      <c r="AT141" s="262"/>
      <c r="AU141" s="262"/>
      <c r="AV141" s="262"/>
      <c r="AW141" s="262"/>
      <c r="AX141" s="262"/>
      <c r="AY141" s="622">
        <f t="shared" si="193"/>
        <v>2.8723607133627205E-2</v>
      </c>
      <c r="AZ141" s="622">
        <f t="shared" si="193"/>
        <v>0.10356950002377374</v>
      </c>
      <c r="BA141" s="622">
        <f t="shared" si="193"/>
        <v>0.19966364217372945</v>
      </c>
      <c r="BB141" s="622">
        <f t="shared" si="193"/>
        <v>0.22654763822615376</v>
      </c>
      <c r="BC141" s="622">
        <f t="shared" si="193"/>
        <v>0.11149416574150894</v>
      </c>
      <c r="BD141" s="599" t="str">
        <f t="shared" si="192"/>
        <v>-</v>
      </c>
      <c r="BE141" s="599" t="str">
        <f t="shared" si="192"/>
        <v>-</v>
      </c>
      <c r="BF141" s="1469"/>
      <c r="BH141" s="99"/>
      <c r="BI141" s="99"/>
    </row>
    <row r="142" spans="2:62" ht="17.149999999999999" customHeight="1">
      <c r="U142" s="835"/>
      <c r="V142" s="778" t="str">
        <f>'リンク切公表時非表示（グラフの添え物）'!$W$93</f>
        <v>半導体製造</v>
      </c>
      <c r="X142" s="835"/>
      <c r="Y142" s="638" t="str">
        <f>'リンク切公表時非表示（グラフの添え物）'!$X$93</f>
        <v>Semiconductor Manufacturing</v>
      </c>
      <c r="Z142" s="406"/>
      <c r="AA142" s="262"/>
      <c r="AB142" s="262"/>
      <c r="AC142" s="262"/>
      <c r="AD142" s="262"/>
      <c r="AE142" s="262"/>
      <c r="AF142" s="262"/>
      <c r="AG142" s="262"/>
      <c r="AH142" s="262"/>
      <c r="AI142" s="262"/>
      <c r="AJ142" s="262"/>
      <c r="AK142" s="262"/>
      <c r="AL142" s="262"/>
      <c r="AM142" s="262"/>
      <c r="AN142" s="262"/>
      <c r="AO142" s="262"/>
      <c r="AP142" s="262"/>
      <c r="AQ142" s="262"/>
      <c r="AR142" s="262"/>
      <c r="AS142" s="262"/>
      <c r="AT142" s="262"/>
      <c r="AU142" s="262"/>
      <c r="AV142" s="262"/>
      <c r="AW142" s="262"/>
      <c r="AX142" s="262"/>
      <c r="AY142" s="622">
        <f t="shared" si="193"/>
        <v>3.3441868327868329E-2</v>
      </c>
      <c r="AZ142" s="622">
        <f t="shared" si="193"/>
        <v>3.5159024803746108E-2</v>
      </c>
      <c r="BA142" s="622">
        <f t="shared" si="193"/>
        <v>7.4079224120157106E-2</v>
      </c>
      <c r="BB142" s="622">
        <f t="shared" si="193"/>
        <v>0.12711559478626921</v>
      </c>
      <c r="BC142" s="622">
        <f t="shared" si="193"/>
        <v>3.200826766913023E-2</v>
      </c>
      <c r="BD142" s="599" t="str">
        <f t="shared" si="192"/>
        <v>-</v>
      </c>
      <c r="BE142" s="599" t="str">
        <f t="shared" si="192"/>
        <v>-</v>
      </c>
      <c r="BF142" s="1469"/>
    </row>
    <row r="143" spans="2:62" ht="17.149999999999999" customHeight="1">
      <c r="U143" s="835"/>
      <c r="V143" s="636" t="str">
        <f>'リンク切公表時非表示（グラフの添え物）'!$W$94</f>
        <v>液晶製造</v>
      </c>
      <c r="X143" s="835"/>
      <c r="Y143" s="638" t="str">
        <f>'リンク切公表時非表示（グラフの添え物）'!$X$94</f>
        <v>Liquid Crystals</v>
      </c>
      <c r="Z143" s="406"/>
      <c r="AA143" s="264"/>
      <c r="AB143" s="264"/>
      <c r="AC143" s="264"/>
      <c r="AD143" s="264"/>
      <c r="AE143" s="264"/>
      <c r="AF143" s="264"/>
      <c r="AG143" s="264"/>
      <c r="AH143" s="264"/>
      <c r="AI143" s="264"/>
      <c r="AJ143" s="264"/>
      <c r="AK143" s="264"/>
      <c r="AL143" s="264"/>
      <c r="AM143" s="264"/>
      <c r="AN143" s="264"/>
      <c r="AO143" s="264"/>
      <c r="AP143" s="264"/>
      <c r="AQ143" s="264"/>
      <c r="AR143" s="264"/>
      <c r="AS143" s="264"/>
      <c r="AT143" s="264"/>
      <c r="AU143" s="264"/>
      <c r="AV143" s="264"/>
      <c r="AW143" s="264"/>
      <c r="AX143" s="264"/>
      <c r="AY143" s="622">
        <f t="shared" si="193"/>
        <v>-4.5667289214914364E-2</v>
      </c>
      <c r="AZ143" s="622">
        <f t="shared" si="193"/>
        <v>-0.18404630408856681</v>
      </c>
      <c r="BA143" s="622">
        <f t="shared" si="193"/>
        <v>-0.18307868859836651</v>
      </c>
      <c r="BB143" s="622">
        <f t="shared" si="193"/>
        <v>-0.19398100852816091</v>
      </c>
      <c r="BC143" s="622">
        <f t="shared" si="193"/>
        <v>-0.82495893431740963</v>
      </c>
      <c r="BD143" s="599" t="str">
        <f t="shared" si="192"/>
        <v>-</v>
      </c>
      <c r="BE143" s="599" t="str">
        <f t="shared" si="192"/>
        <v>-</v>
      </c>
      <c r="BF143" s="1469"/>
      <c r="BH143" s="99"/>
      <c r="BI143" s="99"/>
    </row>
    <row r="144" spans="2:62" ht="17.149999999999999" customHeight="1">
      <c r="U144" s="835"/>
      <c r="V144" s="1827" t="str">
        <f>'リンク切公表時非表示（グラフの添え物）'!$W$95</f>
        <v>洗浄剤・溶剤</v>
      </c>
      <c r="X144" s="835"/>
      <c r="Y144" s="638" t="str">
        <f>'リンク切公表時非表示（グラフの添え物）'!$X$95</f>
        <v>Solvents / Cleaning agents</v>
      </c>
      <c r="Z144" s="406"/>
      <c r="AA144" s="262"/>
      <c r="AB144" s="262"/>
      <c r="AC144" s="262"/>
      <c r="AD144" s="262"/>
      <c r="AE144" s="262"/>
      <c r="AF144" s="262"/>
      <c r="AG144" s="262"/>
      <c r="AH144" s="262"/>
      <c r="AI144" s="262"/>
      <c r="AJ144" s="262"/>
      <c r="AK144" s="262"/>
      <c r="AL144" s="262"/>
      <c r="AM144" s="262"/>
      <c r="AN144" s="262"/>
      <c r="AO144" s="262"/>
      <c r="AP144" s="262"/>
      <c r="AQ144" s="262"/>
      <c r="AR144" s="262"/>
      <c r="AS144" s="262"/>
      <c r="AT144" s="262"/>
      <c r="AU144" s="262"/>
      <c r="AV144" s="262"/>
      <c r="AW144" s="262"/>
      <c r="AX144" s="262"/>
      <c r="AY144" s="622">
        <f t="shared" si="193"/>
        <v>0.12630688106561494</v>
      </c>
      <c r="AZ144" s="622">
        <f t="shared" si="193"/>
        <v>0.15739116325624192</v>
      </c>
      <c r="BA144" s="622">
        <f t="shared" si="193"/>
        <v>0.19383442693661013</v>
      </c>
      <c r="BB144" s="622">
        <f t="shared" si="193"/>
        <v>6.6710297501850535E-2</v>
      </c>
      <c r="BC144" s="622">
        <f t="shared" si="193"/>
        <v>7.9912157619447255E-2</v>
      </c>
      <c r="BD144" s="599" t="str">
        <f t="shared" si="192"/>
        <v>-</v>
      </c>
      <c r="BE144" s="599" t="str">
        <f t="shared" si="192"/>
        <v>-</v>
      </c>
      <c r="BF144" s="1469"/>
      <c r="BH144" s="99"/>
    </row>
    <row r="145" spans="21:62" ht="17.149999999999999" customHeight="1">
      <c r="U145" s="835"/>
      <c r="V145" s="636" t="str">
        <f>'リンク切公表時非表示（グラフの添え物）'!$W$96</f>
        <v>HFCsの製造時の漏出</v>
      </c>
      <c r="X145" s="835"/>
      <c r="Y145" s="638" t="str">
        <f>'リンク切公表時非表示（グラフの添え物）'!$X$96</f>
        <v>Fugitive emissions from HFCs manufacturing</v>
      </c>
      <c r="Z145" s="405"/>
      <c r="AA145" s="262"/>
      <c r="AB145" s="262"/>
      <c r="AC145" s="262"/>
      <c r="AD145" s="262"/>
      <c r="AE145" s="262"/>
      <c r="AF145" s="262"/>
      <c r="AG145" s="262"/>
      <c r="AH145" s="262"/>
      <c r="AI145" s="262"/>
      <c r="AJ145" s="262"/>
      <c r="AK145" s="262"/>
      <c r="AL145" s="262"/>
      <c r="AM145" s="262"/>
      <c r="AN145" s="262"/>
      <c r="AO145" s="262"/>
      <c r="AP145" s="262"/>
      <c r="AQ145" s="262"/>
      <c r="AR145" s="262"/>
      <c r="AS145" s="262"/>
      <c r="AT145" s="262"/>
      <c r="AU145" s="262"/>
      <c r="AV145" s="262"/>
      <c r="AW145" s="262"/>
      <c r="AX145" s="262"/>
      <c r="AY145" s="622">
        <f t="shared" si="193"/>
        <v>-0.23322506128378762</v>
      </c>
      <c r="AZ145" s="622">
        <f t="shared" si="193"/>
        <v>-0.36731081080277628</v>
      </c>
      <c r="BA145" s="622">
        <f t="shared" si="193"/>
        <v>0.13341956756223694</v>
      </c>
      <c r="BB145" s="622">
        <f t="shared" si="193"/>
        <v>-0.27603301795765578</v>
      </c>
      <c r="BC145" s="622">
        <f t="shared" si="193"/>
        <v>-0.32553519789937135</v>
      </c>
      <c r="BD145" s="599" t="str">
        <f t="shared" si="192"/>
        <v>-</v>
      </c>
      <c r="BE145" s="599" t="str">
        <f t="shared" si="192"/>
        <v>-</v>
      </c>
      <c r="BF145" s="1469"/>
      <c r="BJ145" s="99"/>
    </row>
    <row r="146" spans="21:62" ht="17.149999999999999" customHeight="1">
      <c r="U146" s="835"/>
      <c r="V146" s="636" t="str">
        <f>'リンク切公表時非表示（グラフの添え物）'!$W$97</f>
        <v>HCFC22製造時の副生HFC23</v>
      </c>
      <c r="X146" s="835"/>
      <c r="Y146" s="638" t="str">
        <f>'リンク切公表時非表示（グラフの添え物）'!$X$97</f>
        <v xml:space="preserve">By-product emissions from HCFC-22  </v>
      </c>
      <c r="Z146" s="406"/>
      <c r="AA146" s="262"/>
      <c r="AB146" s="262"/>
      <c r="AC146" s="262"/>
      <c r="AD146" s="262"/>
      <c r="AE146" s="262"/>
      <c r="AF146" s="262"/>
      <c r="AG146" s="262"/>
      <c r="AH146" s="262"/>
      <c r="AI146" s="262"/>
      <c r="AJ146" s="262"/>
      <c r="AK146" s="262"/>
      <c r="AL146" s="262"/>
      <c r="AM146" s="262"/>
      <c r="AN146" s="262"/>
      <c r="AO146" s="262"/>
      <c r="AP146" s="262"/>
      <c r="AQ146" s="262"/>
      <c r="AR146" s="262"/>
      <c r="AS146" s="262"/>
      <c r="AT146" s="262"/>
      <c r="AU146" s="262"/>
      <c r="AV146" s="262"/>
      <c r="AW146" s="262"/>
      <c r="AX146" s="262"/>
      <c r="AY146" s="622">
        <f t="shared" si="193"/>
        <v>0.45454545454545436</v>
      </c>
      <c r="AZ146" s="622">
        <f t="shared" si="193"/>
        <v>0.81818181818181812</v>
      </c>
      <c r="BA146" s="622">
        <f t="shared" si="193"/>
        <v>0.45454545454545436</v>
      </c>
      <c r="BB146" s="622">
        <f t="shared" si="193"/>
        <v>1.3636363636363633</v>
      </c>
      <c r="BC146" s="622">
        <f t="shared" si="193"/>
        <v>-0.27272727272727282</v>
      </c>
      <c r="BD146" s="599" t="str">
        <f t="shared" si="192"/>
        <v>-</v>
      </c>
      <c r="BE146" s="599" t="str">
        <f t="shared" si="192"/>
        <v>-</v>
      </c>
      <c r="BF146" s="1469"/>
      <c r="BH146" s="99"/>
      <c r="BI146" s="99"/>
    </row>
    <row r="147" spans="21:62" ht="17.149999999999999" customHeight="1">
      <c r="U147" s="835"/>
      <c r="V147" s="778" t="str">
        <f>'リンク切公表時非表示（グラフの添え物）'!$W$98</f>
        <v>消火剤</v>
      </c>
      <c r="X147" s="835"/>
      <c r="Y147" s="638" t="str">
        <f>'リンク切公表時非表示（グラフの添え物）'!$X$98</f>
        <v>Fire Extinguishers</v>
      </c>
      <c r="Z147" s="406"/>
      <c r="AA147" s="262"/>
      <c r="AB147" s="262"/>
      <c r="AC147" s="262"/>
      <c r="AD147" s="262"/>
      <c r="AE147" s="262"/>
      <c r="AF147" s="262"/>
      <c r="AG147" s="262"/>
      <c r="AH147" s="262"/>
      <c r="AI147" s="262"/>
      <c r="AJ147" s="262"/>
      <c r="AK147" s="262"/>
      <c r="AL147" s="262"/>
      <c r="AM147" s="262"/>
      <c r="AN147" s="262"/>
      <c r="AO147" s="262"/>
      <c r="AP147" s="262"/>
      <c r="AQ147" s="262"/>
      <c r="AR147" s="262"/>
      <c r="AS147" s="262"/>
      <c r="AT147" s="262"/>
      <c r="AU147" s="262"/>
      <c r="AV147" s="262"/>
      <c r="AW147" s="262"/>
      <c r="AX147" s="262"/>
      <c r="AY147" s="622">
        <f t="shared" si="193"/>
        <v>2.8909665320128397E-2</v>
      </c>
      <c r="AZ147" s="622">
        <f t="shared" si="193"/>
        <v>6.5331139633486579E-2</v>
      </c>
      <c r="BA147" s="622">
        <f t="shared" si="193"/>
        <v>8.0788129293291711E-2</v>
      </c>
      <c r="BB147" s="622">
        <f t="shared" si="193"/>
        <v>0.10472303728381305</v>
      </c>
      <c r="BC147" s="622">
        <f t="shared" si="193"/>
        <v>0.11754948727738546</v>
      </c>
      <c r="BD147" s="599" t="str">
        <f t="shared" si="192"/>
        <v>-</v>
      </c>
      <c r="BE147" s="599" t="str">
        <f t="shared" si="192"/>
        <v>-</v>
      </c>
      <c r="BF147" s="1469"/>
      <c r="BH147" s="99"/>
    </row>
    <row r="148" spans="21:62" ht="17.149999999999999" customHeight="1">
      <c r="U148" s="835"/>
      <c r="V148" s="636" t="str">
        <f>'リンク切公表時非表示（グラフの添え物）'!$W$99</f>
        <v>マグネシウム鋳造</v>
      </c>
      <c r="X148" s="835"/>
      <c r="Y148" s="638" t="str">
        <f>'リンク切公表時非表示（グラフの添え物）'!$X$99</f>
        <v>Magnesium Foundries</v>
      </c>
      <c r="Z148" s="406"/>
      <c r="AA148" s="262"/>
      <c r="AB148" s="262"/>
      <c r="AC148" s="262"/>
      <c r="AD148" s="262"/>
      <c r="AE148" s="262"/>
      <c r="AF148" s="262"/>
      <c r="AG148" s="262"/>
      <c r="AH148" s="262"/>
      <c r="AI148" s="262"/>
      <c r="AJ148" s="262"/>
      <c r="AK148" s="262"/>
      <c r="AL148" s="262"/>
      <c r="AM148" s="262"/>
      <c r="AN148" s="262"/>
      <c r="AO148" s="262"/>
      <c r="AP148" s="262"/>
      <c r="AQ148" s="262"/>
      <c r="AR148" s="262"/>
      <c r="AS148" s="262"/>
      <c r="AT148" s="262"/>
      <c r="AU148" s="262"/>
      <c r="AV148" s="262"/>
      <c r="AW148" s="262"/>
      <c r="AX148" s="262"/>
      <c r="AY148" s="622">
        <f t="shared" si="193"/>
        <v>0</v>
      </c>
      <c r="AZ148" s="622">
        <f t="shared" si="193"/>
        <v>-0.33333333333333326</v>
      </c>
      <c r="BA148" s="622">
        <f t="shared" si="193"/>
        <v>-0.11111111111111116</v>
      </c>
      <c r="BB148" s="622">
        <f t="shared" si="193"/>
        <v>0.11111111111111116</v>
      </c>
      <c r="BC148" s="622">
        <f t="shared" si="193"/>
        <v>0.33333333333333348</v>
      </c>
      <c r="BD148" s="599" t="str">
        <f t="shared" ref="BD148:BE148" si="194">IF(BD15="NO","-",BD15/$AX15-1)</f>
        <v>-</v>
      </c>
      <c r="BE148" s="599" t="str">
        <f t="shared" si="194"/>
        <v>-</v>
      </c>
      <c r="BF148" s="1469"/>
      <c r="BH148" s="99"/>
    </row>
    <row r="149" spans="21:62" ht="17.149999999999999" customHeight="1">
      <c r="U149" s="836" t="s">
        <v>20</v>
      </c>
      <c r="V149" s="837"/>
      <c r="X149" s="836" t="s">
        <v>20</v>
      </c>
      <c r="Y149" s="837"/>
      <c r="Z149" s="408"/>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1623">
        <f t="shared" ref="AY149:BE149" si="195">AY16/$AX16-1</f>
        <v>2.480625883964005E-2</v>
      </c>
      <c r="AZ149" s="1623">
        <f t="shared" si="195"/>
        <v>8.5502630349449937E-3</v>
      </c>
      <c r="BA149" s="1623">
        <f t="shared" si="195"/>
        <v>2.9045218899982794E-2</v>
      </c>
      <c r="BB149" s="1623">
        <f t="shared" si="195"/>
        <v>7.075703633711905E-2</v>
      </c>
      <c r="BC149" s="1623">
        <f t="shared" si="195"/>
        <v>6.3025764521586813E-2</v>
      </c>
      <c r="BD149" s="600">
        <f t="shared" si="195"/>
        <v>-1</v>
      </c>
      <c r="BE149" s="600">
        <f t="shared" si="195"/>
        <v>-1</v>
      </c>
      <c r="BF149" s="1469"/>
      <c r="BH149" s="99"/>
      <c r="BI149" s="99"/>
    </row>
    <row r="150" spans="21:62" ht="17.149999999999999" customHeight="1">
      <c r="U150" s="838"/>
      <c r="V150" s="636" t="str">
        <f>'リンク切公表時非表示（グラフの添え物）'!$W$102</f>
        <v>半導体製造</v>
      </c>
      <c r="X150" s="839"/>
      <c r="Y150" s="636" t="str">
        <f>'リンク切公表時非表示（グラフの添え物）'!$X$102</f>
        <v>Semiconductor Manufacturing</v>
      </c>
      <c r="Z150" s="407"/>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622">
        <f t="shared" si="193"/>
        <v>3.929049229706516E-2</v>
      </c>
      <c r="AZ150" s="622">
        <f t="shared" si="193"/>
        <v>1.7027344081497642E-2</v>
      </c>
      <c r="BA150" s="622">
        <f t="shared" si="193"/>
        <v>0.1064053276015906</v>
      </c>
      <c r="BB150" s="622">
        <f t="shared" si="193"/>
        <v>0.18719036579930837</v>
      </c>
      <c r="BC150" s="622">
        <f t="shared" si="193"/>
        <v>0.14179268701133085</v>
      </c>
      <c r="BD150" s="599" t="str">
        <f t="shared" ref="BD150:BE155" si="196">IF(BD17="NO","-",BD17/$AX17-1)</f>
        <v>-</v>
      </c>
      <c r="BE150" s="599" t="str">
        <f t="shared" si="196"/>
        <v>-</v>
      </c>
      <c r="BF150" s="1469"/>
    </row>
    <row r="151" spans="21:62" ht="17.149999999999999" customHeight="1">
      <c r="U151" s="839"/>
      <c r="V151" s="636" t="str">
        <f>'リンク切公表時非表示（グラフの添え物）'!$W$103</f>
        <v>液晶製造</v>
      </c>
      <c r="X151" s="839"/>
      <c r="Y151" s="636" t="str">
        <f>'リンク切公表時非表示（グラフの添え物）'!$X$103</f>
        <v>Liquid Crystals</v>
      </c>
      <c r="Z151" s="407"/>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622">
        <f t="shared" ref="AY151:BC151" si="197">IF(OR(AY18="NO",$AX18="NO"),"-",AY18/$AX18-1)</f>
        <v>0.18652399915502382</v>
      </c>
      <c r="AZ151" s="622">
        <f t="shared" si="197"/>
        <v>0.14317532577111813</v>
      </c>
      <c r="BA151" s="622">
        <f t="shared" si="197"/>
        <v>-5.8416625904953889E-2</v>
      </c>
      <c r="BB151" s="622">
        <f t="shared" si="197"/>
        <v>0.11274898990807314</v>
      </c>
      <c r="BC151" s="622">
        <f t="shared" si="197"/>
        <v>4.0629492958681457E-2</v>
      </c>
      <c r="BD151" s="599" t="str">
        <f t="shared" si="196"/>
        <v>-</v>
      </c>
      <c r="BE151" s="599" t="str">
        <f t="shared" si="196"/>
        <v>-</v>
      </c>
      <c r="BF151" s="1469"/>
    </row>
    <row r="152" spans="21:62" ht="17.149999999999999" customHeight="1">
      <c r="U152" s="839"/>
      <c r="V152" s="636" t="str">
        <f>'リンク切公表時非表示（グラフの添え物）'!$W$104</f>
        <v>洗浄剤・溶剤</v>
      </c>
      <c r="X152" s="839"/>
      <c r="Y152" s="636" t="str">
        <f>'リンク切公表時非表示（グラフの添え物）'!$X$104</f>
        <v>Solvents / Cleaning agents</v>
      </c>
      <c r="Z152" s="407"/>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622">
        <f t="shared" ref="AY152:BC152" si="198">IF(OR(AY19="NO",$AX19="NO"),"-",AY19/$AX19-1)</f>
        <v>1.2253406983129045E-2</v>
      </c>
      <c r="AZ152" s="622">
        <f t="shared" si="198"/>
        <v>-6.1267034915635232E-4</v>
      </c>
      <c r="BA152" s="622">
        <f t="shared" si="198"/>
        <v>-3.4922202890458998E-2</v>
      </c>
      <c r="BB152" s="622">
        <f t="shared" si="198"/>
        <v>-2.2460485557981746E-2</v>
      </c>
      <c r="BC152" s="622">
        <f t="shared" si="198"/>
        <v>-8.4548456766246893E-3</v>
      </c>
      <c r="BD152" s="599" t="str">
        <f t="shared" si="196"/>
        <v>-</v>
      </c>
      <c r="BE152" s="599" t="str">
        <f t="shared" si="196"/>
        <v>-</v>
      </c>
      <c r="BF152" s="1469"/>
    </row>
    <row r="153" spans="21:62" ht="17.149999999999999" customHeight="1">
      <c r="U153" s="839"/>
      <c r="V153" s="636" t="str">
        <f>'リンク切公表時非表示（グラフの添え物）'!$W$105</f>
        <v>PFCsの製造時の漏出</v>
      </c>
      <c r="X153" s="839"/>
      <c r="Y153" s="636" t="str">
        <f>'リンク切公表時非表示（グラフの添え物）'!$X$105</f>
        <v>Fugitive emissions from PFCs manufacturing</v>
      </c>
      <c r="Z153" s="407"/>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622">
        <f t="shared" ref="AY153:BC153" si="199">IF(OR(AY20="NO",$AX20="NO"),"-",AY20/$AX20-1)</f>
        <v>-3.0920856686431963E-2</v>
      </c>
      <c r="AZ153" s="622">
        <f t="shared" si="199"/>
        <v>3.4169983483605559E-2</v>
      </c>
      <c r="BA153" s="622">
        <f t="shared" si="199"/>
        <v>-0.12359316135298148</v>
      </c>
      <c r="BB153" s="622">
        <f t="shared" si="199"/>
        <v>-0.29908662739842617</v>
      </c>
      <c r="BC153" s="622">
        <f t="shared" si="199"/>
        <v>-0.21136473173968684</v>
      </c>
      <c r="BD153" s="599" t="str">
        <f t="shared" si="196"/>
        <v>-</v>
      </c>
      <c r="BE153" s="599" t="str">
        <f t="shared" si="196"/>
        <v>-</v>
      </c>
      <c r="BF153" s="1469"/>
    </row>
    <row r="154" spans="21:62" ht="17.149999999999999" customHeight="1">
      <c r="U154" s="838"/>
      <c r="V154" s="636" t="str">
        <f>'リンク切公表時非表示（グラフの添え物）'!$W$106</f>
        <v>その他</v>
      </c>
      <c r="X154" s="839"/>
      <c r="Y154" s="636" t="str">
        <f>'リンク切公表時非表示（グラフの添え物）'!$X$106</f>
        <v>Other</v>
      </c>
      <c r="Z154" s="406"/>
      <c r="AA154" s="344"/>
      <c r="AB154" s="344"/>
      <c r="AC154" s="344"/>
      <c r="AD154" s="344"/>
      <c r="AE154" s="344"/>
      <c r="AF154" s="344"/>
      <c r="AG154" s="344"/>
      <c r="AH154" s="344"/>
      <c r="AI154" s="344"/>
      <c r="AJ154" s="344"/>
      <c r="AK154" s="344"/>
      <c r="AL154" s="344"/>
      <c r="AM154" s="344"/>
      <c r="AN154" s="344"/>
      <c r="AO154" s="344"/>
      <c r="AP154" s="344"/>
      <c r="AQ154" s="344"/>
      <c r="AR154" s="344"/>
      <c r="AS154" s="344"/>
      <c r="AT154" s="344"/>
      <c r="AU154" s="344"/>
      <c r="AV154" s="344"/>
      <c r="AW154" s="344"/>
      <c r="AX154" s="344"/>
      <c r="AY154" s="622">
        <f t="shared" ref="AY154:BC154" si="200">IF(OR(AY21="NO",$AX21="NO"),"-",AY21/$AX21-1)</f>
        <v>-0.13123723237929374</v>
      </c>
      <c r="AZ154" s="622">
        <f t="shared" si="200"/>
        <v>-0.24480907814020869</v>
      </c>
      <c r="BA154" s="622">
        <f t="shared" si="200"/>
        <v>1.0082239242321824</v>
      </c>
      <c r="BB154" s="622">
        <f t="shared" si="200"/>
        <v>0.88473130648380049</v>
      </c>
      <c r="BC154" s="622">
        <f t="shared" si="200"/>
        <v>2.7902054359778359</v>
      </c>
      <c r="BD154" s="599" t="str">
        <f t="shared" si="196"/>
        <v>-</v>
      </c>
      <c r="BE154" s="599" t="str">
        <f t="shared" si="196"/>
        <v>-</v>
      </c>
      <c r="BF154" s="1469"/>
    </row>
    <row r="155" spans="21:62" ht="17.149999999999999" customHeight="1">
      <c r="U155" s="840"/>
      <c r="V155" s="636" t="str">
        <f>'リンク切公表時非表示（グラフの添え物）'!$W$107</f>
        <v>アルミニウム精錬</v>
      </c>
      <c r="X155" s="1320"/>
      <c r="Y155" s="636" t="str">
        <f>'リンク切公表時非表示（グラフの添え物）'!$X$107</f>
        <v>Aluminum Production</v>
      </c>
      <c r="Z155" s="407"/>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622">
        <f t="shared" ref="AY155:BC155" si="201">IF(OR(AY22="NO",$AX22="NO"),"-",AY22/$AX22-1)</f>
        <v>-0.80067796610169495</v>
      </c>
      <c r="AZ155" s="208" t="str">
        <f t="shared" si="201"/>
        <v>-</v>
      </c>
      <c r="BA155" s="208" t="str">
        <f t="shared" si="201"/>
        <v>-</v>
      </c>
      <c r="BB155" s="208" t="str">
        <f t="shared" si="201"/>
        <v>-</v>
      </c>
      <c r="BC155" s="208" t="str">
        <f t="shared" si="201"/>
        <v>-</v>
      </c>
      <c r="BD155" s="599" t="str">
        <f t="shared" si="196"/>
        <v>-</v>
      </c>
      <c r="BE155" s="599" t="str">
        <f t="shared" si="196"/>
        <v>-</v>
      </c>
      <c r="BF155" s="1469"/>
    </row>
    <row r="156" spans="21:62" ht="17.149999999999999" customHeight="1">
      <c r="U156" s="841" t="s">
        <v>942</v>
      </c>
      <c r="V156" s="842"/>
      <c r="X156" s="841" t="s">
        <v>942</v>
      </c>
      <c r="Y156" s="842"/>
      <c r="Z156" s="595"/>
      <c r="AA156" s="594"/>
      <c r="AB156" s="594"/>
      <c r="AC156" s="594"/>
      <c r="AD156" s="594"/>
      <c r="AE156" s="594"/>
      <c r="AF156" s="594"/>
      <c r="AG156" s="594"/>
      <c r="AH156" s="594"/>
      <c r="AI156" s="594"/>
      <c r="AJ156" s="594"/>
      <c r="AK156" s="594"/>
      <c r="AL156" s="594"/>
      <c r="AM156" s="594"/>
      <c r="AN156" s="594"/>
      <c r="AO156" s="594"/>
      <c r="AP156" s="594"/>
      <c r="AQ156" s="594"/>
      <c r="AR156" s="594"/>
      <c r="AS156" s="594"/>
      <c r="AT156" s="594"/>
      <c r="AU156" s="594"/>
      <c r="AV156" s="594"/>
      <c r="AW156" s="594"/>
      <c r="AX156" s="594"/>
      <c r="AY156" s="1627">
        <f t="shared" ref="AY156:BE156" si="202">AY23/$AX23-1</f>
        <v>-1.7536067866265048E-2</v>
      </c>
      <c r="AZ156" s="1627">
        <f t="shared" si="202"/>
        <v>-7.0099873453410844E-5</v>
      </c>
      <c r="BA156" s="1627">
        <f t="shared" si="202"/>
        <v>4.013396527357993E-2</v>
      </c>
      <c r="BB156" s="1627">
        <f t="shared" si="202"/>
        <v>-2.4965298784211942E-3</v>
      </c>
      <c r="BC156" s="1627">
        <f t="shared" si="202"/>
        <v>-1.5597295799029687E-2</v>
      </c>
      <c r="BD156" s="601">
        <f t="shared" si="202"/>
        <v>-1</v>
      </c>
      <c r="BE156" s="601">
        <f t="shared" si="202"/>
        <v>-1</v>
      </c>
      <c r="BF156" s="1469"/>
    </row>
    <row r="157" spans="21:62" ht="17.149999999999999" customHeight="1">
      <c r="U157" s="843"/>
      <c r="V157" s="636" t="str">
        <f>'リンク切公表時非表示（グラフの添え物）'!$W$111</f>
        <v>粒子加速器等</v>
      </c>
      <c r="X157" s="841"/>
      <c r="Y157" s="636" t="str">
        <f>'リンク切公表時非表示（グラフの添え物）'!$X$111</f>
        <v>Accelerators</v>
      </c>
      <c r="Z157" s="406"/>
      <c r="AA157" s="264"/>
      <c r="AB157" s="264"/>
      <c r="AC157" s="264"/>
      <c r="AD157" s="264"/>
      <c r="AE157" s="264"/>
      <c r="AF157" s="264"/>
      <c r="AG157" s="264"/>
      <c r="AH157" s="264"/>
      <c r="AI157" s="264"/>
      <c r="AJ157" s="264"/>
      <c r="AK157" s="264"/>
      <c r="AL157" s="264"/>
      <c r="AM157" s="264"/>
      <c r="AN157" s="264"/>
      <c r="AO157" s="264"/>
      <c r="AP157" s="264"/>
      <c r="AQ157" s="264"/>
      <c r="AR157" s="264"/>
      <c r="AS157" s="264"/>
      <c r="AT157" s="264"/>
      <c r="AU157" s="264"/>
      <c r="AV157" s="264"/>
      <c r="AW157" s="264"/>
      <c r="AX157" s="264"/>
      <c r="AY157" s="622">
        <f t="shared" ref="AY157:BC157" si="203">IF(OR(AY24="NO",$AX24="NO"),"-",AY24/$AX24-1)</f>
        <v>-1.7288826739265684E-3</v>
      </c>
      <c r="AZ157" s="622">
        <f t="shared" si="203"/>
        <v>-2.3477370605838321E-2</v>
      </c>
      <c r="BA157" s="622">
        <f t="shared" si="203"/>
        <v>-4.7606980039955227E-2</v>
      </c>
      <c r="BB157" s="622">
        <f t="shared" si="203"/>
        <v>-3.4054036130353182E-2</v>
      </c>
      <c r="BC157" s="622">
        <f t="shared" si="203"/>
        <v>-3.1566453600219702E-2</v>
      </c>
      <c r="BD157" s="599" t="str">
        <f t="shared" ref="BD157:BE162" si="204">IF(BD24="NO","-",BD24/$AX24-1)</f>
        <v>-</v>
      </c>
      <c r="BE157" s="599" t="str">
        <f t="shared" si="204"/>
        <v>-</v>
      </c>
      <c r="BF157" s="1469"/>
    </row>
    <row r="158" spans="21:62" ht="17.149999999999999" customHeight="1">
      <c r="U158" s="843"/>
      <c r="V158" s="636" t="str">
        <f>'リンク切公表時非表示（グラフの添え物）'!$W$112</f>
        <v>電気絶縁ガス使用機器</v>
      </c>
      <c r="X158" s="841"/>
      <c r="Y158" s="636" t="str">
        <f>'リンク切公表時非表示（グラフの添え物）'!$X$112</f>
        <v>Electrical Equipment</v>
      </c>
      <c r="Z158" s="407"/>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622">
        <f t="shared" ref="AY158:BC158" si="205">IF(OR(AY25="NO",$AX25="NO"),"-",AY25/$AX25-1)</f>
        <v>-6.3851103145802224E-2</v>
      </c>
      <c r="AZ158" s="622">
        <f t="shared" si="205"/>
        <v>-5.0797099835992676E-2</v>
      </c>
      <c r="BA158" s="622">
        <f t="shared" si="205"/>
        <v>1.9651950634874682E-2</v>
      </c>
      <c r="BB158" s="622">
        <f t="shared" si="205"/>
        <v>-3.5472835081001519E-2</v>
      </c>
      <c r="BC158" s="622">
        <f t="shared" si="205"/>
        <v>-0.10996578875110397</v>
      </c>
      <c r="BD158" s="599" t="str">
        <f t="shared" si="204"/>
        <v>-</v>
      </c>
      <c r="BE158" s="599" t="str">
        <f t="shared" si="204"/>
        <v>-</v>
      </c>
      <c r="BF158" s="1469"/>
    </row>
    <row r="159" spans="21:62" ht="17.149999999999999" customHeight="1">
      <c r="U159" s="843"/>
      <c r="V159" s="636" t="str">
        <f>'リンク切公表時非表示（グラフの添え物）'!$W$113</f>
        <v>マグネシウム鋳造</v>
      </c>
      <c r="X159" s="841"/>
      <c r="Y159" s="636" t="str">
        <f>'リンク切公表時非表示（グラフの添え物）'!$X$113</f>
        <v>Magnesium Foundries</v>
      </c>
      <c r="Z159" s="407"/>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622">
        <f t="shared" ref="AY159:BC159" si="206">IF(OR(AY26="NO",$AX26="NO"),"-",AY26/$AX26-1)</f>
        <v>0.14285714285714302</v>
      </c>
      <c r="AZ159" s="622">
        <f t="shared" si="206"/>
        <v>0.4285714285714286</v>
      </c>
      <c r="BA159" s="622">
        <f t="shared" si="206"/>
        <v>0.97142857142857131</v>
      </c>
      <c r="BB159" s="622">
        <f t="shared" si="206"/>
        <v>0.54285714285714315</v>
      </c>
      <c r="BC159" s="622">
        <f t="shared" si="206"/>
        <v>0.71428571428571441</v>
      </c>
      <c r="BD159" s="599" t="str">
        <f t="shared" si="204"/>
        <v>-</v>
      </c>
      <c r="BE159" s="599" t="str">
        <f t="shared" si="204"/>
        <v>-</v>
      </c>
      <c r="BF159" s="1469"/>
    </row>
    <row r="160" spans="21:62" ht="17.149999999999999" customHeight="1">
      <c r="U160" s="843"/>
      <c r="V160" s="636" t="str">
        <f>'リンク切公表時非表示（グラフの添え物）'!$W$114</f>
        <v>半導体製造</v>
      </c>
      <c r="X160" s="841"/>
      <c r="Y160" s="636" t="str">
        <f>'リンク切公表時非表示（グラフの添え物）'!$X$114</f>
        <v>Semiconductor Manufacturing</v>
      </c>
      <c r="Z160" s="407"/>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622">
        <f t="shared" ref="AY160:BC160" si="207">IF(OR(AY27="NO",$AX27="NO"),"-",AY27/$AX27-1)</f>
        <v>-3.6972442776658454E-2</v>
      </c>
      <c r="AZ160" s="622">
        <f t="shared" si="207"/>
        <v>1.3819714295052687E-2</v>
      </c>
      <c r="BA160" s="622">
        <f t="shared" si="207"/>
        <v>5.8867266419523556E-2</v>
      </c>
      <c r="BB160" s="622">
        <f t="shared" si="207"/>
        <v>0.10185092686663855</v>
      </c>
      <c r="BC160" s="622">
        <f t="shared" si="207"/>
        <v>3.5693512223307078E-3</v>
      </c>
      <c r="BD160" s="599" t="str">
        <f t="shared" si="204"/>
        <v>-</v>
      </c>
      <c r="BE160" s="599" t="str">
        <f t="shared" si="204"/>
        <v>-</v>
      </c>
      <c r="BF160" s="1469"/>
    </row>
    <row r="161" spans="2:62" ht="17.149999999999999" customHeight="1">
      <c r="U161" s="843"/>
      <c r="V161" s="636" t="str">
        <f>'リンク切公表時非表示（グラフの添え物）'!$W$115</f>
        <v>液晶製造</v>
      </c>
      <c r="X161" s="843"/>
      <c r="Y161" s="636" t="str">
        <f>'リンク切公表時非表示（グラフの添え物）'!$X$115</f>
        <v>Liquid Crystals</v>
      </c>
      <c r="Z161" s="407"/>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622">
        <f t="shared" ref="AY161:BC161" si="208">IF(OR(AY28="NO",$AX28="NO"),"-",AY28/$AX28-1)</f>
        <v>0.12497538361093397</v>
      </c>
      <c r="AZ161" s="622">
        <f t="shared" si="208"/>
        <v>0.12605913297634519</v>
      </c>
      <c r="BA161" s="622">
        <f t="shared" si="208"/>
        <v>-7.79912096637978E-2</v>
      </c>
      <c r="BB161" s="622">
        <f t="shared" si="208"/>
        <v>-4.2281194431899038E-2</v>
      </c>
      <c r="BC161" s="622">
        <f t="shared" si="208"/>
        <v>-1.7263488754265865E-2</v>
      </c>
      <c r="BD161" s="599" t="str">
        <f t="shared" si="204"/>
        <v>-</v>
      </c>
      <c r="BE161" s="599" t="str">
        <f t="shared" si="204"/>
        <v>-</v>
      </c>
      <c r="BF161" s="1469"/>
    </row>
    <row r="162" spans="2:62" ht="17.149999999999999" customHeight="1">
      <c r="U162" s="844"/>
      <c r="V162" s="636" t="str">
        <f>'リンク切公表時非表示（グラフの添え物）'!$W$116</f>
        <v>SF6 製造時の漏出</v>
      </c>
      <c r="X162" s="844"/>
      <c r="Y162" s="636" t="str">
        <f>'リンク切公表時非表示（グラフの添え物）'!$X$116</f>
        <v>Fugitive emissions from SF6 manufacturing</v>
      </c>
      <c r="Z162" s="407"/>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622">
        <f t="shared" ref="AY162:BC162" si="209">IF(OR(AY29="NO",$AX29="NO"),"-",AY29/$AX29-1)</f>
        <v>-0.33660933660933656</v>
      </c>
      <c r="AZ162" s="622">
        <f t="shared" si="209"/>
        <v>-0.43488943488943499</v>
      </c>
      <c r="BA162" s="622">
        <f t="shared" si="209"/>
        <v>-0.45651106810979825</v>
      </c>
      <c r="BB162" s="622">
        <f t="shared" si="209"/>
        <v>-0.56142506962619199</v>
      </c>
      <c r="BC162" s="622">
        <f t="shared" si="209"/>
        <v>-0.50909091008676066</v>
      </c>
      <c r="BD162" s="599" t="str">
        <f t="shared" si="204"/>
        <v>-</v>
      </c>
      <c r="BE162" s="599" t="str">
        <f t="shared" si="204"/>
        <v>-</v>
      </c>
      <c r="BF162" s="1469"/>
    </row>
    <row r="163" spans="2:62" ht="17.149999999999999" customHeight="1">
      <c r="U163" s="739" t="s">
        <v>944</v>
      </c>
      <c r="V163" s="845"/>
      <c r="X163" s="739" t="s">
        <v>944</v>
      </c>
      <c r="Y163" s="845"/>
      <c r="Z163" s="596"/>
      <c r="AA163" s="592"/>
      <c r="AB163" s="592"/>
      <c r="AC163" s="592"/>
      <c r="AD163" s="592"/>
      <c r="AE163" s="592"/>
      <c r="AF163" s="592"/>
      <c r="AG163" s="592"/>
      <c r="AH163" s="592"/>
      <c r="AI163" s="592"/>
      <c r="AJ163" s="592"/>
      <c r="AK163" s="592"/>
      <c r="AL163" s="592"/>
      <c r="AM163" s="592"/>
      <c r="AN163" s="592"/>
      <c r="AO163" s="592"/>
      <c r="AP163" s="592"/>
      <c r="AQ163" s="592"/>
      <c r="AR163" s="592"/>
      <c r="AS163" s="592"/>
      <c r="AT163" s="592"/>
      <c r="AU163" s="592"/>
      <c r="AV163" s="592"/>
      <c r="AW163" s="592"/>
      <c r="AX163" s="592"/>
      <c r="AY163" s="1624">
        <f t="shared" ref="AY163:BE163" si="210">AY30/$AX30-1</f>
        <v>-0.30568798223277371</v>
      </c>
      <c r="AZ163" s="1624">
        <f t="shared" si="210"/>
        <v>-0.64690954196538453</v>
      </c>
      <c r="BA163" s="1624">
        <f t="shared" si="210"/>
        <v>-0.60770428782780983</v>
      </c>
      <c r="BB163" s="1624">
        <f t="shared" si="210"/>
        <v>-0.72188665241335892</v>
      </c>
      <c r="BC163" s="1624">
        <f t="shared" si="210"/>
        <v>-0.82532131287112842</v>
      </c>
      <c r="BD163" s="602">
        <f t="shared" si="210"/>
        <v>-1</v>
      </c>
      <c r="BE163" s="602">
        <f t="shared" si="210"/>
        <v>-1</v>
      </c>
      <c r="BF163" s="1469"/>
    </row>
    <row r="164" spans="2:62" ht="17.149999999999999" customHeight="1">
      <c r="U164" s="739"/>
      <c r="V164" s="778" t="str">
        <f>'リンク切公表時非表示（グラフの添え物）'!$W$120</f>
        <v>半導体製造</v>
      </c>
      <c r="X164" s="739"/>
      <c r="Y164" s="778" t="str">
        <f>'リンク切公表時非表示（グラフの添え物）'!$X$120</f>
        <v>Semiconductor Manufacturing</v>
      </c>
      <c r="Z164" s="406"/>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622">
        <f t="shared" ref="AY164:BC164" si="211">IF(OR(AY31="NO",$AX31="NO"),"-",AY31/$AX31-1)</f>
        <v>0.20253333189432898</v>
      </c>
      <c r="AZ164" s="622">
        <f t="shared" si="211"/>
        <v>0.31771354842414667</v>
      </c>
      <c r="BA164" s="622">
        <f t="shared" si="211"/>
        <v>0.66795731519188384</v>
      </c>
      <c r="BB164" s="622">
        <f t="shared" si="211"/>
        <v>0.76487403254326858</v>
      </c>
      <c r="BC164" s="622">
        <f t="shared" si="211"/>
        <v>0.85284629733034745</v>
      </c>
      <c r="BD164" s="599" t="str">
        <f t="shared" ref="BD164:BE166" si="212">IF(BD31="NO","-",BD31/$AX31-1)</f>
        <v>-</v>
      </c>
      <c r="BE164" s="599" t="str">
        <f t="shared" si="212"/>
        <v>-</v>
      </c>
      <c r="BF164" s="1469"/>
    </row>
    <row r="165" spans="2:62" ht="17.149999999999999" customHeight="1">
      <c r="U165" s="739"/>
      <c r="V165" s="778" t="str">
        <f>'リンク切公表時非表示（グラフの添え物）'!$W$121</f>
        <v>NF3の製造時の漏出</v>
      </c>
      <c r="X165" s="739"/>
      <c r="Y165" s="778" t="str">
        <f>'リンク切公表時非表示（グラフの添え物）'!$X$121</f>
        <v>Fugitive emissions from NF3 manufacturing</v>
      </c>
      <c r="Z165" s="406"/>
      <c r="AA165" s="264"/>
      <c r="AB165" s="264"/>
      <c r="AC165" s="264"/>
      <c r="AD165" s="264"/>
      <c r="AE165" s="264"/>
      <c r="AF165" s="264"/>
      <c r="AG165" s="264"/>
      <c r="AH165" s="264"/>
      <c r="AI165" s="264"/>
      <c r="AJ165" s="264"/>
      <c r="AK165" s="264"/>
      <c r="AL165" s="264"/>
      <c r="AM165" s="264"/>
      <c r="AN165" s="264"/>
      <c r="AO165" s="264"/>
      <c r="AP165" s="264"/>
      <c r="AQ165" s="264"/>
      <c r="AR165" s="264"/>
      <c r="AS165" s="264"/>
      <c r="AT165" s="264"/>
      <c r="AU165" s="264"/>
      <c r="AV165" s="264"/>
      <c r="AW165" s="264"/>
      <c r="AX165" s="264"/>
      <c r="AY165" s="622">
        <f t="shared" ref="AY165:BC165" si="213">IF(OR(AY32="NO",$AX32="NO"),"-",AY32/$AX32-1)</f>
        <v>-0.35086342592592579</v>
      </c>
      <c r="AZ165" s="622">
        <f t="shared" si="213"/>
        <v>-0.72800925925925919</v>
      </c>
      <c r="BA165" s="622">
        <f t="shared" si="213"/>
        <v>-0.70949073632558179</v>
      </c>
      <c r="BB165" s="622">
        <f t="shared" si="213"/>
        <v>-0.84247684892680907</v>
      </c>
      <c r="BC165" s="622">
        <f t="shared" si="213"/>
        <v>-0.9609953706601152</v>
      </c>
      <c r="BD165" s="599" t="str">
        <f t="shared" si="212"/>
        <v>-</v>
      </c>
      <c r="BE165" s="599" t="str">
        <f t="shared" si="212"/>
        <v>-</v>
      </c>
      <c r="BF165" s="1469"/>
    </row>
    <row r="166" spans="2:62" ht="17.149999999999999" customHeight="1" thickBot="1">
      <c r="U166" s="739"/>
      <c r="V166" s="637" t="str">
        <f>'リンク切公表時非表示（グラフの添え物）'!$W$122</f>
        <v>液晶製造</v>
      </c>
      <c r="X166" s="739"/>
      <c r="Y166" s="637" t="str">
        <f>'リンク切公表時非表示（グラフの添え物）'!$X$122</f>
        <v>Liquid Crystals</v>
      </c>
      <c r="Z166" s="409"/>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1864">
        <f t="shared" ref="AY166:BC166" si="214">IF(OR(AY33="NO",$AX33="NO"),"-",AY33/$AX33-1)</f>
        <v>0.22485927846622511</v>
      </c>
      <c r="AZ166" s="1864">
        <f t="shared" si="214"/>
        <v>3.7244402442681457E-2</v>
      </c>
      <c r="BA166" s="1864">
        <f t="shared" si="214"/>
        <v>-8.2685324485161193E-2</v>
      </c>
      <c r="BB166" s="1864">
        <f t="shared" si="214"/>
        <v>2.62360911543007E-2</v>
      </c>
      <c r="BC166" s="1864">
        <f t="shared" si="214"/>
        <v>-1.1538029810561068E-2</v>
      </c>
      <c r="BD166" s="605" t="str">
        <f t="shared" si="212"/>
        <v>-</v>
      </c>
      <c r="BE166" s="605" t="str">
        <f t="shared" si="212"/>
        <v>-</v>
      </c>
      <c r="BF166" s="1469"/>
    </row>
    <row r="167" spans="2:62" ht="17.149999999999999" customHeight="1" thickTop="1">
      <c r="B167" s="1" t="s">
        <v>21</v>
      </c>
      <c r="U167" s="434" t="s">
        <v>63</v>
      </c>
      <c r="V167" s="847"/>
      <c r="X167" s="434" t="s">
        <v>823</v>
      </c>
      <c r="Y167" s="847"/>
      <c r="Z167" s="410"/>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865">
        <f t="shared" ref="AY167:BE167" si="215">AY34/$AX34-1</f>
        <v>8.2664069543188834E-2</v>
      </c>
      <c r="AZ167" s="1865">
        <f t="shared" si="215"/>
        <v>0.15714412773653419</v>
      </c>
      <c r="BA167" s="1865">
        <f t="shared" si="215"/>
        <v>0.247377712402298</v>
      </c>
      <c r="BB167" s="1865">
        <f t="shared" si="215"/>
        <v>0.30316702293714437</v>
      </c>
      <c r="BC167" s="1865">
        <f t="shared" si="215"/>
        <v>0.35119462649143229</v>
      </c>
      <c r="BD167" s="603">
        <f t="shared" si="215"/>
        <v>-1</v>
      </c>
      <c r="BE167" s="603">
        <f t="shared" si="215"/>
        <v>-1</v>
      </c>
      <c r="BF167" s="1469"/>
      <c r="BH167" s="99"/>
      <c r="BI167" s="99"/>
      <c r="BJ167" s="99"/>
    </row>
    <row r="168" spans="2:62" s="198" customFormat="1" ht="17.149999999999999" customHeight="1">
      <c r="U168" s="249"/>
      <c r="V168" s="249"/>
      <c r="X168" s="9"/>
      <c r="Y168" s="1"/>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H168" s="251"/>
      <c r="BI168" s="251"/>
      <c r="BJ168" s="251"/>
    </row>
    <row r="169" spans="2:62">
      <c r="U169" s="1" t="s">
        <v>322</v>
      </c>
      <c r="X169" s="9" t="s">
        <v>950</v>
      </c>
    </row>
    <row r="170" spans="2:62">
      <c r="U170" s="833"/>
      <c r="V170" s="834"/>
      <c r="X170" s="833"/>
      <c r="Y170" s="834"/>
      <c r="Z170" s="213"/>
      <c r="AA170" s="118">
        <v>1990</v>
      </c>
      <c r="AB170" s="118">
        <f>AA170+1</f>
        <v>1991</v>
      </c>
      <c r="AC170" s="118">
        <f>AB170+1</f>
        <v>1992</v>
      </c>
      <c r="AD170" s="118">
        <f>AC170+1</f>
        <v>1993</v>
      </c>
      <c r="AE170" s="118">
        <f>AD170+1</f>
        <v>1994</v>
      </c>
      <c r="AF170" s="118">
        <v>1995</v>
      </c>
      <c r="AG170" s="118">
        <f t="shared" ref="AG170:BA170" si="216">AF170+1</f>
        <v>1996</v>
      </c>
      <c r="AH170" s="118">
        <f t="shared" si="216"/>
        <v>1997</v>
      </c>
      <c r="AI170" s="118">
        <f t="shared" si="216"/>
        <v>1998</v>
      </c>
      <c r="AJ170" s="118">
        <f t="shared" si="216"/>
        <v>1999</v>
      </c>
      <c r="AK170" s="118">
        <f t="shared" si="216"/>
        <v>2000</v>
      </c>
      <c r="AL170" s="118">
        <f t="shared" si="216"/>
        <v>2001</v>
      </c>
      <c r="AM170" s="118">
        <f t="shared" si="216"/>
        <v>2002</v>
      </c>
      <c r="AN170" s="118">
        <f t="shared" si="216"/>
        <v>2003</v>
      </c>
      <c r="AO170" s="118">
        <f t="shared" si="216"/>
        <v>2004</v>
      </c>
      <c r="AP170" s="118">
        <f t="shared" si="216"/>
        <v>2005</v>
      </c>
      <c r="AQ170" s="118">
        <f t="shared" si="216"/>
        <v>2006</v>
      </c>
      <c r="AR170" s="118">
        <f t="shared" si="216"/>
        <v>2007</v>
      </c>
      <c r="AS170" s="118">
        <f t="shared" si="216"/>
        <v>2008</v>
      </c>
      <c r="AT170" s="118">
        <f t="shared" si="216"/>
        <v>2009</v>
      </c>
      <c r="AU170" s="118">
        <f t="shared" si="216"/>
        <v>2010</v>
      </c>
      <c r="AV170" s="118">
        <f t="shared" si="216"/>
        <v>2011</v>
      </c>
      <c r="AW170" s="118">
        <f t="shared" si="216"/>
        <v>2012</v>
      </c>
      <c r="AX170" s="118">
        <f t="shared" si="216"/>
        <v>2013</v>
      </c>
      <c r="AY170" s="118">
        <f t="shared" si="216"/>
        <v>2014</v>
      </c>
      <c r="AZ170" s="118">
        <f t="shared" si="216"/>
        <v>2015</v>
      </c>
      <c r="BA170" s="118">
        <f t="shared" si="216"/>
        <v>2016</v>
      </c>
      <c r="BB170" s="118">
        <f t="shared" ref="BB170" si="217">BA170+1</f>
        <v>2017</v>
      </c>
      <c r="BC170" s="118">
        <f t="shared" ref="BC170" si="218">BB170+1</f>
        <v>2018</v>
      </c>
      <c r="BD170" s="118">
        <f t="shared" ref="BD170" si="219">BC170+1</f>
        <v>2019</v>
      </c>
      <c r="BE170" s="118">
        <f t="shared" ref="BE170" si="220">BD170+1</f>
        <v>2020</v>
      </c>
      <c r="BF170" s="1471"/>
    </row>
    <row r="171" spans="2:62" ht="17.149999999999999" customHeight="1">
      <c r="U171" s="763" t="s">
        <v>19</v>
      </c>
      <c r="V171" s="722"/>
      <c r="X171" s="763" t="s">
        <v>824</v>
      </c>
      <c r="Y171" s="722"/>
      <c r="Z171" s="244"/>
      <c r="AA171" s="261"/>
      <c r="AB171" s="1619">
        <f t="shared" ref="AB171:BE171" si="221">AB5/AA5-1</f>
        <v>8.8957790566543071E-2</v>
      </c>
      <c r="AC171" s="1619">
        <f t="shared" si="221"/>
        <v>2.4070340480269126E-2</v>
      </c>
      <c r="AD171" s="1619">
        <f t="shared" si="221"/>
        <v>2.0370894660691974E-2</v>
      </c>
      <c r="AE171" s="1619">
        <f t="shared" si="221"/>
        <v>0.16121746427582906</v>
      </c>
      <c r="AF171" s="1619">
        <f t="shared" si="221"/>
        <v>0.19766846543960104</v>
      </c>
      <c r="AG171" s="1619">
        <f t="shared" si="221"/>
        <v>-2.4395316590543947E-2</v>
      </c>
      <c r="AH171" s="1619">
        <f t="shared" si="221"/>
        <v>-6.5580178087548679E-3</v>
      </c>
      <c r="AI171" s="1619">
        <f t="shared" si="221"/>
        <v>-2.8428032572769379E-2</v>
      </c>
      <c r="AJ171" s="1619">
        <f t="shared" si="221"/>
        <v>2.6373965967684709E-2</v>
      </c>
      <c r="AK171" s="1619">
        <f t="shared" si="221"/>
        <v>-6.2223433551387264E-2</v>
      </c>
      <c r="AL171" s="1619">
        <f t="shared" si="221"/>
        <v>-0.14832299058031373</v>
      </c>
      <c r="AM171" s="1619">
        <f t="shared" si="221"/>
        <v>-0.1657611335164656</v>
      </c>
      <c r="AN171" s="1631">
        <f t="shared" si="221"/>
        <v>-4.3933246914473756E-4</v>
      </c>
      <c r="AO171" s="1619">
        <f t="shared" si="221"/>
        <v>-0.23455750538176312</v>
      </c>
      <c r="AP171" s="1619">
        <f t="shared" si="221"/>
        <v>2.9096877258860454E-2</v>
      </c>
      <c r="AQ171" s="1619">
        <f t="shared" si="221"/>
        <v>0.14440421729585329</v>
      </c>
      <c r="AR171" s="1619">
        <f t="shared" si="221"/>
        <v>0.14234609763952344</v>
      </c>
      <c r="AS171" s="1619">
        <f t="shared" si="221"/>
        <v>0.15440358336188686</v>
      </c>
      <c r="AT171" s="1619">
        <f t="shared" si="221"/>
        <v>8.5055485501923211E-2</v>
      </c>
      <c r="AU171" s="1619">
        <f t="shared" si="221"/>
        <v>0.11373510809947152</v>
      </c>
      <c r="AV171" s="1619">
        <f t="shared" si="221"/>
        <v>0.11965602241391426</v>
      </c>
      <c r="AW171" s="1619">
        <f t="shared" si="221"/>
        <v>0.12472349598050325</v>
      </c>
      <c r="AX171" s="1619">
        <f t="shared" si="221"/>
        <v>9.3429320186142251E-2</v>
      </c>
      <c r="AY171" s="1619">
        <f t="shared" si="221"/>
        <v>0.1146158295098656</v>
      </c>
      <c r="AZ171" s="1619">
        <f t="shared" si="221"/>
        <v>9.7232704962793237E-2</v>
      </c>
      <c r="BA171" s="1619">
        <f t="shared" si="221"/>
        <v>8.4353188953463221E-2</v>
      </c>
      <c r="BB171" s="1619">
        <f t="shared" si="221"/>
        <v>5.4406855353907213E-2</v>
      </c>
      <c r="BC171" s="1619">
        <f t="shared" si="221"/>
        <v>4.6703494954093872E-2</v>
      </c>
      <c r="BD171" s="598">
        <f t="shared" si="221"/>
        <v>-1</v>
      </c>
      <c r="BE171" s="598" t="e">
        <f t="shared" si="221"/>
        <v>#DIV/0!</v>
      </c>
      <c r="BF171" s="1469"/>
      <c r="BJ171" s="99"/>
    </row>
    <row r="172" spans="2:62" ht="17.149999999999999" customHeight="1">
      <c r="U172" s="835"/>
      <c r="V172" s="638" t="str">
        <f>'リンク切公表時非表示（グラフの添え物）'!$W$90</f>
        <v>冷蔵庫及び空調機器</v>
      </c>
      <c r="X172" s="835"/>
      <c r="Y172" s="638" t="str">
        <f>'リンク切公表時非表示（グラフの添え物）'!$X$90</f>
        <v>Refrigeration and 
Air Conditioning Equipment</v>
      </c>
      <c r="Z172" s="258"/>
      <c r="AA172" s="262"/>
      <c r="AB172" s="630" t="str">
        <f>IF(OR(AB6="NO",AA6="NO"),"-",AB6/AA6-1)</f>
        <v>-</v>
      </c>
      <c r="AC172" s="630" t="str">
        <f t="shared" ref="AC172:AD173" si="222">IF(OR(AC6="NO",AB6="NO"),"-",AC6/AB6-1)</f>
        <v>-</v>
      </c>
      <c r="AD172" s="630">
        <f t="shared" si="222"/>
        <v>16.150544002131792</v>
      </c>
      <c r="AE172" s="630">
        <f t="shared" ref="AE172:AF172" si="223">IF(OR(AE6="NO",AD6="NO"),"-",AE6/AD6-1)</f>
        <v>4.1589256559212933</v>
      </c>
      <c r="AF172" s="630">
        <f t="shared" si="223"/>
        <v>1.4857387707941974</v>
      </c>
      <c r="AG172" s="630">
        <f t="shared" ref="AG172:AJ172" si="224">IF(OR(AG6="NO",AF6="NO"),"-",AG6/AF6-1)</f>
        <v>0.43614710512327903</v>
      </c>
      <c r="AH172" s="630">
        <f t="shared" si="224"/>
        <v>0.31170320017717623</v>
      </c>
      <c r="AI172" s="630">
        <f t="shared" si="224"/>
        <v>0.22006931417038289</v>
      </c>
      <c r="AJ172" s="630">
        <f t="shared" si="224"/>
        <v>0.18433459838406518</v>
      </c>
      <c r="AK172" s="630">
        <f t="shared" ref="AK172:BC172" si="225">IF(OR(AK6="NO",AJ6="NO"),"-",AK6/AJ6-1)</f>
        <v>0.18195101820639215</v>
      </c>
      <c r="AL172" s="630">
        <f t="shared" si="225"/>
        <v>0.20529150885534975</v>
      </c>
      <c r="AM172" s="630">
        <f t="shared" si="225"/>
        <v>0.24174543175761665</v>
      </c>
      <c r="AN172" s="630">
        <f t="shared" si="225"/>
        <v>0.25104198745932038</v>
      </c>
      <c r="AO172" s="630">
        <f t="shared" si="225"/>
        <v>0.27034978120739694</v>
      </c>
      <c r="AP172" s="630">
        <f t="shared" si="225"/>
        <v>0.2534807934338672</v>
      </c>
      <c r="AQ172" s="630">
        <f t="shared" si="225"/>
        <v>0.22282708278752605</v>
      </c>
      <c r="AR172" s="630">
        <f t="shared" si="225"/>
        <v>0.24084603354326917</v>
      </c>
      <c r="AS172" s="630">
        <f t="shared" si="225"/>
        <v>0.16463646212225425</v>
      </c>
      <c r="AT172" s="630">
        <f t="shared" si="225"/>
        <v>0.14746028704221525</v>
      </c>
      <c r="AU172" s="630">
        <f t="shared" si="225"/>
        <v>0.13801951168467763</v>
      </c>
      <c r="AV172" s="630">
        <f t="shared" si="225"/>
        <v>0.12971768942908835</v>
      </c>
      <c r="AW172" s="630">
        <f t="shared" si="225"/>
        <v>0.13889903885425792</v>
      </c>
      <c r="AX172" s="630">
        <f t="shared" si="225"/>
        <v>0.10073584596307716</v>
      </c>
      <c r="AY172" s="630">
        <f t="shared" si="225"/>
        <v>0.12160936723673732</v>
      </c>
      <c r="AZ172" s="630">
        <f t="shared" si="225"/>
        <v>0.10267057812740021</v>
      </c>
      <c r="BA172" s="630">
        <f t="shared" si="225"/>
        <v>8.4440697334781767E-2</v>
      </c>
      <c r="BB172" s="630">
        <f t="shared" si="225"/>
        <v>5.652877247429644E-2</v>
      </c>
      <c r="BC172" s="630">
        <f t="shared" si="225"/>
        <v>5.0493252896397944E-2</v>
      </c>
      <c r="BD172" s="630" t="str">
        <f t="shared" ref="BD172:BE172" si="226">IF(OR(BD6="NO",BC6="NO"),"-",BD6/BC6-1)</f>
        <v>-</v>
      </c>
      <c r="BE172" s="630" t="str">
        <f t="shared" si="226"/>
        <v>-</v>
      </c>
      <c r="BF172" s="1470"/>
      <c r="BH172" s="99"/>
    </row>
    <row r="173" spans="2:62" ht="17.149999999999999" customHeight="1">
      <c r="U173" s="835"/>
      <c r="V173" s="1826" t="str">
        <f>'リンク切公表時非表示（グラフの添え物）'!$W$91</f>
        <v>発泡剤</v>
      </c>
      <c r="X173" s="835"/>
      <c r="Y173" s="638" t="str">
        <f>'リンク切公表時非表示（グラフの添え物）'!$X$91</f>
        <v>Foam Blowing</v>
      </c>
      <c r="Z173" s="259"/>
      <c r="AA173" s="262"/>
      <c r="AB173" s="630" t="str">
        <f t="shared" ref="AB173:AC173" si="227">IF(OR(AB7="NO",AA7="NO"),"-",AB7/AA7-1)</f>
        <v>-</v>
      </c>
      <c r="AC173" s="630" t="str">
        <f t="shared" si="227"/>
        <v>-</v>
      </c>
      <c r="AD173" s="630">
        <f t="shared" si="222"/>
        <v>5.5000000000000009</v>
      </c>
      <c r="AE173" s="630">
        <f t="shared" ref="AE173:AF173" si="228">IF(OR(AE7="NO",AD7="NO"),"-",AE7/AD7-1)</f>
        <v>0.71794871794871762</v>
      </c>
      <c r="AF173" s="630">
        <f t="shared" si="228"/>
        <v>0.10447761194029859</v>
      </c>
      <c r="AG173" s="630">
        <f t="shared" ref="AG173:AJ173" si="229">IF(OR(AG7="NO",AF7="NO"),"-",AG7/AF7-1)</f>
        <v>-8.953185798644947E-2</v>
      </c>
      <c r="AH173" s="630">
        <f t="shared" si="229"/>
        <v>3.5490707026912149E-2</v>
      </c>
      <c r="AI173" s="630">
        <f t="shared" si="229"/>
        <v>-3.7717952771380903E-2</v>
      </c>
      <c r="AJ173" s="630">
        <f t="shared" si="229"/>
        <v>9.52380952380949E-3</v>
      </c>
      <c r="AK173" s="630">
        <f t="shared" ref="AK173:BC173" si="230">IF(OR(AK7="NO",AJ7="NO"),"-",AK7/AJ7-1)</f>
        <v>6.509433962264155E-2</v>
      </c>
      <c r="AL173" s="630">
        <f t="shared" si="230"/>
        <v>-6.7862415116622388E-2</v>
      </c>
      <c r="AM173" s="630">
        <f t="shared" si="230"/>
        <v>8.7705683923791966E-2</v>
      </c>
      <c r="AN173" s="630">
        <f t="shared" si="230"/>
        <v>0.48603423401141321</v>
      </c>
      <c r="AO173" s="630">
        <f t="shared" si="230"/>
        <v>0.23468330998960263</v>
      </c>
      <c r="AP173" s="630">
        <f t="shared" si="230"/>
        <v>4.0486631150465913E-2</v>
      </c>
      <c r="AQ173" s="630">
        <f t="shared" si="230"/>
        <v>0.27414569100647213</v>
      </c>
      <c r="AR173" s="630">
        <f t="shared" si="230"/>
        <v>0.19643925884579572</v>
      </c>
      <c r="AS173" s="630">
        <f t="shared" si="230"/>
        <v>5.627528799946413E-2</v>
      </c>
      <c r="AT173" s="630">
        <f t="shared" si="230"/>
        <v>6.5320934017037535E-2</v>
      </c>
      <c r="AU173" s="630">
        <f t="shared" si="230"/>
        <v>8.7494487962760381E-2</v>
      </c>
      <c r="AV173" s="630">
        <f t="shared" si="230"/>
        <v>9.9800834345771028E-2</v>
      </c>
      <c r="AW173" s="630">
        <f t="shared" si="230"/>
        <v>8.1843839296704246E-2</v>
      </c>
      <c r="AX173" s="630">
        <f t="shared" si="230"/>
        <v>7.1353870403565445E-2</v>
      </c>
      <c r="AY173" s="630">
        <f t="shared" si="230"/>
        <v>6.4436506456682974E-2</v>
      </c>
      <c r="AZ173" s="630">
        <f t="shared" si="230"/>
        <v>4.6711754379895609E-2</v>
      </c>
      <c r="BA173" s="630">
        <f t="shared" si="230"/>
        <v>6.7309151101280884E-2</v>
      </c>
      <c r="BB173" s="630">
        <f t="shared" si="230"/>
        <v>5.6735893673469651E-2</v>
      </c>
      <c r="BC173" s="630">
        <f t="shared" si="230"/>
        <v>4.3043633229930656E-2</v>
      </c>
      <c r="BD173" s="630" t="str">
        <f>IF(OR(BD7="NO",BC7="NO"),"-",BD7/BC7-1)</f>
        <v>-</v>
      </c>
      <c r="BE173" s="630" t="str">
        <f>IF(OR(BE7="NO",BD7="NO"),"-",BE7/BD7-1)</f>
        <v>-</v>
      </c>
      <c r="BF173" s="1470"/>
      <c r="BH173" s="99"/>
    </row>
    <row r="174" spans="2:62" ht="17.149999999999999" customHeight="1">
      <c r="U174" s="835"/>
      <c r="V174" s="636" t="str">
        <f>'リンク切公表時非表示（グラフの添え物）'!$W$92</f>
        <v>エアゾール・MDI（定量噴射剤）</v>
      </c>
      <c r="X174" s="835"/>
      <c r="Y174" s="638" t="str">
        <f>'リンク切公表時非表示（グラフの添え物）'!$X$92</f>
        <v>Aerosols / MDI</v>
      </c>
      <c r="Z174" s="258"/>
      <c r="AA174" s="262"/>
      <c r="AB174" s="630" t="str">
        <f t="shared" ref="AB174:AC174" si="231">IF(OR(AB8="NO",AA8="NO"),"-",AB8/AA8-1)</f>
        <v>-</v>
      </c>
      <c r="AC174" s="630" t="str">
        <f t="shared" si="231"/>
        <v>-</v>
      </c>
      <c r="AD174" s="630">
        <f t="shared" ref="AD174:AE174" si="232">IF(OR(AD8="NO",AC8="NO"),"-",AD8/AC8-1)</f>
        <v>6.4999999999999991</v>
      </c>
      <c r="AE174" s="630">
        <f t="shared" si="232"/>
        <v>0.8786324786324784</v>
      </c>
      <c r="AF174" s="630">
        <f t="shared" ref="AF174:AI174" si="233">IF(OR(AF8="NO",AE8="NO"),"-",AF8/AE8-1)</f>
        <v>0.41401273885350331</v>
      </c>
      <c r="AG174" s="630">
        <f t="shared" si="233"/>
        <v>0.5261904761904761</v>
      </c>
      <c r="AH174" s="630">
        <f t="shared" si="233"/>
        <v>0.2708580343213729</v>
      </c>
      <c r="AI174" s="630">
        <f t="shared" si="233"/>
        <v>8.0896614372345299E-2</v>
      </c>
      <c r="AJ174" s="630">
        <f t="shared" ref="AJ174:BC174" si="234">IF(OR(AJ8="NO",AI8="NO"),"-",AJ8/AI8-1)</f>
        <v>-1.7943942215963182E-2</v>
      </c>
      <c r="AK174" s="630">
        <f t="shared" si="234"/>
        <v>8.385138776479284E-3</v>
      </c>
      <c r="AL174" s="630">
        <f t="shared" si="234"/>
        <v>-5.3730996829431055E-2</v>
      </c>
      <c r="AM174" s="630">
        <f t="shared" si="234"/>
        <v>-8.9748451437487997E-4</v>
      </c>
      <c r="AN174" s="630">
        <f t="shared" si="234"/>
        <v>-3.8179051998932567E-2</v>
      </c>
      <c r="AO174" s="630">
        <f t="shared" si="234"/>
        <v>-0.17418116304496944</v>
      </c>
      <c r="AP174" s="630">
        <f t="shared" si="234"/>
        <v>-0.27584907186564434</v>
      </c>
      <c r="AQ174" s="630">
        <f t="shared" si="234"/>
        <v>-0.33729169989299934</v>
      </c>
      <c r="AR174" s="630">
        <f t="shared" si="234"/>
        <v>-0.20374028028962532</v>
      </c>
      <c r="AS174" s="630">
        <f t="shared" si="234"/>
        <v>4.0575507102560415E-2</v>
      </c>
      <c r="AT174" s="630">
        <f t="shared" si="234"/>
        <v>-9.254314244680284E-2</v>
      </c>
      <c r="AU174" s="630">
        <f t="shared" si="234"/>
        <v>-0.21094566724390718</v>
      </c>
      <c r="AV174" s="630">
        <f t="shared" si="234"/>
        <v>-4.862151291152117E-2</v>
      </c>
      <c r="AW174" s="630">
        <f t="shared" si="234"/>
        <v>-0.11534547918452243</v>
      </c>
      <c r="AX174" s="630">
        <f t="shared" si="234"/>
        <v>-0.12761450558160015</v>
      </c>
      <c r="AY174" s="630">
        <f t="shared" si="234"/>
        <v>2.8723607133627205E-2</v>
      </c>
      <c r="AZ174" s="630">
        <f t="shared" si="234"/>
        <v>7.2756075948030796E-2</v>
      </c>
      <c r="BA174" s="630">
        <f t="shared" si="234"/>
        <v>8.7075750234022919E-2</v>
      </c>
      <c r="BB174" s="630">
        <f t="shared" si="234"/>
        <v>2.2409611417173458E-2</v>
      </c>
      <c r="BC174" s="630">
        <f t="shared" si="234"/>
        <v>-9.3802693755161703E-2</v>
      </c>
      <c r="BD174" s="624" t="e">
        <f>IF(OR(BC8="NO",BC8=0,BC8="NO"),"-",BD8/BC8-1)</f>
        <v>#VALUE!</v>
      </c>
      <c r="BE174" s="624" t="str">
        <f>IF(OR(BD8="NO",BD8=0,BD8="NO"),"-",BE8/BD8-1)</f>
        <v>-</v>
      </c>
      <c r="BF174" s="1470"/>
      <c r="BH174" s="99"/>
      <c r="BI174" s="99"/>
    </row>
    <row r="175" spans="2:62" ht="17.149999999999999" customHeight="1">
      <c r="U175" s="835"/>
      <c r="V175" s="778" t="str">
        <f>'リンク切公表時非表示（グラフの添え物）'!$W$93</f>
        <v>半導体製造</v>
      </c>
      <c r="X175" s="835"/>
      <c r="Y175" s="638" t="str">
        <f>'リンク切公表時非表示（グラフの添え物）'!$X$93</f>
        <v>Semiconductor Manufacturing</v>
      </c>
      <c r="Z175" s="258"/>
      <c r="AA175" s="262"/>
      <c r="AB175" s="630" t="str">
        <f t="shared" ref="AB175:AC175" si="235">IF(OR(AB9="NO",AA9="NO"),"-",AB9/AA9-1)</f>
        <v>-</v>
      </c>
      <c r="AC175" s="630" t="str">
        <f t="shared" si="235"/>
        <v>-</v>
      </c>
      <c r="AD175" s="630">
        <f t="shared" ref="AD175:AE175" si="236">IF(OR(AD9="NO",AC9="NO"),"-",AD9/AC9-1)</f>
        <v>5.4999999999999982</v>
      </c>
      <c r="AE175" s="630">
        <f t="shared" si="236"/>
        <v>0.71794871794871828</v>
      </c>
      <c r="AF175" s="630">
        <f t="shared" ref="AF175:AI175" si="237">IF(OR(AF9="NO",AE9="NO"),"-",AF9/AE9-1)</f>
        <v>0.10447761194029859</v>
      </c>
      <c r="AG175" s="630">
        <f t="shared" si="237"/>
        <v>-2.4056895360579755E-2</v>
      </c>
      <c r="AH175" s="630">
        <f t="shared" si="237"/>
        <v>0.11492260869050797</v>
      </c>
      <c r="AI175" s="630">
        <f t="shared" si="237"/>
        <v>-7.6112990600403552E-2</v>
      </c>
      <c r="AJ175" s="630">
        <f t="shared" ref="AJ175:BC175" si="238">IF(OR(AJ9="NO",AI9="NO"),"-",AJ9/AI9-1)</f>
        <v>4.6816894576957591E-3</v>
      </c>
      <c r="AK175" s="630">
        <f t="shared" si="238"/>
        <v>3.4378737932408088E-2</v>
      </c>
      <c r="AL175" s="630">
        <f t="shared" si="238"/>
        <v>-0.22211036307337384</v>
      </c>
      <c r="AM175" s="630">
        <f t="shared" si="238"/>
        <v>-2.9242813526148437E-2</v>
      </c>
      <c r="AN175" s="630">
        <f t="shared" si="238"/>
        <v>-3.3580196260495021E-2</v>
      </c>
      <c r="AO175" s="630">
        <f t="shared" si="238"/>
        <v>0.12819903293735879</v>
      </c>
      <c r="AP175" s="630">
        <f t="shared" si="238"/>
        <v>-3.7783719666236948E-2</v>
      </c>
      <c r="AQ175" s="630">
        <f t="shared" si="238"/>
        <v>8.3703571816745148E-2</v>
      </c>
      <c r="AR175" s="630">
        <f t="shared" si="238"/>
        <v>8.26229563199532E-2</v>
      </c>
      <c r="AS175" s="630">
        <f t="shared" si="238"/>
        <v>-0.10872660020791991</v>
      </c>
      <c r="AT175" s="630">
        <f t="shared" si="238"/>
        <v>-0.36035170068952993</v>
      </c>
      <c r="AU175" s="630">
        <f t="shared" si="238"/>
        <v>0.10090809686323854</v>
      </c>
      <c r="AV175" s="630">
        <f t="shared" si="238"/>
        <v>-0.13785184464014022</v>
      </c>
      <c r="AW175" s="630">
        <f t="shared" si="238"/>
        <v>-0.14462284747554588</v>
      </c>
      <c r="AX175" s="630">
        <f t="shared" si="238"/>
        <v>-0.10184124763993685</v>
      </c>
      <c r="AY175" s="630">
        <f t="shared" si="238"/>
        <v>3.3441868327868329E-2</v>
      </c>
      <c r="AZ175" s="630">
        <f t="shared" si="238"/>
        <v>1.6615898082938951E-3</v>
      </c>
      <c r="BA175" s="630">
        <f t="shared" si="238"/>
        <v>3.7598280441780263E-2</v>
      </c>
      <c r="BB175" s="630">
        <f t="shared" si="238"/>
        <v>4.9378453167230107E-2</v>
      </c>
      <c r="BC175" s="630">
        <f t="shared" si="238"/>
        <v>-8.4381165123683544E-2</v>
      </c>
      <c r="BD175" s="630" t="str">
        <f t="shared" ref="BD175:BE177" si="239">IF(OR(BD9="NO",BC9=0,BC9="NO"),"-",BD9/BC9-1)</f>
        <v>-</v>
      </c>
      <c r="BE175" s="624" t="str">
        <f t="shared" si="239"/>
        <v>-</v>
      </c>
      <c r="BF175" s="1470"/>
    </row>
    <row r="176" spans="2:62" ht="17.149999999999999" customHeight="1">
      <c r="U176" s="835"/>
      <c r="V176" s="636" t="str">
        <f>'リンク切公表時非表示（グラフの添え物）'!$W$94</f>
        <v>液晶製造</v>
      </c>
      <c r="X176" s="835"/>
      <c r="Y176" s="638" t="str">
        <f>'リンク切公表時非表示（グラフの添え物）'!$X$94</f>
        <v>Liquid Crystals</v>
      </c>
      <c r="Z176" s="258"/>
      <c r="AA176" s="264"/>
      <c r="AB176" s="630" t="str">
        <f t="shared" ref="AB176:AC176" si="240">IF(OR(AB10="NO",AA10="NO"),"-",AB10/AA10-1)</f>
        <v>-</v>
      </c>
      <c r="AC176" s="630" t="str">
        <f t="shared" si="240"/>
        <v>-</v>
      </c>
      <c r="AD176" s="630">
        <f t="shared" ref="AD176:AE176" si="241">IF(OR(AD10="NO",AC10="NO"),"-",AD10/AC10-1)</f>
        <v>5.5000000000000009</v>
      </c>
      <c r="AE176" s="630">
        <f t="shared" si="241"/>
        <v>0.71794871794871784</v>
      </c>
      <c r="AF176" s="630">
        <f t="shared" ref="AF176:AI176" si="242">IF(OR(AF10="NO",AE10="NO"),"-",AF10/AE10-1)</f>
        <v>0.10447761194029859</v>
      </c>
      <c r="AG176" s="630">
        <f t="shared" si="242"/>
        <v>-1.0000000000000009E-2</v>
      </c>
      <c r="AH176" s="630">
        <f t="shared" si="242"/>
        <v>2.1818181818181817</v>
      </c>
      <c r="AI176" s="630">
        <f t="shared" si="242"/>
        <v>-5.396825396825411E-2</v>
      </c>
      <c r="AJ176" s="630">
        <f t="shared" ref="AJ176:BC176" si="243">IF(OR(AJ10="NO",AI10="NO"),"-",AJ10/AI10-1)</f>
        <v>3.7214765100671148</v>
      </c>
      <c r="AK176" s="630">
        <f t="shared" si="243"/>
        <v>-0.50959488272921116</v>
      </c>
      <c r="AL176" s="630">
        <f t="shared" si="243"/>
        <v>-0.36884057971014506</v>
      </c>
      <c r="AM176" s="630">
        <f t="shared" si="243"/>
        <v>0.64280137772675139</v>
      </c>
      <c r="AN176" s="630">
        <f t="shared" si="243"/>
        <v>-0.13244996086324523</v>
      </c>
      <c r="AO176" s="630">
        <f t="shared" si="243"/>
        <v>0.84185087323580587</v>
      </c>
      <c r="AP176" s="630">
        <f t="shared" si="243"/>
        <v>-2.2087123862841174E-2</v>
      </c>
      <c r="AQ176" s="630">
        <f t="shared" si="243"/>
        <v>-4.9975401404355968E-2</v>
      </c>
      <c r="AR176" s="630">
        <f t="shared" si="243"/>
        <v>8.2181191623982741E-2</v>
      </c>
      <c r="AS176" s="630">
        <f t="shared" si="243"/>
        <v>-7.4508908018675157E-2</v>
      </c>
      <c r="AT176" s="630">
        <f t="shared" si="243"/>
        <v>-0.18898501889865538</v>
      </c>
      <c r="AU176" s="630">
        <f t="shared" si="243"/>
        <v>0.31448223992507107</v>
      </c>
      <c r="AV176" s="630">
        <f t="shared" si="243"/>
        <v>8.4647266313933267E-2</v>
      </c>
      <c r="AW176" s="630">
        <f t="shared" si="243"/>
        <v>-0.27102659371214399</v>
      </c>
      <c r="AX176" s="630">
        <f t="shared" si="243"/>
        <v>-8.7103933618103424E-3</v>
      </c>
      <c r="AY176" s="630">
        <f t="shared" si="243"/>
        <v>-4.5667289214914364E-2</v>
      </c>
      <c r="AZ176" s="630">
        <f t="shared" si="243"/>
        <v>-0.14500080874291144</v>
      </c>
      <c r="BA176" s="630">
        <f t="shared" si="243"/>
        <v>1.1858705892855426E-3</v>
      </c>
      <c r="BB176" s="630">
        <f t="shared" si="243"/>
        <v>-1.3345618210264032E-2</v>
      </c>
      <c r="BC176" s="630">
        <f t="shared" si="243"/>
        <v>-0.78283257896572034</v>
      </c>
      <c r="BD176" s="624" t="str">
        <f t="shared" si="239"/>
        <v>-</v>
      </c>
      <c r="BE176" s="624" t="str">
        <f t="shared" si="239"/>
        <v>-</v>
      </c>
      <c r="BF176" s="1470"/>
      <c r="BH176" s="99"/>
      <c r="BI176" s="99"/>
    </row>
    <row r="177" spans="21:62" ht="16.5" customHeight="1">
      <c r="U177" s="835"/>
      <c r="V177" s="1827" t="str">
        <f>'リンク切公表時非表示（グラフの添え物）'!$W$95</f>
        <v>洗浄剤・溶剤</v>
      </c>
      <c r="X177" s="835"/>
      <c r="Y177" s="638" t="str">
        <f>'リンク切公表時非表示（グラフの添え物）'!$X$95</f>
        <v>Solvents / Cleaning agents</v>
      </c>
      <c r="Z177" s="258"/>
      <c r="AA177" s="262"/>
      <c r="AB177" s="630" t="str">
        <f t="shared" ref="AB177:AC177" si="244">IF(OR(AB11="NO",AA11="NO"),"-",AB11/AA11-1)</f>
        <v>-</v>
      </c>
      <c r="AC177" s="630" t="str">
        <f t="shared" si="244"/>
        <v>-</v>
      </c>
      <c r="AD177" s="630" t="str">
        <f t="shared" ref="AD177:AE177" si="245">IF(OR(AD11="NO",AC11="NO"),"-",AD11/AC11-1)</f>
        <v>-</v>
      </c>
      <c r="AE177" s="630" t="str">
        <f t="shared" si="245"/>
        <v>-</v>
      </c>
      <c r="AF177" s="630" t="str">
        <f t="shared" ref="AF177:AI177" si="246">IF(OR(AF11="NO",AE11="NO"),"-",AF11/AE11-1)</f>
        <v>-</v>
      </c>
      <c r="AG177" s="630" t="str">
        <f t="shared" si="246"/>
        <v>-</v>
      </c>
      <c r="AH177" s="630" t="str">
        <f t="shared" si="246"/>
        <v>-</v>
      </c>
      <c r="AI177" s="630" t="str">
        <f t="shared" si="246"/>
        <v>-</v>
      </c>
      <c r="AJ177" s="630" t="str">
        <f t="shared" ref="AJ177:BC177" si="247">IF(OR(AJ11="NO",AI11="NO"),"-",AJ11/AI11-1)</f>
        <v>-</v>
      </c>
      <c r="AK177" s="630" t="str">
        <f t="shared" si="247"/>
        <v>-</v>
      </c>
      <c r="AL177" s="630" t="str">
        <f t="shared" si="247"/>
        <v>-</v>
      </c>
      <c r="AM177" s="630" t="str">
        <f t="shared" si="247"/>
        <v>-</v>
      </c>
      <c r="AN177" s="630" t="str">
        <f t="shared" si="247"/>
        <v>-</v>
      </c>
      <c r="AO177" s="630">
        <f t="shared" si="247"/>
        <v>0.84090909090909061</v>
      </c>
      <c r="AP177" s="630">
        <f t="shared" si="247"/>
        <v>0.3333333333333337</v>
      </c>
      <c r="AQ177" s="630">
        <f t="shared" si="247"/>
        <v>0.37962962962962954</v>
      </c>
      <c r="AR177" s="630">
        <f t="shared" si="247"/>
        <v>0.97315436241610742</v>
      </c>
      <c r="AS177" s="630">
        <f t="shared" si="247"/>
        <v>0.45918367346938771</v>
      </c>
      <c r="AT177" s="630">
        <f t="shared" si="247"/>
        <v>0.70629370629370625</v>
      </c>
      <c r="AU177" s="630">
        <f t="shared" si="247"/>
        <v>0.5382513661202184</v>
      </c>
      <c r="AV177" s="630">
        <f t="shared" si="247"/>
        <v>0.42984014209591503</v>
      </c>
      <c r="AW177" s="630">
        <f t="shared" si="247"/>
        <v>9.2934065608672567E-2</v>
      </c>
      <c r="AX177" s="630">
        <f t="shared" si="247"/>
        <v>0.15557237102219834</v>
      </c>
      <c r="AY177" s="630">
        <f t="shared" si="247"/>
        <v>0.12630688106561494</v>
      </c>
      <c r="AZ177" s="630">
        <f t="shared" si="247"/>
        <v>2.759841275338526E-2</v>
      </c>
      <c r="BA177" s="630">
        <f t="shared" si="247"/>
        <v>3.1487421744121002E-2</v>
      </c>
      <c r="BB177" s="630">
        <f t="shared" si="247"/>
        <v>-0.10648388634675354</v>
      </c>
      <c r="BC177" s="630">
        <f t="shared" si="247"/>
        <v>1.2376237623762165E-2</v>
      </c>
      <c r="BD177" s="624" t="str">
        <f t="shared" si="239"/>
        <v>-</v>
      </c>
      <c r="BE177" s="624" t="str">
        <f t="shared" si="239"/>
        <v>-</v>
      </c>
      <c r="BF177" s="1470"/>
      <c r="BH177" s="99"/>
    </row>
    <row r="178" spans="21:62" ht="17.149999999999999" customHeight="1">
      <c r="U178" s="835"/>
      <c r="V178" s="636" t="str">
        <f>'リンク切公表時非表示（グラフの添え物）'!$W$96</f>
        <v>HFCsの製造時の漏出</v>
      </c>
      <c r="X178" s="835"/>
      <c r="Y178" s="638" t="str">
        <f>'リンク切公表時非表示（グラフの添え物）'!$X$96</f>
        <v>Fugitive emissions from HFCs manufacturing</v>
      </c>
      <c r="Z178" s="252"/>
      <c r="AA178" s="262"/>
      <c r="AB178" s="630" t="str">
        <f t="shared" ref="AB178:AC178" si="248">IF(OR(AB12="NO",AA12="NO"),"-",AB12/AA12-1)</f>
        <v>-</v>
      </c>
      <c r="AC178" s="630" t="str">
        <f t="shared" si="248"/>
        <v>-</v>
      </c>
      <c r="AD178" s="630">
        <f t="shared" ref="AD178:AE181" si="249">IF(OR(AD12="NO",AC12="NO"),"-",AD12/AC12-1)</f>
        <v>5.5000000000000009</v>
      </c>
      <c r="AE178" s="630">
        <f t="shared" si="249"/>
        <v>0.71794871794871784</v>
      </c>
      <c r="AF178" s="630">
        <f t="shared" ref="AF178:AI178" si="250">IF(OR(AF12="NO",AE12="NO"),"-",AF12/AE12-1)</f>
        <v>0.10447761194029836</v>
      </c>
      <c r="AG178" s="630">
        <f t="shared" si="250"/>
        <v>-4.7230961396681148E-2</v>
      </c>
      <c r="AH178" s="630">
        <f t="shared" si="250"/>
        <v>-0.19528620416352871</v>
      </c>
      <c r="AI178" s="630">
        <f t="shared" si="250"/>
        <v>-0.28118138063422948</v>
      </c>
      <c r="AJ178" s="630">
        <f t="shared" ref="AJ178:BC178" si="251">IF(OR(AJ12="NO",AI12="NO"),"-",AJ12/AI12-1)</f>
        <v>-0.38767756416087895</v>
      </c>
      <c r="AK178" s="630">
        <f t="shared" si="251"/>
        <v>0.57026598771648751</v>
      </c>
      <c r="AL178" s="630">
        <f t="shared" si="251"/>
        <v>0.47291809663295958</v>
      </c>
      <c r="AM178" s="630">
        <f t="shared" si="251"/>
        <v>-5.920550847258943E-2</v>
      </c>
      <c r="AN178" s="630">
        <f t="shared" si="251"/>
        <v>0.26765314597925327</v>
      </c>
      <c r="AO178" s="630">
        <f t="shared" si="251"/>
        <v>8.573028969069485E-2</v>
      </c>
      <c r="AP178" s="630">
        <f t="shared" si="251"/>
        <v>-0.20457972432428451</v>
      </c>
      <c r="AQ178" s="630">
        <f t="shared" si="251"/>
        <v>-0.18428139465367932</v>
      </c>
      <c r="AR178" s="630">
        <f t="shared" si="251"/>
        <v>-2.6824774146976149E-2</v>
      </c>
      <c r="AS178" s="630">
        <f t="shared" si="251"/>
        <v>-0.14086072588357157</v>
      </c>
      <c r="AT178" s="630">
        <f t="shared" si="251"/>
        <v>-0.23727425212883091</v>
      </c>
      <c r="AU178" s="630">
        <f t="shared" si="251"/>
        <v>-0.45216296775489051</v>
      </c>
      <c r="AV178" s="630">
        <f t="shared" si="251"/>
        <v>0.18184429099188359</v>
      </c>
      <c r="AW178" s="630">
        <f t="shared" si="251"/>
        <v>-0.20398452718722182</v>
      </c>
      <c r="AX178" s="630">
        <f t="shared" si="251"/>
        <v>8.8662051526413821E-2</v>
      </c>
      <c r="AY178" s="630">
        <f t="shared" si="251"/>
        <v>-0.23322506128378762</v>
      </c>
      <c r="AZ178" s="630">
        <f t="shared" si="251"/>
        <v>-0.17486976001521948</v>
      </c>
      <c r="BA178" s="630">
        <f t="shared" si="251"/>
        <v>0.79143185455777409</v>
      </c>
      <c r="BB178" s="630">
        <f t="shared" si="251"/>
        <v>-0.36125420562532273</v>
      </c>
      <c r="BC178" s="630">
        <f t="shared" si="251"/>
        <v>-6.8376295010122767E-2</v>
      </c>
      <c r="BD178" s="626" t="str">
        <f>IF(OR(BD12="NO",BC12=0),"-",BD12/BC12-1)</f>
        <v>-</v>
      </c>
      <c r="BE178" s="626" t="str">
        <f>IF(OR(BE12="NO",BD12=0),"-",BE12/BD12-1)</f>
        <v>-</v>
      </c>
      <c r="BF178" s="1467"/>
      <c r="BJ178" s="99"/>
    </row>
    <row r="179" spans="21:62" ht="17.149999999999999" customHeight="1">
      <c r="U179" s="835"/>
      <c r="V179" s="636" t="str">
        <f>'リンク切公表時非表示（グラフの添え物）'!$W$97</f>
        <v>HCFC22製造時の副生HFC23</v>
      </c>
      <c r="X179" s="835"/>
      <c r="Y179" s="638" t="str">
        <f>'リンク切公表時非表示（グラフの添え物）'!$X$97</f>
        <v xml:space="preserve">By-product emissions from HCFC-22  </v>
      </c>
      <c r="Z179" s="258"/>
      <c r="AA179" s="262"/>
      <c r="AB179" s="630">
        <f t="shared" ref="AB179:AC179" si="252">IF(OR(AB13="NO",AA13="NO"),"-",AB13/AA13-1)</f>
        <v>8.9202866941598291E-2</v>
      </c>
      <c r="AC179" s="630">
        <f t="shared" si="252"/>
        <v>1.3285222778508521E-2</v>
      </c>
      <c r="AD179" s="630">
        <f t="shared" si="249"/>
        <v>-4.4788461248029154E-2</v>
      </c>
      <c r="AE179" s="630">
        <f t="shared" si="249"/>
        <v>9.6716646644477544E-2</v>
      </c>
      <c r="AF179" s="630">
        <f t="shared" ref="AF179:AI179" si="253">IF(OR(AF13="NO",AE13="NO"),"-",AF13/AE13-1)</f>
        <v>0.16523688204446851</v>
      </c>
      <c r="AG179" s="630">
        <f t="shared" si="253"/>
        <v>-8.0689655172413777E-2</v>
      </c>
      <c r="AH179" s="630">
        <f t="shared" si="253"/>
        <v>-5.7764441110277676E-2</v>
      </c>
      <c r="AI179" s="630">
        <f t="shared" si="253"/>
        <v>-6.2101910828025408E-2</v>
      </c>
      <c r="AJ179" s="630">
        <f t="shared" ref="AJ179:BC179" si="254">IF(OR(AJ13="NO",AI13="NO"),"-",AJ13/AI13-1)</f>
        <v>2.292020373514414E-2</v>
      </c>
      <c r="AK179" s="630">
        <f t="shared" si="254"/>
        <v>-0.1203319502074689</v>
      </c>
      <c r="AL179" s="630">
        <f t="shared" si="254"/>
        <v>-0.24716981132075477</v>
      </c>
      <c r="AM179" s="630">
        <f t="shared" si="254"/>
        <v>-0.34711779448621549</v>
      </c>
      <c r="AN179" s="630">
        <f t="shared" si="254"/>
        <v>-0.17600767754318614</v>
      </c>
      <c r="AO179" s="630">
        <f t="shared" si="254"/>
        <v>-0.79734451432564646</v>
      </c>
      <c r="AP179" s="630">
        <f t="shared" si="254"/>
        <v>-0.54482758620689653</v>
      </c>
      <c r="AQ179" s="630">
        <f t="shared" si="254"/>
        <v>0.41792929292929282</v>
      </c>
      <c r="AR179" s="630">
        <f t="shared" si="254"/>
        <v>-0.66874443455031174</v>
      </c>
      <c r="AS179" s="630">
        <f t="shared" si="254"/>
        <v>1.155913978494624</v>
      </c>
      <c r="AT179" s="630">
        <f t="shared" si="254"/>
        <v>-0.91521197007481292</v>
      </c>
      <c r="AU179" s="630">
        <f t="shared" si="254"/>
        <v>5.8823529411764719E-2</v>
      </c>
      <c r="AV179" s="630">
        <f t="shared" si="254"/>
        <v>-0.69444444444444442</v>
      </c>
      <c r="AW179" s="630">
        <f t="shared" si="254"/>
        <v>9.0909090909090828E-2</v>
      </c>
      <c r="AX179" s="630">
        <f t="shared" si="254"/>
        <v>-8.333333333333337E-2</v>
      </c>
      <c r="AY179" s="630">
        <f t="shared" si="254"/>
        <v>0.45454545454545436</v>
      </c>
      <c r="AZ179" s="630">
        <f t="shared" si="254"/>
        <v>0.25</v>
      </c>
      <c r="BA179" s="630">
        <f t="shared" si="254"/>
        <v>-0.20000000000000007</v>
      </c>
      <c r="BB179" s="630">
        <f t="shared" si="254"/>
        <v>0.62499999999999978</v>
      </c>
      <c r="BC179" s="630">
        <f t="shared" si="254"/>
        <v>-0.69230769230769229</v>
      </c>
      <c r="BD179" s="624" t="str">
        <f t="shared" ref="BD179:BE180" si="255">IF(OR(BD13="NO",BC13=0,BC13="NO"),"-",BD13/BC13-1)</f>
        <v>-</v>
      </c>
      <c r="BE179" s="624" t="str">
        <f t="shared" si="255"/>
        <v>-</v>
      </c>
      <c r="BF179" s="1470"/>
      <c r="BH179" s="99"/>
      <c r="BI179" s="99"/>
    </row>
    <row r="180" spans="21:62" ht="17.149999999999999" customHeight="1">
      <c r="U180" s="835"/>
      <c r="V180" s="778" t="str">
        <f>'リンク切公表時非表示（グラフの添え物）'!$W$98</f>
        <v>消火剤</v>
      </c>
      <c r="X180" s="835"/>
      <c r="Y180" s="638" t="str">
        <f>'リンク切公表時非表示（グラフの添え物）'!$X$98</f>
        <v>Fire Extinguishers</v>
      </c>
      <c r="Z180" s="258"/>
      <c r="AA180" s="262"/>
      <c r="AB180" s="630" t="str">
        <f t="shared" ref="AB180:AC180" si="256">IF(OR(AB14="NO",AA14="NO"),"-",AB14/AA14-1)</f>
        <v>-</v>
      </c>
      <c r="AC180" s="630" t="str">
        <f t="shared" si="256"/>
        <v>-</v>
      </c>
      <c r="AD180" s="630" t="str">
        <f t="shared" si="249"/>
        <v>-</v>
      </c>
      <c r="AE180" s="630" t="str">
        <f t="shared" si="249"/>
        <v>-</v>
      </c>
      <c r="AF180" s="630" t="str">
        <f t="shared" ref="AF180:AI180" si="257">IF(OR(AF14="NO",AE14="NO"),"-",AF14/AE14-1)</f>
        <v>-</v>
      </c>
      <c r="AG180" s="630" t="str">
        <f t="shared" si="257"/>
        <v>-</v>
      </c>
      <c r="AH180" s="630">
        <f t="shared" si="257"/>
        <v>1.7182817999999997</v>
      </c>
      <c r="AI180" s="630">
        <f t="shared" si="257"/>
        <v>1.7182818000000002</v>
      </c>
      <c r="AJ180" s="630">
        <f t="shared" ref="AJ180:BC180" si="258">IF(OR(AJ14="NO",AI14="NO"),"-",AJ14/AI14-1)</f>
        <v>1.0797923390741531</v>
      </c>
      <c r="AK180" s="630">
        <f t="shared" si="258"/>
        <v>0.22816309917468436</v>
      </c>
      <c r="AL180" s="630">
        <f t="shared" si="258"/>
        <v>0.15707128131691794</v>
      </c>
      <c r="AM180" s="630">
        <f t="shared" si="258"/>
        <v>0.11759114145145921</v>
      </c>
      <c r="AN180" s="630">
        <f t="shared" si="258"/>
        <v>9.2809198115533231E-2</v>
      </c>
      <c r="AO180" s="630">
        <f t="shared" si="258"/>
        <v>7.0296732906155235E-2</v>
      </c>
      <c r="AP180" s="630">
        <f t="shared" si="258"/>
        <v>4.8308242876796248E-2</v>
      </c>
      <c r="AQ180" s="630">
        <f t="shared" si="258"/>
        <v>1.6604056018197921E-2</v>
      </c>
      <c r="AR180" s="630">
        <f t="shared" si="258"/>
        <v>3.4255317767166726E-2</v>
      </c>
      <c r="AS180" s="630">
        <f t="shared" si="258"/>
        <v>1.6940410993071753E-2</v>
      </c>
      <c r="AT180" s="630">
        <f t="shared" si="258"/>
        <v>3.0140914942443864E-2</v>
      </c>
      <c r="AU180" s="630">
        <f t="shared" si="258"/>
        <v>2.5965502143083352E-2</v>
      </c>
      <c r="AV180" s="630">
        <f t="shared" si="258"/>
        <v>1.4729305786087776E-2</v>
      </c>
      <c r="AW180" s="630">
        <f t="shared" si="258"/>
        <v>2.513377401093142E-2</v>
      </c>
      <c r="AX180" s="630">
        <f t="shared" si="258"/>
        <v>2.0381324719131344E-2</v>
      </c>
      <c r="AY180" s="630">
        <f t="shared" si="258"/>
        <v>2.8909665320128397E-2</v>
      </c>
      <c r="AZ180" s="630">
        <f t="shared" si="258"/>
        <v>3.5398126328249013E-2</v>
      </c>
      <c r="BA180" s="630">
        <f t="shared" si="258"/>
        <v>1.4509094012893353E-2</v>
      </c>
      <c r="BB180" s="630">
        <f t="shared" si="258"/>
        <v>2.2145790966608736E-2</v>
      </c>
      <c r="BC180" s="630">
        <f t="shared" si="258"/>
        <v>1.1610557181018777E-2</v>
      </c>
      <c r="BD180" s="624" t="str">
        <f t="shared" si="255"/>
        <v>-</v>
      </c>
      <c r="BE180" s="630" t="str">
        <f t="shared" si="255"/>
        <v>-</v>
      </c>
      <c r="BF180" s="1479"/>
      <c r="BH180" s="99"/>
    </row>
    <row r="181" spans="21:62" ht="17.149999999999999" customHeight="1">
      <c r="U181" s="835"/>
      <c r="V181" s="636" t="str">
        <f>'リンク切公表時非表示（グラフの添え物）'!$W$99</f>
        <v>マグネシウム鋳造</v>
      </c>
      <c r="X181" s="835"/>
      <c r="Y181" s="638" t="str">
        <f>'リンク切公表時非表示（グラフの添え物）'!$X$99</f>
        <v>Magnesium Foundries</v>
      </c>
      <c r="Z181" s="258"/>
      <c r="AA181" s="262"/>
      <c r="AB181" s="630" t="str">
        <f t="shared" ref="AB181:AC181" si="259">IF(OR(AB15="NO",AA15="NO"),"-",AB15/AA15-1)</f>
        <v>-</v>
      </c>
      <c r="AC181" s="630" t="str">
        <f t="shared" si="259"/>
        <v>-</v>
      </c>
      <c r="AD181" s="630" t="str">
        <f t="shared" si="249"/>
        <v>-</v>
      </c>
      <c r="AE181" s="630" t="str">
        <f t="shared" si="249"/>
        <v>-</v>
      </c>
      <c r="AF181" s="630" t="str">
        <f t="shared" ref="AF181:AI181" si="260">IF(OR(AF15="NO",AE15="NO"),"-",AF15/AE15-1)</f>
        <v>-</v>
      </c>
      <c r="AG181" s="630" t="str">
        <f t="shared" si="260"/>
        <v>-</v>
      </c>
      <c r="AH181" s="630" t="str">
        <f t="shared" si="260"/>
        <v>-</v>
      </c>
      <c r="AI181" s="630" t="str">
        <f t="shared" si="260"/>
        <v>-</v>
      </c>
      <c r="AJ181" s="630" t="str">
        <f t="shared" ref="AJ181:BC181" si="261">IF(OR(AJ15="NO",AI15="NO"),"-",AJ15/AI15-1)</f>
        <v>-</v>
      </c>
      <c r="AK181" s="630" t="str">
        <f t="shared" si="261"/>
        <v>-</v>
      </c>
      <c r="AL181" s="630" t="str">
        <f t="shared" si="261"/>
        <v>-</v>
      </c>
      <c r="AM181" s="630" t="str">
        <f t="shared" si="261"/>
        <v>-</v>
      </c>
      <c r="AN181" s="630" t="str">
        <f t="shared" si="261"/>
        <v>-</v>
      </c>
      <c r="AO181" s="630" t="str">
        <f t="shared" si="261"/>
        <v>-</v>
      </c>
      <c r="AP181" s="630" t="str">
        <f t="shared" si="261"/>
        <v>-</v>
      </c>
      <c r="AQ181" s="630" t="str">
        <f t="shared" si="261"/>
        <v>-</v>
      </c>
      <c r="AR181" s="630" t="str">
        <f t="shared" si="261"/>
        <v>-</v>
      </c>
      <c r="AS181" s="630" t="str">
        <f t="shared" si="261"/>
        <v>-</v>
      </c>
      <c r="AT181" s="630" t="str">
        <f t="shared" si="261"/>
        <v>-</v>
      </c>
      <c r="AU181" s="630" t="str">
        <f t="shared" si="261"/>
        <v>-</v>
      </c>
      <c r="AV181" s="630" t="str">
        <f t="shared" si="261"/>
        <v>-</v>
      </c>
      <c r="AW181" s="630">
        <f t="shared" si="261"/>
        <v>0.28571428571428581</v>
      </c>
      <c r="AX181" s="630">
        <f t="shared" si="261"/>
        <v>0</v>
      </c>
      <c r="AY181" s="630">
        <f t="shared" si="261"/>
        <v>0</v>
      </c>
      <c r="AZ181" s="630">
        <f t="shared" si="261"/>
        <v>-0.33333333333333326</v>
      </c>
      <c r="BA181" s="630">
        <f t="shared" si="261"/>
        <v>0.33333333333333326</v>
      </c>
      <c r="BB181" s="630">
        <f t="shared" si="261"/>
        <v>0.25</v>
      </c>
      <c r="BC181" s="630">
        <f t="shared" si="261"/>
        <v>0.19999999999999996</v>
      </c>
      <c r="BD181" s="624" t="str">
        <f t="shared" ref="BD181:BE181" si="262">IF(OR(BD15="NO",BC15=0,BC15="NO"),"-",BD15/BC15-1)</f>
        <v>-</v>
      </c>
      <c r="BE181" s="624" t="str">
        <f t="shared" si="262"/>
        <v>-</v>
      </c>
      <c r="BF181" s="1470"/>
      <c r="BH181" s="99"/>
    </row>
    <row r="182" spans="21:62" ht="17.149999999999999" customHeight="1">
      <c r="U182" s="836" t="s">
        <v>20</v>
      </c>
      <c r="V182" s="837"/>
      <c r="X182" s="836" t="s">
        <v>20</v>
      </c>
      <c r="Y182" s="837"/>
      <c r="Z182" s="254"/>
      <c r="AA182" s="247"/>
      <c r="AB182" s="1623">
        <f t="shared" ref="AB182:BE182" si="263">AB16/AA16-1</f>
        <v>0.14797040261001193</v>
      </c>
      <c r="AC182" s="1623">
        <f t="shared" si="263"/>
        <v>1.4702566276902251E-2</v>
      </c>
      <c r="AD182" s="1623">
        <f t="shared" si="263"/>
        <v>0.43657292284521931</v>
      </c>
      <c r="AE182" s="1623">
        <f t="shared" si="263"/>
        <v>0.22852153866522706</v>
      </c>
      <c r="AF182" s="1623">
        <f t="shared" si="263"/>
        <v>0.30992439392251936</v>
      </c>
      <c r="AG182" s="1623">
        <f t="shared" si="263"/>
        <v>3.6812120415688154E-2</v>
      </c>
      <c r="AH182" s="1623">
        <f t="shared" si="263"/>
        <v>9.4538783135734272E-2</v>
      </c>
      <c r="AI182" s="1623">
        <f t="shared" si="263"/>
        <v>-0.17092465985060235</v>
      </c>
      <c r="AJ182" s="1623">
        <f t="shared" si="263"/>
        <v>-0.20825158539650568</v>
      </c>
      <c r="AK182" s="1623">
        <f t="shared" si="263"/>
        <v>-9.4903848539505065E-2</v>
      </c>
      <c r="AL182" s="1623">
        <f t="shared" si="263"/>
        <v>-0.16799654572614775</v>
      </c>
      <c r="AM182" s="1623">
        <f t="shared" si="263"/>
        <v>-6.8738259222732023E-2</v>
      </c>
      <c r="AN182" s="1623">
        <f t="shared" si="263"/>
        <v>-3.7527729328921566E-2</v>
      </c>
      <c r="AO182" s="1623">
        <f t="shared" si="263"/>
        <v>4.0933638993493338E-2</v>
      </c>
      <c r="AP182" s="1623">
        <f t="shared" si="263"/>
        <v>-6.4371483926014661E-2</v>
      </c>
      <c r="AQ182" s="1623">
        <f t="shared" si="263"/>
        <v>4.3535750591793931E-2</v>
      </c>
      <c r="AR182" s="1623">
        <f t="shared" si="263"/>
        <v>-0.12023037252544266</v>
      </c>
      <c r="AS182" s="1623">
        <f t="shared" si="263"/>
        <v>-0.27453405340094816</v>
      </c>
      <c r="AT182" s="1623">
        <f t="shared" si="263"/>
        <v>-0.29538796221110009</v>
      </c>
      <c r="AU182" s="1623">
        <f t="shared" si="263"/>
        <v>5.008103823715282E-2</v>
      </c>
      <c r="AV182" s="1623">
        <f t="shared" si="263"/>
        <v>-0.11627065062861397</v>
      </c>
      <c r="AW182" s="1623">
        <f t="shared" si="263"/>
        <v>-8.4974765646673389E-2</v>
      </c>
      <c r="AX182" s="1623">
        <f t="shared" si="263"/>
        <v>-4.5475573216002929E-2</v>
      </c>
      <c r="AY182" s="1623">
        <f t="shared" si="263"/>
        <v>2.480625883964005E-2</v>
      </c>
      <c r="AZ182" s="1623">
        <f t="shared" si="263"/>
        <v>-1.5862506365936335E-2</v>
      </c>
      <c r="BA182" s="1623">
        <f t="shared" si="263"/>
        <v>2.0321204223738176E-2</v>
      </c>
      <c r="BB182" s="1623">
        <f t="shared" si="263"/>
        <v>4.0534484462912967E-2</v>
      </c>
      <c r="BC182" s="1623">
        <f t="shared" si="263"/>
        <v>-7.2203791832923248E-3</v>
      </c>
      <c r="BD182" s="600">
        <f t="shared" si="263"/>
        <v>-1</v>
      </c>
      <c r="BE182" s="600" t="e">
        <f t="shared" si="263"/>
        <v>#DIV/0!</v>
      </c>
      <c r="BF182" s="1469"/>
      <c r="BH182" s="99"/>
      <c r="BI182" s="99"/>
    </row>
    <row r="183" spans="21:62" ht="17.149999999999999" customHeight="1">
      <c r="U183" s="838"/>
      <c r="V183" s="636" t="str">
        <f>'リンク切公表時非表示（グラフの添え物）'!$W$102</f>
        <v>半導体製造</v>
      </c>
      <c r="X183" s="839"/>
      <c r="Y183" s="636" t="str">
        <f>'リンク切公表時非表示（グラフの添え物）'!$X$102</f>
        <v>Semiconductor Manufacturing</v>
      </c>
      <c r="Z183" s="253"/>
      <c r="AA183" s="263"/>
      <c r="AB183" s="630">
        <f t="shared" ref="AB183:AC183" si="264">IF(OR(AB17="NO",AA17="NO"),"-",AB17/AA17-1)</f>
        <v>0.15789473684210531</v>
      </c>
      <c r="AC183" s="630">
        <f t="shared" si="264"/>
        <v>2.2727272727272707E-2</v>
      </c>
      <c r="AD183" s="630">
        <f t="shared" ref="AD183:BC183" si="265">IF(OR(AD17="NO",AC17="NO"),"-",AD17/AC17-1)</f>
        <v>0.44444444444444464</v>
      </c>
      <c r="AE183" s="630">
        <f t="shared" si="265"/>
        <v>0.23076923076923084</v>
      </c>
      <c r="AF183" s="630">
        <f t="shared" si="265"/>
        <v>0.3125</v>
      </c>
      <c r="AG183" s="630">
        <f t="shared" si="265"/>
        <v>0.17480170875767387</v>
      </c>
      <c r="AH183" s="630">
        <f t="shared" si="265"/>
        <v>0.25607237723937359</v>
      </c>
      <c r="AI183" s="630">
        <f t="shared" si="265"/>
        <v>1.442379208168898E-2</v>
      </c>
      <c r="AJ183" s="630">
        <f t="shared" si="265"/>
        <v>6.7046536112532973E-2</v>
      </c>
      <c r="AK183" s="630">
        <f t="shared" si="265"/>
        <v>7.7851284210247451E-2</v>
      </c>
      <c r="AL183" s="630">
        <f t="shared" si="265"/>
        <v>-0.23144097947860742</v>
      </c>
      <c r="AM183" s="630">
        <f t="shared" si="265"/>
        <v>-3.3959742267507531E-3</v>
      </c>
      <c r="AN183" s="630">
        <f t="shared" si="265"/>
        <v>-9.301613968533573E-3</v>
      </c>
      <c r="AO183" s="630">
        <f t="shared" si="265"/>
        <v>5.7389360549626511E-2</v>
      </c>
      <c r="AP183" s="630">
        <f t="shared" si="265"/>
        <v>-0.15444394962879038</v>
      </c>
      <c r="AQ183" s="630">
        <f t="shared" si="265"/>
        <v>7.4153995101153614E-2</v>
      </c>
      <c r="AR183" s="630">
        <f t="shared" si="265"/>
        <v>-0.10170694939961955</v>
      </c>
      <c r="AS183" s="630">
        <f t="shared" si="265"/>
        <v>-0.24678937780740573</v>
      </c>
      <c r="AT183" s="630">
        <f t="shared" si="265"/>
        <v>-0.36833028146747981</v>
      </c>
      <c r="AU183" s="630">
        <f t="shared" si="265"/>
        <v>4.9905347952622137E-2</v>
      </c>
      <c r="AV183" s="630">
        <f t="shared" si="265"/>
        <v>-0.1585154391321697</v>
      </c>
      <c r="AW183" s="630">
        <f t="shared" si="265"/>
        <v>-0.12834838477661259</v>
      </c>
      <c r="AX183" s="630">
        <f t="shared" si="265"/>
        <v>-4.2138269122390049E-2</v>
      </c>
      <c r="AY183" s="630">
        <f t="shared" si="265"/>
        <v>3.929049229706516E-2</v>
      </c>
      <c r="AZ183" s="630">
        <f t="shared" si="265"/>
        <v>-2.142148742875627E-2</v>
      </c>
      <c r="BA183" s="630">
        <f t="shared" si="265"/>
        <v>8.7881593390994217E-2</v>
      </c>
      <c r="BB183" s="630">
        <f t="shared" si="265"/>
        <v>7.3015771148571273E-2</v>
      </c>
      <c r="BC183" s="630">
        <f t="shared" si="265"/>
        <v>-3.8239595010032157E-2</v>
      </c>
      <c r="BD183" s="1335" t="str">
        <f t="shared" ref="BD183:BE183" si="266">IF(OR(BD17="NO",BC17=0),"-",BD17/BC17-1)</f>
        <v>-</v>
      </c>
      <c r="BE183" s="1335" t="str">
        <f t="shared" si="266"/>
        <v>-</v>
      </c>
      <c r="BF183" s="1468"/>
    </row>
    <row r="184" spans="21:62" ht="17.149999999999999" customHeight="1">
      <c r="U184" s="839"/>
      <c r="V184" s="636" t="str">
        <f>'リンク切公表時非表示（グラフの添え物）'!$W$103</f>
        <v>液晶製造</v>
      </c>
      <c r="X184" s="839"/>
      <c r="Y184" s="636" t="str">
        <f>'リンク切公表時非表示（グラフの添え物）'!$X$103</f>
        <v>Liquid Crystals</v>
      </c>
      <c r="Z184" s="253"/>
      <c r="AA184" s="263"/>
      <c r="AB184" s="630">
        <f t="shared" ref="AB184:AC184" si="267">IF(OR(AB18="NO",AA18="NO"),"-",AB18/AA18-1)</f>
        <v>0.15789473684210531</v>
      </c>
      <c r="AC184" s="630">
        <f t="shared" si="267"/>
        <v>2.2727272727272707E-2</v>
      </c>
      <c r="AD184" s="630">
        <f t="shared" ref="AD184:BC184" si="268">IF(OR(AD18="NO",AC18="NO"),"-",AD18/AC18-1)</f>
        <v>0.44444444444444442</v>
      </c>
      <c r="AE184" s="630">
        <f t="shared" si="268"/>
        <v>0.23076923076923084</v>
      </c>
      <c r="AF184" s="630">
        <f t="shared" si="268"/>
        <v>0.31249999999999978</v>
      </c>
      <c r="AG184" s="630">
        <f t="shared" si="268"/>
        <v>-3.5316736580047081E-2</v>
      </c>
      <c r="AH184" s="630">
        <f t="shared" si="268"/>
        <v>0.86050351665730651</v>
      </c>
      <c r="AI184" s="630">
        <f t="shared" si="268"/>
        <v>9.8175418438592565E-2</v>
      </c>
      <c r="AJ184" s="630">
        <f t="shared" si="268"/>
        <v>0.24909025553671049</v>
      </c>
      <c r="AK184" s="630">
        <f t="shared" si="268"/>
        <v>3.9158985980887184E-3</v>
      </c>
      <c r="AL184" s="630">
        <f t="shared" si="268"/>
        <v>-0.32876833934542582</v>
      </c>
      <c r="AM184" s="630">
        <f t="shared" si="268"/>
        <v>0.26387173429169453</v>
      </c>
      <c r="AN184" s="630">
        <f t="shared" si="268"/>
        <v>-7.4727921065865677E-2</v>
      </c>
      <c r="AO184" s="630">
        <f t="shared" si="268"/>
        <v>6.6302151963973932E-2</v>
      </c>
      <c r="AP184" s="630">
        <f t="shared" si="268"/>
        <v>-0.15164956882788305</v>
      </c>
      <c r="AQ184" s="630">
        <f t="shared" si="268"/>
        <v>3.6661783535852921E-2</v>
      </c>
      <c r="AR184" s="630">
        <f t="shared" si="268"/>
        <v>-0.32141103092697543</v>
      </c>
      <c r="AS184" s="630">
        <f t="shared" si="268"/>
        <v>-0.21924000348334605</v>
      </c>
      <c r="AT184" s="630">
        <f t="shared" si="268"/>
        <v>-0.52907302150752278</v>
      </c>
      <c r="AU184" s="630">
        <f t="shared" si="268"/>
        <v>0.18255520065614284</v>
      </c>
      <c r="AV184" s="630">
        <f t="shared" si="268"/>
        <v>0.27149914918679507</v>
      </c>
      <c r="AW184" s="630">
        <f t="shared" si="268"/>
        <v>0.15375383005872312</v>
      </c>
      <c r="AX184" s="630">
        <f t="shared" si="268"/>
        <v>0.10868739867123822</v>
      </c>
      <c r="AY184" s="630">
        <f t="shared" si="268"/>
        <v>0.18652399915502382</v>
      </c>
      <c r="AZ184" s="630">
        <f t="shared" si="268"/>
        <v>-3.6534173278228055E-2</v>
      </c>
      <c r="BA184" s="630">
        <f t="shared" si="268"/>
        <v>-0.17634386181322625</v>
      </c>
      <c r="BB184" s="630">
        <f t="shared" si="268"/>
        <v>0.1817848748418418</v>
      </c>
      <c r="BC184" s="630">
        <f t="shared" si="268"/>
        <v>-6.4812008461449633E-2</v>
      </c>
      <c r="BD184" s="1335" t="str">
        <f t="shared" ref="BD184:BE184" si="269">IF(OR(BD18="NO",BC18=0),"-",BD18/BC18-1)</f>
        <v>-</v>
      </c>
      <c r="BE184" s="1335" t="str">
        <f t="shared" si="269"/>
        <v>-</v>
      </c>
      <c r="BF184" s="1468"/>
    </row>
    <row r="185" spans="21:62" ht="17.149999999999999" customHeight="1">
      <c r="U185" s="839"/>
      <c r="V185" s="636" t="str">
        <f>'リンク切公表時非表示（グラフの添え物）'!$W$104</f>
        <v>洗浄剤・溶剤</v>
      </c>
      <c r="X185" s="839"/>
      <c r="Y185" s="636" t="str">
        <f>'リンク切公表時非表示（グラフの添え物）'!$X$104</f>
        <v>Solvents / Cleaning agents</v>
      </c>
      <c r="Z185" s="259"/>
      <c r="AA185" s="263"/>
      <c r="AB185" s="630">
        <f t="shared" ref="AB185:AC185" si="270">IF(OR(AB19="NO",AA19="NO"),"-",AB19/AA19-1)</f>
        <v>0.15789473684210531</v>
      </c>
      <c r="AC185" s="630">
        <f t="shared" si="270"/>
        <v>2.2727272727272707E-2</v>
      </c>
      <c r="AD185" s="630">
        <f t="shared" ref="AD185:BC185" si="271">IF(OR(AD19="NO",AC19="NO"),"-",AD19/AC19-1)</f>
        <v>0.44444444444444442</v>
      </c>
      <c r="AE185" s="630">
        <f t="shared" si="271"/>
        <v>0.23076923076923084</v>
      </c>
      <c r="AF185" s="630">
        <f t="shared" si="271"/>
        <v>0.3125</v>
      </c>
      <c r="AG185" s="630">
        <f t="shared" si="271"/>
        <v>-2.5680394186541999E-2</v>
      </c>
      <c r="AH185" s="630">
        <f t="shared" si="271"/>
        <v>1.6633789965214696E-4</v>
      </c>
      <c r="AI185" s="630">
        <f t="shared" si="271"/>
        <v>-0.28244851810824045</v>
      </c>
      <c r="AJ185" s="630">
        <f t="shared" si="271"/>
        <v>-0.43018330333400989</v>
      </c>
      <c r="AK185" s="630">
        <f t="shared" si="271"/>
        <v>-0.36121244778907891</v>
      </c>
      <c r="AL185" s="630">
        <f t="shared" si="271"/>
        <v>-6.9430770276979192E-3</v>
      </c>
      <c r="AM185" s="630">
        <f t="shared" si="271"/>
        <v>-0.1968767200443664</v>
      </c>
      <c r="AN185" s="630">
        <f t="shared" si="271"/>
        <v>-9.3287992292178545E-2</v>
      </c>
      <c r="AO185" s="630">
        <f t="shared" si="271"/>
        <v>7.878063147833525E-2</v>
      </c>
      <c r="AP185" s="630">
        <f t="shared" si="271"/>
        <v>0.12751790205801306</v>
      </c>
      <c r="AQ185" s="630">
        <f t="shared" si="271"/>
        <v>-7.7852861943586982E-3</v>
      </c>
      <c r="AR185" s="630">
        <f t="shared" si="271"/>
        <v>-0.14877909752890428</v>
      </c>
      <c r="AS185" s="630">
        <f t="shared" si="271"/>
        <v>-0.3066769780364007</v>
      </c>
      <c r="AT185" s="630">
        <f t="shared" si="271"/>
        <v>-0.13816766969847838</v>
      </c>
      <c r="AU185" s="630">
        <f t="shared" si="271"/>
        <v>0.21138773333708372</v>
      </c>
      <c r="AV185" s="630">
        <f t="shared" si="271"/>
        <v>-6.7019813801913242E-2</v>
      </c>
      <c r="AW185" s="630">
        <f t="shared" si="271"/>
        <v>-1.3903378717768478E-2</v>
      </c>
      <c r="AX185" s="630">
        <f t="shared" si="271"/>
        <v>-4.1123273708644548E-2</v>
      </c>
      <c r="AY185" s="630">
        <f t="shared" si="271"/>
        <v>1.2253406983129045E-2</v>
      </c>
      <c r="AZ185" s="630">
        <f t="shared" si="271"/>
        <v>-1.2710332455813544E-2</v>
      </c>
      <c r="BA185" s="630">
        <f t="shared" si="271"/>
        <v>-3.4330565861075524E-2</v>
      </c>
      <c r="BB185" s="630">
        <f t="shared" si="271"/>
        <v>1.2912655715218824E-2</v>
      </c>
      <c r="BC185" s="630">
        <f t="shared" si="271"/>
        <v>1.4327441166765986E-2</v>
      </c>
      <c r="BD185" s="1335" t="str">
        <f t="shared" ref="BD185:BE185" si="272">IF(OR(BD19="NO",BC19=0),"-",BD19/BC19-1)</f>
        <v>-</v>
      </c>
      <c r="BE185" s="1335" t="str">
        <f t="shared" si="272"/>
        <v>-</v>
      </c>
      <c r="BF185" s="1468"/>
    </row>
    <row r="186" spans="21:62" ht="17.149999999999999" customHeight="1">
      <c r="U186" s="839"/>
      <c r="V186" s="636" t="str">
        <f>'リンク切公表時非表示（グラフの添え物）'!$W$105</f>
        <v>PFCsの製造時の漏出</v>
      </c>
      <c r="X186" s="839"/>
      <c r="Y186" s="636" t="str">
        <f>'リンク切公表時非表示（グラフの添え物）'!$X$105</f>
        <v>Fugitive emissions from PFCs manufacturing</v>
      </c>
      <c r="Z186" s="253"/>
      <c r="AA186" s="263"/>
      <c r="AB186" s="630">
        <f t="shared" ref="AB186:AC186" si="273">IF(OR(AB20="NO",AA20="NO"),"-",AB20/AA20-1)</f>
        <v>0.15789473684210531</v>
      </c>
      <c r="AC186" s="630">
        <f t="shared" si="273"/>
        <v>2.2727272727272707E-2</v>
      </c>
      <c r="AD186" s="630">
        <f t="shared" ref="AD186:BC186" si="274">IF(OR(AD20="NO",AC20="NO"),"-",AD20/AC20-1)</f>
        <v>0.44444444444444442</v>
      </c>
      <c r="AE186" s="630">
        <f t="shared" si="274"/>
        <v>0.23076923076923084</v>
      </c>
      <c r="AF186" s="630">
        <f t="shared" si="274"/>
        <v>0.31249999999999978</v>
      </c>
      <c r="AG186" s="630">
        <f t="shared" si="274"/>
        <v>0.31975764999234424</v>
      </c>
      <c r="AH186" s="630">
        <f t="shared" si="274"/>
        <v>0.3965162915575593</v>
      </c>
      <c r="AI186" s="630">
        <f t="shared" si="274"/>
        <v>-2.3438519872304386E-2</v>
      </c>
      <c r="AJ186" s="630">
        <f t="shared" si="274"/>
        <v>-4.6081445654287512E-2</v>
      </c>
      <c r="AK186" s="630">
        <f t="shared" si="274"/>
        <v>5.8193374061497272E-2</v>
      </c>
      <c r="AL186" s="630">
        <f t="shared" si="274"/>
        <v>-0.19943417124145224</v>
      </c>
      <c r="AM186" s="630">
        <f t="shared" si="274"/>
        <v>-5.4633057736901192E-2</v>
      </c>
      <c r="AN186" s="630">
        <f t="shared" si="274"/>
        <v>-3.6364316028581922E-2</v>
      </c>
      <c r="AO186" s="630">
        <f t="shared" si="274"/>
        <v>-0.10362146051900678</v>
      </c>
      <c r="AP186" s="630">
        <f t="shared" si="274"/>
        <v>-4.1840195131473523E-2</v>
      </c>
      <c r="AQ186" s="630">
        <f t="shared" si="274"/>
        <v>4.8711922098564564E-2</v>
      </c>
      <c r="AR186" s="630">
        <f t="shared" si="274"/>
        <v>-0.1048687691979836</v>
      </c>
      <c r="AS186" s="630">
        <f t="shared" si="274"/>
        <v>-0.33565482845833583</v>
      </c>
      <c r="AT186" s="630">
        <f t="shared" si="274"/>
        <v>-0.29318819900086623</v>
      </c>
      <c r="AU186" s="630">
        <f t="shared" si="274"/>
        <v>-0.45843634318303683</v>
      </c>
      <c r="AV186" s="630">
        <f t="shared" si="274"/>
        <v>-0.16892098610373085</v>
      </c>
      <c r="AW186" s="630">
        <f t="shared" si="274"/>
        <v>-0.28492128844756603</v>
      </c>
      <c r="AX186" s="630">
        <f t="shared" si="274"/>
        <v>-0.24947164494540341</v>
      </c>
      <c r="AY186" s="630">
        <f t="shared" si="274"/>
        <v>-3.0920856686431963E-2</v>
      </c>
      <c r="AZ186" s="630">
        <f t="shared" si="274"/>
        <v>6.716772372942903E-2</v>
      </c>
      <c r="BA186" s="630">
        <f t="shared" si="274"/>
        <v>-0.15255049687785494</v>
      </c>
      <c r="BB186" s="630">
        <f t="shared" si="274"/>
        <v>-0.20024200896967959</v>
      </c>
      <c r="BC186" s="630">
        <f t="shared" si="274"/>
        <v>0.12515369100912244</v>
      </c>
      <c r="BD186" s="1335" t="str">
        <f t="shared" ref="BD186:BE186" si="275">IF(OR(BD20="NO",BC20=0),"-",BD20/BC20-1)</f>
        <v>-</v>
      </c>
      <c r="BE186" s="1335" t="str">
        <f t="shared" si="275"/>
        <v>-</v>
      </c>
      <c r="BF186" s="1468"/>
    </row>
    <row r="187" spans="21:62" ht="17.149999999999999" customHeight="1">
      <c r="U187" s="838"/>
      <c r="V187" s="636" t="str">
        <f>'リンク切公表時非表示（グラフの添え物）'!$W$106</f>
        <v>その他</v>
      </c>
      <c r="X187" s="839"/>
      <c r="Y187" s="636" t="str">
        <f>'リンク切公表時非表示（グラフの添え物）'!$X$106</f>
        <v>Other</v>
      </c>
      <c r="Z187" s="258"/>
      <c r="AA187" s="344"/>
      <c r="AB187" s="630" t="str">
        <f t="shared" ref="AB187:AC187" si="276">IF(OR(AB21="NO",AA21="NO"),"-",AB21/AA21-1)</f>
        <v>-</v>
      </c>
      <c r="AC187" s="630" t="str">
        <f t="shared" si="276"/>
        <v>-</v>
      </c>
      <c r="AD187" s="630" t="str">
        <f t="shared" ref="AD187:BC187" si="277">IF(OR(AD21="NO",AC21="NO"),"-",AD21/AC21-1)</f>
        <v>-</v>
      </c>
      <c r="AE187" s="630" t="str">
        <f t="shared" si="277"/>
        <v>-</v>
      </c>
      <c r="AF187" s="630" t="str">
        <f t="shared" si="277"/>
        <v>-</v>
      </c>
      <c r="AG187" s="630" t="str">
        <f t="shared" si="277"/>
        <v>-</v>
      </c>
      <c r="AH187" s="630" t="str">
        <f t="shared" si="277"/>
        <v>-</v>
      </c>
      <c r="AI187" s="630" t="str">
        <f t="shared" si="277"/>
        <v>-</v>
      </c>
      <c r="AJ187" s="630" t="str">
        <f t="shared" si="277"/>
        <v>-</v>
      </c>
      <c r="AK187" s="630" t="str">
        <f t="shared" si="277"/>
        <v>-</v>
      </c>
      <c r="AL187" s="630" t="str">
        <f t="shared" si="277"/>
        <v>-</v>
      </c>
      <c r="AM187" s="630" t="str">
        <f t="shared" si="277"/>
        <v>-</v>
      </c>
      <c r="AN187" s="630">
        <f t="shared" si="277"/>
        <v>1.4791830531111576</v>
      </c>
      <c r="AO187" s="630">
        <f t="shared" si="277"/>
        <v>0.74210958769578372</v>
      </c>
      <c r="AP187" s="630">
        <f t="shared" si="277"/>
        <v>0.70860736338830566</v>
      </c>
      <c r="AQ187" s="630">
        <f t="shared" si="277"/>
        <v>1.1938409771783638</v>
      </c>
      <c r="AR187" s="630">
        <f t="shared" si="277"/>
        <v>1.1892718689643371</v>
      </c>
      <c r="AS187" s="630">
        <f t="shared" si="277"/>
        <v>0.66910752932883555</v>
      </c>
      <c r="AT187" s="630">
        <f t="shared" si="277"/>
        <v>0.35224903161008503</v>
      </c>
      <c r="AU187" s="630">
        <f t="shared" si="277"/>
        <v>0.38525936665306193</v>
      </c>
      <c r="AV187" s="630">
        <f t="shared" si="277"/>
        <v>0.36823666809984856</v>
      </c>
      <c r="AW187" s="630" t="str">
        <f t="shared" si="277"/>
        <v>-</v>
      </c>
      <c r="AX187" s="630" t="str">
        <f t="shared" si="277"/>
        <v>-</v>
      </c>
      <c r="AY187" s="630">
        <f t="shared" si="277"/>
        <v>-0.13123723237929374</v>
      </c>
      <c r="AZ187" s="630">
        <f t="shared" si="277"/>
        <v>-0.13072826091748369</v>
      </c>
      <c r="BA187" s="630">
        <f t="shared" si="277"/>
        <v>1.6592267810722294</v>
      </c>
      <c r="BB187" s="630">
        <f t="shared" si="277"/>
        <v>-6.1493450136840488E-2</v>
      </c>
      <c r="BC187" s="630">
        <f t="shared" si="277"/>
        <v>1.0110057189260218</v>
      </c>
      <c r="BD187" s="624" t="str">
        <f t="shared" ref="BD187:BE187" si="278">IF(OR(BD21="NO",BC21=0,BC21="NO"),"-",BD21/BC21-1)</f>
        <v>-</v>
      </c>
      <c r="BE187" s="624" t="str">
        <f t="shared" si="278"/>
        <v>-</v>
      </c>
      <c r="BF187" s="1470"/>
    </row>
    <row r="188" spans="21:62" ht="17.149999999999999" customHeight="1">
      <c r="U188" s="840"/>
      <c r="V188" s="636" t="str">
        <f>'リンク切公表時非表示（グラフの添え物）'!$W$107</f>
        <v>アルミニウム精錬</v>
      </c>
      <c r="X188" s="1320"/>
      <c r="Y188" s="636" t="str">
        <f>'リンク切公表時非表示（グラフの添え物）'!$X$107</f>
        <v>Aluminum Production</v>
      </c>
      <c r="Z188" s="253"/>
      <c r="AA188" s="263"/>
      <c r="AB188" s="630">
        <f t="shared" ref="AB188:AC188" si="279">IF(OR(AB22="NO",AA22="NO"),"-",AB22/AA22-1)</f>
        <v>-0.16076246334310862</v>
      </c>
      <c r="AC188" s="630">
        <f t="shared" si="279"/>
        <v>-0.32972255223984903</v>
      </c>
      <c r="AD188" s="630">
        <f t="shared" ref="AD188:BC188" si="280">IF(OR(AD22="NO",AC22="NO"),"-",AD22/AC22-1)</f>
        <v>-7.8928161818371367E-2</v>
      </c>
      <c r="AE188" s="630">
        <f t="shared" si="280"/>
        <v>-2.3205795788996397E-3</v>
      </c>
      <c r="AF188" s="630">
        <f t="shared" si="280"/>
        <v>-1.6395302660690891E-2</v>
      </c>
      <c r="AG188" s="630">
        <f t="shared" si="280"/>
        <v>-5.5309284862866903E-2</v>
      </c>
      <c r="AH188" s="630">
        <f t="shared" si="280"/>
        <v>-9.78311431561808E-2</v>
      </c>
      <c r="AI188" s="630">
        <f t="shared" si="280"/>
        <v>-0.16884958359612712</v>
      </c>
      <c r="AJ188" s="630">
        <f t="shared" si="280"/>
        <v>-0.41045751633986938</v>
      </c>
      <c r="AK188" s="630">
        <f t="shared" si="280"/>
        <v>-0.38930437070164225</v>
      </c>
      <c r="AL188" s="630">
        <f t="shared" si="280"/>
        <v>-0.13342031274680133</v>
      </c>
      <c r="AM188" s="630">
        <f t="shared" si="280"/>
        <v>-4.6028701226834112E-2</v>
      </c>
      <c r="AN188" s="630">
        <f t="shared" si="280"/>
        <v>1.463729138436598E-2</v>
      </c>
      <c r="AO188" s="630">
        <f t="shared" si="280"/>
        <v>-1.8775366467552068E-2</v>
      </c>
      <c r="AP188" s="630">
        <f t="shared" si="280"/>
        <v>1.0212002865248593E-3</v>
      </c>
      <c r="AQ188" s="630">
        <f t="shared" si="280"/>
        <v>2.6002619241936031E-3</v>
      </c>
      <c r="AR188" s="630">
        <f t="shared" si="280"/>
        <v>-8.8493598716222754E-3</v>
      </c>
      <c r="AS188" s="630">
        <f t="shared" si="280"/>
        <v>-1.5128593040849569E-3</v>
      </c>
      <c r="AT188" s="630">
        <f t="shared" si="280"/>
        <v>-0.24861036399497927</v>
      </c>
      <c r="AU188" s="630">
        <f t="shared" si="280"/>
        <v>-5.8310464145090113E-2</v>
      </c>
      <c r="AV188" s="630">
        <f t="shared" si="280"/>
        <v>-2.0444807182208313E-3</v>
      </c>
      <c r="AW188" s="630">
        <f t="shared" si="280"/>
        <v>-0.12966451942129054</v>
      </c>
      <c r="AX188" s="630">
        <f t="shared" si="280"/>
        <v>-0.27701408007269401</v>
      </c>
      <c r="AY188" s="630">
        <f t="shared" si="280"/>
        <v>-0.80067796610169495</v>
      </c>
      <c r="AZ188" s="630" t="str">
        <f t="shared" si="280"/>
        <v>-</v>
      </c>
      <c r="BA188" s="630" t="str">
        <f t="shared" si="280"/>
        <v>-</v>
      </c>
      <c r="BB188" s="630" t="str">
        <f t="shared" si="280"/>
        <v>-</v>
      </c>
      <c r="BC188" s="630" t="str">
        <f t="shared" si="280"/>
        <v>-</v>
      </c>
      <c r="BD188" s="1335" t="str">
        <f t="shared" ref="BD188:BE188" si="281">IF(OR(BD22="NO",BC22=0),"-",BD22/BC22-1)</f>
        <v>-</v>
      </c>
      <c r="BE188" s="1335" t="str">
        <f t="shared" si="281"/>
        <v>-</v>
      </c>
      <c r="BF188" s="1468"/>
    </row>
    <row r="189" spans="21:62" ht="17.149999999999999" customHeight="1">
      <c r="U189" s="841" t="s">
        <v>942</v>
      </c>
      <c r="V189" s="842"/>
      <c r="X189" s="841" t="s">
        <v>951</v>
      </c>
      <c r="Y189" s="842"/>
      <c r="Z189" s="593"/>
      <c r="AA189" s="594"/>
      <c r="AB189" s="1622">
        <f t="shared" ref="AB189:BE189" si="282">AB23/AA23-1</f>
        <v>0.10552257582449287</v>
      </c>
      <c r="AC189" s="1622">
        <f t="shared" si="282"/>
        <v>0.10064606961838884</v>
      </c>
      <c r="AD189" s="1628">
        <f t="shared" si="282"/>
        <v>4.2304064926494966E-3</v>
      </c>
      <c r="AE189" s="1622">
        <f t="shared" si="282"/>
        <v>-4.3434980255246614E-2</v>
      </c>
      <c r="AF189" s="1622">
        <f t="shared" si="282"/>
        <v>9.50448141033986E-2</v>
      </c>
      <c r="AG189" s="1622">
        <f t="shared" si="282"/>
        <v>3.4939182679158742E-2</v>
      </c>
      <c r="AH189" s="1622">
        <f t="shared" si="282"/>
        <v>-0.14755137946247887</v>
      </c>
      <c r="AI189" s="1622">
        <f t="shared" si="282"/>
        <v>-8.8655500632454087E-2</v>
      </c>
      <c r="AJ189" s="1622">
        <f t="shared" si="282"/>
        <v>-0.30606878168539509</v>
      </c>
      <c r="AK189" s="1622">
        <f t="shared" si="282"/>
        <v>-0.2337743671460053</v>
      </c>
      <c r="AL189" s="1622">
        <f t="shared" si="282"/>
        <v>-0.13729097892168241</v>
      </c>
      <c r="AM189" s="1622">
        <f t="shared" si="282"/>
        <v>-5.4489790068685706E-2</v>
      </c>
      <c r="AN189" s="1622">
        <f t="shared" si="282"/>
        <v>-5.7391871569899111E-2</v>
      </c>
      <c r="AO189" s="1622">
        <f t="shared" si="282"/>
        <v>-2.7302997855100264E-2</v>
      </c>
      <c r="AP189" s="1622">
        <f t="shared" si="282"/>
        <v>-4.3993913171293753E-2</v>
      </c>
      <c r="AQ189" s="1622">
        <f t="shared" si="282"/>
        <v>3.4816870635630215E-2</v>
      </c>
      <c r="AR189" s="1622">
        <f t="shared" si="282"/>
        <v>-9.5022889556224954E-2</v>
      </c>
      <c r="AS189" s="1622">
        <f t="shared" si="282"/>
        <v>-0.11833839406183</v>
      </c>
      <c r="AT189" s="1622">
        <f t="shared" si="282"/>
        <v>-0.41705390573341927</v>
      </c>
      <c r="AU189" s="1628">
        <f t="shared" si="282"/>
        <v>-8.9328047833397983E-3</v>
      </c>
      <c r="AV189" s="1622">
        <f t="shared" si="282"/>
        <v>-7.3387343176950837E-2</v>
      </c>
      <c r="AW189" s="1628">
        <f t="shared" si="282"/>
        <v>-6.6918557316748561E-3</v>
      </c>
      <c r="AX189" s="1622">
        <f t="shared" si="282"/>
        <v>-5.9812231031047158E-2</v>
      </c>
      <c r="AY189" s="1622">
        <f t="shared" si="282"/>
        <v>-1.7536067866265048E-2</v>
      </c>
      <c r="AZ189" s="1622">
        <f t="shared" si="282"/>
        <v>1.7777719284695515E-2</v>
      </c>
      <c r="BA189" s="1622">
        <f t="shared" si="282"/>
        <v>4.0206883644488656E-2</v>
      </c>
      <c r="BB189" s="1622">
        <f t="shared" si="282"/>
        <v>-4.0985581257110715E-2</v>
      </c>
      <c r="BC189" s="1622">
        <f t="shared" si="282"/>
        <v>-1.3133554231156364E-2</v>
      </c>
      <c r="BD189" s="623">
        <f t="shared" si="282"/>
        <v>-1</v>
      </c>
      <c r="BE189" s="623" t="e">
        <f t="shared" si="282"/>
        <v>#DIV/0!</v>
      </c>
      <c r="BF189" s="1469"/>
    </row>
    <row r="190" spans="21:62" ht="17.149999999999999" customHeight="1">
      <c r="U190" s="843"/>
      <c r="V190" s="636" t="str">
        <f>'リンク切公表時非表示（グラフの添え物）'!$W$111</f>
        <v>粒子加速器等</v>
      </c>
      <c r="X190" s="841"/>
      <c r="Y190" s="636" t="str">
        <f>'リンク切公表時非表示（グラフの添え物）'!$X$111</f>
        <v>Accelerators</v>
      </c>
      <c r="Z190" s="258"/>
      <c r="AA190" s="264"/>
      <c r="AB190" s="630">
        <f t="shared" ref="AB190:AC190" si="283">IF(OR(AB24="NO",AA24="NO"),"-",AB24/AA24-1)</f>
        <v>-5.1194122204485271E-2</v>
      </c>
      <c r="AC190" s="630">
        <f t="shared" si="283"/>
        <v>5.5890919951882445E-2</v>
      </c>
      <c r="AD190" s="630">
        <f t="shared" ref="AD190:AF190" si="284">IF(OR(AD24="NO",AC24="NO"),"-",AD24/AC24-1)</f>
        <v>8.6467794674832676E-2</v>
      </c>
      <c r="AE190" s="630">
        <f t="shared" si="284"/>
        <v>3.5618444105532276E-2</v>
      </c>
      <c r="AF190" s="630">
        <f t="shared" si="284"/>
        <v>1.3591760528540053E-2</v>
      </c>
      <c r="AG190" s="630">
        <f t="shared" ref="AG190:BC190" si="285">IF(OR(AG24="NO",AF24="NO"),"-",AG24/AF24-1)</f>
        <v>2.0385036789092092E-2</v>
      </c>
      <c r="AH190" s="630">
        <f t="shared" si="285"/>
        <v>4.4277389875184703E-3</v>
      </c>
      <c r="AI190" s="630">
        <f t="shared" si="285"/>
        <v>5.1042553593014794E-3</v>
      </c>
      <c r="AJ190" s="630">
        <f t="shared" si="285"/>
        <v>-1.0406489599599222E-3</v>
      </c>
      <c r="AK190" s="630">
        <f t="shared" si="285"/>
        <v>-1.2566194431621658E-2</v>
      </c>
      <c r="AL190" s="630">
        <f t="shared" si="285"/>
        <v>-8.0852574215632966E-3</v>
      </c>
      <c r="AM190" s="630">
        <f t="shared" si="285"/>
        <v>2.6405203378312869E-2</v>
      </c>
      <c r="AN190" s="630">
        <f t="shared" si="285"/>
        <v>-2.6903763205532449E-2</v>
      </c>
      <c r="AO190" s="630">
        <f t="shared" si="285"/>
        <v>5.6024140639568953E-2</v>
      </c>
      <c r="AP190" s="630">
        <f t="shared" si="285"/>
        <v>-1.2299478667443076E-2</v>
      </c>
      <c r="AQ190" s="630">
        <f t="shared" si="285"/>
        <v>1.6203692978061568E-2</v>
      </c>
      <c r="AR190" s="630">
        <f t="shared" si="285"/>
        <v>-7.2422595461268946E-3</v>
      </c>
      <c r="AS190" s="630">
        <f t="shared" si="285"/>
        <v>-2.6305958845769251E-3</v>
      </c>
      <c r="AT190" s="630">
        <f t="shared" si="285"/>
        <v>-1.0811822231907353E-2</v>
      </c>
      <c r="AU190" s="630">
        <f t="shared" si="285"/>
        <v>-4.5905309782183656E-2</v>
      </c>
      <c r="AV190" s="630">
        <f t="shared" si="285"/>
        <v>9.0362551331144569E-3</v>
      </c>
      <c r="AW190" s="630">
        <f t="shared" si="285"/>
        <v>2.5744898908366176E-2</v>
      </c>
      <c r="AX190" s="630">
        <f t="shared" si="285"/>
        <v>1.8603353603217077E-3</v>
      </c>
      <c r="AY190" s="630">
        <f t="shared" si="285"/>
        <v>-1.7288826739265684E-3</v>
      </c>
      <c r="AZ190" s="630">
        <f t="shared" si="285"/>
        <v>-2.1786153635463545E-2</v>
      </c>
      <c r="BA190" s="630">
        <f t="shared" si="285"/>
        <v>-2.4709728897001737E-2</v>
      </c>
      <c r="BB190" s="630">
        <f t="shared" si="285"/>
        <v>1.4230410792144044E-2</v>
      </c>
      <c r="BC190" s="630">
        <f t="shared" si="285"/>
        <v>2.5752812508974543E-3</v>
      </c>
      <c r="BD190" s="625" t="str">
        <f t="shared" ref="BD190:BE190" si="286">IF(OR(BD24="NO",BD24=0),"-",BD24/BC24-1)</f>
        <v>-</v>
      </c>
      <c r="BE190" s="625" t="str">
        <f t="shared" si="286"/>
        <v>-</v>
      </c>
      <c r="BF190" s="1469"/>
    </row>
    <row r="191" spans="21:62" ht="17.149999999999999" customHeight="1">
      <c r="U191" s="843"/>
      <c r="V191" s="636" t="str">
        <f>'リンク切公表時非表示（グラフの添え物）'!$W$112</f>
        <v>電気絶縁ガス使用機器</v>
      </c>
      <c r="X191" s="841"/>
      <c r="Y191" s="636" t="str">
        <f>'リンク切公表時非表示（グラフの添え物）'!$X$112</f>
        <v>Electrical Equipment</v>
      </c>
      <c r="Z191" s="253"/>
      <c r="AA191" s="263"/>
      <c r="AB191" s="630">
        <f t="shared" ref="AB191:AC191" si="287">IF(OR(AB25="NO",AA25="NO"),"-",AB25/AA25-1)</f>
        <v>0.11764705882352944</v>
      </c>
      <c r="AC191" s="630">
        <f t="shared" si="287"/>
        <v>0.10526315789473695</v>
      </c>
      <c r="AD191" s="630">
        <f t="shared" ref="AD191:AF191" si="288">IF(OR(AD25="NO",AC25="NO"),"-",AD25/AC25-1)</f>
        <v>0</v>
      </c>
      <c r="AE191" s="630">
        <f t="shared" si="288"/>
        <v>-4.7619047619047561E-2</v>
      </c>
      <c r="AF191" s="630">
        <f t="shared" si="288"/>
        <v>9.9999999999999645E-2</v>
      </c>
      <c r="AG191" s="630">
        <f t="shared" ref="AG191:BC191" si="289">IF(OR(AG25="NO",AF25="NO"),"-",AG25/AF25-1)</f>
        <v>7.0234113712374535E-2</v>
      </c>
      <c r="AH191" s="630">
        <f t="shared" si="289"/>
        <v>-0.11189123376623367</v>
      </c>
      <c r="AI191" s="630">
        <f t="shared" si="289"/>
        <v>-0.11586619750491234</v>
      </c>
      <c r="AJ191" s="630">
        <f t="shared" si="289"/>
        <v>-0.44946894525959646</v>
      </c>
      <c r="AK191" s="630">
        <f t="shared" si="289"/>
        <v>-0.40093322640727902</v>
      </c>
      <c r="AL191" s="630">
        <f t="shared" si="289"/>
        <v>-0.27019019235624042</v>
      </c>
      <c r="AM191" s="630">
        <f t="shared" si="289"/>
        <v>-0.2384438072194115</v>
      </c>
      <c r="AN191" s="630">
        <f t="shared" si="289"/>
        <v>-0.14674239412176271</v>
      </c>
      <c r="AO191" s="630">
        <f t="shared" si="289"/>
        <v>-0.14557424967713772</v>
      </c>
      <c r="AP191" s="630">
        <f t="shared" si="289"/>
        <v>-0.23713324686316484</v>
      </c>
      <c r="AQ191" s="630">
        <f t="shared" si="289"/>
        <v>7.5074113475554149E-2</v>
      </c>
      <c r="AR191" s="630">
        <f t="shared" si="289"/>
        <v>-8.9961988639016277E-2</v>
      </c>
      <c r="AS191" s="630">
        <f t="shared" si="289"/>
        <v>-5.8918651390290955E-2</v>
      </c>
      <c r="AT191" s="630">
        <f t="shared" si="289"/>
        <v>-0.14124023684998921</v>
      </c>
      <c r="AU191" s="630">
        <f t="shared" si="289"/>
        <v>-0.12503772863553053</v>
      </c>
      <c r="AV191" s="630">
        <f t="shared" si="289"/>
        <v>0.13557788867679998</v>
      </c>
      <c r="AW191" s="630">
        <f t="shared" si="289"/>
        <v>1.7424646437372404E-2</v>
      </c>
      <c r="AX191" s="630">
        <f t="shared" si="289"/>
        <v>-0.10592889151929319</v>
      </c>
      <c r="AY191" s="630">
        <f t="shared" si="289"/>
        <v>-6.3851103145802224E-2</v>
      </c>
      <c r="AZ191" s="630">
        <f t="shared" si="289"/>
        <v>1.3944366493060745E-2</v>
      </c>
      <c r="BA191" s="630">
        <f t="shared" si="289"/>
        <v>7.4219169008749253E-2</v>
      </c>
      <c r="BB191" s="630">
        <f t="shared" si="289"/>
        <v>-5.4062354984515504E-2</v>
      </c>
      <c r="BC191" s="630">
        <f t="shared" si="289"/>
        <v>-7.7232613429149444E-2</v>
      </c>
      <c r="BD191" s="625" t="str">
        <f t="shared" ref="BD191:BE191" si="290">IF(OR(BD25="NO",BD25=0),"-",BD25/BC25-1)</f>
        <v>-</v>
      </c>
      <c r="BE191" s="625" t="str">
        <f t="shared" si="290"/>
        <v>-</v>
      </c>
      <c r="BF191" s="1469"/>
    </row>
    <row r="192" spans="21:62" ht="17.149999999999999" customHeight="1">
      <c r="U192" s="843"/>
      <c r="V192" s="636" t="str">
        <f>'リンク切公表時非表示（グラフの添え物）'!$W$113</f>
        <v>マグネシウム鋳造</v>
      </c>
      <c r="X192" s="841"/>
      <c r="Y192" s="636" t="str">
        <f>'リンク切公表時非表示（グラフの添え物）'!$X$113</f>
        <v>Magnesium Foundries</v>
      </c>
      <c r="Z192" s="253"/>
      <c r="AA192" s="263"/>
      <c r="AB192" s="630">
        <f t="shared" ref="AB192:AC192" si="291">IF(OR(AB26="NO",AA26="NO"),"-",AB26/AA26-1)</f>
        <v>-0.13720109760878085</v>
      </c>
      <c r="AC192" s="630">
        <f t="shared" si="291"/>
        <v>-0.15356656065424812</v>
      </c>
      <c r="AD192" s="630">
        <f t="shared" ref="AD192:AF192" si="292">IF(OR(AD26="NO",AC26="NO"),"-",AD26/AC26-1)</f>
        <v>5.0187869028448739E-2</v>
      </c>
      <c r="AE192" s="630">
        <f t="shared" si="292"/>
        <v>-2.8622540250447193E-2</v>
      </c>
      <c r="AF192" s="630">
        <f t="shared" si="292"/>
        <v>4.4198895027624197E-2</v>
      </c>
      <c r="AG192" s="630">
        <f t="shared" ref="AG192:BC192" si="293">IF(OR(AG26="NO",AF26="NO"),"-",AG26/AF26-1)</f>
        <v>0.20000000000000018</v>
      </c>
      <c r="AH192" s="630">
        <f t="shared" si="293"/>
        <v>0.33333333333333326</v>
      </c>
      <c r="AI192" s="630">
        <f t="shared" si="293"/>
        <v>1.125</v>
      </c>
      <c r="AJ192" s="630">
        <f t="shared" si="293"/>
        <v>0.58823529411764697</v>
      </c>
      <c r="AK192" s="630">
        <f t="shared" si="293"/>
        <v>0.59259259259259256</v>
      </c>
      <c r="AL192" s="630">
        <f t="shared" si="293"/>
        <v>0.11627906976744207</v>
      </c>
      <c r="AM192" s="630">
        <f t="shared" si="293"/>
        <v>-2.0833333333333481E-2</v>
      </c>
      <c r="AN192" s="630">
        <f t="shared" si="293"/>
        <v>1.9827294578473875E-3</v>
      </c>
      <c r="AO192" s="630">
        <f t="shared" si="293"/>
        <v>-1.2888360227989004E-2</v>
      </c>
      <c r="AP192" s="630">
        <f t="shared" si="293"/>
        <v>4.1664378981135064E-2</v>
      </c>
      <c r="AQ192" s="630">
        <f t="shared" si="293"/>
        <v>-5.7224894604820942E-2</v>
      </c>
      <c r="AR192" s="630">
        <f t="shared" si="293"/>
        <v>-1.5965773487649493E-3</v>
      </c>
      <c r="AS192" s="630">
        <f t="shared" si="293"/>
        <v>-0.40104209697230075</v>
      </c>
      <c r="AT192" s="630">
        <f t="shared" si="293"/>
        <v>-0.63369963369963367</v>
      </c>
      <c r="AU192" s="630">
        <f t="shared" si="293"/>
        <v>0.2883</v>
      </c>
      <c r="AV192" s="630">
        <f t="shared" si="293"/>
        <v>-0.37902662423348599</v>
      </c>
      <c r="AW192" s="630">
        <f t="shared" si="293"/>
        <v>0</v>
      </c>
      <c r="AX192" s="630">
        <f t="shared" si="293"/>
        <v>-0.12500000000000011</v>
      </c>
      <c r="AY192" s="630">
        <f t="shared" si="293"/>
        <v>0.14285714285714302</v>
      </c>
      <c r="AZ192" s="630">
        <f t="shared" si="293"/>
        <v>0.25</v>
      </c>
      <c r="BA192" s="630">
        <f t="shared" si="293"/>
        <v>0.37999999999999989</v>
      </c>
      <c r="BB192" s="630">
        <f t="shared" si="293"/>
        <v>-0.21739130434782594</v>
      </c>
      <c r="BC192" s="630">
        <f t="shared" si="293"/>
        <v>0.11111111111111094</v>
      </c>
      <c r="BD192" s="625" t="str">
        <f t="shared" ref="BD192:BE192" si="294">IF(OR(BD26="NO",BD26=0),"-",BD26/BC26-1)</f>
        <v>-</v>
      </c>
      <c r="BE192" s="625" t="str">
        <f t="shared" si="294"/>
        <v>-</v>
      </c>
      <c r="BF192" s="1469"/>
    </row>
    <row r="193" spans="2:62" ht="17.149999999999999" customHeight="1">
      <c r="U193" s="843"/>
      <c r="V193" s="636" t="str">
        <f>'リンク切公表時非表示（グラフの添え物）'!$W$114</f>
        <v>半導体製造</v>
      </c>
      <c r="X193" s="841"/>
      <c r="Y193" s="636" t="str">
        <f>'リンク切公表時非表示（グラフの添え物）'!$X$114</f>
        <v>Semiconductor Manufacturing</v>
      </c>
      <c r="Z193" s="253"/>
      <c r="AA193" s="263"/>
      <c r="AB193" s="630">
        <f t="shared" ref="AB193:AC193" si="295">IF(OR(AB27="NO",AA27="NO"),"-",AB27/AA27-1)</f>
        <v>0.11764705882352944</v>
      </c>
      <c r="AC193" s="630">
        <f t="shared" si="295"/>
        <v>0.10526315789473695</v>
      </c>
      <c r="AD193" s="630">
        <f t="shared" ref="AD193:AF193" si="296">IF(OR(AD27="NO",AC27="NO"),"-",AD27/AC27-1)</f>
        <v>0</v>
      </c>
      <c r="AE193" s="630">
        <f t="shared" si="296"/>
        <v>-4.7619047619047561E-2</v>
      </c>
      <c r="AF193" s="630">
        <f t="shared" si="296"/>
        <v>9.9999999999999867E-2</v>
      </c>
      <c r="AG193" s="630">
        <f t="shared" ref="AG193:BC193" si="297">IF(OR(AG27="NO",AF27="NO"),"-",AG27/AF27-1)</f>
        <v>7.3560671085237228E-2</v>
      </c>
      <c r="AH193" s="630">
        <f t="shared" si="297"/>
        <v>0.23396930733627319</v>
      </c>
      <c r="AI193" s="630">
        <f t="shared" si="297"/>
        <v>6.7513614336049965E-3</v>
      </c>
      <c r="AJ193" s="630">
        <f t="shared" si="297"/>
        <v>3.4130788149483671E-2</v>
      </c>
      <c r="AK193" s="630">
        <f t="shared" si="297"/>
        <v>0.13964493878978423</v>
      </c>
      <c r="AL193" s="630">
        <f t="shared" si="297"/>
        <v>-0.26238062709568954</v>
      </c>
      <c r="AM193" s="630">
        <f t="shared" si="297"/>
        <v>6.5152180348021949E-2</v>
      </c>
      <c r="AN193" s="630">
        <f t="shared" si="297"/>
        <v>4.5512867232338383E-2</v>
      </c>
      <c r="AO193" s="630">
        <f t="shared" si="297"/>
        <v>0.13845337539958535</v>
      </c>
      <c r="AP193" s="630">
        <f t="shared" si="297"/>
        <v>-8.1203238264977107E-2</v>
      </c>
      <c r="AQ193" s="630">
        <f t="shared" si="297"/>
        <v>-0.14226886379615145</v>
      </c>
      <c r="AR193" s="630">
        <f t="shared" si="297"/>
        <v>-7.0678541021771957E-2</v>
      </c>
      <c r="AS193" s="630">
        <f t="shared" si="297"/>
        <v>-0.23684311373016531</v>
      </c>
      <c r="AT193" s="630">
        <f t="shared" si="297"/>
        <v>-0.35815155907310969</v>
      </c>
      <c r="AU193" s="630">
        <f t="shared" si="297"/>
        <v>6.5726171925468035E-2</v>
      </c>
      <c r="AV193" s="630">
        <f t="shared" si="297"/>
        <v>-0.12584641410040343</v>
      </c>
      <c r="AW193" s="630">
        <f t="shared" si="297"/>
        <v>-6.5914200440639559E-2</v>
      </c>
      <c r="AX193" s="630">
        <f t="shared" si="297"/>
        <v>-1.1339415821545296E-2</v>
      </c>
      <c r="AY193" s="630">
        <f t="shared" si="297"/>
        <v>-3.6972442776658454E-2</v>
      </c>
      <c r="AZ193" s="630">
        <f t="shared" si="297"/>
        <v>5.2742163701065881E-2</v>
      </c>
      <c r="BA193" s="630">
        <f t="shared" si="297"/>
        <v>4.4433493933183188E-2</v>
      </c>
      <c r="BB193" s="630">
        <f t="shared" si="297"/>
        <v>4.0594002487640335E-2</v>
      </c>
      <c r="BC193" s="630">
        <f t="shared" si="297"/>
        <v>-8.9196798993302684E-2</v>
      </c>
      <c r="BD193" s="625" t="str">
        <f t="shared" ref="BD193:BE193" si="298">IF(OR(BD27="NO",BD27=0),"-",BD27/BC27-1)</f>
        <v>-</v>
      </c>
      <c r="BE193" s="625" t="str">
        <f t="shared" si="298"/>
        <v>-</v>
      </c>
      <c r="BF193" s="1469"/>
    </row>
    <row r="194" spans="2:62" ht="17.149999999999999" customHeight="1">
      <c r="U194" s="843"/>
      <c r="V194" s="636" t="str">
        <f>'リンク切公表時非表示（グラフの添え物）'!$W$115</f>
        <v>液晶製造</v>
      </c>
      <c r="X194" s="843"/>
      <c r="Y194" s="636" t="str">
        <f>'リンク切公表時非表示（グラフの添え物）'!$X$115</f>
        <v>Liquid Crystals</v>
      </c>
      <c r="Z194" s="259"/>
      <c r="AA194" s="263"/>
      <c r="AB194" s="630">
        <f t="shared" ref="AB194:AC194" si="299">IF(OR(AB28="NO",AA28="NO"),"-",AB28/AA28-1)</f>
        <v>0.11764705882352944</v>
      </c>
      <c r="AC194" s="630">
        <f t="shared" si="299"/>
        <v>0.10526315789473695</v>
      </c>
      <c r="AD194" s="630">
        <f t="shared" ref="AD194:AF194" si="300">IF(OR(AD28="NO",AC28="NO"),"-",AD28/AC28-1)</f>
        <v>0</v>
      </c>
      <c r="AE194" s="630">
        <f t="shared" si="300"/>
        <v>-4.7619047619047672E-2</v>
      </c>
      <c r="AF194" s="630">
        <f t="shared" si="300"/>
        <v>0.10000000000000009</v>
      </c>
      <c r="AG194" s="630">
        <f t="shared" ref="AG194:BC194" si="301">IF(OR(AG28="NO",AF28="NO"),"-",AG28/AF28-1)</f>
        <v>1.90574553028988</v>
      </c>
      <c r="AH194" s="630">
        <f t="shared" si="301"/>
        <v>0.29949223416965354</v>
      </c>
      <c r="AI194" s="630">
        <f t="shared" si="301"/>
        <v>0.2105408325097109</v>
      </c>
      <c r="AJ194" s="630">
        <f t="shared" si="301"/>
        <v>0.33895228511211961</v>
      </c>
      <c r="AK194" s="630">
        <f t="shared" si="301"/>
        <v>1.0385912369219152E-2</v>
      </c>
      <c r="AL194" s="630">
        <f t="shared" si="301"/>
        <v>-6.0672832661997966E-2</v>
      </c>
      <c r="AM194" s="630">
        <f t="shared" si="301"/>
        <v>9.5454817116901847E-2</v>
      </c>
      <c r="AN194" s="630">
        <f t="shared" si="301"/>
        <v>-5.3792729068178446E-2</v>
      </c>
      <c r="AO194" s="630">
        <f t="shared" si="301"/>
        <v>-4.6934889372907129E-3</v>
      </c>
      <c r="AP194" s="630">
        <f t="shared" si="301"/>
        <v>-0.16273963714623785</v>
      </c>
      <c r="AQ194" s="630">
        <f t="shared" si="301"/>
        <v>-0.19574967479899819</v>
      </c>
      <c r="AR194" s="630">
        <f t="shared" si="301"/>
        <v>-0.3614818136985446</v>
      </c>
      <c r="AS194" s="630">
        <f t="shared" si="301"/>
        <v>-0.19037628584815081</v>
      </c>
      <c r="AT194" s="630">
        <f t="shared" si="301"/>
        <v>-0.32621559076246132</v>
      </c>
      <c r="AU194" s="630">
        <f t="shared" si="301"/>
        <v>0.34849126094794292</v>
      </c>
      <c r="AV194" s="630">
        <f t="shared" si="301"/>
        <v>-0.26389284978363869</v>
      </c>
      <c r="AW194" s="630">
        <f t="shared" si="301"/>
        <v>-0.13072626900752449</v>
      </c>
      <c r="AX194" s="630">
        <f t="shared" si="301"/>
        <v>-1.2808010654652868E-2</v>
      </c>
      <c r="AY194" s="630">
        <f t="shared" si="301"/>
        <v>0.12497538361093397</v>
      </c>
      <c r="AZ194" s="630">
        <f t="shared" si="301"/>
        <v>9.6335384862600293E-4</v>
      </c>
      <c r="BA194" s="630">
        <f t="shared" si="301"/>
        <v>-0.18120748428264766</v>
      </c>
      <c r="BB194" s="630">
        <f t="shared" si="301"/>
        <v>3.8730666785592671E-2</v>
      </c>
      <c r="BC194" s="630">
        <f t="shared" si="301"/>
        <v>2.6122182766154411E-2</v>
      </c>
      <c r="BD194" s="629" t="str">
        <f t="shared" ref="BD194:BE194" si="302">IF(OR(BD28="NO",BD28=0),"-",BD28/BC28-1)</f>
        <v>-</v>
      </c>
      <c r="BE194" s="625" t="str">
        <f t="shared" si="302"/>
        <v>-</v>
      </c>
      <c r="BF194" s="1469"/>
    </row>
    <row r="195" spans="2:62" ht="17.149999999999999" customHeight="1">
      <c r="U195" s="844"/>
      <c r="V195" s="636" t="str">
        <f>'リンク切公表時非表示（グラフの添え物）'!$W$116</f>
        <v>SF6 製造時の漏出</v>
      </c>
      <c r="X195" s="844"/>
      <c r="Y195" s="636" t="str">
        <f>'リンク切公表時非表示（グラフの添え物）'!$X$116</f>
        <v>Fugitive emissions from SF6 manufacturing</v>
      </c>
      <c r="Z195" s="253"/>
      <c r="AA195" s="263"/>
      <c r="AB195" s="630">
        <f t="shared" ref="AB195:AC195" si="303">IF(OR(AB29="NO",AA29="NO"),"-",AB29/AA29-1)</f>
        <v>0.11764705882352966</v>
      </c>
      <c r="AC195" s="630">
        <f t="shared" si="303"/>
        <v>0.10526315789473673</v>
      </c>
      <c r="AD195" s="630">
        <f t="shared" ref="AD195:AF195" si="304">IF(OR(AD29="NO",AC29="NO"),"-",AD29/AC29-1)</f>
        <v>0</v>
      </c>
      <c r="AE195" s="630">
        <f t="shared" si="304"/>
        <v>-4.7619047619047672E-2</v>
      </c>
      <c r="AF195" s="630">
        <f t="shared" si="304"/>
        <v>0.10000000000000009</v>
      </c>
      <c r="AG195" s="630">
        <f t="shared" ref="AG195:BC195" si="305">IF(OR(AG29="NO",AF29="NO"),"-",AG29/AF29-1)</f>
        <v>-0.11167512690355341</v>
      </c>
      <c r="AH195" s="630">
        <f t="shared" si="305"/>
        <v>-0.38285714285714278</v>
      </c>
      <c r="AI195" s="630">
        <f t="shared" si="305"/>
        <v>-0.18518518518518523</v>
      </c>
      <c r="AJ195" s="630">
        <f t="shared" si="305"/>
        <v>-0.27272727272727271</v>
      </c>
      <c r="AK195" s="630">
        <f t="shared" si="305"/>
        <v>-0.4375</v>
      </c>
      <c r="AL195" s="630">
        <f t="shared" si="305"/>
        <v>-8.3333333333333259E-2</v>
      </c>
      <c r="AM195" s="630">
        <f t="shared" si="305"/>
        <v>9.0909090909090828E-2</v>
      </c>
      <c r="AN195" s="630">
        <f t="shared" si="305"/>
        <v>-5.5555555555555469E-2</v>
      </c>
      <c r="AO195" s="630">
        <f t="shared" si="305"/>
        <v>-5.8823529411764719E-2</v>
      </c>
      <c r="AP195" s="630">
        <f t="shared" si="305"/>
        <v>0.27499999999999991</v>
      </c>
      <c r="AQ195" s="630">
        <f t="shared" si="305"/>
        <v>0.40122549019607878</v>
      </c>
      <c r="AR195" s="630">
        <f t="shared" si="305"/>
        <v>-0.12261675704040598</v>
      </c>
      <c r="AS195" s="630">
        <f t="shared" si="305"/>
        <v>7.4561403508772051E-2</v>
      </c>
      <c r="AT195" s="630">
        <f t="shared" si="305"/>
        <v>-0.81076066790352508</v>
      </c>
      <c r="AU195" s="630">
        <f t="shared" si="305"/>
        <v>-0.18627450980392135</v>
      </c>
      <c r="AV195" s="630">
        <f t="shared" si="305"/>
        <v>-0.30120481927710852</v>
      </c>
      <c r="AW195" s="630">
        <f t="shared" si="305"/>
        <v>-6.8965517241379226E-2</v>
      </c>
      <c r="AX195" s="630">
        <f t="shared" si="305"/>
        <v>-0.24629629629629635</v>
      </c>
      <c r="AY195" s="630">
        <f t="shared" si="305"/>
        <v>-0.33660933660933656</v>
      </c>
      <c r="AZ195" s="630">
        <f t="shared" si="305"/>
        <v>-0.14814814814814847</v>
      </c>
      <c r="BA195" s="630">
        <f t="shared" si="305"/>
        <v>-3.8260890089947153E-2</v>
      </c>
      <c r="BB195" s="630">
        <f t="shared" si="305"/>
        <v>-0.19303797255173705</v>
      </c>
      <c r="BC195" s="630">
        <f t="shared" si="305"/>
        <v>0.11932774975264904</v>
      </c>
      <c r="BD195" s="625" t="str">
        <f t="shared" ref="BD195" si="306">IF(OR(BD29="NO",BD29=0),"-",BD29/BC29-1)</f>
        <v>-</v>
      </c>
      <c r="BE195" s="625" t="str">
        <f t="shared" ref="BE195" si="307">IF(OR(BE29="NO",BE29=0),"-",BE29/BD29-1)</f>
        <v>-</v>
      </c>
      <c r="BF195" s="1469"/>
    </row>
    <row r="196" spans="2:62" ht="17.149999999999999" customHeight="1">
      <c r="U196" s="739" t="s">
        <v>944</v>
      </c>
      <c r="V196" s="845"/>
      <c r="X196" s="739" t="s">
        <v>944</v>
      </c>
      <c r="Y196" s="845"/>
      <c r="Z196" s="590"/>
      <c r="AA196" s="592"/>
      <c r="AB196" s="631">
        <f t="shared" ref="AB196:BA196" si="308">AB30/AA30-1</f>
        <v>0</v>
      </c>
      <c r="AC196" s="631">
        <f t="shared" si="308"/>
        <v>0</v>
      </c>
      <c r="AD196" s="631">
        <f t="shared" si="308"/>
        <v>0.33333333333333348</v>
      </c>
      <c r="AE196" s="631">
        <f t="shared" si="308"/>
        <v>0.75</v>
      </c>
      <c r="AF196" s="628">
        <f t="shared" si="308"/>
        <v>1.6428571428571415</v>
      </c>
      <c r="AG196" s="631">
        <f t="shared" si="308"/>
        <v>-4.2467520647312407E-2</v>
      </c>
      <c r="AH196" s="631">
        <f t="shared" si="308"/>
        <v>-0.11162980772508435</v>
      </c>
      <c r="AI196" s="631">
        <f t="shared" si="308"/>
        <v>9.9821013115414026E-2</v>
      </c>
      <c r="AJ196" s="631">
        <f t="shared" si="308"/>
        <v>0.67576329380784284</v>
      </c>
      <c r="AK196" s="631">
        <f t="shared" si="308"/>
        <v>-9.3559909122447271E-2</v>
      </c>
      <c r="AL196" s="631">
        <f t="shared" si="308"/>
        <v>3.16345720341209E-2</v>
      </c>
      <c r="AM196" s="631">
        <f t="shared" si="308"/>
        <v>0.26006297501653153</v>
      </c>
      <c r="AN196" s="631">
        <f t="shared" si="308"/>
        <v>0.12009555900319513</v>
      </c>
      <c r="AO196" s="631">
        <f t="shared" si="308"/>
        <v>0.16809107081034691</v>
      </c>
      <c r="AP196" s="628">
        <f t="shared" si="308"/>
        <v>2.0280588839155294</v>
      </c>
      <c r="AQ196" s="631">
        <f t="shared" si="308"/>
        <v>-4.7860599852782681E-2</v>
      </c>
      <c r="AR196" s="631">
        <f t="shared" si="308"/>
        <v>0.13236415694472492</v>
      </c>
      <c r="AS196" s="631">
        <f t="shared" si="308"/>
        <v>-6.6648583281892271E-2</v>
      </c>
      <c r="AT196" s="631">
        <f t="shared" si="308"/>
        <v>-8.5672423433385214E-2</v>
      </c>
      <c r="AU196" s="631">
        <f t="shared" si="308"/>
        <v>0.13704931824637456</v>
      </c>
      <c r="AV196" s="631">
        <f t="shared" si="308"/>
        <v>0.16927419451494807</v>
      </c>
      <c r="AW196" s="631">
        <f t="shared" si="308"/>
        <v>-0.1602593477525599</v>
      </c>
      <c r="AX196" s="631">
        <f t="shared" si="308"/>
        <v>6.9705962559551304E-2</v>
      </c>
      <c r="AY196" s="631">
        <f t="shared" si="308"/>
        <v>-0.30568798223277371</v>
      </c>
      <c r="AZ196" s="631">
        <f t="shared" si="308"/>
        <v>-0.49145276331225485</v>
      </c>
      <c r="BA196" s="631">
        <f t="shared" si="308"/>
        <v>0.11103458970769187</v>
      </c>
      <c r="BB196" s="631">
        <f t="shared" ref="BB196" si="309">BB30/BA30-1</f>
        <v>-0.29106197453269911</v>
      </c>
      <c r="BC196" s="631">
        <f t="shared" ref="BC196" si="310">BC30/BB30-1</f>
        <v>-0.37191548465880908</v>
      </c>
      <c r="BD196" s="628">
        <f t="shared" ref="BD196" si="311">BD30/BC30-1</f>
        <v>-1</v>
      </c>
      <c r="BE196" s="628" t="e">
        <f t="shared" ref="BE196" si="312">BE30/BD30-1</f>
        <v>#DIV/0!</v>
      </c>
      <c r="BF196" s="1469"/>
    </row>
    <row r="197" spans="2:62" ht="17.149999999999999" customHeight="1">
      <c r="U197" s="739"/>
      <c r="V197" s="778" t="str">
        <f>'リンク切公表時非表示（グラフの添え物）'!$W$120</f>
        <v>半導体製造</v>
      </c>
      <c r="X197" s="739"/>
      <c r="Y197" s="778" t="str">
        <f>'リンク切公表時非表示（グラフの添え物）'!$X$120</f>
        <v>Semiconductor Manufacturing</v>
      </c>
      <c r="Z197" s="258"/>
      <c r="AA197" s="264"/>
      <c r="AB197" s="629">
        <f t="shared" ref="AB197:AD197" si="313">IF(OR(AB31="NO",AA31="NO"),"-",AB31/AA31-1)</f>
        <v>0</v>
      </c>
      <c r="AC197" s="629">
        <f t="shared" si="313"/>
        <v>0</v>
      </c>
      <c r="AD197" s="629">
        <f t="shared" si="313"/>
        <v>0.33333333333333326</v>
      </c>
      <c r="AE197" s="629">
        <f t="shared" ref="AE197:AL197" si="314">IF(OR(AE31="NO",AD31="NO"),"-",AE31/AD31-1)</f>
        <v>0.75</v>
      </c>
      <c r="AF197" s="629">
        <f t="shared" si="314"/>
        <v>1.6428571428571415</v>
      </c>
      <c r="AG197" s="629">
        <f t="shared" si="314"/>
        <v>3.9558038143612251E-3</v>
      </c>
      <c r="AH197" s="629">
        <f t="shared" si="314"/>
        <v>-0.2643292338880725</v>
      </c>
      <c r="AI197" s="629">
        <f t="shared" si="314"/>
        <v>-4.4987541285180899E-2</v>
      </c>
      <c r="AJ197" s="629">
        <f t="shared" si="314"/>
        <v>0.78253200818654567</v>
      </c>
      <c r="AK197" s="629">
        <f t="shared" si="314"/>
        <v>-0.52949743521128267</v>
      </c>
      <c r="AL197" s="629">
        <f t="shared" si="314"/>
        <v>0.17759067485712654</v>
      </c>
      <c r="AM197" s="629">
        <f t="shared" ref="AM197:BC197" si="315">IF(OR(AM31="NO",AL31="NO"),"-",AM31/AL31-1)</f>
        <v>0.42051455996848786</v>
      </c>
      <c r="AN197" s="629">
        <f t="shared" si="315"/>
        <v>-0.21735162579931588</v>
      </c>
      <c r="AO197" s="629">
        <f t="shared" si="315"/>
        <v>0.39284637572437986</v>
      </c>
      <c r="AP197" s="629">
        <f t="shared" si="315"/>
        <v>-0.1128852292436261</v>
      </c>
      <c r="AQ197" s="629">
        <f t="shared" si="315"/>
        <v>0.19945856843650289</v>
      </c>
      <c r="AR197" s="629">
        <f t="shared" si="315"/>
        <v>0.2692134308069285</v>
      </c>
      <c r="AS197" s="629">
        <f t="shared" si="315"/>
        <v>-7.2890234072835569E-2</v>
      </c>
      <c r="AT197" s="629">
        <f t="shared" si="315"/>
        <v>-0.19868570867244095</v>
      </c>
      <c r="AU197" s="629">
        <f t="shared" si="315"/>
        <v>4.7004942394059057E-2</v>
      </c>
      <c r="AV197" s="629">
        <f t="shared" si="315"/>
        <v>-8.3222353677957828E-2</v>
      </c>
      <c r="AW197" s="629">
        <f t="shared" si="315"/>
        <v>1.2635925158163142E-2</v>
      </c>
      <c r="AX197" s="629">
        <f t="shared" si="315"/>
        <v>-0.37990761400694939</v>
      </c>
      <c r="AY197" s="629">
        <f t="shared" si="315"/>
        <v>0.20253333189432898</v>
      </c>
      <c r="AZ197" s="629">
        <f t="shared" si="315"/>
        <v>9.5781308904241635E-2</v>
      </c>
      <c r="BA197" s="629">
        <f t="shared" si="315"/>
        <v>0.26579658924095728</v>
      </c>
      <c r="BB197" s="629">
        <f t="shared" si="315"/>
        <v>5.8105034504576158E-2</v>
      </c>
      <c r="BC197" s="629">
        <f t="shared" si="315"/>
        <v>4.9846200445426092E-2</v>
      </c>
      <c r="BD197" s="627" t="str">
        <f t="shared" ref="BD197:BD199" si="316">IF(OR(BD31="NO",BD31=0),"-",BD31/BC31-1)</f>
        <v>-</v>
      </c>
      <c r="BE197" s="627" t="str">
        <f t="shared" ref="BE197:BE199" si="317">IF(OR(BE31="NO",BE31=0),"-",BE31/BD31-1)</f>
        <v>-</v>
      </c>
      <c r="BF197" s="1470"/>
    </row>
    <row r="198" spans="2:62" ht="17.149999999999999" customHeight="1">
      <c r="U198" s="739"/>
      <c r="V198" s="778" t="str">
        <f>'リンク切公表時非表示（グラフの添え物）'!$W$121</f>
        <v>NF3の製造時の漏出</v>
      </c>
      <c r="X198" s="739"/>
      <c r="Y198" s="778" t="str">
        <f>'リンク切公表時非表示（グラフの添え物）'!$X$121</f>
        <v>Fugitive emissions from NF3 manufacturing</v>
      </c>
      <c r="Z198" s="258"/>
      <c r="AA198" s="264"/>
      <c r="AB198" s="629">
        <f t="shared" ref="AB198:AD198" si="318">IF(OR(AB32="NO",AA32="NO"),"-",AB32/AA32-1)</f>
        <v>0</v>
      </c>
      <c r="AC198" s="629">
        <f t="shared" si="318"/>
        <v>0</v>
      </c>
      <c r="AD198" s="629">
        <f t="shared" si="318"/>
        <v>0.33333333333333348</v>
      </c>
      <c r="AE198" s="629">
        <f t="shared" ref="AE198:AL198" si="319">IF(OR(AE32="NO",AD32="NO"),"-",AE32/AD32-1)</f>
        <v>0.75</v>
      </c>
      <c r="AF198" s="629">
        <f t="shared" si="319"/>
        <v>1.6428571428571428</v>
      </c>
      <c r="AG198" s="629">
        <f t="shared" si="319"/>
        <v>0</v>
      </c>
      <c r="AH198" s="629">
        <f t="shared" si="319"/>
        <v>0</v>
      </c>
      <c r="AI198" s="629">
        <f t="shared" si="319"/>
        <v>1</v>
      </c>
      <c r="AJ198" s="629">
        <f t="shared" si="319"/>
        <v>0.5</v>
      </c>
      <c r="AK198" s="629">
        <f t="shared" si="319"/>
        <v>1.3333333333333335</v>
      </c>
      <c r="AL198" s="629">
        <f t="shared" si="319"/>
        <v>0</v>
      </c>
      <c r="AM198" s="629">
        <f t="shared" ref="AM198:BC198" si="320">IF(OR(AM32="NO",AL32="NO"),"-",AM32/AL32-1)</f>
        <v>0.28571428571428581</v>
      </c>
      <c r="AN198" s="629">
        <f t="shared" si="320"/>
        <v>-0.11111111111111116</v>
      </c>
      <c r="AO198" s="629">
        <f t="shared" si="320"/>
        <v>1.2499999999999956E-2</v>
      </c>
      <c r="AP198" s="629">
        <f t="shared" si="320"/>
        <v>7.9012345679012341</v>
      </c>
      <c r="AQ198" s="629">
        <f t="shared" si="320"/>
        <v>-9.4313453536754133E-2</v>
      </c>
      <c r="AR198" s="629">
        <f t="shared" si="320"/>
        <v>9.3415007656967308E-2</v>
      </c>
      <c r="AS198" s="629">
        <f t="shared" si="320"/>
        <v>-4.2016806722685596E-3</v>
      </c>
      <c r="AT198" s="629">
        <f t="shared" si="320"/>
        <v>-6.0478199718705938E-2</v>
      </c>
      <c r="AU198" s="629">
        <f t="shared" si="320"/>
        <v>0.15119760479041866</v>
      </c>
      <c r="AV198" s="629">
        <f t="shared" si="320"/>
        <v>0.2106631989596881</v>
      </c>
      <c r="AW198" s="629">
        <f t="shared" si="320"/>
        <v>-0.17937701396348027</v>
      </c>
      <c r="AX198" s="629">
        <f t="shared" si="320"/>
        <v>0.13089005235602102</v>
      </c>
      <c r="AY198" s="629">
        <f t="shared" si="320"/>
        <v>-0.35086342592592579</v>
      </c>
      <c r="AZ198" s="629">
        <f t="shared" si="320"/>
        <v>-0.58099612376839604</v>
      </c>
      <c r="BA198" s="629">
        <f t="shared" si="320"/>
        <v>6.8085122615733074E-2</v>
      </c>
      <c r="BB198" s="629">
        <f t="shared" si="320"/>
        <v>-0.45776892247494216</v>
      </c>
      <c r="BC198" s="629">
        <f t="shared" si="320"/>
        <v>-0.75238795647401768</v>
      </c>
      <c r="BD198" s="627" t="str">
        <f t="shared" si="316"/>
        <v>-</v>
      </c>
      <c r="BE198" s="627" t="str">
        <f t="shared" si="317"/>
        <v>-</v>
      </c>
      <c r="BF198" s="1470"/>
    </row>
    <row r="199" spans="2:62" ht="17.149999999999999" customHeight="1" thickBot="1">
      <c r="U199" s="739"/>
      <c r="V199" s="637" t="str">
        <f>'リンク切公表時非表示（グラフの添え物）'!$W$122</f>
        <v>液晶製造</v>
      </c>
      <c r="X199" s="739"/>
      <c r="Y199" s="637" t="str">
        <f>'リンク切公表時非表示（グラフの添え物）'!$X$122</f>
        <v>Liquid Crystals</v>
      </c>
      <c r="Z199" s="260"/>
      <c r="AA199" s="265"/>
      <c r="AB199" s="632">
        <f t="shared" ref="AB199:AD199" si="321">IF(OR(AB33="NO",AA33="NO"),"-",AB33/AA33-1)</f>
        <v>0</v>
      </c>
      <c r="AC199" s="632">
        <f t="shared" si="321"/>
        <v>0</v>
      </c>
      <c r="AD199" s="632">
        <f t="shared" si="321"/>
        <v>0.33333333333333326</v>
      </c>
      <c r="AE199" s="632">
        <f t="shared" ref="AE199:AL199" si="322">IF(OR(AE33="NO",AD33="NO"),"-",AE33/AD33-1)</f>
        <v>0.75</v>
      </c>
      <c r="AF199" s="632">
        <f t="shared" si="322"/>
        <v>1.6428571428571432</v>
      </c>
      <c r="AG199" s="632">
        <f t="shared" si="322"/>
        <v>-0.58961798703967971</v>
      </c>
      <c r="AH199" s="632">
        <f t="shared" si="322"/>
        <v>3.6150896568489577</v>
      </c>
      <c r="AI199" s="632">
        <f t="shared" si="322"/>
        <v>0.18487563483902258</v>
      </c>
      <c r="AJ199" s="632">
        <f t="shared" si="322"/>
        <v>0.48662093428045394</v>
      </c>
      <c r="AK199" s="632">
        <f t="shared" si="322"/>
        <v>0.26371325548722946</v>
      </c>
      <c r="AL199" s="632">
        <f t="shared" si="322"/>
        <v>-0.13124533002343641</v>
      </c>
      <c r="AM199" s="632">
        <f t="shared" ref="AM199:BC199" si="323">IF(OR(AM33="NO",AL33="NO"),"-",AM33/AL33-1)</f>
        <v>-0.12288023671850612</v>
      </c>
      <c r="AN199" s="632">
        <f t="shared" si="323"/>
        <v>1.9540338970496327</v>
      </c>
      <c r="AO199" s="632">
        <f t="shared" si="323"/>
        <v>0.11488468747453373</v>
      </c>
      <c r="AP199" s="632">
        <f t="shared" si="323"/>
        <v>-0.57264488704650929</v>
      </c>
      <c r="AQ199" s="632">
        <f t="shared" si="323"/>
        <v>0.20399019801328855</v>
      </c>
      <c r="AR199" s="632">
        <f t="shared" si="323"/>
        <v>0.33605345508107676</v>
      </c>
      <c r="AS199" s="632">
        <f t="shared" si="323"/>
        <v>-0.72851934828429599</v>
      </c>
      <c r="AT199" s="632">
        <f t="shared" si="323"/>
        <v>-0.25186957711976143</v>
      </c>
      <c r="AU199" s="632">
        <f t="shared" si="323"/>
        <v>0.14329844704403749</v>
      </c>
      <c r="AV199" s="632">
        <f t="shared" si="323"/>
        <v>-8.0838308720684759E-2</v>
      </c>
      <c r="AW199" s="632">
        <f t="shared" si="323"/>
        <v>-0.14427401457273592</v>
      </c>
      <c r="AX199" s="632">
        <f t="shared" si="323"/>
        <v>3.0902631029477545E-2</v>
      </c>
      <c r="AY199" s="632">
        <f t="shared" si="323"/>
        <v>0.22485927846622511</v>
      </c>
      <c r="AZ199" s="632">
        <f t="shared" si="323"/>
        <v>-0.15317259649490189</v>
      </c>
      <c r="BA199" s="632">
        <f t="shared" si="323"/>
        <v>-0.11562340239717028</v>
      </c>
      <c r="BB199" s="632">
        <f t="shared" si="323"/>
        <v>0.11873942339179311</v>
      </c>
      <c r="BC199" s="632">
        <f t="shared" si="323"/>
        <v>-3.6808412109511468E-2</v>
      </c>
      <c r="BD199" s="1336" t="str">
        <f t="shared" si="316"/>
        <v>-</v>
      </c>
      <c r="BE199" s="1336" t="str">
        <f t="shared" si="317"/>
        <v>-</v>
      </c>
      <c r="BF199" s="1470"/>
    </row>
    <row r="200" spans="2:62" ht="17.149999999999999" customHeight="1" thickTop="1">
      <c r="B200" s="1" t="s">
        <v>21</v>
      </c>
      <c r="U200" s="434" t="s">
        <v>63</v>
      </c>
      <c r="V200" s="847"/>
      <c r="X200" s="434" t="s">
        <v>818</v>
      </c>
      <c r="Y200" s="847"/>
      <c r="Z200" s="257"/>
      <c r="AA200" s="117"/>
      <c r="AB200" s="1626">
        <f t="shared" ref="AB200:AZ200" si="324">AB34/AA34-1</f>
        <v>0.10581172541317163</v>
      </c>
      <c r="AC200" s="1626">
        <f t="shared" si="324"/>
        <v>5.0076865619440358E-2</v>
      </c>
      <c r="AD200" s="1626">
        <f t="shared" si="324"/>
        <v>9.1697523746909537E-2</v>
      </c>
      <c r="AE200" s="1626">
        <f t="shared" si="324"/>
        <v>0.10652104334496171</v>
      </c>
      <c r="AF200" s="1626">
        <f t="shared" si="324"/>
        <v>0.19923465422177511</v>
      </c>
      <c r="AG200" s="1626">
        <f t="shared" si="324"/>
        <v>1.0077019525430497E-2</v>
      </c>
      <c r="AH200" s="1626">
        <f t="shared" si="324"/>
        <v>-1.6120101712698398E-2</v>
      </c>
      <c r="AI200" s="1626">
        <f t="shared" si="324"/>
        <v>-9.1025669907791706E-2</v>
      </c>
      <c r="AJ200" s="1626">
        <f t="shared" si="324"/>
        <v>-0.12554420556794621</v>
      </c>
      <c r="AK200" s="1626">
        <f t="shared" si="324"/>
        <v>-0.10506967392116773</v>
      </c>
      <c r="AL200" s="1626">
        <f t="shared" si="324"/>
        <v>-0.15081071021675385</v>
      </c>
      <c r="AM200" s="1626">
        <f t="shared" si="324"/>
        <v>-0.11649334533489364</v>
      </c>
      <c r="AN200" s="1626">
        <f t="shared" si="324"/>
        <v>-2.0192370194646814E-2</v>
      </c>
      <c r="AO200" s="1626">
        <f t="shared" si="324"/>
        <v>-0.11395653421250751</v>
      </c>
      <c r="AP200" s="1626">
        <f t="shared" si="324"/>
        <v>1.9081709113870415E-2</v>
      </c>
      <c r="AQ200" s="1626">
        <f t="shared" si="324"/>
        <v>8.335299327352419E-2</v>
      </c>
      <c r="AR200" s="1626">
        <f t="shared" si="324"/>
        <v>2.2880877393243182E-2</v>
      </c>
      <c r="AS200" s="1626">
        <f t="shared" si="324"/>
        <v>-8.2736064433455159E-3</v>
      </c>
      <c r="AT200" s="1626">
        <f t="shared" si="324"/>
        <v>-6.2395727549807378E-2</v>
      </c>
      <c r="AU200" s="1626">
        <f t="shared" si="324"/>
        <v>9.5551945454539045E-2</v>
      </c>
      <c r="AV200" s="1626">
        <f t="shared" si="324"/>
        <v>7.5560238768970445E-2</v>
      </c>
      <c r="AW200" s="1626">
        <f t="shared" si="324"/>
        <v>7.7719945237300303E-2</v>
      </c>
      <c r="AX200" s="1626">
        <f t="shared" si="324"/>
        <v>7.0112662216489818E-2</v>
      </c>
      <c r="AY200" s="1626">
        <f t="shared" si="324"/>
        <v>8.2664069543188834E-2</v>
      </c>
      <c r="AZ200" s="1626">
        <f t="shared" si="324"/>
        <v>6.87933222211492E-2</v>
      </c>
      <c r="BA200" s="1626">
        <f>BA34/AZ34-1</f>
        <v>7.7979555444201987E-2</v>
      </c>
      <c r="BB200" s="1626">
        <f t="shared" ref="BB200" si="325">BB34/BA34-1</f>
        <v>4.4725274453880415E-2</v>
      </c>
      <c r="BC200" s="1626">
        <f t="shared" ref="BC200" si="326">BC34/BB34-1</f>
        <v>3.6854526479684013E-2</v>
      </c>
      <c r="BD200" s="603">
        <f t="shared" ref="BD200" si="327">BD34/BC34-1</f>
        <v>-1</v>
      </c>
      <c r="BE200" s="603" t="e">
        <f>BE34/BD34-1</f>
        <v>#DIV/0!</v>
      </c>
      <c r="BF200" s="1469"/>
      <c r="BH200" s="99"/>
      <c r="BI200" s="99"/>
      <c r="BJ200" s="99"/>
    </row>
    <row r="201" spans="2:62" s="198" customFormat="1" ht="17.149999999999999" customHeight="1">
      <c r="U201" s="249"/>
      <c r="V201" s="249"/>
      <c r="X201" s="1"/>
      <c r="Y201" s="1"/>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H201" s="251"/>
      <c r="BI201" s="251"/>
      <c r="BJ201" s="251"/>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14"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BF60"/>
  <sheetViews>
    <sheetView zoomScale="85" zoomScaleNormal="85" workbookViewId="0">
      <pane xSplit="24" ySplit="4" topLeftCell="BB41" activePane="bottomRight" state="frozen"/>
      <selection pane="topRight" activeCell="Y1" sqref="Y1"/>
      <selection pane="bottomLeft" activeCell="A5" sqref="A5"/>
      <selection pane="bottomRight" activeCell="BP1" sqref="BP1"/>
    </sheetView>
  </sheetViews>
  <sheetFormatPr defaultColWidth="9" defaultRowHeight="14"/>
  <cols>
    <col min="1" max="1" width="1.6328125" style="266" customWidth="1"/>
    <col min="2" max="20" width="9" style="104" hidden="1" customWidth="1"/>
    <col min="21" max="21" width="1.6328125" style="104" customWidth="1"/>
    <col min="22" max="22" width="1.453125" style="104" customWidth="1"/>
    <col min="23" max="23" width="29.7265625" style="104" customWidth="1"/>
    <col min="24" max="24" width="2" style="1257" customWidth="1"/>
    <col min="25" max="25" width="1.453125" style="104" customWidth="1"/>
    <col min="26" max="26" width="27.26953125" style="104" bestFit="1" customWidth="1"/>
    <col min="27" max="54" width="7.7265625" style="104" customWidth="1"/>
    <col min="55" max="55" width="9" style="104" bestFit="1" customWidth="1"/>
    <col min="56" max="57" width="7.08984375" style="104" hidden="1" customWidth="1"/>
    <col min="58" max="16384" width="9" style="104"/>
  </cols>
  <sheetData>
    <row r="1" spans="1:57" ht="52.5" customHeight="1">
      <c r="V1" s="1998" t="s">
        <v>421</v>
      </c>
      <c r="W1" s="1998"/>
      <c r="Y1" s="1999" t="s">
        <v>1404</v>
      </c>
      <c r="Z1" s="1999"/>
      <c r="AA1" s="1444"/>
      <c r="AB1" s="1444"/>
      <c r="AY1" s="105"/>
      <c r="AZ1" s="105"/>
      <c r="BD1" s="105"/>
      <c r="BE1" s="105"/>
    </row>
    <row r="2" spans="1:57" ht="15">
      <c r="V2" s="1440"/>
      <c r="Y2" s="1999"/>
      <c r="Z2" s="1999"/>
    </row>
    <row r="3" spans="1:57" ht="16.5">
      <c r="V3" s="104" t="s">
        <v>1389</v>
      </c>
      <c r="Y3" s="104" t="s">
        <v>959</v>
      </c>
    </row>
    <row r="4" spans="1:57">
      <c r="V4" s="850" t="s">
        <v>323</v>
      </c>
      <c r="W4" s="851"/>
      <c r="Y4" s="850" t="s">
        <v>840</v>
      </c>
      <c r="Z4" s="851"/>
      <c r="AA4" s="123">
        <v>1990</v>
      </c>
      <c r="AB4" s="123">
        <v>1991</v>
      </c>
      <c r="AC4" s="123">
        <v>1992</v>
      </c>
      <c r="AD4" s="123">
        <v>1993</v>
      </c>
      <c r="AE4" s="123">
        <v>1994</v>
      </c>
      <c r="AF4" s="123">
        <v>1995</v>
      </c>
      <c r="AG4" s="123">
        <v>1996</v>
      </c>
      <c r="AH4" s="123">
        <v>1997</v>
      </c>
      <c r="AI4" s="123">
        <v>1998</v>
      </c>
      <c r="AJ4" s="123">
        <v>1999</v>
      </c>
      <c r="AK4" s="123">
        <v>2000</v>
      </c>
      <c r="AL4" s="123">
        <v>2001</v>
      </c>
      <c r="AM4" s="123">
        <v>2002</v>
      </c>
      <c r="AN4" s="123">
        <v>2003</v>
      </c>
      <c r="AO4" s="123">
        <v>2004</v>
      </c>
      <c r="AP4" s="123">
        <v>2005</v>
      </c>
      <c r="AQ4" s="123">
        <v>2006</v>
      </c>
      <c r="AR4" s="123">
        <v>2007</v>
      </c>
      <c r="AS4" s="123">
        <v>2008</v>
      </c>
      <c r="AT4" s="123">
        <v>2009</v>
      </c>
      <c r="AU4" s="123">
        <f t="shared" ref="AU4:BB4" si="0">AT4+1</f>
        <v>2010</v>
      </c>
      <c r="AV4" s="123">
        <f t="shared" si="0"/>
        <v>2011</v>
      </c>
      <c r="AW4" s="123">
        <f t="shared" si="0"/>
        <v>2012</v>
      </c>
      <c r="AX4" s="123">
        <f t="shared" si="0"/>
        <v>2013</v>
      </c>
      <c r="AY4" s="123">
        <f t="shared" si="0"/>
        <v>2014</v>
      </c>
      <c r="AZ4" s="123">
        <f t="shared" si="0"/>
        <v>2015</v>
      </c>
      <c r="BA4" s="123">
        <f t="shared" si="0"/>
        <v>2016</v>
      </c>
      <c r="BB4" s="123">
        <f t="shared" si="0"/>
        <v>2017</v>
      </c>
      <c r="BC4" s="123">
        <f t="shared" ref="BC4" si="1">BB4+1</f>
        <v>2018</v>
      </c>
      <c r="BD4" s="123">
        <f t="shared" ref="BD4" si="2">BC4+1</f>
        <v>2019</v>
      </c>
      <c r="BE4" s="123">
        <f t="shared" ref="BE4" si="3">BD4+1</f>
        <v>2020</v>
      </c>
    </row>
    <row r="5" spans="1:57" ht="15" customHeight="1">
      <c r="V5" s="852" t="s">
        <v>324</v>
      </c>
      <c r="W5" s="853"/>
      <c r="Y5" s="852" t="s">
        <v>841</v>
      </c>
      <c r="Z5" s="853"/>
      <c r="AA5" s="122">
        <v>41797.445</v>
      </c>
      <c r="AB5" s="122">
        <v>42457.974999999999</v>
      </c>
      <c r="AC5" s="122">
        <v>43077.125999999997</v>
      </c>
      <c r="AD5" s="122">
        <v>43665.843000000008</v>
      </c>
      <c r="AE5" s="122">
        <v>44235.735000000008</v>
      </c>
      <c r="AF5" s="122">
        <v>44830.961000000003</v>
      </c>
      <c r="AG5" s="122">
        <v>45498.173000000003</v>
      </c>
      <c r="AH5" s="122">
        <v>46156.796000000009</v>
      </c>
      <c r="AI5" s="122">
        <v>46811.712</v>
      </c>
      <c r="AJ5" s="122">
        <v>47419.904999999999</v>
      </c>
      <c r="AK5" s="122">
        <v>48015.250999999997</v>
      </c>
      <c r="AL5" s="122">
        <v>48637.788999999997</v>
      </c>
      <c r="AM5" s="122">
        <v>49260.790999999997</v>
      </c>
      <c r="AN5" s="122">
        <v>49837.731</v>
      </c>
      <c r="AO5" s="122">
        <v>50382.080999999998</v>
      </c>
      <c r="AP5" s="122">
        <v>51102.004999999997</v>
      </c>
      <c r="AQ5" s="122">
        <v>51713.048000000003</v>
      </c>
      <c r="AR5" s="122">
        <v>52324.877</v>
      </c>
      <c r="AS5" s="122">
        <v>52877.802000000003</v>
      </c>
      <c r="AT5" s="122">
        <v>53362.800999999999</v>
      </c>
      <c r="AU5" s="122">
        <v>53783.434999999998</v>
      </c>
      <c r="AV5" s="122">
        <v>54171.474999999999</v>
      </c>
      <c r="AW5" s="122">
        <v>55549.281999999999</v>
      </c>
      <c r="AX5" s="122">
        <v>55952.258000000002</v>
      </c>
      <c r="AY5" s="122">
        <v>56412.14</v>
      </c>
      <c r="AZ5" s="122">
        <v>56950.756999999998</v>
      </c>
      <c r="BA5" s="122">
        <v>57477.036999999997</v>
      </c>
      <c r="BB5" s="122">
        <v>58007.536</v>
      </c>
      <c r="BC5" s="122">
        <v>58527.116999999998</v>
      </c>
      <c r="BD5" s="122">
        <v>0</v>
      </c>
      <c r="BE5" s="122">
        <v>0</v>
      </c>
    </row>
    <row r="6" spans="1:57" ht="27.75" customHeight="1">
      <c r="V6" s="1703" t="s">
        <v>325</v>
      </c>
      <c r="Y6" s="1703" t="s">
        <v>1357</v>
      </c>
    </row>
    <row r="8" spans="1:57" ht="16">
      <c r="V8" s="1358" t="s">
        <v>1018</v>
      </c>
      <c r="Y8" s="1323" t="s">
        <v>960</v>
      </c>
      <c r="Z8" s="1323"/>
    </row>
    <row r="9" spans="1:57">
      <c r="V9" s="850" t="s">
        <v>323</v>
      </c>
      <c r="W9" s="851"/>
      <c r="Y9" s="850"/>
      <c r="Z9" s="851"/>
      <c r="AA9" s="123">
        <v>1990</v>
      </c>
      <c r="AB9" s="123">
        <v>1991</v>
      </c>
      <c r="AC9" s="123">
        <v>1992</v>
      </c>
      <c r="AD9" s="123">
        <v>1993</v>
      </c>
      <c r="AE9" s="123">
        <v>1994</v>
      </c>
      <c r="AF9" s="123">
        <v>1995</v>
      </c>
      <c r="AG9" s="123">
        <v>1996</v>
      </c>
      <c r="AH9" s="123">
        <v>1997</v>
      </c>
      <c r="AI9" s="123">
        <v>1998</v>
      </c>
      <c r="AJ9" s="123">
        <v>1999</v>
      </c>
      <c r="AK9" s="123">
        <v>2000</v>
      </c>
      <c r="AL9" s="123">
        <v>2001</v>
      </c>
      <c r="AM9" s="123">
        <v>2002</v>
      </c>
      <c r="AN9" s="123">
        <v>2003</v>
      </c>
      <c r="AO9" s="123">
        <v>2004</v>
      </c>
      <c r="AP9" s="123">
        <v>2005</v>
      </c>
      <c r="AQ9" s="123">
        <v>2006</v>
      </c>
      <c r="AR9" s="123">
        <v>2007</v>
      </c>
      <c r="AS9" s="123">
        <v>2008</v>
      </c>
      <c r="AT9" s="123">
        <v>2009</v>
      </c>
      <c r="AU9" s="123">
        <f t="shared" ref="AU9:BB9" si="4">AT9+1</f>
        <v>2010</v>
      </c>
      <c r="AV9" s="123">
        <f t="shared" si="4"/>
        <v>2011</v>
      </c>
      <c r="AW9" s="123">
        <f t="shared" si="4"/>
        <v>2012</v>
      </c>
      <c r="AX9" s="123">
        <f t="shared" si="4"/>
        <v>2013</v>
      </c>
      <c r="AY9" s="123">
        <f t="shared" si="4"/>
        <v>2014</v>
      </c>
      <c r="AZ9" s="123">
        <f t="shared" si="4"/>
        <v>2015</v>
      </c>
      <c r="BA9" s="123">
        <f t="shared" si="4"/>
        <v>2016</v>
      </c>
      <c r="BB9" s="123">
        <f t="shared" si="4"/>
        <v>2017</v>
      </c>
      <c r="BC9" s="123">
        <f t="shared" ref="BC9" si="5">BB9+1</f>
        <v>2018</v>
      </c>
      <c r="BD9" s="123">
        <f t="shared" ref="BD9" si="6">BC9+1</f>
        <v>2019</v>
      </c>
      <c r="BE9" s="123">
        <f t="shared" ref="BE9" si="7">BD9+1</f>
        <v>2020</v>
      </c>
    </row>
    <row r="10" spans="1:57" s="214" customFormat="1" ht="15" customHeight="1">
      <c r="A10" s="413"/>
      <c r="V10" s="854" t="s">
        <v>326</v>
      </c>
      <c r="W10" s="1260"/>
      <c r="X10" s="1258"/>
      <c r="Y10" s="1324" t="s">
        <v>0</v>
      </c>
      <c r="Z10" s="1325"/>
      <c r="AA10" s="215">
        <f t="shared" ref="AA10:AQ10" si="8">SUM(AA11:AA20)</f>
        <v>4633.1397545969758</v>
      </c>
      <c r="AB10" s="215">
        <f t="shared" si="8"/>
        <v>4621.7382736121845</v>
      </c>
      <c r="AC10" s="215">
        <f t="shared" si="8"/>
        <v>4906.7233648570073</v>
      </c>
      <c r="AD10" s="215">
        <f t="shared" si="8"/>
        <v>4928.855257750819</v>
      </c>
      <c r="AE10" s="215">
        <f t="shared" si="8"/>
        <v>5257.2026061780161</v>
      </c>
      <c r="AF10" s="215">
        <f t="shared" si="8"/>
        <v>5252.0497193374431</v>
      </c>
      <c r="AG10" s="215">
        <f t="shared" si="8"/>
        <v>5356.5044036395075</v>
      </c>
      <c r="AH10" s="215">
        <f t="shared" si="8"/>
        <v>5039.2334355692683</v>
      </c>
      <c r="AI10" s="215">
        <f t="shared" si="8"/>
        <v>5008.5982760186862</v>
      </c>
      <c r="AJ10" s="215">
        <f t="shared" si="8"/>
        <v>5180.960003695146</v>
      </c>
      <c r="AK10" s="215">
        <f t="shared" si="8"/>
        <v>5232.0446976633293</v>
      </c>
      <c r="AL10" s="215">
        <f t="shared" si="8"/>
        <v>5088.303883040031</v>
      </c>
      <c r="AM10" s="215">
        <f t="shared" si="8"/>
        <v>5275.4228703791914</v>
      </c>
      <c r="AN10" s="215">
        <f t="shared" si="8"/>
        <v>5294.6638361721452</v>
      </c>
      <c r="AO10" s="215">
        <f t="shared" si="8"/>
        <v>5157.6084114601708</v>
      </c>
      <c r="AP10" s="215">
        <f t="shared" si="8"/>
        <v>5145.0492759512026</v>
      </c>
      <c r="AQ10" s="215">
        <f t="shared" si="8"/>
        <v>4856.153665586924</v>
      </c>
      <c r="AR10" s="215">
        <f t="shared" ref="AR10:AY10" si="9">SUM(AR11:AR20)</f>
        <v>4984.9849805697459</v>
      </c>
      <c r="AS10" s="215">
        <f t="shared" si="9"/>
        <v>4858.0175810531482</v>
      </c>
      <c r="AT10" s="215">
        <f t="shared" si="9"/>
        <v>4594.4290414619945</v>
      </c>
      <c r="AU10" s="215">
        <f t="shared" si="9"/>
        <v>4860.1667884805584</v>
      </c>
      <c r="AV10" s="215">
        <f t="shared" si="9"/>
        <v>5087.8335164856817</v>
      </c>
      <c r="AW10" s="215">
        <f t="shared" si="9"/>
        <v>5359.6130550979869</v>
      </c>
      <c r="AX10" s="215">
        <f t="shared" si="9"/>
        <v>5181.682060899695</v>
      </c>
      <c r="AY10" s="215">
        <f t="shared" si="9"/>
        <v>4794.6456258801554</v>
      </c>
      <c r="AZ10" s="215">
        <f>SUM(AZ11:AZ20)</f>
        <v>4617.1167903986252</v>
      </c>
      <c r="BA10" s="215">
        <f>SUM(BA11:BA20)</f>
        <v>4494.6417534036291</v>
      </c>
      <c r="BB10" s="215">
        <f>SUM(BB11:BB20)</f>
        <v>4514.6458551473424</v>
      </c>
      <c r="BC10" s="215">
        <f>SUM(BC11:BC20)</f>
        <v>4150.0500864478599</v>
      </c>
      <c r="BD10" s="215">
        <f t="shared" ref="BD10" si="10">SUM(BD11:BD20)</f>
        <v>0</v>
      </c>
      <c r="BE10" s="215">
        <f>SUM(BE11:BE20)</f>
        <v>0</v>
      </c>
    </row>
    <row r="11" spans="1:57" s="214" customFormat="1" ht="15" customHeight="1">
      <c r="A11" s="413"/>
      <c r="V11" s="855"/>
      <c r="W11" s="856" t="s">
        <v>327</v>
      </c>
      <c r="X11" s="1256"/>
      <c r="Y11" s="1326"/>
      <c r="Z11" s="1327" t="s">
        <v>825</v>
      </c>
      <c r="AA11" s="1645">
        <v>7.4215025951195326</v>
      </c>
      <c r="AB11" s="1645">
        <v>6.4867826013252987</v>
      </c>
      <c r="AC11" s="1645">
        <v>8.5648537586258531</v>
      </c>
      <c r="AD11" s="1645">
        <v>7.0403777308557718</v>
      </c>
      <c r="AE11" s="1645">
        <v>5.0876338718438836</v>
      </c>
      <c r="AF11" s="1645">
        <v>3.9327702244142171</v>
      </c>
      <c r="AG11" s="1645">
        <v>5.5919947812981414</v>
      </c>
      <c r="AH11" s="1645">
        <v>4.5068595214685283</v>
      </c>
      <c r="AI11" s="1645">
        <v>2.8571129947106075</v>
      </c>
      <c r="AJ11" s="1645">
        <v>0</v>
      </c>
      <c r="AK11" s="1645">
        <v>0</v>
      </c>
      <c r="AL11" s="1645">
        <v>0</v>
      </c>
      <c r="AM11" s="1645">
        <v>0</v>
      </c>
      <c r="AN11" s="1645">
        <v>0</v>
      </c>
      <c r="AO11" s="1645">
        <v>0</v>
      </c>
      <c r="AP11" s="1645">
        <v>0</v>
      </c>
      <c r="AQ11" s="1645">
        <v>0</v>
      </c>
      <c r="AR11" s="1645">
        <v>0</v>
      </c>
      <c r="AS11" s="1645">
        <v>0</v>
      </c>
      <c r="AT11" s="1645">
        <v>0</v>
      </c>
      <c r="AU11" s="1645">
        <v>0</v>
      </c>
      <c r="AV11" s="1645">
        <v>0</v>
      </c>
      <c r="AW11" s="1645">
        <v>0</v>
      </c>
      <c r="AX11" s="1645">
        <v>0</v>
      </c>
      <c r="AY11" s="1645">
        <v>0</v>
      </c>
      <c r="AZ11" s="1646">
        <v>0</v>
      </c>
      <c r="BA11" s="1645">
        <v>0</v>
      </c>
      <c r="BB11" s="1645">
        <v>0</v>
      </c>
      <c r="BC11" s="1645">
        <v>0</v>
      </c>
      <c r="BD11" s="216">
        <v>0</v>
      </c>
      <c r="BE11" s="216">
        <v>0</v>
      </c>
    </row>
    <row r="12" spans="1:57" s="214" customFormat="1" ht="15" customHeight="1">
      <c r="A12" s="413"/>
      <c r="V12" s="855"/>
      <c r="W12" s="857" t="s">
        <v>328</v>
      </c>
      <c r="X12" s="1256"/>
      <c r="Y12" s="1326"/>
      <c r="Z12" s="1328" t="s">
        <v>826</v>
      </c>
      <c r="AA12" s="216">
        <v>632.60012463533508</v>
      </c>
      <c r="AB12" s="216">
        <v>618.06473518248697</v>
      </c>
      <c r="AC12" s="216">
        <v>651.95738494853174</v>
      </c>
      <c r="AD12" s="216">
        <v>678.68955935372628</v>
      </c>
      <c r="AE12" s="216">
        <v>653.18013531545284</v>
      </c>
      <c r="AF12" s="216">
        <v>686.65074607221163</v>
      </c>
      <c r="AG12" s="216">
        <v>714.96689479257452</v>
      </c>
      <c r="AH12" s="216">
        <v>656.15705197218733</v>
      </c>
      <c r="AI12" s="216">
        <v>639.58513459988376</v>
      </c>
      <c r="AJ12" s="216">
        <v>659.01598636522147</v>
      </c>
      <c r="AK12" s="216">
        <v>715.95949535352747</v>
      </c>
      <c r="AL12" s="216">
        <v>650.61301907032532</v>
      </c>
      <c r="AM12" s="216">
        <v>683.85440872538595</v>
      </c>
      <c r="AN12" s="216">
        <v>590.98227680714979</v>
      </c>
      <c r="AO12" s="216">
        <v>623.81841580062962</v>
      </c>
      <c r="AP12" s="216">
        <v>651.06546993469431</v>
      </c>
      <c r="AQ12" s="216">
        <v>571.32530822564161</v>
      </c>
      <c r="AR12" s="216">
        <v>542.4973675938993</v>
      </c>
      <c r="AS12" s="216">
        <v>492.98578212473086</v>
      </c>
      <c r="AT12" s="216">
        <v>489.09127258266062</v>
      </c>
      <c r="AU12" s="216">
        <v>519.11099713210297</v>
      </c>
      <c r="AV12" s="216">
        <v>506.23968473026241</v>
      </c>
      <c r="AW12" s="216">
        <v>481.72306441495033</v>
      </c>
      <c r="AX12" s="216">
        <v>451.96854451214244</v>
      </c>
      <c r="AY12" s="216">
        <v>421.39003963939791</v>
      </c>
      <c r="AZ12" s="220">
        <v>391.66522436231355</v>
      </c>
      <c r="BA12" s="216">
        <v>397.6037589927904</v>
      </c>
      <c r="BB12" s="216">
        <v>423.44282286311483</v>
      </c>
      <c r="BC12" s="216">
        <v>346.65117509344554</v>
      </c>
      <c r="BD12" s="216">
        <v>0</v>
      </c>
      <c r="BE12" s="216">
        <v>0</v>
      </c>
    </row>
    <row r="13" spans="1:57" s="214" customFormat="1" ht="15" customHeight="1">
      <c r="A13" s="413"/>
      <c r="V13" s="855"/>
      <c r="W13" s="857" t="s">
        <v>4</v>
      </c>
      <c r="X13" s="1256"/>
      <c r="Y13" s="1326"/>
      <c r="Z13" s="1328" t="s">
        <v>4</v>
      </c>
      <c r="AA13" s="216">
        <v>314.57778813977933</v>
      </c>
      <c r="AB13" s="216">
        <v>319.49115691302018</v>
      </c>
      <c r="AC13" s="216">
        <v>319.83841143587875</v>
      </c>
      <c r="AD13" s="216">
        <v>334.43704148264675</v>
      </c>
      <c r="AE13" s="216">
        <v>338.69645784553057</v>
      </c>
      <c r="AF13" s="216">
        <v>341.49384603647803</v>
      </c>
      <c r="AG13" s="216">
        <v>343.22213376721021</v>
      </c>
      <c r="AH13" s="216">
        <v>326.9303718705695</v>
      </c>
      <c r="AI13" s="216">
        <v>334.87351206238776</v>
      </c>
      <c r="AJ13" s="216">
        <v>332.46410127736351</v>
      </c>
      <c r="AK13" s="216">
        <v>330.24471869523967</v>
      </c>
      <c r="AL13" s="216">
        <v>313.86781794307069</v>
      </c>
      <c r="AM13" s="216">
        <v>311.48366804613471</v>
      </c>
      <c r="AN13" s="216">
        <v>323.52476477507412</v>
      </c>
      <c r="AO13" s="216">
        <v>294.8421452045099</v>
      </c>
      <c r="AP13" s="216">
        <v>282.36731554000295</v>
      </c>
      <c r="AQ13" s="216">
        <v>277.81841497961847</v>
      </c>
      <c r="AR13" s="216">
        <v>279.35810999153</v>
      </c>
      <c r="AS13" s="216">
        <v>260.52038104014304</v>
      </c>
      <c r="AT13" s="216">
        <v>252.1383072491341</v>
      </c>
      <c r="AU13" s="216">
        <v>263.89258515671185</v>
      </c>
      <c r="AV13" s="216">
        <v>240.50325799927572</v>
      </c>
      <c r="AW13" s="216">
        <v>248.07237296564918</v>
      </c>
      <c r="AX13" s="216">
        <v>240.61140668582433</v>
      </c>
      <c r="AY13" s="216">
        <v>224.00809399838801</v>
      </c>
      <c r="AZ13" s="220">
        <v>217.35825947004636</v>
      </c>
      <c r="BA13" s="216">
        <v>204.01366713705991</v>
      </c>
      <c r="BB13" s="216">
        <v>215.78438688716096</v>
      </c>
      <c r="BC13" s="216">
        <v>191.80126675358201</v>
      </c>
      <c r="BD13" s="216">
        <v>0</v>
      </c>
      <c r="BE13" s="216">
        <v>0</v>
      </c>
    </row>
    <row r="14" spans="1:57" s="214" customFormat="1" ht="15" customHeight="1">
      <c r="A14" s="413"/>
      <c r="V14" s="855"/>
      <c r="W14" s="858" t="s">
        <v>329</v>
      </c>
      <c r="X14" s="1256"/>
      <c r="Y14" s="1326"/>
      <c r="Z14" s="1329" t="s">
        <v>827</v>
      </c>
      <c r="AA14" s="216">
        <v>437.04467934665786</v>
      </c>
      <c r="AB14" s="216">
        <v>452.66388990236766</v>
      </c>
      <c r="AC14" s="216">
        <v>463.98021202806979</v>
      </c>
      <c r="AD14" s="216">
        <v>483.14190602241177</v>
      </c>
      <c r="AE14" s="216">
        <v>446.06397906272463</v>
      </c>
      <c r="AF14" s="216">
        <v>473.07055844650245</v>
      </c>
      <c r="AG14" s="216">
        <v>472.1128895382073</v>
      </c>
      <c r="AH14" s="216">
        <v>458.13442624515312</v>
      </c>
      <c r="AI14" s="216">
        <v>449.14914430268408</v>
      </c>
      <c r="AJ14" s="216">
        <v>454.93433987159818</v>
      </c>
      <c r="AK14" s="216">
        <v>458.03122161023396</v>
      </c>
      <c r="AL14" s="216">
        <v>444.98158198857885</v>
      </c>
      <c r="AM14" s="216">
        <v>452.76886065132823</v>
      </c>
      <c r="AN14" s="216">
        <v>448.21274466784416</v>
      </c>
      <c r="AO14" s="216">
        <v>431.15287433108409</v>
      </c>
      <c r="AP14" s="216">
        <v>444.11548391482052</v>
      </c>
      <c r="AQ14" s="216">
        <v>429.50978527442084</v>
      </c>
      <c r="AR14" s="216">
        <v>428.1025878035806</v>
      </c>
      <c r="AS14" s="216">
        <v>413.4132279255478</v>
      </c>
      <c r="AT14" s="216">
        <v>408.46451513898222</v>
      </c>
      <c r="AU14" s="216">
        <v>410.98750274086336</v>
      </c>
      <c r="AV14" s="216">
        <v>407.75633144928247</v>
      </c>
      <c r="AW14" s="216">
        <v>397.60776141392438</v>
      </c>
      <c r="AX14" s="216">
        <v>385.46902531669372</v>
      </c>
      <c r="AY14" s="216">
        <v>382.99319370492515</v>
      </c>
      <c r="AZ14" s="220">
        <v>363.59763561265697</v>
      </c>
      <c r="BA14" s="216">
        <v>367.66950421899031</v>
      </c>
      <c r="BB14" s="216">
        <v>382.36329453419711</v>
      </c>
      <c r="BC14" s="216">
        <v>352.62147248307917</v>
      </c>
      <c r="BD14" s="216">
        <v>0</v>
      </c>
      <c r="BE14" s="216">
        <v>0</v>
      </c>
    </row>
    <row r="15" spans="1:57" s="214" customFormat="1" ht="15" customHeight="1">
      <c r="A15" s="413"/>
      <c r="V15" s="855"/>
      <c r="W15" s="857" t="s">
        <v>330</v>
      </c>
      <c r="X15" s="1256"/>
      <c r="Y15" s="1326"/>
      <c r="Z15" s="1328" t="s">
        <v>828</v>
      </c>
      <c r="AA15" s="216">
        <v>1731.9174616385253</v>
      </c>
      <c r="AB15" s="216">
        <v>1721.6007780248817</v>
      </c>
      <c r="AC15" s="216">
        <v>1788.3333201468774</v>
      </c>
      <c r="AD15" s="216">
        <v>1673.2692764866024</v>
      </c>
      <c r="AE15" s="216">
        <v>1907.7361680714387</v>
      </c>
      <c r="AF15" s="216">
        <v>1845.5367399282243</v>
      </c>
      <c r="AG15" s="216">
        <v>1825.5801856475036</v>
      </c>
      <c r="AH15" s="216">
        <v>1762.0239856739879</v>
      </c>
      <c r="AI15" s="216">
        <v>1680.9568064741179</v>
      </c>
      <c r="AJ15" s="216">
        <v>1771.6297157567244</v>
      </c>
      <c r="AK15" s="216">
        <v>1734.5492184603647</v>
      </c>
      <c r="AL15" s="216">
        <v>1723.0115577145373</v>
      </c>
      <c r="AM15" s="216">
        <v>1864.3524811791999</v>
      </c>
      <c r="AN15" s="216">
        <v>1960.3956385133383</v>
      </c>
      <c r="AO15" s="216">
        <v>1905.4845471628894</v>
      </c>
      <c r="AP15" s="216">
        <v>1956.8093908379451</v>
      </c>
      <c r="AQ15" s="216">
        <v>1851.2263911992741</v>
      </c>
      <c r="AR15" s="216">
        <v>2050.980114425352</v>
      </c>
      <c r="AS15" s="216">
        <v>2008.9371341824417</v>
      </c>
      <c r="AT15" s="216">
        <v>1882.4004280425163</v>
      </c>
      <c r="AU15" s="216">
        <v>2130.0843931753539</v>
      </c>
      <c r="AV15" s="216">
        <v>2422.0722947055679</v>
      </c>
      <c r="AW15" s="216">
        <v>2685.2679444109458</v>
      </c>
      <c r="AX15" s="216">
        <v>2634.1790021215397</v>
      </c>
      <c r="AY15" s="216">
        <v>2398.897920195403</v>
      </c>
      <c r="AZ15" s="220">
        <v>2301.8150549911797</v>
      </c>
      <c r="BA15" s="216">
        <v>2244.0956929822955</v>
      </c>
      <c r="BB15" s="216">
        <v>2190.5554460659355</v>
      </c>
      <c r="BC15" s="216">
        <v>1938.4798462812366</v>
      </c>
      <c r="BD15" s="216">
        <v>0</v>
      </c>
      <c r="BE15" s="216">
        <v>0</v>
      </c>
    </row>
    <row r="16" spans="1:57" s="214" customFormat="1" ht="15" customHeight="1">
      <c r="A16" s="413"/>
      <c r="V16" s="855"/>
      <c r="W16" s="857" t="s">
        <v>331</v>
      </c>
      <c r="X16" s="1256"/>
      <c r="Y16" s="1326"/>
      <c r="Z16" s="1328" t="s">
        <v>829</v>
      </c>
      <c r="AA16" s="1645">
        <v>2.5928519723379284</v>
      </c>
      <c r="AB16" s="1645">
        <v>2.2933376927761606</v>
      </c>
      <c r="AC16" s="1645">
        <v>2.3254901139141291</v>
      </c>
      <c r="AD16" s="1645">
        <v>2.1895750761794837</v>
      </c>
      <c r="AE16" s="1645">
        <v>2.0380436180810428</v>
      </c>
      <c r="AF16" s="1645">
        <v>1.9289613937238295</v>
      </c>
      <c r="AG16" s="1645">
        <v>1.8185140731467448</v>
      </c>
      <c r="AH16" s="1645">
        <v>1.6502932709189804</v>
      </c>
      <c r="AI16" s="1645">
        <v>1.587417390684783</v>
      </c>
      <c r="AJ16" s="1645">
        <v>1.6047263378417016</v>
      </c>
      <c r="AK16" s="1645">
        <v>1.5436067706254968</v>
      </c>
      <c r="AL16" s="1645">
        <v>1.4342344394170308</v>
      </c>
      <c r="AM16" s="1645">
        <v>1.4844391642778763</v>
      </c>
      <c r="AN16" s="1645">
        <v>1.4969512661484476</v>
      </c>
      <c r="AO16" s="1645">
        <v>1.4308582528578568</v>
      </c>
      <c r="AP16" s="1645">
        <v>1.5088569087863273</v>
      </c>
      <c r="AQ16" s="1645">
        <v>1.4112968028350594</v>
      </c>
      <c r="AR16" s="1645">
        <v>1.4980613683816593</v>
      </c>
      <c r="AS16" s="1645">
        <v>1.4231584764885283</v>
      </c>
      <c r="AT16" s="1645">
        <v>1.3266692714933073</v>
      </c>
      <c r="AU16" s="1645">
        <v>1.3123252902599798</v>
      </c>
      <c r="AV16" s="1645">
        <v>1.3461250877690327</v>
      </c>
      <c r="AW16" s="1645">
        <v>1.3116161469460239</v>
      </c>
      <c r="AX16" s="1645">
        <v>1.2893570629587454</v>
      </c>
      <c r="AY16" s="1645">
        <v>1.1850886195552417</v>
      </c>
      <c r="AZ16" s="1646">
        <v>1.1239396040963383</v>
      </c>
      <c r="BA16" s="1645">
        <v>1.1203998333070797</v>
      </c>
      <c r="BB16" s="1645">
        <v>1.1045360438498524</v>
      </c>
      <c r="BC16" s="1645">
        <v>0.99831969523338115</v>
      </c>
      <c r="BD16" s="216">
        <v>0</v>
      </c>
      <c r="BE16" s="216">
        <v>0</v>
      </c>
    </row>
    <row r="17" spans="1:58" s="214" customFormat="1" ht="15" customHeight="1">
      <c r="A17" s="413"/>
      <c r="V17" s="855"/>
      <c r="W17" s="857" t="s">
        <v>332</v>
      </c>
      <c r="X17" s="1256"/>
      <c r="Y17" s="1326"/>
      <c r="Z17" s="1328" t="s">
        <v>830</v>
      </c>
      <c r="AA17" s="216">
        <v>1019.8366364956281</v>
      </c>
      <c r="AB17" s="216">
        <v>986.89026087831712</v>
      </c>
      <c r="AC17" s="216">
        <v>1108.796550400669</v>
      </c>
      <c r="AD17" s="216">
        <v>1154.5485063309136</v>
      </c>
      <c r="AE17" s="216">
        <v>1239.626448979091</v>
      </c>
      <c r="AF17" s="216">
        <v>1220.3636495085423</v>
      </c>
      <c r="AG17" s="216">
        <v>1297.3287524028185</v>
      </c>
      <c r="AH17" s="216">
        <v>1179.501300891736</v>
      </c>
      <c r="AI17" s="216">
        <v>1254.7345334011532</v>
      </c>
      <c r="AJ17" s="216">
        <v>1321.3592002855567</v>
      </c>
      <c r="AK17" s="216">
        <v>1369.3615176528419</v>
      </c>
      <c r="AL17" s="216">
        <v>1353.4424308313723</v>
      </c>
      <c r="AM17" s="216">
        <v>1384.6215427039172</v>
      </c>
      <c r="AN17" s="216">
        <v>1415.5710727742285</v>
      </c>
      <c r="AO17" s="216">
        <v>1385.9829162025296</v>
      </c>
      <c r="AP17" s="216">
        <v>1351.4288759225317</v>
      </c>
      <c r="AQ17" s="216">
        <v>1326.5722370984622</v>
      </c>
      <c r="AR17" s="216">
        <v>1305.6679336700233</v>
      </c>
      <c r="AS17" s="216">
        <v>1312.7093659148063</v>
      </c>
      <c r="AT17" s="216">
        <v>1243.2437293526305</v>
      </c>
      <c r="AU17" s="216">
        <v>1232.7369366416674</v>
      </c>
      <c r="AV17" s="216">
        <v>1188.5944306315955</v>
      </c>
      <c r="AW17" s="216">
        <v>1189.209328640801</v>
      </c>
      <c r="AX17" s="216">
        <v>1133.3614149255759</v>
      </c>
      <c r="AY17" s="216">
        <v>1052.9561595448461</v>
      </c>
      <c r="AZ17" s="220">
        <v>1043.7327247168905</v>
      </c>
      <c r="BA17" s="216">
        <v>989.98941479193991</v>
      </c>
      <c r="BB17" s="216">
        <v>1000.155651144239</v>
      </c>
      <c r="BC17" s="216">
        <v>1008.8665574597519</v>
      </c>
      <c r="BD17" s="216">
        <v>0</v>
      </c>
      <c r="BE17" s="216">
        <v>0</v>
      </c>
    </row>
    <row r="18" spans="1:58" s="214" customFormat="1" ht="15" customHeight="1">
      <c r="A18" s="413"/>
      <c r="V18" s="855"/>
      <c r="W18" s="857" t="s">
        <v>333</v>
      </c>
      <c r="X18" s="1256"/>
      <c r="Y18" s="1326"/>
      <c r="Z18" s="852" t="s">
        <v>831</v>
      </c>
      <c r="AA18" s="216">
        <v>161.3843025547157</v>
      </c>
      <c r="AB18" s="216">
        <v>173.79632685033178</v>
      </c>
      <c r="AC18" s="216">
        <v>210.94373331042183</v>
      </c>
      <c r="AD18" s="216">
        <v>242.05667637479002</v>
      </c>
      <c r="AE18" s="216">
        <v>284.2500162047188</v>
      </c>
      <c r="AF18" s="216">
        <v>291.07503586748965</v>
      </c>
      <c r="AG18" s="216">
        <v>311.51725762645907</v>
      </c>
      <c r="AH18" s="216">
        <v>272.9825184420302</v>
      </c>
      <c r="AI18" s="216">
        <v>274.27610435651525</v>
      </c>
      <c r="AJ18" s="216">
        <v>268.86769306977499</v>
      </c>
      <c r="AK18" s="216">
        <v>246.16330205000995</v>
      </c>
      <c r="AL18" s="216">
        <v>227.25319807483046</v>
      </c>
      <c r="AM18" s="216">
        <v>201.33911468994057</v>
      </c>
      <c r="AN18" s="216">
        <v>180.84642911312426</v>
      </c>
      <c r="AO18" s="216">
        <v>164.62739661972708</v>
      </c>
      <c r="AP18" s="216">
        <v>140.05004897622428</v>
      </c>
      <c r="AQ18" s="216">
        <v>111.07434439325205</v>
      </c>
      <c r="AR18" s="1645">
        <v>91.893359271282165</v>
      </c>
      <c r="AS18" s="1645">
        <v>76.860013976969526</v>
      </c>
      <c r="AT18" s="1645">
        <v>59.153805756313588</v>
      </c>
      <c r="AU18" s="1645">
        <v>54.158144961215513</v>
      </c>
      <c r="AV18" s="1645">
        <v>50.918068814118577</v>
      </c>
      <c r="AW18" s="1645">
        <v>46.553662677489918</v>
      </c>
      <c r="AX18" s="1645">
        <v>46.433508846262143</v>
      </c>
      <c r="AY18" s="1645">
        <v>43.696560239988685</v>
      </c>
      <c r="AZ18" s="1646">
        <v>45.704033539976599</v>
      </c>
      <c r="BA18" s="1645">
        <v>43.790601453935217</v>
      </c>
      <c r="BB18" s="1645">
        <v>46.239567858708384</v>
      </c>
      <c r="BC18" s="1645">
        <v>49.480572487754436</v>
      </c>
      <c r="BD18" s="216">
        <v>0</v>
      </c>
      <c r="BE18" s="216">
        <v>0</v>
      </c>
      <c r="BF18" s="217"/>
    </row>
    <row r="19" spans="1:58" s="214" customFormat="1" ht="15" customHeight="1">
      <c r="A19" s="413"/>
      <c r="V19" s="855"/>
      <c r="W19" s="858" t="s">
        <v>334</v>
      </c>
      <c r="X19" s="1256"/>
      <c r="Y19" s="1326"/>
      <c r="Z19" s="1329" t="s">
        <v>832</v>
      </c>
      <c r="AA19" s="216">
        <v>275.60677647018008</v>
      </c>
      <c r="AB19" s="216">
        <v>277.87719770392442</v>
      </c>
      <c r="AC19" s="216">
        <v>277.49202836656997</v>
      </c>
      <c r="AD19" s="216">
        <v>273.63661204860404</v>
      </c>
      <c r="AE19" s="216">
        <v>280.9161374802124</v>
      </c>
      <c r="AF19" s="216">
        <v>284.17694692726724</v>
      </c>
      <c r="AG19" s="216">
        <v>289.20966100895384</v>
      </c>
      <c r="AH19" s="216">
        <v>291.255291240693</v>
      </c>
      <c r="AI19" s="216">
        <v>290.90877591281566</v>
      </c>
      <c r="AJ19" s="216">
        <v>294.51420844977906</v>
      </c>
      <c r="AK19" s="216">
        <v>302.7681744229609</v>
      </c>
      <c r="AL19" s="216">
        <v>304.86549284752635</v>
      </c>
      <c r="AM19" s="216">
        <v>305.45202357063528</v>
      </c>
      <c r="AN19" s="216">
        <v>303.75985584044275</v>
      </c>
      <c r="AO19" s="216">
        <v>283.91989184036299</v>
      </c>
      <c r="AP19" s="216">
        <v>254.61837278100478</v>
      </c>
      <c r="AQ19" s="216">
        <v>226.38565591146977</v>
      </c>
      <c r="AR19" s="216">
        <v>217.7952697374092</v>
      </c>
      <c r="AS19" s="216">
        <v>212.83660706163187</v>
      </c>
      <c r="AT19" s="216">
        <v>174.64178399813491</v>
      </c>
      <c r="AU19" s="216">
        <v>165.09242127738591</v>
      </c>
      <c r="AV19" s="216">
        <v>180.79074655885614</v>
      </c>
      <c r="AW19" s="216">
        <v>194.90779412317252</v>
      </c>
      <c r="AX19" s="216">
        <v>189.288808997774</v>
      </c>
      <c r="AY19" s="216">
        <v>170.80321791235627</v>
      </c>
      <c r="AZ19" s="220">
        <v>167.11903267596932</v>
      </c>
      <c r="BA19" s="216">
        <v>168.97791133500286</v>
      </c>
      <c r="BB19" s="216">
        <v>176.02429673027206</v>
      </c>
      <c r="BC19" s="216">
        <v>180.89061455662724</v>
      </c>
      <c r="BD19" s="216">
        <v>0</v>
      </c>
      <c r="BE19" s="216">
        <v>0</v>
      </c>
    </row>
    <row r="20" spans="1:58" s="214" customFormat="1" ht="15" customHeight="1">
      <c r="A20" s="413"/>
      <c r="V20" s="859"/>
      <c r="W20" s="860" t="s">
        <v>335</v>
      </c>
      <c r="X20" s="864"/>
      <c r="Y20" s="1330"/>
      <c r="Z20" s="1328" t="s">
        <v>833</v>
      </c>
      <c r="AA20" s="1645">
        <v>50.157630748696427</v>
      </c>
      <c r="AB20" s="1645">
        <v>62.573807862754109</v>
      </c>
      <c r="AC20" s="1645">
        <v>74.491380347448995</v>
      </c>
      <c r="AD20" s="1645">
        <v>79.845726844088972</v>
      </c>
      <c r="AE20" s="1645">
        <v>99.607585728921421</v>
      </c>
      <c r="AF20" s="216">
        <v>103.82046493258899</v>
      </c>
      <c r="AG20" s="1645">
        <v>95.156120001335793</v>
      </c>
      <c r="AH20" s="1645">
        <v>86.091336440523477</v>
      </c>
      <c r="AI20" s="1645">
        <v>79.669734523732288</v>
      </c>
      <c r="AJ20" s="1645">
        <v>76.570032281286728</v>
      </c>
      <c r="AK20" s="1645">
        <v>73.423442647524041</v>
      </c>
      <c r="AL20" s="1645">
        <v>68.834550130372889</v>
      </c>
      <c r="AM20" s="1645">
        <v>70.066331648372767</v>
      </c>
      <c r="AN20" s="1645">
        <v>69.874102414795985</v>
      </c>
      <c r="AO20" s="1645">
        <v>66.349366045580496</v>
      </c>
      <c r="AP20" s="1645">
        <v>63.085461135192595</v>
      </c>
      <c r="AQ20" s="1645">
        <v>60.830231701948989</v>
      </c>
      <c r="AR20" s="1645">
        <v>67.19217670828786</v>
      </c>
      <c r="AS20" s="1645">
        <v>78.331910350388384</v>
      </c>
      <c r="AT20" s="1645">
        <v>83.968530070128637</v>
      </c>
      <c r="AU20" s="1645">
        <v>82.791482104996263</v>
      </c>
      <c r="AV20" s="1645">
        <v>89.612576508954632</v>
      </c>
      <c r="AW20" s="216">
        <v>114.95951030410784</v>
      </c>
      <c r="AX20" s="1645">
        <v>99.080992430923672</v>
      </c>
      <c r="AY20" s="1645">
        <v>98.715352025294649</v>
      </c>
      <c r="AZ20" s="1646">
        <v>85.000885425494459</v>
      </c>
      <c r="BA20" s="1645">
        <v>77.380802658307687</v>
      </c>
      <c r="BB20" s="1645">
        <v>78.975853019864815</v>
      </c>
      <c r="BC20" s="1645">
        <v>80.260261637149725</v>
      </c>
      <c r="BD20" s="216">
        <v>0</v>
      </c>
      <c r="BE20" s="216">
        <v>0</v>
      </c>
    </row>
    <row r="21" spans="1:58">
      <c r="AZ21" s="423"/>
      <c r="BE21" s="423"/>
    </row>
    <row r="22" spans="1:58" ht="18.75" customHeight="1">
      <c r="V22" s="104" t="s">
        <v>1390</v>
      </c>
      <c r="Y22" s="1323" t="s">
        <v>961</v>
      </c>
    </row>
    <row r="23" spans="1:58">
      <c r="V23" s="850" t="s">
        <v>323</v>
      </c>
      <c r="W23" s="851"/>
      <c r="Y23" s="850"/>
      <c r="Z23" s="851"/>
      <c r="AA23" s="123">
        <v>1990</v>
      </c>
      <c r="AB23" s="123">
        <v>1991</v>
      </c>
      <c r="AC23" s="123">
        <v>1992</v>
      </c>
      <c r="AD23" s="123">
        <v>1993</v>
      </c>
      <c r="AE23" s="123">
        <v>1994</v>
      </c>
      <c r="AF23" s="123">
        <v>1995</v>
      </c>
      <c r="AG23" s="123">
        <v>1996</v>
      </c>
      <c r="AH23" s="123">
        <v>1997</v>
      </c>
      <c r="AI23" s="123">
        <v>1998</v>
      </c>
      <c r="AJ23" s="123">
        <v>1999</v>
      </c>
      <c r="AK23" s="123">
        <v>2000</v>
      </c>
      <c r="AL23" s="123">
        <v>2001</v>
      </c>
      <c r="AM23" s="123">
        <v>2002</v>
      </c>
      <c r="AN23" s="123">
        <v>2003</v>
      </c>
      <c r="AO23" s="123">
        <v>2004</v>
      </c>
      <c r="AP23" s="123">
        <v>2005</v>
      </c>
      <c r="AQ23" s="123">
        <v>2006</v>
      </c>
      <c r="AR23" s="123">
        <v>2007</v>
      </c>
      <c r="AS23" s="123">
        <v>2008</v>
      </c>
      <c r="AT23" s="123">
        <v>2009</v>
      </c>
      <c r="AU23" s="123">
        <f t="shared" ref="AU23:BB23" si="11">AT23+1</f>
        <v>2010</v>
      </c>
      <c r="AV23" s="123">
        <f t="shared" si="11"/>
        <v>2011</v>
      </c>
      <c r="AW23" s="123">
        <f t="shared" si="11"/>
        <v>2012</v>
      </c>
      <c r="AX23" s="123">
        <f t="shared" si="11"/>
        <v>2013</v>
      </c>
      <c r="AY23" s="123">
        <f t="shared" si="11"/>
        <v>2014</v>
      </c>
      <c r="AZ23" s="123">
        <f t="shared" si="11"/>
        <v>2015</v>
      </c>
      <c r="BA23" s="123">
        <f t="shared" si="11"/>
        <v>2016</v>
      </c>
      <c r="BB23" s="123">
        <f t="shared" si="11"/>
        <v>2017</v>
      </c>
      <c r="BC23" s="123">
        <f t="shared" ref="BC23" si="12">BB23+1</f>
        <v>2018</v>
      </c>
      <c r="BD23" s="123">
        <f t="shared" ref="BD23" si="13">BC23+1</f>
        <v>2019</v>
      </c>
      <c r="BE23" s="123">
        <f t="shared" ref="BE23" si="14">BD23+1</f>
        <v>2020</v>
      </c>
    </row>
    <row r="24" spans="1:58" s="214" customFormat="1" ht="15" customHeight="1">
      <c r="A24" s="413"/>
      <c r="V24" s="854" t="s">
        <v>326</v>
      </c>
      <c r="W24" s="1261"/>
      <c r="X24" s="1259"/>
      <c r="Y24" s="1324" t="s">
        <v>0</v>
      </c>
      <c r="Z24" s="1325"/>
      <c r="AA24" s="1647">
        <f t="shared" ref="AA24:AQ24" si="15">SUM(AA25:AA34)</f>
        <v>0.99999999999999989</v>
      </c>
      <c r="AB24" s="1647">
        <f t="shared" si="15"/>
        <v>1</v>
      </c>
      <c r="AC24" s="1647">
        <f t="shared" si="15"/>
        <v>1</v>
      </c>
      <c r="AD24" s="1647">
        <f t="shared" si="15"/>
        <v>1</v>
      </c>
      <c r="AE24" s="1647">
        <f t="shared" si="15"/>
        <v>0.99999999999999989</v>
      </c>
      <c r="AF24" s="1647">
        <f t="shared" si="15"/>
        <v>0.99999999999999989</v>
      </c>
      <c r="AG24" s="1647">
        <f t="shared" si="15"/>
        <v>1</v>
      </c>
      <c r="AH24" s="1647">
        <f t="shared" si="15"/>
        <v>0.99999999999999989</v>
      </c>
      <c r="AI24" s="1647">
        <f t="shared" si="15"/>
        <v>0.99999999999999978</v>
      </c>
      <c r="AJ24" s="1647">
        <f t="shared" si="15"/>
        <v>1</v>
      </c>
      <c r="AK24" s="1647">
        <f t="shared" si="15"/>
        <v>0.99999999999999978</v>
      </c>
      <c r="AL24" s="1647">
        <f t="shared" si="15"/>
        <v>1</v>
      </c>
      <c r="AM24" s="1647">
        <f t="shared" si="15"/>
        <v>1.0000000000000002</v>
      </c>
      <c r="AN24" s="1647">
        <f t="shared" si="15"/>
        <v>1.0000000000000002</v>
      </c>
      <c r="AO24" s="1647">
        <f t="shared" si="15"/>
        <v>0.99999999999999989</v>
      </c>
      <c r="AP24" s="1647">
        <f t="shared" si="15"/>
        <v>1</v>
      </c>
      <c r="AQ24" s="1647">
        <f t="shared" si="15"/>
        <v>0.99999999999999967</v>
      </c>
      <c r="AR24" s="1647">
        <f t="shared" ref="AR24:AW24" si="16">SUM(AR25:AR34)</f>
        <v>1.0000000000000002</v>
      </c>
      <c r="AS24" s="1647">
        <f t="shared" si="16"/>
        <v>0.99999999999999989</v>
      </c>
      <c r="AT24" s="1647">
        <f t="shared" si="16"/>
        <v>0.99999999999999989</v>
      </c>
      <c r="AU24" s="1647">
        <f t="shared" si="16"/>
        <v>0.99999999999999978</v>
      </c>
      <c r="AV24" s="1647">
        <f t="shared" si="16"/>
        <v>1.0000000000000002</v>
      </c>
      <c r="AW24" s="1647">
        <f t="shared" si="16"/>
        <v>1</v>
      </c>
      <c r="AX24" s="1647">
        <f t="shared" ref="AX24:BE24" si="17">SUM(AX25:AX34)</f>
        <v>0.99999999999999989</v>
      </c>
      <c r="AY24" s="1647">
        <f t="shared" si="17"/>
        <v>0.99999999999999989</v>
      </c>
      <c r="AZ24" s="1647">
        <f t="shared" si="17"/>
        <v>0.99999999999999967</v>
      </c>
      <c r="BA24" s="1647">
        <f t="shared" si="17"/>
        <v>1</v>
      </c>
      <c r="BB24" s="1647">
        <f t="shared" si="17"/>
        <v>0.99999999999999978</v>
      </c>
      <c r="BC24" s="1647">
        <f t="shared" si="17"/>
        <v>1</v>
      </c>
      <c r="BD24" s="218" t="e">
        <f t="shared" si="17"/>
        <v>#DIV/0!</v>
      </c>
      <c r="BE24" s="218" t="e">
        <f t="shared" si="17"/>
        <v>#DIV/0!</v>
      </c>
    </row>
    <row r="25" spans="1:58" s="214" customFormat="1" ht="15" customHeight="1">
      <c r="A25" s="413"/>
      <c r="V25" s="855"/>
      <c r="W25" s="861" t="s">
        <v>327</v>
      </c>
      <c r="X25" s="864"/>
      <c r="Y25" s="1326"/>
      <c r="Z25" s="1327" t="s">
        <v>825</v>
      </c>
      <c r="AA25" s="368">
        <f t="shared" ref="AA25:AQ34" si="18">+AA11/AA$10</f>
        <v>1.6018300738189386E-3</v>
      </c>
      <c r="AB25" s="368">
        <f t="shared" si="18"/>
        <v>1.4035374175906034E-3</v>
      </c>
      <c r="AC25" s="368">
        <f t="shared" si="18"/>
        <v>1.7455342642646518E-3</v>
      </c>
      <c r="AD25" s="368">
        <f t="shared" si="18"/>
        <v>1.4284001786793192E-3</v>
      </c>
      <c r="AE25" s="368">
        <f t="shared" si="18"/>
        <v>9.6774544429106401E-4</v>
      </c>
      <c r="AF25" s="368">
        <f t="shared" si="18"/>
        <v>7.4880673919254981E-4</v>
      </c>
      <c r="AG25" s="368">
        <f t="shared" si="18"/>
        <v>1.0439634433042991E-3</v>
      </c>
      <c r="AH25" s="368">
        <f t="shared" si="18"/>
        <v>8.9435418682075817E-4</v>
      </c>
      <c r="AI25" s="368">
        <f t="shared" si="18"/>
        <v>5.7044163601432105E-4</v>
      </c>
      <c r="AJ25" s="219">
        <f t="shared" si="18"/>
        <v>0</v>
      </c>
      <c r="AK25" s="219">
        <f t="shared" si="18"/>
        <v>0</v>
      </c>
      <c r="AL25" s="219">
        <f t="shared" si="18"/>
        <v>0</v>
      </c>
      <c r="AM25" s="219">
        <f t="shared" si="18"/>
        <v>0</v>
      </c>
      <c r="AN25" s="219">
        <f t="shared" si="18"/>
        <v>0</v>
      </c>
      <c r="AO25" s="219">
        <f t="shared" si="18"/>
        <v>0</v>
      </c>
      <c r="AP25" s="219">
        <f t="shared" si="18"/>
        <v>0</v>
      </c>
      <c r="AQ25" s="219">
        <f t="shared" si="18"/>
        <v>0</v>
      </c>
      <c r="AR25" s="219">
        <f t="shared" ref="AR25:AW25" si="19">+AR11/AR$10</f>
        <v>0</v>
      </c>
      <c r="AS25" s="219">
        <f t="shared" si="19"/>
        <v>0</v>
      </c>
      <c r="AT25" s="219">
        <f t="shared" si="19"/>
        <v>0</v>
      </c>
      <c r="AU25" s="219">
        <f t="shared" si="19"/>
        <v>0</v>
      </c>
      <c r="AV25" s="219">
        <f t="shared" si="19"/>
        <v>0</v>
      </c>
      <c r="AW25" s="219">
        <f t="shared" si="19"/>
        <v>0</v>
      </c>
      <c r="AX25" s="219">
        <f t="shared" ref="AX25:AY34" si="20">+AX11/AX$10</f>
        <v>0</v>
      </c>
      <c r="AY25" s="219">
        <f t="shared" si="20"/>
        <v>0</v>
      </c>
      <c r="AZ25" s="424">
        <f t="shared" ref="AZ25:BD34" si="21">+AZ11/AZ$10</f>
        <v>0</v>
      </c>
      <c r="BA25" s="219">
        <f t="shared" si="21"/>
        <v>0</v>
      </c>
      <c r="BB25" s="219">
        <f t="shared" si="21"/>
        <v>0</v>
      </c>
      <c r="BC25" s="219">
        <f t="shared" si="21"/>
        <v>0</v>
      </c>
      <c r="BD25" s="219" t="e">
        <f t="shared" si="21"/>
        <v>#DIV/0!</v>
      </c>
      <c r="BE25" s="424" t="e">
        <f t="shared" ref="BE25" si="22">+BE11/BE$10</f>
        <v>#DIV/0!</v>
      </c>
    </row>
    <row r="26" spans="1:58" s="214" customFormat="1" ht="15" customHeight="1">
      <c r="A26" s="413"/>
      <c r="V26" s="855"/>
      <c r="W26" s="862" t="s">
        <v>328</v>
      </c>
      <c r="X26" s="864"/>
      <c r="Y26" s="1326"/>
      <c r="Z26" s="1328" t="s">
        <v>826</v>
      </c>
      <c r="AA26" s="219">
        <f t="shared" si="18"/>
        <v>0.13653810550559645</v>
      </c>
      <c r="AB26" s="219">
        <f t="shared" si="18"/>
        <v>0.13372992986455501</v>
      </c>
      <c r="AC26" s="219">
        <f t="shared" si="18"/>
        <v>0.13287021428963955</v>
      </c>
      <c r="AD26" s="219">
        <f t="shared" si="18"/>
        <v>0.13769719820570106</v>
      </c>
      <c r="AE26" s="219">
        <f t="shared" si="18"/>
        <v>0.12424480931129921</v>
      </c>
      <c r="AF26" s="219">
        <f t="shared" si="18"/>
        <v>0.13073957459771232</v>
      </c>
      <c r="AG26" s="219">
        <f t="shared" si="18"/>
        <v>0.13347639447599188</v>
      </c>
      <c r="AH26" s="219">
        <f t="shared" si="18"/>
        <v>0.13020969565345469</v>
      </c>
      <c r="AI26" s="219">
        <f t="shared" si="18"/>
        <v>0.12769743136762154</v>
      </c>
      <c r="AJ26" s="219">
        <f t="shared" si="18"/>
        <v>0.12719958963111092</v>
      </c>
      <c r="AK26" s="219">
        <f t="shared" si="18"/>
        <v>0.13684124213871499</v>
      </c>
      <c r="AL26" s="219">
        <f t="shared" si="18"/>
        <v>0.1278644188761803</v>
      </c>
      <c r="AM26" s="219">
        <f t="shared" si="18"/>
        <v>0.12963025439441811</v>
      </c>
      <c r="AN26" s="219">
        <f t="shared" si="18"/>
        <v>0.11161847004708217</v>
      </c>
      <c r="AO26" s="219">
        <f t="shared" si="18"/>
        <v>0.12095110098209653</v>
      </c>
      <c r="AP26" s="219">
        <f t="shared" si="18"/>
        <v>0.12654212525774636</v>
      </c>
      <c r="AQ26" s="219">
        <f t="shared" si="18"/>
        <v>0.11764975895930388</v>
      </c>
      <c r="AR26" s="219">
        <f t="shared" ref="AR26:AS34" si="23">+AR12/AR$10</f>
        <v>0.10882627925829698</v>
      </c>
      <c r="AS26" s="219">
        <f t="shared" si="23"/>
        <v>0.10147879745174958</v>
      </c>
      <c r="AT26" s="219">
        <f t="shared" ref="AT26:AU34" si="24">+AT12/AT$10</f>
        <v>0.10645311270865264</v>
      </c>
      <c r="AU26" s="219">
        <f t="shared" si="24"/>
        <v>0.1068092968254683</v>
      </c>
      <c r="AV26" s="219">
        <f t="shared" ref="AV26:AW34" si="25">+AV12/AV$10</f>
        <v>9.9500049105367985E-2</v>
      </c>
      <c r="AW26" s="219">
        <f t="shared" si="25"/>
        <v>8.9880194607844355E-2</v>
      </c>
      <c r="AX26" s="219">
        <f t="shared" si="20"/>
        <v>8.7224291108603288E-2</v>
      </c>
      <c r="AY26" s="219">
        <f t="shared" si="20"/>
        <v>8.7887629768684555E-2</v>
      </c>
      <c r="AZ26" s="424">
        <f t="shared" si="21"/>
        <v>8.4828961913371609E-2</v>
      </c>
      <c r="BA26" s="219">
        <f t="shared" si="21"/>
        <v>8.8461724161152444E-2</v>
      </c>
      <c r="BB26" s="219">
        <f t="shared" si="21"/>
        <v>9.3793142684786543E-2</v>
      </c>
      <c r="BC26" s="219">
        <f t="shared" si="21"/>
        <v>8.3529395518730634E-2</v>
      </c>
      <c r="BD26" s="219" t="e">
        <f t="shared" si="21"/>
        <v>#DIV/0!</v>
      </c>
      <c r="BE26" s="424" t="e">
        <f t="shared" ref="BE26" si="26">+BE12/BE$10</f>
        <v>#DIV/0!</v>
      </c>
    </row>
    <row r="27" spans="1:58" s="214" customFormat="1" ht="15" customHeight="1">
      <c r="A27" s="413"/>
      <c r="V27" s="855"/>
      <c r="W27" s="862" t="s">
        <v>4</v>
      </c>
      <c r="X27" s="864"/>
      <c r="Y27" s="1326"/>
      <c r="Z27" s="1328" t="s">
        <v>4</v>
      </c>
      <c r="AA27" s="219">
        <f t="shared" si="18"/>
        <v>6.7897323370756726E-2</v>
      </c>
      <c r="AB27" s="219">
        <f t="shared" si="18"/>
        <v>6.9127920708352303E-2</v>
      </c>
      <c r="AC27" s="219">
        <f t="shared" si="18"/>
        <v>6.5183705632689479E-2</v>
      </c>
      <c r="AD27" s="219">
        <f t="shared" si="18"/>
        <v>6.7852883477706377E-2</v>
      </c>
      <c r="AE27" s="219">
        <f t="shared" si="18"/>
        <v>6.4425224443035639E-2</v>
      </c>
      <c r="AF27" s="219">
        <f t="shared" si="18"/>
        <v>6.5021061163822752E-2</v>
      </c>
      <c r="AG27" s="219">
        <f t="shared" si="18"/>
        <v>6.4075768057617194E-2</v>
      </c>
      <c r="AH27" s="219">
        <f t="shared" si="18"/>
        <v>6.4877004816435352E-2</v>
      </c>
      <c r="AI27" s="219">
        <f t="shared" si="18"/>
        <v>6.6859726735476438E-2</v>
      </c>
      <c r="AJ27" s="219">
        <f t="shared" si="18"/>
        <v>6.4170366310537935E-2</v>
      </c>
      <c r="AK27" s="219">
        <f t="shared" si="18"/>
        <v>6.3119628707057771E-2</v>
      </c>
      <c r="AL27" s="219">
        <f t="shared" si="18"/>
        <v>6.168417318573137E-2</v>
      </c>
      <c r="AM27" s="219">
        <f t="shared" si="18"/>
        <v>5.9044303309801899E-2</v>
      </c>
      <c r="AN27" s="219">
        <f t="shared" si="18"/>
        <v>6.1103929311774982E-2</v>
      </c>
      <c r="AO27" s="219">
        <f t="shared" si="18"/>
        <v>5.7166446477280565E-2</v>
      </c>
      <c r="AP27" s="219">
        <f t="shared" si="18"/>
        <v>5.4881362722769972E-2</v>
      </c>
      <c r="AQ27" s="219">
        <f t="shared" si="18"/>
        <v>5.7209560098638437E-2</v>
      </c>
      <c r="AR27" s="219">
        <f t="shared" si="23"/>
        <v>5.6039910066008163E-2</v>
      </c>
      <c r="AS27" s="219">
        <f t="shared" si="23"/>
        <v>5.3626891359183998E-2</v>
      </c>
      <c r="AT27" s="219">
        <f t="shared" si="24"/>
        <v>5.487913840299536E-2</v>
      </c>
      <c r="AU27" s="219">
        <f t="shared" si="24"/>
        <v>5.4297022435975492E-2</v>
      </c>
      <c r="AV27" s="219">
        <f t="shared" si="25"/>
        <v>4.7270268812844032E-2</v>
      </c>
      <c r="AW27" s="219">
        <f t="shared" si="25"/>
        <v>4.6285500541813608E-2</v>
      </c>
      <c r="AX27" s="219">
        <f t="shared" si="20"/>
        <v>4.6435000036271427E-2</v>
      </c>
      <c r="AY27" s="219">
        <f t="shared" si="20"/>
        <v>4.67204693479858E-2</v>
      </c>
      <c r="AZ27" s="424">
        <f t="shared" si="21"/>
        <v>4.707662147989123E-2</v>
      </c>
      <c r="BA27" s="219">
        <f t="shared" si="21"/>
        <v>4.5390417819744538E-2</v>
      </c>
      <c r="BB27" s="219">
        <f t="shared" si="21"/>
        <v>4.7796525754314902E-2</v>
      </c>
      <c r="BC27" s="219">
        <f t="shared" si="21"/>
        <v>4.6216614922291191E-2</v>
      </c>
      <c r="BD27" s="219" t="e">
        <f t="shared" si="21"/>
        <v>#DIV/0!</v>
      </c>
      <c r="BE27" s="424" t="e">
        <f t="shared" ref="BE27" si="27">+BE13/BE$10</f>
        <v>#DIV/0!</v>
      </c>
    </row>
    <row r="28" spans="1:58" s="214" customFormat="1" ht="15" customHeight="1">
      <c r="A28" s="413"/>
      <c r="V28" s="855"/>
      <c r="W28" s="863" t="s">
        <v>329</v>
      </c>
      <c r="X28" s="864"/>
      <c r="Y28" s="1326"/>
      <c r="Z28" s="1329" t="s">
        <v>827</v>
      </c>
      <c r="AA28" s="219">
        <f t="shared" si="18"/>
        <v>9.4330130860616618E-2</v>
      </c>
      <c r="AB28" s="219">
        <f t="shared" si="18"/>
        <v>9.7942346170239072E-2</v>
      </c>
      <c r="AC28" s="219">
        <f t="shared" si="18"/>
        <v>9.4560091842795624E-2</v>
      </c>
      <c r="AD28" s="219">
        <f t="shared" si="18"/>
        <v>9.8023147517398102E-2</v>
      </c>
      <c r="AE28" s="219">
        <f t="shared" si="18"/>
        <v>8.4848162126856461E-2</v>
      </c>
      <c r="AF28" s="219">
        <f t="shared" si="18"/>
        <v>9.0073511053162927E-2</v>
      </c>
      <c r="AG28" s="219">
        <f t="shared" si="18"/>
        <v>8.8138243518931389E-2</v>
      </c>
      <c r="AH28" s="219">
        <f t="shared" si="18"/>
        <v>9.0913515339739154E-2</v>
      </c>
      <c r="AI28" s="219">
        <f t="shared" si="18"/>
        <v>8.9675617717879907E-2</v>
      </c>
      <c r="AJ28" s="219">
        <f t="shared" si="18"/>
        <v>8.780888861275353E-2</v>
      </c>
      <c r="AK28" s="219">
        <f t="shared" si="18"/>
        <v>8.7543445837684489E-2</v>
      </c>
      <c r="AL28" s="219">
        <f t="shared" si="18"/>
        <v>8.7451848831544735E-2</v>
      </c>
      <c r="AM28" s="219">
        <f t="shared" si="18"/>
        <v>8.5826079117480053E-2</v>
      </c>
      <c r="AN28" s="219">
        <f t="shared" si="18"/>
        <v>8.4653673686653941E-2</v>
      </c>
      <c r="AO28" s="219">
        <f t="shared" si="18"/>
        <v>8.3595503949672745E-2</v>
      </c>
      <c r="AP28" s="219">
        <f t="shared" si="18"/>
        <v>8.6318995231141629E-2</v>
      </c>
      <c r="AQ28" s="219">
        <f t="shared" si="18"/>
        <v>8.8446497959514106E-2</v>
      </c>
      <c r="AR28" s="219">
        <f t="shared" si="23"/>
        <v>8.5878410761962162E-2</v>
      </c>
      <c r="AS28" s="219">
        <f t="shared" si="23"/>
        <v>8.5099162575678816E-2</v>
      </c>
      <c r="AT28" s="219">
        <f t="shared" si="24"/>
        <v>8.8904303767199905E-2</v>
      </c>
      <c r="AU28" s="219">
        <f t="shared" si="24"/>
        <v>8.4562427716467534E-2</v>
      </c>
      <c r="AV28" s="219">
        <f t="shared" si="25"/>
        <v>8.0143410771611079E-2</v>
      </c>
      <c r="AW28" s="219">
        <f t="shared" si="25"/>
        <v>7.4185908073293755E-2</v>
      </c>
      <c r="AX28" s="219">
        <f t="shared" si="20"/>
        <v>7.4390713437513523E-2</v>
      </c>
      <c r="AY28" s="219">
        <f t="shared" si="20"/>
        <v>7.9879353676867187E-2</v>
      </c>
      <c r="AZ28" s="424">
        <f t="shared" si="21"/>
        <v>7.8749932505230227E-2</v>
      </c>
      <c r="BA28" s="219">
        <f t="shared" si="21"/>
        <v>8.1801737355500587E-2</v>
      </c>
      <c r="BB28" s="219">
        <f t="shared" si="21"/>
        <v>8.4693973082794125E-2</v>
      </c>
      <c r="BC28" s="219">
        <f t="shared" si="21"/>
        <v>8.4968004033150704E-2</v>
      </c>
      <c r="BD28" s="219" t="e">
        <f t="shared" si="21"/>
        <v>#DIV/0!</v>
      </c>
      <c r="BE28" s="424" t="e">
        <f t="shared" ref="BE28" si="28">+BE14/BE$10</f>
        <v>#DIV/0!</v>
      </c>
    </row>
    <row r="29" spans="1:58" s="214" customFormat="1" ht="15" customHeight="1">
      <c r="A29" s="413"/>
      <c r="V29" s="855"/>
      <c r="W29" s="862" t="s">
        <v>330</v>
      </c>
      <c r="X29" s="864"/>
      <c r="Y29" s="1326"/>
      <c r="Z29" s="1328" t="s">
        <v>828</v>
      </c>
      <c r="AA29" s="219">
        <f t="shared" si="18"/>
        <v>0.37381075326297386</v>
      </c>
      <c r="AB29" s="219">
        <f t="shared" si="18"/>
        <v>0.3725007077649467</v>
      </c>
      <c r="AC29" s="219">
        <f t="shared" si="18"/>
        <v>0.36446589448170236</v>
      </c>
      <c r="AD29" s="219">
        <f t="shared" si="18"/>
        <v>0.33948436076618815</v>
      </c>
      <c r="AE29" s="219">
        <f t="shared" si="18"/>
        <v>0.36288047294003034</v>
      </c>
      <c r="AF29" s="219">
        <f t="shared" si="18"/>
        <v>0.35139361555035747</v>
      </c>
      <c r="AG29" s="219">
        <f t="shared" si="18"/>
        <v>0.34081558570307585</v>
      </c>
      <c r="AH29" s="219">
        <f t="shared" si="18"/>
        <v>0.34966111576352027</v>
      </c>
      <c r="AI29" s="219">
        <f t="shared" si="18"/>
        <v>0.3356142205539997</v>
      </c>
      <c r="AJ29" s="219">
        <f t="shared" si="18"/>
        <v>0.34195008540756328</v>
      </c>
      <c r="AK29" s="219">
        <f t="shared" si="18"/>
        <v>0.33152415904149818</v>
      </c>
      <c r="AL29" s="219">
        <f t="shared" si="18"/>
        <v>0.33862198432321539</v>
      </c>
      <c r="AM29" s="219">
        <f t="shared" si="18"/>
        <v>0.35340341940118108</v>
      </c>
      <c r="AN29" s="219">
        <f t="shared" si="18"/>
        <v>0.37025875469567771</v>
      </c>
      <c r="AO29" s="219">
        <f t="shared" si="18"/>
        <v>0.36945118650902531</v>
      </c>
      <c r="AP29" s="219">
        <f t="shared" si="18"/>
        <v>0.3803286005411825</v>
      </c>
      <c r="AQ29" s="219">
        <f t="shared" si="18"/>
        <v>0.38121248186974976</v>
      </c>
      <c r="AR29" s="219">
        <f t="shared" si="23"/>
        <v>0.41143155343889132</v>
      </c>
      <c r="AS29" s="219">
        <f t="shared" si="23"/>
        <v>0.41353023134735817</v>
      </c>
      <c r="AT29" s="219">
        <f t="shared" si="24"/>
        <v>0.40971367955734433</v>
      </c>
      <c r="AU29" s="219">
        <f t="shared" si="24"/>
        <v>0.43827392883388794</v>
      </c>
      <c r="AV29" s="219">
        <f t="shared" si="25"/>
        <v>0.47605179824723615</v>
      </c>
      <c r="AW29" s="219">
        <f t="shared" si="25"/>
        <v>0.50101899461879207</v>
      </c>
      <c r="AX29" s="219">
        <f t="shared" si="20"/>
        <v>0.50836368792263709</v>
      </c>
      <c r="AY29" s="219">
        <f t="shared" si="20"/>
        <v>0.50032851380023236</v>
      </c>
      <c r="AZ29" s="424">
        <f t="shared" si="21"/>
        <v>0.4985394910905967</v>
      </c>
      <c r="BA29" s="219">
        <f t="shared" si="21"/>
        <v>0.49928243809040473</v>
      </c>
      <c r="BB29" s="219">
        <f t="shared" si="21"/>
        <v>0.48521091495324903</v>
      </c>
      <c r="BC29" s="219">
        <f t="shared" si="21"/>
        <v>0.4670979400011131</v>
      </c>
      <c r="BD29" s="219" t="e">
        <f t="shared" si="21"/>
        <v>#DIV/0!</v>
      </c>
      <c r="BE29" s="424" t="e">
        <f t="shared" ref="BE29" si="29">+BE15/BE$10</f>
        <v>#DIV/0!</v>
      </c>
    </row>
    <row r="30" spans="1:58" s="214" customFormat="1" ht="15" customHeight="1">
      <c r="A30" s="413"/>
      <c r="V30" s="855"/>
      <c r="W30" s="862" t="s">
        <v>331</v>
      </c>
      <c r="X30" s="864"/>
      <c r="Y30" s="1326"/>
      <c r="Z30" s="1328" t="s">
        <v>829</v>
      </c>
      <c r="AA30" s="368">
        <f t="shared" si="18"/>
        <v>5.5963172053364349E-4</v>
      </c>
      <c r="AB30" s="368">
        <f t="shared" si="18"/>
        <v>4.962067423570851E-4</v>
      </c>
      <c r="AC30" s="368">
        <f t="shared" si="18"/>
        <v>4.7393951951108193E-4</v>
      </c>
      <c r="AD30" s="368">
        <f t="shared" si="18"/>
        <v>4.4423602676022807E-4</v>
      </c>
      <c r="AE30" s="368">
        <f t="shared" si="18"/>
        <v>3.8766693444266924E-4</v>
      </c>
      <c r="AF30" s="368">
        <f t="shared" si="18"/>
        <v>3.6727782424100358E-4</v>
      </c>
      <c r="AG30" s="368">
        <f t="shared" si="18"/>
        <v>3.3949642082085196E-4</v>
      </c>
      <c r="AH30" s="368">
        <f t="shared" si="18"/>
        <v>3.2748895085320674E-4</v>
      </c>
      <c r="AI30" s="368">
        <f t="shared" si="18"/>
        <v>3.1693845327651523E-4</v>
      </c>
      <c r="AJ30" s="368">
        <f t="shared" si="18"/>
        <v>3.0973532640614566E-4</v>
      </c>
      <c r="AK30" s="368">
        <f t="shared" si="18"/>
        <v>2.9502935464501733E-4</v>
      </c>
      <c r="AL30" s="368">
        <f t="shared" si="18"/>
        <v>2.8186886482891048E-4</v>
      </c>
      <c r="AM30" s="368">
        <f t="shared" si="18"/>
        <v>2.8138771066350105E-4</v>
      </c>
      <c r="AN30" s="368">
        <f t="shared" si="18"/>
        <v>2.8272829257290307E-4</v>
      </c>
      <c r="AO30" s="368">
        <f t="shared" si="18"/>
        <v>2.7742669444979568E-4</v>
      </c>
      <c r="AP30" s="368">
        <f t="shared" si="18"/>
        <v>2.9326384021995084E-4</v>
      </c>
      <c r="AQ30" s="368">
        <f t="shared" si="18"/>
        <v>2.9062029334783979E-4</v>
      </c>
      <c r="AR30" s="368">
        <f t="shared" si="23"/>
        <v>3.0051472054995888E-4</v>
      </c>
      <c r="AS30" s="368">
        <f t="shared" si="23"/>
        <v>2.929504582360956E-4</v>
      </c>
      <c r="AT30" s="368">
        <f t="shared" si="24"/>
        <v>2.8875606947477146E-4</v>
      </c>
      <c r="AU30" s="368">
        <f t="shared" si="24"/>
        <v>2.700165132954736E-4</v>
      </c>
      <c r="AV30" s="368">
        <f t="shared" si="25"/>
        <v>2.6457726720170699E-4</v>
      </c>
      <c r="AW30" s="368">
        <f t="shared" si="25"/>
        <v>2.4472217181768996E-4</v>
      </c>
      <c r="AX30" s="368">
        <f t="shared" si="20"/>
        <v>2.488298293498298E-4</v>
      </c>
      <c r="AY30" s="368">
        <f t="shared" si="20"/>
        <v>2.4716917829306612E-4</v>
      </c>
      <c r="AZ30" s="425">
        <f t="shared" si="21"/>
        <v>2.4342888757624461E-4</v>
      </c>
      <c r="BA30" s="368">
        <f t="shared" si="21"/>
        <v>2.4927455730117793E-4</v>
      </c>
      <c r="BB30" s="368">
        <f t="shared" si="21"/>
        <v>2.4465618772522837E-4</v>
      </c>
      <c r="BC30" s="368">
        <f t="shared" si="21"/>
        <v>2.405560594300851E-4</v>
      </c>
      <c r="BD30" s="368" t="e">
        <f t="shared" si="21"/>
        <v>#DIV/0!</v>
      </c>
      <c r="BE30" s="425" t="e">
        <f t="shared" ref="BE30" si="30">+BE16/BE$10</f>
        <v>#DIV/0!</v>
      </c>
    </row>
    <row r="31" spans="1:58" s="214" customFormat="1" ht="15" customHeight="1">
      <c r="A31" s="413"/>
      <c r="V31" s="855"/>
      <c r="W31" s="862" t="s">
        <v>332</v>
      </c>
      <c r="X31" s="864"/>
      <c r="Y31" s="1326"/>
      <c r="Z31" s="1328" t="s">
        <v>830</v>
      </c>
      <c r="AA31" s="219">
        <f t="shared" si="18"/>
        <v>0.22011782301273167</v>
      </c>
      <c r="AB31" s="219">
        <f t="shared" si="18"/>
        <v>0.21353226912760664</v>
      </c>
      <c r="AC31" s="219">
        <f t="shared" si="18"/>
        <v>0.22597494660940232</v>
      </c>
      <c r="AD31" s="219">
        <f t="shared" si="18"/>
        <v>0.23424272898161103</v>
      </c>
      <c r="AE31" s="219">
        <f t="shared" si="18"/>
        <v>0.23579582942501409</v>
      </c>
      <c r="AF31" s="219">
        <f t="shared" si="18"/>
        <v>0.23235950052325355</v>
      </c>
      <c r="AG31" s="219">
        <f t="shared" si="18"/>
        <v>0.24219689832072966</v>
      </c>
      <c r="AH31" s="219">
        <f t="shared" si="18"/>
        <v>0.23406363606144215</v>
      </c>
      <c r="AI31" s="219">
        <f t="shared" si="18"/>
        <v>0.25051610535603513</v>
      </c>
      <c r="AJ31" s="219">
        <f t="shared" si="18"/>
        <v>0.2550413821653017</v>
      </c>
      <c r="AK31" s="219">
        <f t="shared" si="18"/>
        <v>0.26172588285883897</v>
      </c>
      <c r="AL31" s="219">
        <f t="shared" si="18"/>
        <v>0.26599088064346343</v>
      </c>
      <c r="AM31" s="219">
        <f t="shared" si="18"/>
        <v>0.26246645562356447</v>
      </c>
      <c r="AN31" s="219">
        <f t="shared" si="18"/>
        <v>0.26735806400083678</v>
      </c>
      <c r="AO31" s="219">
        <f t="shared" si="18"/>
        <v>0.2687258910782922</v>
      </c>
      <c r="AP31" s="219">
        <f t="shared" si="18"/>
        <v>0.26266587615386505</v>
      </c>
      <c r="AQ31" s="219">
        <f t="shared" si="18"/>
        <v>0.27317344722824582</v>
      </c>
      <c r="AR31" s="219">
        <f t="shared" si="23"/>
        <v>0.26192013391398333</v>
      </c>
      <c r="AS31" s="219">
        <f t="shared" si="23"/>
        <v>0.27021502989913632</v>
      </c>
      <c r="AT31" s="219">
        <f t="shared" si="24"/>
        <v>0.270598091326059</v>
      </c>
      <c r="AU31" s="219">
        <f t="shared" si="24"/>
        <v>0.25364087083666936</v>
      </c>
      <c r="AV31" s="219">
        <f t="shared" si="25"/>
        <v>0.23361504003232267</v>
      </c>
      <c r="AW31" s="219">
        <f t="shared" si="25"/>
        <v>0.2218834300938278</v>
      </c>
      <c r="AX31" s="219">
        <f t="shared" si="20"/>
        <v>0.21872461521284278</v>
      </c>
      <c r="AY31" s="219">
        <f t="shared" si="20"/>
        <v>0.21961084128121655</v>
      </c>
      <c r="AZ31" s="424">
        <f t="shared" si="21"/>
        <v>0.22605725003260713</v>
      </c>
      <c r="BA31" s="219">
        <f t="shared" si="21"/>
        <v>0.22025991594152233</v>
      </c>
      <c r="BB31" s="219">
        <f t="shared" si="21"/>
        <v>0.22153579333446904</v>
      </c>
      <c r="BC31" s="219">
        <f t="shared" si="21"/>
        <v>0.24309744134275452</v>
      </c>
      <c r="BD31" s="219" t="e">
        <f t="shared" si="21"/>
        <v>#DIV/0!</v>
      </c>
      <c r="BE31" s="424" t="e">
        <f t="shared" ref="BE31" si="31">+BE17/BE$10</f>
        <v>#DIV/0!</v>
      </c>
    </row>
    <row r="32" spans="1:58" s="214" customFormat="1" ht="15" customHeight="1">
      <c r="A32" s="413"/>
      <c r="V32" s="855"/>
      <c r="W32" s="860" t="s">
        <v>333</v>
      </c>
      <c r="X32" s="864"/>
      <c r="Y32" s="1326"/>
      <c r="Z32" s="852" t="s">
        <v>831</v>
      </c>
      <c r="AA32" s="219">
        <f t="shared" si="18"/>
        <v>3.4832599727774471E-2</v>
      </c>
      <c r="AB32" s="219">
        <f t="shared" si="18"/>
        <v>3.7604104032160787E-2</v>
      </c>
      <c r="AC32" s="219">
        <f t="shared" si="18"/>
        <v>4.2990753222658842E-2</v>
      </c>
      <c r="AD32" s="219">
        <f t="shared" si="18"/>
        <v>4.9110120650052838E-2</v>
      </c>
      <c r="AE32" s="219">
        <f t="shared" si="18"/>
        <v>5.4068682053585233E-2</v>
      </c>
      <c r="AF32" s="219">
        <f t="shared" si="18"/>
        <v>5.5421226268248157E-2</v>
      </c>
      <c r="AG32" s="219">
        <f t="shared" si="18"/>
        <v>5.8156819102920344E-2</v>
      </c>
      <c r="AH32" s="219">
        <f t="shared" si="18"/>
        <v>5.4171437368864837E-2</v>
      </c>
      <c r="AI32" s="219">
        <f t="shared" si="18"/>
        <v>5.4761050745426559E-2</v>
      </c>
      <c r="AJ32" s="219">
        <f t="shared" si="18"/>
        <v>5.1895342345436773E-2</v>
      </c>
      <c r="AK32" s="219">
        <f t="shared" si="18"/>
        <v>4.704915884223014E-2</v>
      </c>
      <c r="AL32" s="219">
        <f t="shared" si="18"/>
        <v>4.4661876196564143E-2</v>
      </c>
      <c r="AM32" s="219">
        <f t="shared" si="18"/>
        <v>3.8165493011078473E-2</v>
      </c>
      <c r="AN32" s="219">
        <f t="shared" si="18"/>
        <v>3.4156357175618129E-2</v>
      </c>
      <c r="AO32" s="219">
        <f t="shared" si="18"/>
        <v>3.1919328395293857E-2</v>
      </c>
      <c r="AP32" s="219">
        <f t="shared" si="18"/>
        <v>2.7220351344513061E-2</v>
      </c>
      <c r="AQ32" s="219">
        <f t="shared" si="18"/>
        <v>2.2872905604363201E-2</v>
      </c>
      <c r="AR32" s="219">
        <f t="shared" si="23"/>
        <v>1.843402931592774E-2</v>
      </c>
      <c r="AS32" s="219">
        <f t="shared" si="23"/>
        <v>1.5821271268497011E-2</v>
      </c>
      <c r="AT32" s="219">
        <f t="shared" si="24"/>
        <v>1.2875115759213084E-2</v>
      </c>
      <c r="AU32" s="219">
        <f t="shared" si="24"/>
        <v>1.1143268805008863E-2</v>
      </c>
      <c r="AV32" s="219">
        <f t="shared" si="25"/>
        <v>1.0007809541946099E-2</v>
      </c>
      <c r="AW32" s="368">
        <f t="shared" si="25"/>
        <v>8.6860118816243174E-3</v>
      </c>
      <c r="AX32" s="368">
        <f t="shared" si="20"/>
        <v>8.9610879827312084E-3</v>
      </c>
      <c r="AY32" s="368">
        <f t="shared" si="20"/>
        <v>9.1136162397752359E-3</v>
      </c>
      <c r="AZ32" s="425">
        <f t="shared" si="21"/>
        <v>9.8988255257087994E-3</v>
      </c>
      <c r="BA32" s="368">
        <f t="shared" si="21"/>
        <v>9.7428457831537259E-3</v>
      </c>
      <c r="BB32" s="219">
        <f t="shared" si="21"/>
        <v>1.0242125150522861E-2</v>
      </c>
      <c r="BC32" s="219">
        <f t="shared" si="21"/>
        <v>1.1922885617533883E-2</v>
      </c>
      <c r="BD32" s="219" t="e">
        <f t="shared" si="21"/>
        <v>#DIV/0!</v>
      </c>
      <c r="BE32" s="424" t="e">
        <f t="shared" ref="BE32" si="32">+BE18/BE$10</f>
        <v>#DIV/0!</v>
      </c>
    </row>
    <row r="33" spans="1:57" s="214" customFormat="1" ht="15" customHeight="1">
      <c r="A33" s="413"/>
      <c r="V33" s="855"/>
      <c r="W33" s="863" t="s">
        <v>334</v>
      </c>
      <c r="X33" s="864"/>
      <c r="Y33" s="1326"/>
      <c r="Z33" s="1329" t="s">
        <v>832</v>
      </c>
      <c r="AA33" s="219">
        <f t="shared" si="18"/>
        <v>5.94859622347296E-2</v>
      </c>
      <c r="AB33" s="219">
        <f t="shared" si="18"/>
        <v>6.0123957968469206E-2</v>
      </c>
      <c r="AC33" s="219">
        <f t="shared" si="18"/>
        <v>5.6553428374223558E-2</v>
      </c>
      <c r="AD33" s="219">
        <f t="shared" si="18"/>
        <v>5.551727485166047E-2</v>
      </c>
      <c r="AE33" s="219">
        <f t="shared" si="18"/>
        <v>5.3434527547044322E-2</v>
      </c>
      <c r="AF33" s="219">
        <f t="shared" si="18"/>
        <v>5.4107817350045335E-2</v>
      </c>
      <c r="AG33" s="219">
        <f t="shared" si="18"/>
        <v>5.399223807460117E-2</v>
      </c>
      <c r="AH33" s="219">
        <f t="shared" si="18"/>
        <v>5.7797539043314965E-2</v>
      </c>
      <c r="AI33" s="219">
        <f t="shared" si="18"/>
        <v>5.8081874385034093E-2</v>
      </c>
      <c r="AJ33" s="219">
        <f t="shared" si="18"/>
        <v>5.6845489685256531E-2</v>
      </c>
      <c r="AK33" s="219">
        <f t="shared" si="18"/>
        <v>5.7868040492501806E-2</v>
      </c>
      <c r="AL33" s="219">
        <f t="shared" si="18"/>
        <v>5.9914953952275161E-2</v>
      </c>
      <c r="AM33" s="219">
        <f t="shared" si="18"/>
        <v>5.7900955255304441E-2</v>
      </c>
      <c r="AN33" s="219">
        <f t="shared" si="18"/>
        <v>5.7370942752817032E-2</v>
      </c>
      <c r="AO33" s="219">
        <f t="shared" si="18"/>
        <v>5.5048749185668093E-2</v>
      </c>
      <c r="AP33" s="219">
        <f t="shared" si="18"/>
        <v>4.948803386026495E-2</v>
      </c>
      <c r="AQ33" s="219">
        <f t="shared" si="18"/>
        <v>4.6618305659425291E-2</v>
      </c>
      <c r="AR33" s="219">
        <f t="shared" si="23"/>
        <v>4.3690255955899961E-2</v>
      </c>
      <c r="AS33" s="219">
        <f t="shared" si="23"/>
        <v>4.3811411447278452E-2</v>
      </c>
      <c r="AT33" s="219">
        <f t="shared" si="24"/>
        <v>3.8011640276103188E-2</v>
      </c>
      <c r="AU33" s="219">
        <f t="shared" si="24"/>
        <v>3.3968468256826846E-2</v>
      </c>
      <c r="AV33" s="219">
        <f t="shared" si="25"/>
        <v>3.5533935214871908E-2</v>
      </c>
      <c r="AW33" s="219">
        <f t="shared" si="25"/>
        <v>3.6366019733043792E-2</v>
      </c>
      <c r="AX33" s="219">
        <f t="shared" si="20"/>
        <v>3.6530378894938952E-2</v>
      </c>
      <c r="AY33" s="219">
        <f t="shared" si="20"/>
        <v>3.56237418236727E-2</v>
      </c>
      <c r="AZ33" s="424">
        <f t="shared" si="21"/>
        <v>3.6195539394519166E-2</v>
      </c>
      <c r="BA33" s="219">
        <f t="shared" si="21"/>
        <v>3.75954126281682E-2</v>
      </c>
      <c r="BB33" s="219">
        <f t="shared" si="21"/>
        <v>3.8989613444336761E-2</v>
      </c>
      <c r="BC33" s="219">
        <f t="shared" si="21"/>
        <v>4.3587573833706768E-2</v>
      </c>
      <c r="BD33" s="219" t="e">
        <f t="shared" si="21"/>
        <v>#DIV/0!</v>
      </c>
      <c r="BE33" s="424" t="e">
        <f t="shared" ref="BE33" si="33">+BE19/BE$10</f>
        <v>#DIV/0!</v>
      </c>
    </row>
    <row r="34" spans="1:57" s="214" customFormat="1" ht="15" customHeight="1">
      <c r="A34" s="413"/>
      <c r="V34" s="859"/>
      <c r="W34" s="862" t="s">
        <v>335</v>
      </c>
      <c r="X34" s="864"/>
      <c r="Y34" s="1330"/>
      <c r="Z34" s="1328" t="s">
        <v>833</v>
      </c>
      <c r="AA34" s="219">
        <f t="shared" si="18"/>
        <v>1.0825840230467967E-2</v>
      </c>
      <c r="AB34" s="219">
        <f t="shared" si="18"/>
        <v>1.3539020203722758E-2</v>
      </c>
      <c r="AC34" s="219">
        <f t="shared" si="18"/>
        <v>1.5181491763112641E-2</v>
      </c>
      <c r="AD34" s="219">
        <f t="shared" si="18"/>
        <v>1.6199649344242444E-2</v>
      </c>
      <c r="AE34" s="219">
        <f t="shared" si="18"/>
        <v>1.89468797744008E-2</v>
      </c>
      <c r="AF34" s="219">
        <f t="shared" si="18"/>
        <v>1.9767608929963855E-2</v>
      </c>
      <c r="AG34" s="219">
        <f t="shared" si="18"/>
        <v>1.7764592882007421E-2</v>
      </c>
      <c r="AH34" s="219">
        <f t="shared" si="18"/>
        <v>1.7084212815554549E-2</v>
      </c>
      <c r="AI34" s="219">
        <f t="shared" si="18"/>
        <v>1.5906593049235609E-2</v>
      </c>
      <c r="AJ34" s="219">
        <f t="shared" si="18"/>
        <v>1.4779120515633341E-2</v>
      </c>
      <c r="AK34" s="219">
        <f t="shared" si="18"/>
        <v>1.4033412726828481E-2</v>
      </c>
      <c r="AL34" s="219">
        <f t="shared" si="18"/>
        <v>1.3527995126196622E-2</v>
      </c>
      <c r="AM34" s="219">
        <f t="shared" si="18"/>
        <v>1.3281652176508171E-2</v>
      </c>
      <c r="AN34" s="219">
        <f t="shared" si="18"/>
        <v>1.3197080036966518E-2</v>
      </c>
      <c r="AO34" s="219">
        <f t="shared" si="18"/>
        <v>1.2864366728220904E-2</v>
      </c>
      <c r="AP34" s="219">
        <f t="shared" si="18"/>
        <v>1.2261391048296525E-2</v>
      </c>
      <c r="AQ34" s="219">
        <f t="shared" si="18"/>
        <v>1.2526422327411448E-2</v>
      </c>
      <c r="AR34" s="219">
        <f t="shared" si="23"/>
        <v>1.3478912568480458E-2</v>
      </c>
      <c r="AS34" s="219">
        <f t="shared" si="23"/>
        <v>1.6124254192881524E-2</v>
      </c>
      <c r="AT34" s="219">
        <f t="shared" si="24"/>
        <v>1.8276162132957654E-2</v>
      </c>
      <c r="AU34" s="219">
        <f t="shared" si="24"/>
        <v>1.7034699776399955E-2</v>
      </c>
      <c r="AV34" s="219">
        <f t="shared" si="25"/>
        <v>1.7613111006598483E-2</v>
      </c>
      <c r="AW34" s="219">
        <f t="shared" si="25"/>
        <v>2.1449218277942658E-2</v>
      </c>
      <c r="AX34" s="219">
        <f t="shared" si="20"/>
        <v>1.9121395575111812E-2</v>
      </c>
      <c r="AY34" s="219">
        <f t="shared" si="20"/>
        <v>2.0588664883272458E-2</v>
      </c>
      <c r="AZ34" s="424">
        <f t="shared" si="21"/>
        <v>1.8409949170498627E-2</v>
      </c>
      <c r="BA34" s="219">
        <f t="shared" si="21"/>
        <v>1.7216233663052236E-2</v>
      </c>
      <c r="BB34" s="219">
        <f t="shared" si="21"/>
        <v>1.7493255407801486E-2</v>
      </c>
      <c r="BC34" s="219">
        <f t="shared" si="21"/>
        <v>1.9339588671289182E-2</v>
      </c>
      <c r="BD34" s="219" t="e">
        <f t="shared" si="21"/>
        <v>#DIV/0!</v>
      </c>
      <c r="BE34" s="424" t="e">
        <f t="shared" ref="BE34" si="34">+BE20/BE$10</f>
        <v>#DIV/0!</v>
      </c>
    </row>
    <row r="36" spans="1:57" ht="18.75" customHeight="1">
      <c r="V36" s="1567" t="s">
        <v>1391</v>
      </c>
      <c r="Y36" s="1323" t="s">
        <v>962</v>
      </c>
      <c r="Z36" s="1323"/>
    </row>
    <row r="37" spans="1:57">
      <c r="V37" s="850" t="s">
        <v>323</v>
      </c>
      <c r="W37" s="851"/>
      <c r="Y37" s="850" t="s">
        <v>842</v>
      </c>
      <c r="Z37" s="851"/>
      <c r="AA37" s="123">
        <v>1990</v>
      </c>
      <c r="AB37" s="123">
        <v>1991</v>
      </c>
      <c r="AC37" s="123">
        <v>1992</v>
      </c>
      <c r="AD37" s="123">
        <v>1993</v>
      </c>
      <c r="AE37" s="123">
        <v>1994</v>
      </c>
      <c r="AF37" s="123">
        <v>1995</v>
      </c>
      <c r="AG37" s="123">
        <v>1996</v>
      </c>
      <c r="AH37" s="123">
        <v>1997</v>
      </c>
      <c r="AI37" s="123">
        <v>1998</v>
      </c>
      <c r="AJ37" s="123">
        <v>1999</v>
      </c>
      <c r="AK37" s="123">
        <v>2000</v>
      </c>
      <c r="AL37" s="123">
        <v>2001</v>
      </c>
      <c r="AM37" s="123">
        <v>2002</v>
      </c>
      <c r="AN37" s="123">
        <v>2003</v>
      </c>
      <c r="AO37" s="123">
        <v>2004</v>
      </c>
      <c r="AP37" s="123">
        <v>2005</v>
      </c>
      <c r="AQ37" s="123">
        <v>2006</v>
      </c>
      <c r="AR37" s="123">
        <v>2007</v>
      </c>
      <c r="AS37" s="123">
        <v>2008</v>
      </c>
      <c r="AT37" s="123">
        <v>2009</v>
      </c>
      <c r="AU37" s="123">
        <f t="shared" ref="AU37:BB37" si="35">AT37+1</f>
        <v>2010</v>
      </c>
      <c r="AV37" s="123">
        <f t="shared" si="35"/>
        <v>2011</v>
      </c>
      <c r="AW37" s="123">
        <f t="shared" si="35"/>
        <v>2012</v>
      </c>
      <c r="AX37" s="123">
        <f t="shared" si="35"/>
        <v>2013</v>
      </c>
      <c r="AY37" s="123">
        <f t="shared" si="35"/>
        <v>2014</v>
      </c>
      <c r="AZ37" s="123">
        <f t="shared" si="35"/>
        <v>2015</v>
      </c>
      <c r="BA37" s="123">
        <f t="shared" si="35"/>
        <v>2016</v>
      </c>
      <c r="BB37" s="123">
        <f t="shared" si="35"/>
        <v>2017</v>
      </c>
      <c r="BC37" s="123">
        <f t="shared" ref="BC37" si="36">BB37+1</f>
        <v>2018</v>
      </c>
      <c r="BD37" s="123">
        <f t="shared" ref="BD37" si="37">BC37+1</f>
        <v>2019</v>
      </c>
      <c r="BE37" s="123">
        <f t="shared" ref="BE37" si="38">BD37+1</f>
        <v>2020</v>
      </c>
    </row>
    <row r="38" spans="1:57" s="214" customFormat="1" ht="15" customHeight="1">
      <c r="A38" s="413"/>
      <c r="V38" s="854" t="s">
        <v>326</v>
      </c>
      <c r="W38" s="1261"/>
      <c r="X38" s="1259"/>
      <c r="Y38" s="1324" t="s">
        <v>0</v>
      </c>
      <c r="Z38" s="1325"/>
      <c r="AA38" s="215">
        <f t="shared" ref="AA38:AQ38" si="39">SUM(AA39:AA46)</f>
        <v>4633.1397545969758</v>
      </c>
      <c r="AB38" s="215">
        <f t="shared" si="39"/>
        <v>4621.7382736121845</v>
      </c>
      <c r="AC38" s="215">
        <f t="shared" si="39"/>
        <v>4906.7233648570073</v>
      </c>
      <c r="AD38" s="215">
        <f t="shared" si="39"/>
        <v>4928.8552577508181</v>
      </c>
      <c r="AE38" s="215">
        <f t="shared" si="39"/>
        <v>5257.2026061780161</v>
      </c>
      <c r="AF38" s="215">
        <f t="shared" si="39"/>
        <v>5252.0497193374431</v>
      </c>
      <c r="AG38" s="215">
        <f t="shared" si="39"/>
        <v>5356.5044036395075</v>
      </c>
      <c r="AH38" s="215">
        <f t="shared" si="39"/>
        <v>5039.2334355692674</v>
      </c>
      <c r="AI38" s="215">
        <f t="shared" si="39"/>
        <v>5008.5982760186862</v>
      </c>
      <c r="AJ38" s="215">
        <f t="shared" si="39"/>
        <v>5180.960003695146</v>
      </c>
      <c r="AK38" s="215">
        <f t="shared" si="39"/>
        <v>5232.0446976633293</v>
      </c>
      <c r="AL38" s="215">
        <f t="shared" si="39"/>
        <v>5088.303883040031</v>
      </c>
      <c r="AM38" s="215">
        <f t="shared" si="39"/>
        <v>5275.4228703791914</v>
      </c>
      <c r="AN38" s="215">
        <f t="shared" si="39"/>
        <v>5294.6638361721461</v>
      </c>
      <c r="AO38" s="215">
        <f t="shared" si="39"/>
        <v>5157.6084114601708</v>
      </c>
      <c r="AP38" s="215">
        <f t="shared" si="39"/>
        <v>5145.0492759512026</v>
      </c>
      <c r="AQ38" s="215">
        <f t="shared" si="39"/>
        <v>4856.153665586924</v>
      </c>
      <c r="AR38" s="215">
        <f t="shared" ref="AR38:AW38" si="40">SUM(AR39:AR46)</f>
        <v>4984.9849805697459</v>
      </c>
      <c r="AS38" s="215">
        <f t="shared" si="40"/>
        <v>4858.0175810531473</v>
      </c>
      <c r="AT38" s="215">
        <f t="shared" si="40"/>
        <v>4594.4290414619945</v>
      </c>
      <c r="AU38" s="215">
        <f t="shared" si="40"/>
        <v>4860.1667884805574</v>
      </c>
      <c r="AV38" s="215">
        <f t="shared" si="40"/>
        <v>5087.8335164856826</v>
      </c>
      <c r="AW38" s="215">
        <f t="shared" si="40"/>
        <v>5359.6130550979869</v>
      </c>
      <c r="AX38" s="215">
        <f t="shared" ref="AX38:BE38" si="41">SUM(AX39:AX46)</f>
        <v>5181.6820608996941</v>
      </c>
      <c r="AY38" s="215">
        <f t="shared" si="41"/>
        <v>4794.6456258801554</v>
      </c>
      <c r="AZ38" s="215">
        <f t="shared" si="41"/>
        <v>4617.1167903986252</v>
      </c>
      <c r="BA38" s="215">
        <f t="shared" si="41"/>
        <v>4494.6417534036291</v>
      </c>
      <c r="BB38" s="215">
        <f t="shared" si="41"/>
        <v>4514.6458551473424</v>
      </c>
      <c r="BC38" s="215">
        <f t="shared" si="41"/>
        <v>4150.0500864478599</v>
      </c>
      <c r="BD38" s="215">
        <f t="shared" si="41"/>
        <v>0</v>
      </c>
      <c r="BE38" s="215">
        <f t="shared" si="41"/>
        <v>0</v>
      </c>
    </row>
    <row r="39" spans="1:57" s="214" customFormat="1" ht="15" customHeight="1">
      <c r="A39" s="413"/>
      <c r="V39" s="855"/>
      <c r="W39" s="861" t="s">
        <v>337</v>
      </c>
      <c r="X39" s="864"/>
      <c r="Y39" s="1326"/>
      <c r="Z39" s="1331" t="s">
        <v>834</v>
      </c>
      <c r="AA39" s="220">
        <v>678.92115280530948</v>
      </c>
      <c r="AB39" s="220">
        <v>631.52929020270938</v>
      </c>
      <c r="AC39" s="220">
        <v>655.9526286995831</v>
      </c>
      <c r="AD39" s="220">
        <v>692.54279583805999</v>
      </c>
      <c r="AE39" s="220">
        <v>715.74978339829977</v>
      </c>
      <c r="AF39" s="220">
        <v>754.98801221442238</v>
      </c>
      <c r="AG39" s="220">
        <v>736.19014543420644</v>
      </c>
      <c r="AH39" s="220">
        <v>642.09305121803015</v>
      </c>
      <c r="AI39" s="220">
        <v>676.23041807828326</v>
      </c>
      <c r="AJ39" s="220">
        <v>716.76150570193602</v>
      </c>
      <c r="AK39" s="220">
        <v>813.36266857429212</v>
      </c>
      <c r="AL39" s="220">
        <v>669.01704663391024</v>
      </c>
      <c r="AM39" s="220">
        <v>750.64788747598561</v>
      </c>
      <c r="AN39" s="220">
        <v>654.44108479285251</v>
      </c>
      <c r="AO39" s="220">
        <v>699.96874317379945</v>
      </c>
      <c r="AP39" s="220">
        <v>766.17658115317317</v>
      </c>
      <c r="AQ39" s="220">
        <v>633.12014432397609</v>
      </c>
      <c r="AR39" s="220">
        <v>678.3315703446184</v>
      </c>
      <c r="AS39" s="220">
        <v>631.91588092727852</v>
      </c>
      <c r="AT39" s="220">
        <v>625.28543376244897</v>
      </c>
      <c r="AU39" s="220">
        <v>787.57229092743671</v>
      </c>
      <c r="AV39" s="220">
        <v>729.62091871252517</v>
      </c>
      <c r="AW39" s="220">
        <v>728.78960936119677</v>
      </c>
      <c r="AX39" s="220">
        <v>687.83040296133413</v>
      </c>
      <c r="AY39" s="220">
        <v>640.14764093205758</v>
      </c>
      <c r="AZ39" s="220">
        <v>603.39308786076663</v>
      </c>
      <c r="BA39" s="220">
        <v>621.91462057387378</v>
      </c>
      <c r="BB39" s="220">
        <v>705.37573594174614</v>
      </c>
      <c r="BC39" s="220">
        <v>648.84018757706394</v>
      </c>
      <c r="BD39" s="220">
        <v>0</v>
      </c>
      <c r="BE39" s="220">
        <v>0</v>
      </c>
    </row>
    <row r="40" spans="1:57" s="214" customFormat="1" ht="15" customHeight="1">
      <c r="A40" s="413"/>
      <c r="V40" s="855"/>
      <c r="W40" s="862" t="s">
        <v>338</v>
      </c>
      <c r="X40" s="864"/>
      <c r="Y40" s="1326"/>
      <c r="Z40" s="1332" t="s">
        <v>835</v>
      </c>
      <c r="AA40" s="220">
        <v>104.81212968161265</v>
      </c>
      <c r="AB40" s="1646">
        <v>78.105002951595736</v>
      </c>
      <c r="AC40" s="1646">
        <v>87.697088515687526</v>
      </c>
      <c r="AD40" s="1646">
        <v>49.979353529105587</v>
      </c>
      <c r="AE40" s="220">
        <v>148.63529103605114</v>
      </c>
      <c r="AF40" s="220">
        <v>112.22999909882583</v>
      </c>
      <c r="AG40" s="1646">
        <v>88.5264884700875</v>
      </c>
      <c r="AH40" s="1646">
        <v>91.974513779304502</v>
      </c>
      <c r="AI40" s="1646">
        <v>98.668071258081085</v>
      </c>
      <c r="AJ40" s="220">
        <v>109.12593943637225</v>
      </c>
      <c r="AK40" s="220">
        <v>103.25146336262002</v>
      </c>
      <c r="AL40" s="1646">
        <v>96.67610113987962</v>
      </c>
      <c r="AM40" s="220">
        <v>105.44982350873305</v>
      </c>
      <c r="AN40" s="1646">
        <v>83.636501390315985</v>
      </c>
      <c r="AO40" s="220">
        <v>118.52570370557434</v>
      </c>
      <c r="AP40" s="220">
        <v>108.50843351063996</v>
      </c>
      <c r="AQ40" s="1646">
        <v>93.488313384663954</v>
      </c>
      <c r="AR40" s="220">
        <v>115.26661364771263</v>
      </c>
      <c r="AS40" s="1646">
        <v>92.581698524302823</v>
      </c>
      <c r="AT40" s="1646">
        <v>70.711933177762916</v>
      </c>
      <c r="AU40" s="220">
        <v>127.85889891638077</v>
      </c>
      <c r="AV40" s="220">
        <v>114.98674019954898</v>
      </c>
      <c r="AW40" s="220">
        <v>123.39305652654235</v>
      </c>
      <c r="AX40" s="220">
        <v>132.48126239808377</v>
      </c>
      <c r="AY40" s="1646">
        <v>94.983467026355811</v>
      </c>
      <c r="AZ40" s="1646">
        <v>96.165214830819266</v>
      </c>
      <c r="BA40" s="220">
        <v>100.60298840556929</v>
      </c>
      <c r="BB40" s="220">
        <v>105.72580968886945</v>
      </c>
      <c r="BC40" s="220">
        <v>122.02574497036781</v>
      </c>
      <c r="BD40" s="220">
        <v>0</v>
      </c>
      <c r="BE40" s="220">
        <v>0</v>
      </c>
    </row>
    <row r="41" spans="1:57" s="214" customFormat="1" ht="15" customHeight="1">
      <c r="A41" s="413"/>
      <c r="V41" s="855"/>
      <c r="W41" s="863" t="s">
        <v>339</v>
      </c>
      <c r="X41" s="864"/>
      <c r="Y41" s="1326"/>
      <c r="Z41" s="1333" t="s">
        <v>836</v>
      </c>
      <c r="AA41" s="220">
        <v>843.15586305073714</v>
      </c>
      <c r="AB41" s="220">
        <v>794.83032685901048</v>
      </c>
      <c r="AC41" s="220">
        <v>837.96110848926833</v>
      </c>
      <c r="AD41" s="220">
        <v>882.76183292806184</v>
      </c>
      <c r="AE41" s="220">
        <v>794.32168185631679</v>
      </c>
      <c r="AF41" s="220">
        <v>821.20535964718533</v>
      </c>
      <c r="AG41" s="220">
        <v>851.32558912342643</v>
      </c>
      <c r="AH41" s="220">
        <v>843.91526195437609</v>
      </c>
      <c r="AI41" s="220">
        <v>755.64202916582133</v>
      </c>
      <c r="AJ41" s="220">
        <v>748.96950740026523</v>
      </c>
      <c r="AK41" s="220">
        <v>796.60521292819146</v>
      </c>
      <c r="AL41" s="220">
        <v>773.18661859784993</v>
      </c>
      <c r="AM41" s="220">
        <v>761.25223415625248</v>
      </c>
      <c r="AN41" s="220">
        <v>787.17123670731132</v>
      </c>
      <c r="AO41" s="220">
        <v>745.25708805899467</v>
      </c>
      <c r="AP41" s="220">
        <v>756.73941419536743</v>
      </c>
      <c r="AQ41" s="220">
        <v>750.24024813025994</v>
      </c>
      <c r="AR41" s="220">
        <v>739.93079253551457</v>
      </c>
      <c r="AS41" s="220">
        <v>694.76803603992403</v>
      </c>
      <c r="AT41" s="220">
        <v>674.9838932555399</v>
      </c>
      <c r="AU41" s="220">
        <v>684.77301113650901</v>
      </c>
      <c r="AV41" s="220">
        <v>715.67570577224956</v>
      </c>
      <c r="AW41" s="220">
        <v>727.00292113384933</v>
      </c>
      <c r="AX41" s="220">
        <v>691.84602537639057</v>
      </c>
      <c r="AY41" s="220">
        <v>649.78942274933377</v>
      </c>
      <c r="AZ41" s="220">
        <v>661.15306088134844</v>
      </c>
      <c r="BA41" s="220">
        <v>653.0189342346788</v>
      </c>
      <c r="BB41" s="220">
        <v>676.43350815432052</v>
      </c>
      <c r="BC41" s="220">
        <v>567.45090414154947</v>
      </c>
      <c r="BD41" s="220">
        <v>0</v>
      </c>
      <c r="BE41" s="220">
        <v>0</v>
      </c>
    </row>
    <row r="42" spans="1:57" s="214" customFormat="1" ht="15" customHeight="1">
      <c r="A42" s="413"/>
      <c r="V42" s="855"/>
      <c r="W42" s="862" t="s">
        <v>340</v>
      </c>
      <c r="X42" s="864"/>
      <c r="Y42" s="1326"/>
      <c r="Z42" s="1332" t="s">
        <v>837</v>
      </c>
      <c r="AA42" s="220">
        <v>242.89279127906181</v>
      </c>
      <c r="AB42" s="220">
        <v>223.39295854982251</v>
      </c>
      <c r="AC42" s="220">
        <v>223.02450123836439</v>
      </c>
      <c r="AD42" s="220">
        <v>221.06445934504097</v>
      </c>
      <c r="AE42" s="220">
        <v>233.72678632211941</v>
      </c>
      <c r="AF42" s="220">
        <v>227.01976053403928</v>
      </c>
      <c r="AG42" s="220">
        <v>216.63599972596742</v>
      </c>
      <c r="AH42" s="220">
        <v>215.83241473117226</v>
      </c>
      <c r="AI42" s="220">
        <v>236.26087075432213</v>
      </c>
      <c r="AJ42" s="220">
        <v>244.11778498046422</v>
      </c>
      <c r="AK42" s="220">
        <v>239.85709541645721</v>
      </c>
      <c r="AL42" s="220">
        <v>220.1498501965628</v>
      </c>
      <c r="AM42" s="220">
        <v>220.45374290018199</v>
      </c>
      <c r="AN42" s="220">
        <v>234.27660921709679</v>
      </c>
      <c r="AO42" s="220">
        <v>224.57763549147001</v>
      </c>
      <c r="AP42" s="220">
        <v>213.7719230447567</v>
      </c>
      <c r="AQ42" s="220">
        <v>214.64357142760142</v>
      </c>
      <c r="AR42" s="220">
        <v>218.55004419027566</v>
      </c>
      <c r="AS42" s="220">
        <v>222.27228208850826</v>
      </c>
      <c r="AT42" s="220">
        <v>215.28364446826615</v>
      </c>
      <c r="AU42" s="220">
        <v>224.07526646510584</v>
      </c>
      <c r="AV42" s="220">
        <v>237.17754382358487</v>
      </c>
      <c r="AW42" s="220">
        <v>251.10689217079383</v>
      </c>
      <c r="AX42" s="220">
        <v>252.16223721396571</v>
      </c>
      <c r="AY42" s="220">
        <v>246.78322086802473</v>
      </c>
      <c r="AZ42" s="220">
        <v>247.05319325611515</v>
      </c>
      <c r="BA42" s="220">
        <v>244.46320135022324</v>
      </c>
      <c r="BB42" s="220">
        <v>250.76226493011859</v>
      </c>
      <c r="BC42" s="220">
        <v>211.92575406629553</v>
      </c>
      <c r="BD42" s="220">
        <v>0</v>
      </c>
      <c r="BE42" s="220">
        <v>0</v>
      </c>
    </row>
    <row r="43" spans="1:57" s="214" customFormat="1" ht="15" customHeight="1">
      <c r="A43" s="413"/>
      <c r="V43" s="855"/>
      <c r="W43" s="1898" t="s">
        <v>347</v>
      </c>
      <c r="X43" s="864"/>
      <c r="Y43" s="1326"/>
      <c r="Z43" s="1333" t="s">
        <v>1372</v>
      </c>
      <c r="AA43" s="220">
        <v>1256.3724715110338</v>
      </c>
      <c r="AB43" s="220">
        <v>1392.7431017537199</v>
      </c>
      <c r="AC43" s="220">
        <v>1430.3643454889946</v>
      </c>
      <c r="AD43" s="220">
        <v>1332.419294512154</v>
      </c>
      <c r="AE43" s="220">
        <v>1460.368875172285</v>
      </c>
      <c r="AF43" s="220">
        <v>1437.1704906070815</v>
      </c>
      <c r="AG43" s="220">
        <v>1470.6143898462526</v>
      </c>
      <c r="AH43" s="220">
        <v>1415.5877468714023</v>
      </c>
      <c r="AI43" s="220">
        <v>1342.2077385679613</v>
      </c>
      <c r="AJ43" s="220">
        <v>1400.6741320897113</v>
      </c>
      <c r="AK43" s="220">
        <v>1287.2518206084305</v>
      </c>
      <c r="AL43" s="220">
        <v>1374.8785945877266</v>
      </c>
      <c r="AM43" s="220">
        <v>1476.1401697251738</v>
      </c>
      <c r="AN43" s="220">
        <v>1565.086943921978</v>
      </c>
      <c r="AO43" s="220">
        <v>1468.3996703221324</v>
      </c>
      <c r="AP43" s="220">
        <v>1490.6701652323122</v>
      </c>
      <c r="AQ43" s="220">
        <v>1439.7989192152886</v>
      </c>
      <c r="AR43" s="220">
        <v>1550.3572204646218</v>
      </c>
      <c r="AS43" s="220">
        <v>1535.7417861693382</v>
      </c>
      <c r="AT43" s="220">
        <v>1447.1562876207686</v>
      </c>
      <c r="AU43" s="220">
        <v>1501.1083360498594</v>
      </c>
      <c r="AV43" s="220">
        <v>1780.4567854642492</v>
      </c>
      <c r="AW43" s="220">
        <v>1983.6902801600336</v>
      </c>
      <c r="AX43" s="220">
        <v>1949.1974077493846</v>
      </c>
      <c r="AY43" s="220">
        <v>1796.7705845818975</v>
      </c>
      <c r="AZ43" s="220">
        <v>1667.7955572112435</v>
      </c>
      <c r="BA43" s="220">
        <v>1594.5032786000982</v>
      </c>
      <c r="BB43" s="220">
        <v>1474.953167679203</v>
      </c>
      <c r="BC43" s="220">
        <v>1280.3094895513</v>
      </c>
      <c r="BD43" s="220">
        <v>0</v>
      </c>
      <c r="BE43" s="220">
        <v>0</v>
      </c>
    </row>
    <row r="44" spans="1:57" s="214" customFormat="1" ht="15" customHeight="1">
      <c r="A44" s="413"/>
      <c r="V44" s="855"/>
      <c r="W44" s="862" t="s">
        <v>341</v>
      </c>
      <c r="X44" s="864"/>
      <c r="Y44" s="1326"/>
      <c r="Z44" s="1332" t="s">
        <v>838</v>
      </c>
      <c r="AA44" s="220">
        <v>1181.2209390503438</v>
      </c>
      <c r="AB44" s="220">
        <v>1160.6865877286489</v>
      </c>
      <c r="AC44" s="220">
        <v>1319.7402837110908</v>
      </c>
      <c r="AD44" s="220">
        <v>1396.6051827057036</v>
      </c>
      <c r="AE44" s="220">
        <v>1523.8764651838103</v>
      </c>
      <c r="AF44" s="220">
        <v>1511.4386853760318</v>
      </c>
      <c r="AG44" s="220">
        <v>1608.8460100292777</v>
      </c>
      <c r="AH44" s="220">
        <v>1452.4838193337664</v>
      </c>
      <c r="AI44" s="220">
        <v>1529.0106377576685</v>
      </c>
      <c r="AJ44" s="220">
        <v>1590.2268933553314</v>
      </c>
      <c r="AK44" s="220">
        <v>1615.5248197028523</v>
      </c>
      <c r="AL44" s="220">
        <v>1580.6956289062027</v>
      </c>
      <c r="AM44" s="220">
        <v>1585.9606573938577</v>
      </c>
      <c r="AN44" s="220">
        <v>1596.417501887353</v>
      </c>
      <c r="AO44" s="220">
        <v>1550.6103128222567</v>
      </c>
      <c r="AP44" s="220">
        <v>1491.4789248987561</v>
      </c>
      <c r="AQ44" s="220">
        <v>1437.6465814917144</v>
      </c>
      <c r="AR44" s="220">
        <v>1397.5612929413055</v>
      </c>
      <c r="AS44" s="220">
        <v>1389.5693798917757</v>
      </c>
      <c r="AT44" s="220">
        <v>1302.3975351089439</v>
      </c>
      <c r="AU44" s="220">
        <v>1286.895081602883</v>
      </c>
      <c r="AV44" s="220">
        <v>1239.5124994457144</v>
      </c>
      <c r="AW44" s="220">
        <v>1235.7629913182909</v>
      </c>
      <c r="AX44" s="220">
        <v>1179.7949237718378</v>
      </c>
      <c r="AY44" s="220">
        <v>1096.6527197848345</v>
      </c>
      <c r="AZ44" s="220">
        <v>1089.4367582568673</v>
      </c>
      <c r="BA44" s="220">
        <v>1033.780016245875</v>
      </c>
      <c r="BB44" s="220">
        <v>1046.3952190029474</v>
      </c>
      <c r="BC44" s="220">
        <v>1058.3471299475063</v>
      </c>
      <c r="BD44" s="220">
        <v>0</v>
      </c>
      <c r="BE44" s="220">
        <v>0</v>
      </c>
    </row>
    <row r="45" spans="1:57" s="214" customFormat="1" ht="15" customHeight="1">
      <c r="A45" s="413"/>
      <c r="V45" s="855"/>
      <c r="W45" s="863" t="s">
        <v>334</v>
      </c>
      <c r="X45" s="864"/>
      <c r="Y45" s="1326"/>
      <c r="Z45" s="1334" t="s">
        <v>839</v>
      </c>
      <c r="AA45" s="220">
        <v>275.60677647018008</v>
      </c>
      <c r="AB45" s="220">
        <v>277.87719770392442</v>
      </c>
      <c r="AC45" s="220">
        <v>277.49202836656997</v>
      </c>
      <c r="AD45" s="220">
        <v>273.63661204860404</v>
      </c>
      <c r="AE45" s="220">
        <v>280.9161374802124</v>
      </c>
      <c r="AF45" s="220">
        <v>284.17694692726724</v>
      </c>
      <c r="AG45" s="220">
        <v>289.20966100895384</v>
      </c>
      <c r="AH45" s="220">
        <v>291.255291240693</v>
      </c>
      <c r="AI45" s="220">
        <v>290.90877591281566</v>
      </c>
      <c r="AJ45" s="220">
        <v>294.51420844977906</v>
      </c>
      <c r="AK45" s="220">
        <v>302.7681744229609</v>
      </c>
      <c r="AL45" s="220">
        <v>304.86549284752635</v>
      </c>
      <c r="AM45" s="220">
        <v>305.45202357063528</v>
      </c>
      <c r="AN45" s="220">
        <v>303.75985584044275</v>
      </c>
      <c r="AO45" s="220">
        <v>283.91989184036299</v>
      </c>
      <c r="AP45" s="220">
        <v>254.61837278100478</v>
      </c>
      <c r="AQ45" s="220">
        <v>226.38565591146977</v>
      </c>
      <c r="AR45" s="220">
        <v>217.7952697374092</v>
      </c>
      <c r="AS45" s="220">
        <v>212.83660706163187</v>
      </c>
      <c r="AT45" s="220">
        <v>174.64178399813491</v>
      </c>
      <c r="AU45" s="220">
        <v>165.09242127738591</v>
      </c>
      <c r="AV45" s="220">
        <v>180.79074655885614</v>
      </c>
      <c r="AW45" s="220">
        <v>194.90779412317252</v>
      </c>
      <c r="AX45" s="220">
        <v>189.288808997774</v>
      </c>
      <c r="AY45" s="220">
        <v>170.80321791235627</v>
      </c>
      <c r="AZ45" s="220">
        <v>167.11903267596932</v>
      </c>
      <c r="BA45" s="220">
        <v>168.97791133500286</v>
      </c>
      <c r="BB45" s="220">
        <v>176.02429673027206</v>
      </c>
      <c r="BC45" s="220">
        <v>180.89061455662724</v>
      </c>
      <c r="BD45" s="220">
        <v>0</v>
      </c>
      <c r="BE45" s="220">
        <v>0</v>
      </c>
    </row>
    <row r="46" spans="1:57" s="214" customFormat="1" ht="15" customHeight="1">
      <c r="A46" s="413"/>
      <c r="V46" s="859"/>
      <c r="W46" s="862" t="s">
        <v>335</v>
      </c>
      <c r="X46" s="864"/>
      <c r="Y46" s="1330"/>
      <c r="Z46" s="1328" t="s">
        <v>833</v>
      </c>
      <c r="AA46" s="1646">
        <v>50.157630748696427</v>
      </c>
      <c r="AB46" s="1646">
        <v>62.573807862754109</v>
      </c>
      <c r="AC46" s="1646">
        <v>74.491380347448995</v>
      </c>
      <c r="AD46" s="1646">
        <v>79.845726844088972</v>
      </c>
      <c r="AE46" s="220">
        <v>99.607585728921421</v>
      </c>
      <c r="AF46" s="220">
        <v>103.82046493258899</v>
      </c>
      <c r="AG46" s="1646">
        <v>95.156120001335793</v>
      </c>
      <c r="AH46" s="1646">
        <v>86.091336440523477</v>
      </c>
      <c r="AI46" s="1646">
        <v>79.669734523732288</v>
      </c>
      <c r="AJ46" s="1646">
        <v>76.570032281286728</v>
      </c>
      <c r="AK46" s="1646">
        <v>73.423442647524041</v>
      </c>
      <c r="AL46" s="1646">
        <v>68.834550130372889</v>
      </c>
      <c r="AM46" s="1646">
        <v>70.066331648372767</v>
      </c>
      <c r="AN46" s="1646">
        <v>69.874102414795985</v>
      </c>
      <c r="AO46" s="1646">
        <v>66.349366045580496</v>
      </c>
      <c r="AP46" s="1646">
        <v>63.085461135192595</v>
      </c>
      <c r="AQ46" s="1646">
        <v>60.830231701948989</v>
      </c>
      <c r="AR46" s="1646">
        <v>67.19217670828786</v>
      </c>
      <c r="AS46" s="1646">
        <v>78.331910350388384</v>
      </c>
      <c r="AT46" s="1646">
        <v>83.968530070128637</v>
      </c>
      <c r="AU46" s="1646">
        <v>82.791482104996263</v>
      </c>
      <c r="AV46" s="1646">
        <v>89.612576508954632</v>
      </c>
      <c r="AW46" s="220">
        <v>114.95951030410784</v>
      </c>
      <c r="AX46" s="1646">
        <v>99.080992430923672</v>
      </c>
      <c r="AY46" s="1646">
        <v>98.715352025294649</v>
      </c>
      <c r="AZ46" s="1646">
        <v>85.000885425494459</v>
      </c>
      <c r="BA46" s="1646">
        <v>77.380802658307687</v>
      </c>
      <c r="BB46" s="1646">
        <v>78.975853019864815</v>
      </c>
      <c r="BC46" s="1646">
        <v>80.260261637149725</v>
      </c>
      <c r="BD46" s="220">
        <v>0</v>
      </c>
      <c r="BE46" s="220">
        <v>0</v>
      </c>
    </row>
    <row r="48" spans="1:57" ht="16.5">
      <c r="V48" s="104" t="s">
        <v>342</v>
      </c>
      <c r="Y48" s="1323" t="s">
        <v>1366</v>
      </c>
      <c r="Z48" s="1323"/>
    </row>
    <row r="49" spans="1:57">
      <c r="V49" s="850" t="s">
        <v>323</v>
      </c>
      <c r="W49" s="851"/>
      <c r="Y49" s="850" t="s">
        <v>842</v>
      </c>
      <c r="Z49" s="851"/>
      <c r="AA49" s="123">
        <v>1990</v>
      </c>
      <c r="AB49" s="123">
        <v>1991</v>
      </c>
      <c r="AC49" s="123">
        <v>1992</v>
      </c>
      <c r="AD49" s="123">
        <v>1993</v>
      </c>
      <c r="AE49" s="123">
        <v>1994</v>
      </c>
      <c r="AF49" s="123">
        <v>1995</v>
      </c>
      <c r="AG49" s="123">
        <v>1996</v>
      </c>
      <c r="AH49" s="123">
        <v>1997</v>
      </c>
      <c r="AI49" s="123">
        <v>1998</v>
      </c>
      <c r="AJ49" s="123">
        <v>1999</v>
      </c>
      <c r="AK49" s="123">
        <v>2000</v>
      </c>
      <c r="AL49" s="123">
        <v>2001</v>
      </c>
      <c r="AM49" s="123">
        <v>2002</v>
      </c>
      <c r="AN49" s="123">
        <v>2003</v>
      </c>
      <c r="AO49" s="123">
        <v>2004</v>
      </c>
      <c r="AP49" s="123">
        <v>2005</v>
      </c>
      <c r="AQ49" s="123">
        <v>2006</v>
      </c>
      <c r="AR49" s="123">
        <v>2007</v>
      </c>
      <c r="AS49" s="123">
        <v>2008</v>
      </c>
      <c r="AT49" s="123">
        <v>2009</v>
      </c>
      <c r="AU49" s="123">
        <f t="shared" ref="AU49:BB49" si="42">AT49+1</f>
        <v>2010</v>
      </c>
      <c r="AV49" s="123">
        <f t="shared" si="42"/>
        <v>2011</v>
      </c>
      <c r="AW49" s="123">
        <f t="shared" si="42"/>
        <v>2012</v>
      </c>
      <c r="AX49" s="123">
        <f t="shared" si="42"/>
        <v>2013</v>
      </c>
      <c r="AY49" s="123">
        <f t="shared" si="42"/>
        <v>2014</v>
      </c>
      <c r="AZ49" s="123">
        <f t="shared" si="42"/>
        <v>2015</v>
      </c>
      <c r="BA49" s="123">
        <f t="shared" si="42"/>
        <v>2016</v>
      </c>
      <c r="BB49" s="123">
        <f t="shared" si="42"/>
        <v>2017</v>
      </c>
      <c r="BC49" s="123">
        <f t="shared" ref="BC49" si="43">BB49+1</f>
        <v>2018</v>
      </c>
      <c r="BD49" s="123">
        <f t="shared" ref="BD49" si="44">BC49+1</f>
        <v>2019</v>
      </c>
      <c r="BE49" s="123">
        <f t="shared" ref="BE49" si="45">BD49+1</f>
        <v>2020</v>
      </c>
    </row>
    <row r="50" spans="1:57" s="214" customFormat="1" ht="15" customHeight="1">
      <c r="A50" s="413"/>
      <c r="V50" s="854" t="s">
        <v>326</v>
      </c>
      <c r="W50" s="1261"/>
      <c r="X50" s="1259"/>
      <c r="Y50" s="1324" t="s">
        <v>0</v>
      </c>
      <c r="Z50" s="1325"/>
      <c r="AA50" s="1648">
        <f t="shared" ref="AA50:AQ50" si="46">SUM(AA51:AA58)</f>
        <v>0.99999999999999989</v>
      </c>
      <c r="AB50" s="1648">
        <f t="shared" si="46"/>
        <v>1.0000000000000002</v>
      </c>
      <c r="AC50" s="1648">
        <f t="shared" si="46"/>
        <v>1</v>
      </c>
      <c r="AD50" s="1648">
        <f t="shared" si="46"/>
        <v>1</v>
      </c>
      <c r="AE50" s="1648">
        <f t="shared" si="46"/>
        <v>1.0000000000000002</v>
      </c>
      <c r="AF50" s="1648">
        <f t="shared" si="46"/>
        <v>0.99999999999999989</v>
      </c>
      <c r="AG50" s="1648">
        <f t="shared" si="46"/>
        <v>1.0000000000000002</v>
      </c>
      <c r="AH50" s="1648">
        <f t="shared" si="46"/>
        <v>0.99999999999999989</v>
      </c>
      <c r="AI50" s="1648">
        <f t="shared" si="46"/>
        <v>1</v>
      </c>
      <c r="AJ50" s="1648">
        <f t="shared" si="46"/>
        <v>0.99999999999999989</v>
      </c>
      <c r="AK50" s="1648">
        <f t="shared" si="46"/>
        <v>0.99999999999999989</v>
      </c>
      <c r="AL50" s="1648">
        <f t="shared" si="46"/>
        <v>1</v>
      </c>
      <c r="AM50" s="1648">
        <f t="shared" si="46"/>
        <v>1.0000000000000002</v>
      </c>
      <c r="AN50" s="1648">
        <f t="shared" si="46"/>
        <v>1.0000000000000002</v>
      </c>
      <c r="AO50" s="1648">
        <f t="shared" si="46"/>
        <v>0.99999999999999989</v>
      </c>
      <c r="AP50" s="1648">
        <f t="shared" si="46"/>
        <v>1.0000000000000002</v>
      </c>
      <c r="AQ50" s="1648">
        <f t="shared" si="46"/>
        <v>0.99999999999999967</v>
      </c>
      <c r="AR50" s="1648">
        <f t="shared" ref="AR50:AW50" si="47">SUM(AR51:AR58)</f>
        <v>0.99999999999999989</v>
      </c>
      <c r="AS50" s="1648">
        <f t="shared" si="47"/>
        <v>0.99999999999999978</v>
      </c>
      <c r="AT50" s="1648">
        <f t="shared" si="47"/>
        <v>0.99999999999999978</v>
      </c>
      <c r="AU50" s="1648">
        <f t="shared" si="47"/>
        <v>0.99999999999999967</v>
      </c>
      <c r="AV50" s="1648">
        <f t="shared" si="47"/>
        <v>1.0000000000000002</v>
      </c>
      <c r="AW50" s="1648">
        <f t="shared" si="47"/>
        <v>1</v>
      </c>
      <c r="AX50" s="1648">
        <f t="shared" ref="AX50:BE50" si="48">SUM(AX51:AX58)</f>
        <v>0.99999999999999989</v>
      </c>
      <c r="AY50" s="1648">
        <f t="shared" si="48"/>
        <v>0.99999999999999978</v>
      </c>
      <c r="AZ50" s="1648">
        <f t="shared" si="48"/>
        <v>0.99999999999999978</v>
      </c>
      <c r="BA50" s="1648">
        <f t="shared" si="48"/>
        <v>1</v>
      </c>
      <c r="BB50" s="1648">
        <f t="shared" si="48"/>
        <v>0.99999999999999978</v>
      </c>
      <c r="BC50" s="221">
        <f t="shared" si="48"/>
        <v>1.0000000000000002</v>
      </c>
      <c r="BD50" s="221" t="e">
        <f t="shared" si="48"/>
        <v>#DIV/0!</v>
      </c>
      <c r="BE50" s="221" t="e">
        <f t="shared" si="48"/>
        <v>#DIV/0!</v>
      </c>
    </row>
    <row r="51" spans="1:57" s="214" customFormat="1" ht="15" customHeight="1">
      <c r="A51" s="413"/>
      <c r="V51" s="855"/>
      <c r="W51" s="861" t="s">
        <v>337</v>
      </c>
      <c r="X51" s="864"/>
      <c r="Y51" s="1326"/>
      <c r="Z51" s="1331" t="s">
        <v>834</v>
      </c>
      <c r="AA51" s="219">
        <f t="shared" ref="AA51:AQ58" si="49">+AA39/AA$10</f>
        <v>0.1465358674172709</v>
      </c>
      <c r="AB51" s="219">
        <f t="shared" si="49"/>
        <v>0.13664323958118224</v>
      </c>
      <c r="AC51" s="219">
        <f t="shared" si="49"/>
        <v>0.13368445292792638</v>
      </c>
      <c r="AD51" s="219">
        <f t="shared" si="49"/>
        <v>0.14050783795060914</v>
      </c>
      <c r="AE51" s="219">
        <f t="shared" si="49"/>
        <v>0.13614650927799216</v>
      </c>
      <c r="AF51" s="219">
        <f t="shared" si="49"/>
        <v>0.14375111671822971</v>
      </c>
      <c r="AG51" s="219">
        <f t="shared" si="49"/>
        <v>0.13743854012964085</v>
      </c>
      <c r="AH51" s="219">
        <f t="shared" si="49"/>
        <v>0.12741879482816509</v>
      </c>
      <c r="AI51" s="219">
        <f t="shared" si="49"/>
        <v>0.13501390624919832</v>
      </c>
      <c r="AJ51" s="219">
        <f t="shared" si="49"/>
        <v>0.13834530766319947</v>
      </c>
      <c r="AK51" s="219">
        <f t="shared" si="49"/>
        <v>0.15545789754769221</v>
      </c>
      <c r="AL51" s="219">
        <f t="shared" si="49"/>
        <v>0.13148134663572861</v>
      </c>
      <c r="AM51" s="219">
        <f t="shared" si="49"/>
        <v>0.142291510258026</v>
      </c>
      <c r="AN51" s="219">
        <f t="shared" si="49"/>
        <v>0.12360389725251948</v>
      </c>
      <c r="AO51" s="219">
        <f t="shared" si="49"/>
        <v>0.13571575957927975</v>
      </c>
      <c r="AP51" s="219">
        <f t="shared" si="49"/>
        <v>0.14891530480269785</v>
      </c>
      <c r="AQ51" s="219">
        <f t="shared" si="49"/>
        <v>0.13037481676302268</v>
      </c>
      <c r="AR51" s="219">
        <f t="shared" ref="AR51:AW51" si="50">+AR39/AR$10</f>
        <v>0.1360749476655575</v>
      </c>
      <c r="AS51" s="219">
        <f t="shared" si="50"/>
        <v>0.13007690284856652</v>
      </c>
      <c r="AT51" s="219">
        <f t="shared" si="50"/>
        <v>0.13609643943123709</v>
      </c>
      <c r="AU51" s="219">
        <f t="shared" si="50"/>
        <v>0.16204635050676042</v>
      </c>
      <c r="AV51" s="219">
        <f t="shared" si="50"/>
        <v>0.14340503012694805</v>
      </c>
      <c r="AW51" s="219">
        <f t="shared" si="50"/>
        <v>0.13597802712044343</v>
      </c>
      <c r="AX51" s="219">
        <f t="shared" ref="AX51:AY58" si="51">+AX39/AX$10</f>
        <v>0.13274268758239988</v>
      </c>
      <c r="AY51" s="219">
        <f t="shared" si="51"/>
        <v>0.13351302492028186</v>
      </c>
      <c r="AZ51" s="424">
        <f t="shared" ref="AZ51:BD58" si="52">+AZ39/AZ$10</f>
        <v>0.13068612193556225</v>
      </c>
      <c r="BA51" s="219">
        <f t="shared" si="52"/>
        <v>0.13836800677226843</v>
      </c>
      <c r="BB51" s="219">
        <f t="shared" si="52"/>
        <v>0.15624165406850613</v>
      </c>
      <c r="BC51" s="219">
        <f t="shared" si="52"/>
        <v>0.15634514621784332</v>
      </c>
      <c r="BD51" s="219" t="e">
        <f t="shared" si="52"/>
        <v>#DIV/0!</v>
      </c>
      <c r="BE51" s="424" t="e">
        <f t="shared" ref="BE51" si="53">+BE39/BE$10</f>
        <v>#DIV/0!</v>
      </c>
    </row>
    <row r="52" spans="1:57" s="214" customFormat="1" ht="15" customHeight="1">
      <c r="A52" s="413"/>
      <c r="V52" s="855"/>
      <c r="W52" s="862" t="s">
        <v>338</v>
      </c>
      <c r="X52" s="864"/>
      <c r="Y52" s="1326"/>
      <c r="Z52" s="1332" t="s">
        <v>835</v>
      </c>
      <c r="AA52" s="219">
        <f t="shared" si="49"/>
        <v>2.2622268101802592E-2</v>
      </c>
      <c r="AB52" s="219">
        <f t="shared" si="49"/>
        <v>1.6899486368048201E-2</v>
      </c>
      <c r="AC52" s="219">
        <f t="shared" si="49"/>
        <v>1.7872841404468133E-2</v>
      </c>
      <c r="AD52" s="219">
        <f t="shared" si="49"/>
        <v>1.0140154440630223E-2</v>
      </c>
      <c r="AE52" s="219">
        <f t="shared" si="49"/>
        <v>2.827269598881009E-2</v>
      </c>
      <c r="AF52" s="219">
        <f t="shared" si="49"/>
        <v>2.1368799820307847E-2</v>
      </c>
      <c r="AG52" s="219">
        <f t="shared" si="49"/>
        <v>1.6526914158781925E-2</v>
      </c>
      <c r="AH52" s="219">
        <f t="shared" si="49"/>
        <v>1.8251687474945166E-2</v>
      </c>
      <c r="AI52" s="219">
        <f t="shared" si="49"/>
        <v>1.969973749551979E-2</v>
      </c>
      <c r="AJ52" s="219">
        <f t="shared" si="49"/>
        <v>2.1062880114600738E-2</v>
      </c>
      <c r="AK52" s="219">
        <f t="shared" si="49"/>
        <v>1.9734438317916683E-2</v>
      </c>
      <c r="AL52" s="219">
        <f t="shared" si="49"/>
        <v>1.8999671277911183E-2</v>
      </c>
      <c r="AM52" s="219">
        <f t="shared" si="49"/>
        <v>1.9988885459935355E-2</v>
      </c>
      <c r="AN52" s="219">
        <f t="shared" si="49"/>
        <v>1.57963761209781E-2</v>
      </c>
      <c r="AO52" s="219">
        <f t="shared" si="49"/>
        <v>2.2980748876206079E-2</v>
      </c>
      <c r="AP52" s="219">
        <f t="shared" si="49"/>
        <v>2.1089872553373985E-2</v>
      </c>
      <c r="AQ52" s="219">
        <f t="shared" si="49"/>
        <v>1.9251514639490878E-2</v>
      </c>
      <c r="AR52" s="219">
        <f t="shared" ref="AR52:AS58" si="54">+AR40/AR$10</f>
        <v>2.3122760469087417E-2</v>
      </c>
      <c r="AS52" s="219">
        <f t="shared" si="54"/>
        <v>1.9057505861111445E-2</v>
      </c>
      <c r="AT52" s="219">
        <f t="shared" ref="AT52:AU58" si="55">+AT40/AT$10</f>
        <v>1.539079884347537E-2</v>
      </c>
      <c r="AU52" s="219">
        <f t="shared" si="55"/>
        <v>2.6307512577434303E-2</v>
      </c>
      <c r="AV52" s="219">
        <f t="shared" ref="AV52:AW58" si="56">+AV40/AV$10</f>
        <v>2.2600334666409004E-2</v>
      </c>
      <c r="AW52" s="219">
        <f t="shared" si="56"/>
        <v>2.3022754676137049E-2</v>
      </c>
      <c r="AX52" s="219">
        <f t="shared" si="51"/>
        <v>2.5567231034449276E-2</v>
      </c>
      <c r="AY52" s="219">
        <f t="shared" si="51"/>
        <v>1.9810320602978798E-2</v>
      </c>
      <c r="AZ52" s="424">
        <f t="shared" si="52"/>
        <v>2.0827979710367411E-2</v>
      </c>
      <c r="BA52" s="219">
        <f t="shared" si="52"/>
        <v>2.2382871411138896E-2</v>
      </c>
      <c r="BB52" s="219">
        <f t="shared" si="52"/>
        <v>2.3418406023658953E-2</v>
      </c>
      <c r="BC52" s="219">
        <f t="shared" si="52"/>
        <v>2.9403439097963502E-2</v>
      </c>
      <c r="BD52" s="219" t="e">
        <f t="shared" si="52"/>
        <v>#DIV/0!</v>
      </c>
      <c r="BE52" s="424" t="e">
        <f t="shared" ref="BE52" si="57">+BE40/BE$10</f>
        <v>#DIV/0!</v>
      </c>
    </row>
    <row r="53" spans="1:57" s="214" customFormat="1" ht="15" customHeight="1">
      <c r="A53" s="413"/>
      <c r="V53" s="855"/>
      <c r="W53" s="863" t="s">
        <v>339</v>
      </c>
      <c r="X53" s="864"/>
      <c r="Y53" s="1326"/>
      <c r="Z53" s="1333" t="s">
        <v>836</v>
      </c>
      <c r="AA53" s="219">
        <f t="shared" si="49"/>
        <v>0.18198368875321805</v>
      </c>
      <c r="AB53" s="219">
        <f t="shared" si="49"/>
        <v>0.17197649018705677</v>
      </c>
      <c r="AC53" s="219">
        <f t="shared" si="49"/>
        <v>0.17077814382015571</v>
      </c>
      <c r="AD53" s="219">
        <f t="shared" si="49"/>
        <v>0.17910078238550101</v>
      </c>
      <c r="AE53" s="219">
        <f t="shared" si="49"/>
        <v>0.15109208097151658</v>
      </c>
      <c r="AF53" s="219">
        <f t="shared" si="49"/>
        <v>0.15635902238769783</v>
      </c>
      <c r="AG53" s="219">
        <f t="shared" si="49"/>
        <v>0.15893305129087329</v>
      </c>
      <c r="AH53" s="219">
        <f t="shared" si="49"/>
        <v>0.16746897573698952</v>
      </c>
      <c r="AI53" s="219">
        <f t="shared" si="49"/>
        <v>0.15086896323545398</v>
      </c>
      <c r="AJ53" s="219">
        <f t="shared" si="49"/>
        <v>0.1445619164915552</v>
      </c>
      <c r="AK53" s="219">
        <f t="shared" si="49"/>
        <v>0.15225504730186296</v>
      </c>
      <c r="AL53" s="219">
        <f t="shared" si="49"/>
        <v>0.15195370331064151</v>
      </c>
      <c r="AM53" s="219">
        <f t="shared" si="49"/>
        <v>0.14430165180322968</v>
      </c>
      <c r="AN53" s="219">
        <f t="shared" si="49"/>
        <v>0.148672561859264</v>
      </c>
      <c r="AO53" s="219">
        <f t="shared" si="49"/>
        <v>0.14449664042020688</v>
      </c>
      <c r="AP53" s="219">
        <f t="shared" si="49"/>
        <v>0.14708108195046654</v>
      </c>
      <c r="AQ53" s="219">
        <f t="shared" si="49"/>
        <v>0.15449269108735761</v>
      </c>
      <c r="AR53" s="219">
        <f t="shared" si="54"/>
        <v>0.14843190007985663</v>
      </c>
      <c r="AS53" s="219">
        <f t="shared" si="54"/>
        <v>0.14301472245584346</v>
      </c>
      <c r="AT53" s="219">
        <f t="shared" si="55"/>
        <v>0.14691355273184351</v>
      </c>
      <c r="AU53" s="219">
        <f t="shared" si="55"/>
        <v>0.14089496120987871</v>
      </c>
      <c r="AV53" s="219">
        <f t="shared" si="56"/>
        <v>0.14066413601256908</v>
      </c>
      <c r="AW53" s="219">
        <f t="shared" si="56"/>
        <v>0.13564466569882963</v>
      </c>
      <c r="AX53" s="219">
        <f t="shared" si="51"/>
        <v>0.1335176526165068</v>
      </c>
      <c r="AY53" s="219">
        <f t="shared" si="51"/>
        <v>0.13552397266691668</v>
      </c>
      <c r="AZ53" s="424">
        <f t="shared" si="52"/>
        <v>0.14319608770915818</v>
      </c>
      <c r="BA53" s="219">
        <f t="shared" si="52"/>
        <v>0.14528831663617489</v>
      </c>
      <c r="BB53" s="219">
        <f t="shared" si="52"/>
        <v>0.14983091251401026</v>
      </c>
      <c r="BC53" s="219">
        <f t="shared" si="52"/>
        <v>0.13673350738454484</v>
      </c>
      <c r="BD53" s="219" t="e">
        <f t="shared" si="52"/>
        <v>#DIV/0!</v>
      </c>
      <c r="BE53" s="424" t="e">
        <f t="shared" ref="BE53" si="58">+BE41/BE$10</f>
        <v>#DIV/0!</v>
      </c>
    </row>
    <row r="54" spans="1:57" s="214" customFormat="1" ht="15" customHeight="1">
      <c r="A54" s="413"/>
      <c r="V54" s="855"/>
      <c r="W54" s="862" t="s">
        <v>340</v>
      </c>
      <c r="X54" s="864"/>
      <c r="Y54" s="1326"/>
      <c r="Z54" s="1332" t="s">
        <v>837</v>
      </c>
      <c r="AA54" s="219">
        <f t="shared" si="49"/>
        <v>5.242509489122682E-2</v>
      </c>
      <c r="AB54" s="219">
        <f t="shared" si="49"/>
        <v>4.8335268101459716E-2</v>
      </c>
      <c r="AC54" s="219">
        <f t="shared" si="49"/>
        <v>4.5452837801232722E-2</v>
      </c>
      <c r="AD54" s="219">
        <f t="shared" si="49"/>
        <v>4.4851075510364886E-2</v>
      </c>
      <c r="AE54" s="219">
        <f t="shared" si="49"/>
        <v>4.4458394288904662E-2</v>
      </c>
      <c r="AF54" s="219">
        <f t="shared" si="49"/>
        <v>4.3224983133380981E-2</v>
      </c>
      <c r="AG54" s="219">
        <f t="shared" si="49"/>
        <v>4.0443539928534895E-2</v>
      </c>
      <c r="AH54" s="219">
        <f t="shared" si="49"/>
        <v>4.2830406150214446E-2</v>
      </c>
      <c r="AI54" s="219">
        <f t="shared" si="49"/>
        <v>4.717105619860671E-2</v>
      </c>
      <c r="AJ54" s="219">
        <f t="shared" si="49"/>
        <v>4.7118253143501473E-2</v>
      </c>
      <c r="AK54" s="219">
        <f t="shared" si="49"/>
        <v>4.5843854415765828E-2</v>
      </c>
      <c r="AL54" s="219">
        <f t="shared" si="49"/>
        <v>4.3265861327651922E-2</v>
      </c>
      <c r="AM54" s="219">
        <f t="shared" si="49"/>
        <v>4.1788828747359931E-2</v>
      </c>
      <c r="AN54" s="219">
        <f t="shared" si="49"/>
        <v>4.4247683416001438E-2</v>
      </c>
      <c r="AO54" s="219">
        <f t="shared" si="49"/>
        <v>4.3542979143678301E-2</v>
      </c>
      <c r="AP54" s="219">
        <f t="shared" si="49"/>
        <v>4.1549052609459243E-2</v>
      </c>
      <c r="AQ54" s="219">
        <f t="shared" si="49"/>
        <v>4.4200325238608194E-2</v>
      </c>
      <c r="AR54" s="219">
        <f t="shared" si="54"/>
        <v>4.3841665530012702E-2</v>
      </c>
      <c r="AS54" s="219">
        <f t="shared" si="54"/>
        <v>4.5753700636118909E-2</v>
      </c>
      <c r="AT54" s="219">
        <f t="shared" si="55"/>
        <v>4.6857540409365135E-2</v>
      </c>
      <c r="AU54" s="219">
        <f t="shared" si="55"/>
        <v>4.6104439665775099E-2</v>
      </c>
      <c r="AV54" s="219">
        <f t="shared" si="56"/>
        <v>4.6616608632157143E-2</v>
      </c>
      <c r="AW54" s="219">
        <f t="shared" si="56"/>
        <v>4.6851683057967136E-2</v>
      </c>
      <c r="AX54" s="219">
        <f t="shared" si="51"/>
        <v>4.8664166239906818E-2</v>
      </c>
      <c r="AY54" s="219">
        <f t="shared" si="51"/>
        <v>5.1470586175536716E-2</v>
      </c>
      <c r="AZ54" s="424">
        <f t="shared" si="52"/>
        <v>5.3508110033054952E-2</v>
      </c>
      <c r="BA54" s="219">
        <f t="shared" si="52"/>
        <v>5.4389919099803702E-2</v>
      </c>
      <c r="BB54" s="219">
        <f t="shared" si="52"/>
        <v>5.5544171785747873E-2</v>
      </c>
      <c r="BC54" s="219">
        <f t="shared" si="52"/>
        <v>5.1065830448250929E-2</v>
      </c>
      <c r="BD54" s="219" t="e">
        <f t="shared" si="52"/>
        <v>#DIV/0!</v>
      </c>
      <c r="BE54" s="424" t="e">
        <f t="shared" ref="BE54" si="59">+BE42/BE$10</f>
        <v>#DIV/0!</v>
      </c>
    </row>
    <row r="55" spans="1:57" s="214" customFormat="1" ht="15" customHeight="1">
      <c r="A55" s="413"/>
      <c r="V55" s="855"/>
      <c r="W55" s="1899" t="s">
        <v>1365</v>
      </c>
      <c r="X55" s="864"/>
      <c r="Y55" s="1326"/>
      <c r="Z55" s="1333" t="s">
        <v>1372</v>
      </c>
      <c r="AA55" s="219">
        <f t="shared" si="49"/>
        <v>0.27117085563077781</v>
      </c>
      <c r="AB55" s="219">
        <f t="shared" si="49"/>
        <v>0.30134616443029388</v>
      </c>
      <c r="AC55" s="219">
        <f t="shared" si="49"/>
        <v>0.29151110407681979</v>
      </c>
      <c r="AD55" s="219">
        <f t="shared" si="49"/>
        <v>0.27033037588532799</v>
      </c>
      <c r="AE55" s="219">
        <f t="shared" si="49"/>
        <v>0.27778440067273202</v>
      </c>
      <c r="AF55" s="219">
        <f t="shared" si="49"/>
        <v>0.27363992486887262</v>
      </c>
      <c r="AG55" s="219">
        <f t="shared" si="49"/>
        <v>0.27454740611191047</v>
      </c>
      <c r="AH55" s="219">
        <f t="shared" si="49"/>
        <v>0.28091331052050922</v>
      </c>
      <c r="AI55" s="219">
        <f t="shared" si="49"/>
        <v>0.26798071328548967</v>
      </c>
      <c r="AJ55" s="219">
        <f t="shared" si="49"/>
        <v>0.27035030787551484</v>
      </c>
      <c r="AK55" s="219">
        <f t="shared" si="49"/>
        <v>0.24603226749636273</v>
      </c>
      <c r="AL55" s="219">
        <f t="shared" si="49"/>
        <v>0.27020371152956751</v>
      </c>
      <c r="AM55" s="219">
        <f t="shared" si="49"/>
        <v>0.27981456766499374</v>
      </c>
      <c r="AN55" s="219">
        <f t="shared" si="49"/>
        <v>0.29559703738499865</v>
      </c>
      <c r="AO55" s="219">
        <f t="shared" si="49"/>
        <v>0.28470553659315395</v>
      </c>
      <c r="AP55" s="219">
        <f t="shared" si="49"/>
        <v>0.28972903567706282</v>
      </c>
      <c r="AQ55" s="219">
        <f t="shared" si="49"/>
        <v>0.29648957145207466</v>
      </c>
      <c r="AR55" s="219">
        <f t="shared" si="54"/>
        <v>0.31100539450119424</v>
      </c>
      <c r="AS55" s="219">
        <f t="shared" si="54"/>
        <v>0.31612520139056627</v>
      </c>
      <c r="AT55" s="219">
        <f t="shared" si="55"/>
        <v>0.31498065908974593</v>
      </c>
      <c r="AU55" s="219">
        <f t="shared" si="55"/>
        <v>0.30885942836524616</v>
      </c>
      <c r="AV55" s="219">
        <f t="shared" si="56"/>
        <v>0.34994399476617777</v>
      </c>
      <c r="AW55" s="219">
        <f t="shared" si="56"/>
        <v>0.37011818946018421</v>
      </c>
      <c r="AX55" s="219">
        <f t="shared" si="51"/>
        <v>0.37617078486111238</v>
      </c>
      <c r="AY55" s="219">
        <f t="shared" si="51"/>
        <v>0.37474523140634891</v>
      </c>
      <c r="AZ55" s="424">
        <f t="shared" si="52"/>
        <v>0.36122013648852319</v>
      </c>
      <c r="BA55" s="219">
        <f t="shared" si="52"/>
        <v>0.35475647806471755</v>
      </c>
      <c r="BB55" s="219">
        <f t="shared" si="52"/>
        <v>0.3267040682709465</v>
      </c>
      <c r="BC55" s="219">
        <f t="shared" si="52"/>
        <v>0.30850458738611308</v>
      </c>
      <c r="BD55" s="219" t="e">
        <f t="shared" si="52"/>
        <v>#DIV/0!</v>
      </c>
      <c r="BE55" s="424" t="e">
        <f t="shared" ref="BE55" si="60">+BE43/BE$10</f>
        <v>#DIV/0!</v>
      </c>
    </row>
    <row r="56" spans="1:57" s="214" customFormat="1" ht="15" customHeight="1">
      <c r="A56" s="413"/>
      <c r="V56" s="855"/>
      <c r="W56" s="862" t="s">
        <v>341</v>
      </c>
      <c r="X56" s="864"/>
      <c r="Y56" s="1326"/>
      <c r="Z56" s="1332" t="s">
        <v>838</v>
      </c>
      <c r="AA56" s="219">
        <f t="shared" si="49"/>
        <v>0.25495042274050611</v>
      </c>
      <c r="AB56" s="219">
        <f t="shared" si="49"/>
        <v>0.25113637315976745</v>
      </c>
      <c r="AC56" s="219">
        <f t="shared" si="49"/>
        <v>0.26896569983206114</v>
      </c>
      <c r="AD56" s="219">
        <f t="shared" si="49"/>
        <v>0.28335284963166385</v>
      </c>
      <c r="AE56" s="219">
        <f t="shared" si="49"/>
        <v>0.28986451147859943</v>
      </c>
      <c r="AF56" s="219">
        <f t="shared" si="49"/>
        <v>0.28778072679150168</v>
      </c>
      <c r="AG56" s="219">
        <f t="shared" si="49"/>
        <v>0.30035371742365002</v>
      </c>
      <c r="AH56" s="219">
        <f t="shared" si="49"/>
        <v>0.28823507343030702</v>
      </c>
      <c r="AI56" s="219">
        <f t="shared" si="49"/>
        <v>0.30527715610146172</v>
      </c>
      <c r="AJ56" s="219">
        <f t="shared" si="49"/>
        <v>0.30693672451073845</v>
      </c>
      <c r="AK56" s="219">
        <f t="shared" si="49"/>
        <v>0.30877504170106918</v>
      </c>
      <c r="AL56" s="219">
        <f t="shared" si="49"/>
        <v>0.31065275684002752</v>
      </c>
      <c r="AM56" s="219">
        <f t="shared" si="49"/>
        <v>0.30063194863464293</v>
      </c>
      <c r="AN56" s="219">
        <f t="shared" si="49"/>
        <v>0.30151442117645494</v>
      </c>
      <c r="AO56" s="219">
        <f t="shared" si="49"/>
        <v>0.30064521947358608</v>
      </c>
      <c r="AP56" s="219">
        <f t="shared" si="49"/>
        <v>0.28988622749837817</v>
      </c>
      <c r="AQ56" s="219">
        <f t="shared" si="49"/>
        <v>0.29604635283260905</v>
      </c>
      <c r="AR56" s="219">
        <f t="shared" si="54"/>
        <v>0.28035416322991108</v>
      </c>
      <c r="AS56" s="219">
        <f t="shared" si="54"/>
        <v>0.28603630116763329</v>
      </c>
      <c r="AT56" s="219">
        <f t="shared" si="55"/>
        <v>0.28347320708527202</v>
      </c>
      <c r="AU56" s="219">
        <f t="shared" si="55"/>
        <v>0.26478413964167824</v>
      </c>
      <c r="AV56" s="219">
        <f t="shared" si="56"/>
        <v>0.24362284957426883</v>
      </c>
      <c r="AW56" s="219">
        <f t="shared" si="56"/>
        <v>0.23056944197545212</v>
      </c>
      <c r="AX56" s="219">
        <f t="shared" si="51"/>
        <v>0.22768570319557394</v>
      </c>
      <c r="AY56" s="219">
        <f t="shared" si="51"/>
        <v>0.22872445752099174</v>
      </c>
      <c r="AZ56" s="424">
        <f t="shared" si="52"/>
        <v>0.23595607555831596</v>
      </c>
      <c r="BA56" s="219">
        <f t="shared" si="52"/>
        <v>0.23000276172467604</v>
      </c>
      <c r="BB56" s="219">
        <f t="shared" si="52"/>
        <v>0.23177791848499193</v>
      </c>
      <c r="BC56" s="219">
        <f t="shared" si="52"/>
        <v>0.25502032696028837</v>
      </c>
      <c r="BD56" s="219" t="e">
        <f t="shared" si="52"/>
        <v>#DIV/0!</v>
      </c>
      <c r="BE56" s="424" t="e">
        <f t="shared" ref="BE56" si="61">+BE44/BE$10</f>
        <v>#DIV/0!</v>
      </c>
    </row>
    <row r="57" spans="1:57" s="214" customFormat="1" ht="15" customHeight="1">
      <c r="A57" s="413"/>
      <c r="V57" s="855"/>
      <c r="W57" s="863" t="s">
        <v>334</v>
      </c>
      <c r="X57" s="864"/>
      <c r="Y57" s="1326"/>
      <c r="Z57" s="1334" t="s">
        <v>839</v>
      </c>
      <c r="AA57" s="219">
        <f t="shared" si="49"/>
        <v>5.94859622347296E-2</v>
      </c>
      <c r="AB57" s="219">
        <f t="shared" si="49"/>
        <v>6.0123957968469206E-2</v>
      </c>
      <c r="AC57" s="219">
        <f t="shared" si="49"/>
        <v>5.6553428374223558E-2</v>
      </c>
      <c r="AD57" s="219">
        <f t="shared" si="49"/>
        <v>5.551727485166047E-2</v>
      </c>
      <c r="AE57" s="219">
        <f t="shared" si="49"/>
        <v>5.3434527547044322E-2</v>
      </c>
      <c r="AF57" s="219">
        <f t="shared" si="49"/>
        <v>5.4107817350045335E-2</v>
      </c>
      <c r="AG57" s="219">
        <f t="shared" si="49"/>
        <v>5.399223807460117E-2</v>
      </c>
      <c r="AH57" s="219">
        <f t="shared" si="49"/>
        <v>5.7797539043314965E-2</v>
      </c>
      <c r="AI57" s="219">
        <f t="shared" si="49"/>
        <v>5.8081874385034093E-2</v>
      </c>
      <c r="AJ57" s="219">
        <f t="shared" si="49"/>
        <v>5.6845489685256531E-2</v>
      </c>
      <c r="AK57" s="219">
        <f t="shared" si="49"/>
        <v>5.7868040492501806E-2</v>
      </c>
      <c r="AL57" s="219">
        <f t="shared" si="49"/>
        <v>5.9914953952275161E-2</v>
      </c>
      <c r="AM57" s="219">
        <f t="shared" si="49"/>
        <v>5.7900955255304441E-2</v>
      </c>
      <c r="AN57" s="219">
        <f t="shared" si="49"/>
        <v>5.7370942752817032E-2</v>
      </c>
      <c r="AO57" s="219">
        <f t="shared" si="49"/>
        <v>5.5048749185668093E-2</v>
      </c>
      <c r="AP57" s="219">
        <f t="shared" si="49"/>
        <v>4.948803386026495E-2</v>
      </c>
      <c r="AQ57" s="219">
        <f t="shared" si="49"/>
        <v>4.6618305659425291E-2</v>
      </c>
      <c r="AR57" s="219">
        <f t="shared" si="54"/>
        <v>4.3690255955899961E-2</v>
      </c>
      <c r="AS57" s="219">
        <f t="shared" si="54"/>
        <v>4.3811411447278452E-2</v>
      </c>
      <c r="AT57" s="219">
        <f t="shared" si="55"/>
        <v>3.8011640276103188E-2</v>
      </c>
      <c r="AU57" s="219">
        <f t="shared" si="55"/>
        <v>3.3968468256826846E-2</v>
      </c>
      <c r="AV57" s="219">
        <f t="shared" si="56"/>
        <v>3.5533935214871908E-2</v>
      </c>
      <c r="AW57" s="219">
        <f t="shared" si="56"/>
        <v>3.6366019733043792E-2</v>
      </c>
      <c r="AX57" s="219">
        <f t="shared" si="51"/>
        <v>3.6530378894938952E-2</v>
      </c>
      <c r="AY57" s="219">
        <f t="shared" si="51"/>
        <v>3.56237418236727E-2</v>
      </c>
      <c r="AZ57" s="424">
        <f t="shared" si="52"/>
        <v>3.6195539394519166E-2</v>
      </c>
      <c r="BA57" s="219">
        <f t="shared" si="52"/>
        <v>3.75954126281682E-2</v>
      </c>
      <c r="BB57" s="219">
        <f t="shared" si="52"/>
        <v>3.8989613444336761E-2</v>
      </c>
      <c r="BC57" s="219">
        <f t="shared" si="52"/>
        <v>4.3587573833706768E-2</v>
      </c>
      <c r="BD57" s="219" t="e">
        <f t="shared" si="52"/>
        <v>#DIV/0!</v>
      </c>
      <c r="BE57" s="424" t="e">
        <f t="shared" ref="BE57" si="62">+BE45/BE$10</f>
        <v>#DIV/0!</v>
      </c>
    </row>
    <row r="58" spans="1:57" s="214" customFormat="1" ht="15" customHeight="1">
      <c r="A58" s="413"/>
      <c r="V58" s="859"/>
      <c r="W58" s="862" t="s">
        <v>335</v>
      </c>
      <c r="X58" s="864"/>
      <c r="Y58" s="1330"/>
      <c r="Z58" s="1328" t="s">
        <v>833</v>
      </c>
      <c r="AA58" s="219">
        <f t="shared" si="49"/>
        <v>1.0825840230467967E-2</v>
      </c>
      <c r="AB58" s="219">
        <f t="shared" si="49"/>
        <v>1.3539020203722758E-2</v>
      </c>
      <c r="AC58" s="219">
        <f t="shared" si="49"/>
        <v>1.5181491763112641E-2</v>
      </c>
      <c r="AD58" s="219">
        <f t="shared" si="49"/>
        <v>1.6199649344242444E-2</v>
      </c>
      <c r="AE58" s="219">
        <f t="shared" si="49"/>
        <v>1.89468797744008E-2</v>
      </c>
      <c r="AF58" s="219">
        <f t="shared" si="49"/>
        <v>1.9767608929963855E-2</v>
      </c>
      <c r="AG58" s="219">
        <f t="shared" si="49"/>
        <v>1.7764592882007421E-2</v>
      </c>
      <c r="AH58" s="219">
        <f t="shared" si="49"/>
        <v>1.7084212815554549E-2</v>
      </c>
      <c r="AI58" s="219">
        <f t="shared" si="49"/>
        <v>1.5906593049235609E-2</v>
      </c>
      <c r="AJ58" s="219">
        <f t="shared" si="49"/>
        <v>1.4779120515633341E-2</v>
      </c>
      <c r="AK58" s="219">
        <f t="shared" si="49"/>
        <v>1.4033412726828481E-2</v>
      </c>
      <c r="AL58" s="219">
        <f t="shared" si="49"/>
        <v>1.3527995126196622E-2</v>
      </c>
      <c r="AM58" s="219">
        <f t="shared" si="49"/>
        <v>1.3281652176508171E-2</v>
      </c>
      <c r="AN58" s="219">
        <f t="shared" si="49"/>
        <v>1.3197080036966518E-2</v>
      </c>
      <c r="AO58" s="219">
        <f t="shared" si="49"/>
        <v>1.2864366728220904E-2</v>
      </c>
      <c r="AP58" s="219">
        <f t="shared" si="49"/>
        <v>1.2261391048296525E-2</v>
      </c>
      <c r="AQ58" s="219">
        <f t="shared" si="49"/>
        <v>1.2526422327411448E-2</v>
      </c>
      <c r="AR58" s="219">
        <f t="shared" si="54"/>
        <v>1.3478912568480458E-2</v>
      </c>
      <c r="AS58" s="219">
        <f t="shared" si="54"/>
        <v>1.6124254192881524E-2</v>
      </c>
      <c r="AT58" s="219">
        <f t="shared" si="55"/>
        <v>1.8276162132957654E-2</v>
      </c>
      <c r="AU58" s="219">
        <f t="shared" si="55"/>
        <v>1.7034699776399955E-2</v>
      </c>
      <c r="AV58" s="219">
        <f t="shared" si="56"/>
        <v>1.7613111006598483E-2</v>
      </c>
      <c r="AW58" s="219">
        <f t="shared" si="56"/>
        <v>2.1449218277942658E-2</v>
      </c>
      <c r="AX58" s="219">
        <f t="shared" si="51"/>
        <v>1.9121395575111812E-2</v>
      </c>
      <c r="AY58" s="219">
        <f t="shared" si="51"/>
        <v>2.0588664883272458E-2</v>
      </c>
      <c r="AZ58" s="424">
        <f t="shared" si="52"/>
        <v>1.8409949170498627E-2</v>
      </c>
      <c r="BA58" s="219">
        <f t="shared" si="52"/>
        <v>1.7216233663052236E-2</v>
      </c>
      <c r="BB58" s="219">
        <f t="shared" si="52"/>
        <v>1.7493255407801486E-2</v>
      </c>
      <c r="BC58" s="219">
        <f t="shared" si="52"/>
        <v>1.9339588671289182E-2</v>
      </c>
      <c r="BD58" s="219" t="e">
        <f t="shared" si="52"/>
        <v>#DIV/0!</v>
      </c>
      <c r="BE58" s="424" t="e">
        <f t="shared" ref="BE58" si="63">+BE46/BE$10</f>
        <v>#DIV/0!</v>
      </c>
    </row>
    <row r="60" spans="1:57" ht="84">
      <c r="B60" s="266"/>
      <c r="C60" s="266"/>
      <c r="D60" s="266"/>
      <c r="E60" s="266"/>
      <c r="F60" s="266"/>
      <c r="G60" s="266"/>
      <c r="H60" s="266"/>
      <c r="I60" s="266"/>
      <c r="J60" s="266"/>
      <c r="K60" s="266"/>
      <c r="L60" s="266"/>
      <c r="M60" s="266"/>
      <c r="N60" s="266"/>
      <c r="O60" s="266"/>
      <c r="P60" s="266"/>
      <c r="Q60" s="266"/>
      <c r="R60" s="266"/>
      <c r="S60" s="266"/>
      <c r="T60" s="266"/>
      <c r="U60" s="266"/>
      <c r="V60" s="266"/>
      <c r="W60" s="1921" t="s">
        <v>964</v>
      </c>
      <c r="Z60" s="1922" t="s">
        <v>1374</v>
      </c>
    </row>
  </sheetData>
  <mergeCells count="2">
    <mergeCell ref="V1:W1"/>
    <mergeCell ref="Y1:Z2"/>
  </mergeCells>
  <phoneticPr fontId="9"/>
  <pageMargins left="0.2" right="0.22" top="0.98425196850393704" bottom="0.98425196850393704" header="0.51181102362204722" footer="0.51181102362204722"/>
  <pageSetup paperSize="9" scale="33"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BH60"/>
  <sheetViews>
    <sheetView zoomScale="85" zoomScaleNormal="85" workbookViewId="0">
      <pane xSplit="24" ySplit="3" topLeftCell="BG34" activePane="bottomRight" state="frozen"/>
      <selection pane="topRight" activeCell="Y1" sqref="Y1"/>
      <selection pane="bottomLeft" activeCell="A4" sqref="A4"/>
      <selection pane="bottomRight" activeCell="CJ36" sqref="CJ36"/>
    </sheetView>
  </sheetViews>
  <sheetFormatPr defaultColWidth="9" defaultRowHeight="14"/>
  <cols>
    <col min="1" max="1" width="1.90625" style="266" customWidth="1"/>
    <col min="2" max="20" width="8.6328125" style="266" hidden="1" customWidth="1"/>
    <col min="21" max="21" width="1.6328125" style="266" customWidth="1"/>
    <col min="22" max="22" width="1.453125" style="104" customWidth="1"/>
    <col min="23" max="23" width="27.6328125" style="104" customWidth="1"/>
    <col min="24" max="24" width="1.6328125" style="104" customWidth="1"/>
    <col min="25" max="25" width="1.453125" style="104" customWidth="1"/>
    <col min="26" max="26" width="27.7265625" style="104" customWidth="1"/>
    <col min="27" max="50" width="7.90625" style="104" customWidth="1"/>
    <col min="51" max="52" width="7.90625" style="266" customWidth="1"/>
    <col min="53" max="54" width="7.90625" style="104" customWidth="1"/>
    <col min="55" max="55" width="8" style="266" customWidth="1"/>
    <col min="56" max="56" width="8" style="266" hidden="1" customWidth="1"/>
    <col min="57" max="57" width="8" style="104" hidden="1" customWidth="1"/>
    <col min="58" max="16384" width="9" style="104"/>
  </cols>
  <sheetData>
    <row r="1" spans="1:60" ht="52.5" customHeight="1">
      <c r="A1" s="849"/>
      <c r="V1" s="1998" t="s">
        <v>343</v>
      </c>
      <c r="W1" s="2000"/>
      <c r="Y1" s="2000" t="s">
        <v>1220</v>
      </c>
      <c r="Z1" s="2000"/>
      <c r="AA1" s="1693"/>
    </row>
    <row r="2" spans="1:60" ht="14.25" customHeight="1">
      <c r="V2" s="1440"/>
      <c r="Y2" s="2000"/>
      <c r="Z2" s="2000"/>
    </row>
    <row r="3" spans="1:60">
      <c r="V3" s="104" t="s">
        <v>344</v>
      </c>
      <c r="Y3" s="104" t="s">
        <v>1216</v>
      </c>
    </row>
    <row r="4" spans="1:60" ht="14.25" customHeight="1">
      <c r="V4" s="850" t="s">
        <v>323</v>
      </c>
      <c r="W4" s="851"/>
      <c r="Y4" s="850"/>
      <c r="Z4" s="851"/>
      <c r="AA4" s="123">
        <v>1990</v>
      </c>
      <c r="AB4" s="123">
        <v>1991</v>
      </c>
      <c r="AC4" s="123">
        <v>1992</v>
      </c>
      <c r="AD4" s="123">
        <v>1993</v>
      </c>
      <c r="AE4" s="123">
        <v>1994</v>
      </c>
      <c r="AF4" s="123">
        <v>1995</v>
      </c>
      <c r="AG4" s="123">
        <v>1996</v>
      </c>
      <c r="AH4" s="123">
        <v>1997</v>
      </c>
      <c r="AI4" s="123">
        <v>1998</v>
      </c>
      <c r="AJ4" s="123">
        <v>1999</v>
      </c>
      <c r="AK4" s="123">
        <v>2000</v>
      </c>
      <c r="AL4" s="123">
        <v>2001</v>
      </c>
      <c r="AM4" s="123">
        <v>2002</v>
      </c>
      <c r="AN4" s="123">
        <v>2003</v>
      </c>
      <c r="AO4" s="123">
        <v>2004</v>
      </c>
      <c r="AP4" s="123">
        <v>2005</v>
      </c>
      <c r="AQ4" s="123">
        <f t="shared" ref="AQ4:AW4" si="0">AP4+1</f>
        <v>2006</v>
      </c>
      <c r="AR4" s="123">
        <f t="shared" si="0"/>
        <v>2007</v>
      </c>
      <c r="AS4" s="123">
        <f t="shared" si="0"/>
        <v>2008</v>
      </c>
      <c r="AT4" s="123">
        <f t="shared" si="0"/>
        <v>2009</v>
      </c>
      <c r="AU4" s="123">
        <f t="shared" si="0"/>
        <v>2010</v>
      </c>
      <c r="AV4" s="123">
        <f t="shared" si="0"/>
        <v>2011</v>
      </c>
      <c r="AW4" s="123">
        <f t="shared" si="0"/>
        <v>2012</v>
      </c>
      <c r="AX4" s="123">
        <f t="shared" ref="AX4:BE4" si="1">AW4+1</f>
        <v>2013</v>
      </c>
      <c r="AY4" s="123">
        <f t="shared" si="1"/>
        <v>2014</v>
      </c>
      <c r="AZ4" s="123">
        <f t="shared" si="1"/>
        <v>2015</v>
      </c>
      <c r="BA4" s="123">
        <f t="shared" si="1"/>
        <v>2016</v>
      </c>
      <c r="BB4" s="123">
        <f t="shared" si="1"/>
        <v>2017</v>
      </c>
      <c r="BC4" s="123">
        <f t="shared" si="1"/>
        <v>2018</v>
      </c>
      <c r="BD4" s="123">
        <f t="shared" si="1"/>
        <v>2019</v>
      </c>
      <c r="BE4" s="123">
        <f t="shared" si="1"/>
        <v>2020</v>
      </c>
    </row>
    <row r="5" spans="1:60" s="214" customFormat="1" ht="15" customHeight="1">
      <c r="A5" s="413"/>
      <c r="B5" s="413"/>
      <c r="C5" s="413"/>
      <c r="D5" s="413"/>
      <c r="E5" s="413"/>
      <c r="F5" s="413"/>
      <c r="G5" s="413"/>
      <c r="H5" s="413"/>
      <c r="I5" s="413"/>
      <c r="J5" s="413"/>
      <c r="K5" s="413"/>
      <c r="L5" s="413"/>
      <c r="M5" s="413"/>
      <c r="N5" s="413"/>
      <c r="O5" s="413"/>
      <c r="P5" s="413"/>
      <c r="Q5" s="413"/>
      <c r="R5" s="413"/>
      <c r="S5" s="413"/>
      <c r="T5" s="413"/>
      <c r="U5" s="413"/>
      <c r="V5" s="860" t="s">
        <v>170</v>
      </c>
      <c r="W5" s="865"/>
      <c r="Y5" s="852" t="s">
        <v>624</v>
      </c>
      <c r="Z5" s="853"/>
      <c r="AA5" s="222">
        <v>123611</v>
      </c>
      <c r="AB5" s="222">
        <v>124101</v>
      </c>
      <c r="AC5" s="222">
        <v>124567</v>
      </c>
      <c r="AD5" s="222">
        <v>124938</v>
      </c>
      <c r="AE5" s="222">
        <v>125265</v>
      </c>
      <c r="AF5" s="222">
        <v>125570</v>
      </c>
      <c r="AG5" s="222">
        <v>125859</v>
      </c>
      <c r="AH5" s="222">
        <v>126157</v>
      </c>
      <c r="AI5" s="222">
        <v>126472</v>
      </c>
      <c r="AJ5" s="222">
        <v>126667</v>
      </c>
      <c r="AK5" s="222">
        <v>126926</v>
      </c>
      <c r="AL5" s="222">
        <v>127316</v>
      </c>
      <c r="AM5" s="222">
        <v>127486</v>
      </c>
      <c r="AN5" s="222">
        <v>127694</v>
      </c>
      <c r="AO5" s="222">
        <v>127787</v>
      </c>
      <c r="AP5" s="222">
        <v>127768</v>
      </c>
      <c r="AQ5" s="222">
        <v>127901</v>
      </c>
      <c r="AR5" s="222">
        <v>128033</v>
      </c>
      <c r="AS5" s="222">
        <v>128084</v>
      </c>
      <c r="AT5" s="222">
        <v>128032</v>
      </c>
      <c r="AU5" s="222">
        <v>128057.35199999998</v>
      </c>
      <c r="AV5" s="222">
        <v>127834.23300000001</v>
      </c>
      <c r="AW5" s="222">
        <v>127592.65700000001</v>
      </c>
      <c r="AX5" s="222">
        <v>127413.88800000001</v>
      </c>
      <c r="AY5" s="222">
        <v>127237.15</v>
      </c>
      <c r="AZ5" s="222">
        <v>127094.745</v>
      </c>
      <c r="BA5" s="222">
        <v>126932.772</v>
      </c>
      <c r="BB5" s="222">
        <v>126706.20999999999</v>
      </c>
      <c r="BC5" s="222">
        <v>126443.18</v>
      </c>
      <c r="BD5" s="222">
        <v>0</v>
      </c>
      <c r="BE5" s="222">
        <v>0</v>
      </c>
    </row>
    <row r="6" spans="1:60" ht="43.5" customHeight="1">
      <c r="V6" s="2001" t="s">
        <v>345</v>
      </c>
      <c r="W6" s="2001"/>
      <c r="Y6" s="2001" t="s">
        <v>1399</v>
      </c>
      <c r="Z6" s="2001"/>
      <c r="AY6" s="104"/>
      <c r="AZ6" s="104"/>
      <c r="BC6" s="104"/>
      <c r="BD6" s="104"/>
    </row>
    <row r="7" spans="1:60" ht="14.25" customHeight="1">
      <c r="V7" s="2002"/>
      <c r="W7" s="2002"/>
      <c r="Y7" s="2003"/>
      <c r="Z7" s="2003"/>
      <c r="AY7" s="104"/>
      <c r="AZ7" s="104"/>
      <c r="BC7" s="104"/>
      <c r="BD7" s="104"/>
      <c r="BH7" s="104" t="s">
        <v>21</v>
      </c>
    </row>
    <row r="8" spans="1:60" ht="16.5">
      <c r="V8" s="104" t="s">
        <v>1217</v>
      </c>
      <c r="Y8" s="1323" t="s">
        <v>1218</v>
      </c>
      <c r="Z8" s="1323"/>
      <c r="AY8" s="104"/>
      <c r="AZ8" s="104"/>
      <c r="BC8" s="104"/>
      <c r="BD8" s="104"/>
    </row>
    <row r="9" spans="1:60">
      <c r="V9" s="850" t="s">
        <v>323</v>
      </c>
      <c r="W9" s="851"/>
      <c r="Y9" s="850" t="s">
        <v>842</v>
      </c>
      <c r="Z9" s="851"/>
      <c r="AA9" s="123">
        <v>1990</v>
      </c>
      <c r="AB9" s="123">
        <v>1991</v>
      </c>
      <c r="AC9" s="123">
        <v>1992</v>
      </c>
      <c r="AD9" s="123">
        <v>1993</v>
      </c>
      <c r="AE9" s="123">
        <v>1994</v>
      </c>
      <c r="AF9" s="123">
        <v>1995</v>
      </c>
      <c r="AG9" s="123">
        <v>1996</v>
      </c>
      <c r="AH9" s="123">
        <v>1997</v>
      </c>
      <c r="AI9" s="123">
        <v>1998</v>
      </c>
      <c r="AJ9" s="123">
        <v>1999</v>
      </c>
      <c r="AK9" s="123">
        <v>2000</v>
      </c>
      <c r="AL9" s="123">
        <v>2001</v>
      </c>
      <c r="AM9" s="123">
        <v>2002</v>
      </c>
      <c r="AN9" s="123">
        <v>2003</v>
      </c>
      <c r="AO9" s="123">
        <v>2004</v>
      </c>
      <c r="AP9" s="123">
        <v>2005</v>
      </c>
      <c r="AQ9" s="123">
        <f t="shared" ref="AQ9:AW9" si="2">AP9+1</f>
        <v>2006</v>
      </c>
      <c r="AR9" s="123">
        <f t="shared" si="2"/>
        <v>2007</v>
      </c>
      <c r="AS9" s="123">
        <f t="shared" si="2"/>
        <v>2008</v>
      </c>
      <c r="AT9" s="123">
        <f t="shared" si="2"/>
        <v>2009</v>
      </c>
      <c r="AU9" s="123">
        <f t="shared" si="2"/>
        <v>2010</v>
      </c>
      <c r="AV9" s="123">
        <f t="shared" si="2"/>
        <v>2011</v>
      </c>
      <c r="AW9" s="123">
        <f t="shared" si="2"/>
        <v>2012</v>
      </c>
      <c r="AX9" s="123">
        <f t="shared" ref="AX9:BE9" si="3">AW9+1</f>
        <v>2013</v>
      </c>
      <c r="AY9" s="123">
        <f t="shared" si="3"/>
        <v>2014</v>
      </c>
      <c r="AZ9" s="123">
        <f t="shared" si="3"/>
        <v>2015</v>
      </c>
      <c r="BA9" s="123">
        <f t="shared" si="3"/>
        <v>2016</v>
      </c>
      <c r="BB9" s="123">
        <f t="shared" si="3"/>
        <v>2017</v>
      </c>
      <c r="BC9" s="123">
        <f t="shared" si="3"/>
        <v>2018</v>
      </c>
      <c r="BD9" s="123">
        <f t="shared" si="3"/>
        <v>2019</v>
      </c>
      <c r="BE9" s="123">
        <f t="shared" si="3"/>
        <v>2020</v>
      </c>
    </row>
    <row r="10" spans="1:60" s="214" customFormat="1" ht="15" customHeight="1">
      <c r="A10" s="413"/>
      <c r="B10" s="413"/>
      <c r="C10" s="413"/>
      <c r="D10" s="413"/>
      <c r="E10" s="413"/>
      <c r="F10" s="413"/>
      <c r="G10" s="413"/>
      <c r="H10" s="413"/>
      <c r="I10" s="413"/>
      <c r="J10" s="413"/>
      <c r="K10" s="413"/>
      <c r="L10" s="413"/>
      <c r="M10" s="413"/>
      <c r="N10" s="413"/>
      <c r="O10" s="413"/>
      <c r="P10" s="413"/>
      <c r="Q10" s="413"/>
      <c r="R10" s="413"/>
      <c r="S10" s="413"/>
      <c r="T10" s="413"/>
      <c r="U10" s="413"/>
      <c r="V10" s="854" t="s">
        <v>326</v>
      </c>
      <c r="W10" s="1272"/>
      <c r="Y10" s="1324" t="s">
        <v>5</v>
      </c>
      <c r="Z10" s="1694"/>
      <c r="AA10" s="215">
        <f t="shared" ref="AA10:AQ10" si="4">SUM(AA11:AA20)</f>
        <v>1566.6356883293606</v>
      </c>
      <c r="AB10" s="215">
        <f t="shared" si="4"/>
        <v>1581.2092414853171</v>
      </c>
      <c r="AC10" s="215">
        <f t="shared" si="4"/>
        <v>1696.8181029894697</v>
      </c>
      <c r="AD10" s="215">
        <f t="shared" si="4"/>
        <v>1722.6353859888252</v>
      </c>
      <c r="AE10" s="215">
        <f t="shared" si="4"/>
        <v>1856.513961028221</v>
      </c>
      <c r="AF10" s="215">
        <f t="shared" si="4"/>
        <v>1875.0851010406773</v>
      </c>
      <c r="AG10" s="215">
        <f t="shared" si="4"/>
        <v>1936.3824917729532</v>
      </c>
      <c r="AH10" s="215">
        <f t="shared" si="4"/>
        <v>1843.6937283063951</v>
      </c>
      <c r="AI10" s="215">
        <f t="shared" si="4"/>
        <v>1853.8574547779997</v>
      </c>
      <c r="AJ10" s="215">
        <f t="shared" si="4"/>
        <v>1939.5788262453798</v>
      </c>
      <c r="AK10" s="215">
        <f t="shared" si="4"/>
        <v>1979.2472732263193</v>
      </c>
      <c r="AL10" s="215">
        <f t="shared" si="4"/>
        <v>1943.8550585251007</v>
      </c>
      <c r="AM10" s="215">
        <f t="shared" si="4"/>
        <v>2038.4316980246417</v>
      </c>
      <c r="AN10" s="215">
        <f t="shared" si="4"/>
        <v>2066.4559963864826</v>
      </c>
      <c r="AO10" s="215">
        <f t="shared" si="4"/>
        <v>2033.4701084810476</v>
      </c>
      <c r="AP10" s="215">
        <f t="shared" si="4"/>
        <v>2057.8105145647169</v>
      </c>
      <c r="AQ10" s="215">
        <f t="shared" si="4"/>
        <v>1963.4444422160302</v>
      </c>
      <c r="AR10" s="215">
        <f t="shared" ref="AR10:AW10" si="5">SUM(AR11:AR20)</f>
        <v>2037.2773109679486</v>
      </c>
      <c r="AS10" s="215">
        <f t="shared" si="5"/>
        <v>2005.5689372868376</v>
      </c>
      <c r="AT10" s="215">
        <f t="shared" si="5"/>
        <v>1914.9244145850814</v>
      </c>
      <c r="AU10" s="215">
        <f t="shared" si="5"/>
        <v>2041.2452738941752</v>
      </c>
      <c r="AV10" s="215">
        <f t="shared" si="5"/>
        <v>2156.0378599249411</v>
      </c>
      <c r="AW10" s="215">
        <f t="shared" si="5"/>
        <v>2333.3839423731065</v>
      </c>
      <c r="AX10" s="215">
        <f t="shared" ref="AX10:BE10" si="6">SUM(AX11:AX20)</f>
        <v>2275.4726042535599</v>
      </c>
      <c r="AY10" s="215">
        <f t="shared" si="6"/>
        <v>2125.7645294439471</v>
      </c>
      <c r="AZ10" s="215">
        <f t="shared" si="6"/>
        <v>2068.9155666555052</v>
      </c>
      <c r="BA10" s="215">
        <f t="shared" si="6"/>
        <v>2035.2402794931891</v>
      </c>
      <c r="BB10" s="215">
        <f t="shared" si="6"/>
        <v>2066.8559336571607</v>
      </c>
      <c r="BC10" s="215">
        <f t="shared" ref="BC10" si="7">SUM(BC11:BC20)</f>
        <v>1920.9455738569213</v>
      </c>
      <c r="BD10" s="215">
        <f t="shared" si="6"/>
        <v>0</v>
      </c>
      <c r="BE10" s="215">
        <f t="shared" si="6"/>
        <v>0</v>
      </c>
    </row>
    <row r="11" spans="1:60" s="214" customFormat="1" ht="15" customHeight="1">
      <c r="A11" s="413"/>
      <c r="B11" s="413"/>
      <c r="C11" s="413"/>
      <c r="D11" s="413"/>
      <c r="E11" s="413"/>
      <c r="F11" s="413"/>
      <c r="G11" s="413"/>
      <c r="H11" s="413"/>
      <c r="I11" s="413"/>
      <c r="J11" s="413"/>
      <c r="K11" s="413"/>
      <c r="L11" s="413"/>
      <c r="M11" s="413"/>
      <c r="N11" s="413"/>
      <c r="O11" s="413"/>
      <c r="P11" s="413"/>
      <c r="Q11" s="413"/>
      <c r="R11" s="413"/>
      <c r="S11" s="413"/>
      <c r="T11" s="413"/>
      <c r="U11" s="413"/>
      <c r="V11" s="855"/>
      <c r="W11" s="1273" t="s">
        <v>327</v>
      </c>
      <c r="Y11" s="1326"/>
      <c r="Z11" s="1695" t="s">
        <v>825</v>
      </c>
      <c r="AA11" s="1645">
        <v>2.5094841602840035</v>
      </c>
      <c r="AB11" s="1645">
        <v>2.2192863354646981</v>
      </c>
      <c r="AC11" s="1645">
        <v>2.961854138992666</v>
      </c>
      <c r="AD11" s="1645">
        <v>2.4606126931457561</v>
      </c>
      <c r="AE11" s="1645">
        <v>1.7966329280478188</v>
      </c>
      <c r="AF11" s="1645">
        <v>1.4040763602188022</v>
      </c>
      <c r="AG11" s="1645">
        <v>2.0215125336654509</v>
      </c>
      <c r="AH11" s="1645">
        <v>1.6489152051259979</v>
      </c>
      <c r="AI11" s="1645">
        <v>1.0575174794409079</v>
      </c>
      <c r="AJ11" s="1645">
        <v>0</v>
      </c>
      <c r="AK11" s="1645">
        <v>0</v>
      </c>
      <c r="AL11" s="1645">
        <v>0</v>
      </c>
      <c r="AM11" s="1645">
        <v>0</v>
      </c>
      <c r="AN11" s="1645">
        <v>0</v>
      </c>
      <c r="AO11" s="1645">
        <v>0</v>
      </c>
      <c r="AP11" s="1645">
        <v>0</v>
      </c>
      <c r="AQ11" s="1645">
        <v>0</v>
      </c>
      <c r="AR11" s="1645">
        <v>0</v>
      </c>
      <c r="AS11" s="1645">
        <v>0</v>
      </c>
      <c r="AT11" s="1645">
        <v>0</v>
      </c>
      <c r="AU11" s="1645">
        <v>0</v>
      </c>
      <c r="AV11" s="1645">
        <v>0</v>
      </c>
      <c r="AW11" s="1645">
        <v>0</v>
      </c>
      <c r="AX11" s="1645">
        <v>0</v>
      </c>
      <c r="AY11" s="1645">
        <v>0</v>
      </c>
      <c r="AZ11" s="1646">
        <v>0</v>
      </c>
      <c r="BA11" s="1645">
        <v>0</v>
      </c>
      <c r="BB11" s="1645">
        <v>0</v>
      </c>
      <c r="BC11" s="1645">
        <v>0</v>
      </c>
      <c r="BD11" s="220">
        <v>0</v>
      </c>
      <c r="BE11" s="216">
        <v>0</v>
      </c>
    </row>
    <row r="12" spans="1:60" s="214" customFormat="1" ht="15" customHeight="1">
      <c r="A12" s="413"/>
      <c r="B12" s="413"/>
      <c r="C12" s="413"/>
      <c r="D12" s="413"/>
      <c r="E12" s="413"/>
      <c r="F12" s="413"/>
      <c r="G12" s="413"/>
      <c r="H12" s="413"/>
      <c r="I12" s="413"/>
      <c r="J12" s="413"/>
      <c r="K12" s="413"/>
      <c r="L12" s="413"/>
      <c r="M12" s="413"/>
      <c r="N12" s="413"/>
      <c r="O12" s="413"/>
      <c r="P12" s="413"/>
      <c r="Q12" s="413"/>
      <c r="R12" s="413"/>
      <c r="S12" s="413"/>
      <c r="T12" s="413"/>
      <c r="U12" s="413"/>
      <c r="V12" s="855"/>
      <c r="W12" s="1274" t="s">
        <v>328</v>
      </c>
      <c r="Y12" s="1326"/>
      <c r="Z12" s="1696" t="s">
        <v>826</v>
      </c>
      <c r="AA12" s="216">
        <v>213.90546890194696</v>
      </c>
      <c r="AB12" s="216">
        <v>211.4550009650176</v>
      </c>
      <c r="AC12" s="216">
        <v>225.4565849547505</v>
      </c>
      <c r="AD12" s="216">
        <v>237.2020661806576</v>
      </c>
      <c r="AE12" s="216">
        <v>230.66222307171611</v>
      </c>
      <c r="AF12" s="216">
        <v>245.14782844456656</v>
      </c>
      <c r="AG12" s="216">
        <v>258.46135332829078</v>
      </c>
      <c r="AH12" s="216">
        <v>240.06679924095889</v>
      </c>
      <c r="AI12" s="216">
        <v>236.73283509686723</v>
      </c>
      <c r="AJ12" s="216">
        <v>246.71363075560404</v>
      </c>
      <c r="AK12" s="216">
        <v>270.84265536795419</v>
      </c>
      <c r="AL12" s="216">
        <v>248.54989743783548</v>
      </c>
      <c r="AM12" s="216">
        <v>264.24241958057996</v>
      </c>
      <c r="AN12" s="216">
        <v>230.6546567362779</v>
      </c>
      <c r="AO12" s="216">
        <v>245.95044843496601</v>
      </c>
      <c r="AP12" s="216">
        <v>260.39971589075589</v>
      </c>
      <c r="AQ12" s="216">
        <v>230.99876535670089</v>
      </c>
      <c r="AR12" s="216">
        <v>221.70930956999027</v>
      </c>
      <c r="AS12" s="216">
        <v>203.52272396245164</v>
      </c>
      <c r="AT12" s="216">
        <v>203.84966453437636</v>
      </c>
      <c r="AU12" s="216">
        <v>218.02397235294737</v>
      </c>
      <c r="AV12" s="216">
        <v>214.52587293556408</v>
      </c>
      <c r="AW12" s="216">
        <v>209.72500283531394</v>
      </c>
      <c r="AX12" s="216">
        <v>198.47648484306418</v>
      </c>
      <c r="AY12" s="216">
        <v>186.82840593917157</v>
      </c>
      <c r="AZ12" s="220">
        <v>175.50395980580154</v>
      </c>
      <c r="BA12" s="216">
        <v>180.04086420619331</v>
      </c>
      <c r="BB12" s="216">
        <v>193.85691349440378</v>
      </c>
      <c r="BC12" s="216">
        <v>160.45542260864977</v>
      </c>
      <c r="BD12" s="220">
        <v>0</v>
      </c>
      <c r="BE12" s="216">
        <v>0</v>
      </c>
    </row>
    <row r="13" spans="1:60" s="214" customFormat="1" ht="15" customHeight="1">
      <c r="A13" s="413"/>
      <c r="B13" s="413"/>
      <c r="C13" s="413"/>
      <c r="D13" s="413"/>
      <c r="E13" s="413"/>
      <c r="F13" s="413"/>
      <c r="G13" s="413"/>
      <c r="H13" s="413"/>
      <c r="I13" s="413"/>
      <c r="J13" s="413"/>
      <c r="K13" s="413"/>
      <c r="L13" s="413"/>
      <c r="M13" s="413"/>
      <c r="N13" s="413"/>
      <c r="O13" s="413"/>
      <c r="P13" s="413"/>
      <c r="Q13" s="413"/>
      <c r="R13" s="413"/>
      <c r="S13" s="413"/>
      <c r="T13" s="413"/>
      <c r="U13" s="413"/>
      <c r="V13" s="855"/>
      <c r="W13" s="1274" t="s">
        <v>4</v>
      </c>
      <c r="Y13" s="1326"/>
      <c r="Z13" s="1696" t="s">
        <v>4</v>
      </c>
      <c r="AA13" s="216">
        <v>106.37036993466666</v>
      </c>
      <c r="AB13" s="216">
        <v>109.30570706871087</v>
      </c>
      <c r="AC13" s="216">
        <v>110.60489173748417</v>
      </c>
      <c r="AD13" s="216">
        <v>116.8857781200735</v>
      </c>
      <c r="AE13" s="216">
        <v>119.60632862087226</v>
      </c>
      <c r="AF13" s="216">
        <v>121.92002304213867</v>
      </c>
      <c r="AG13" s="216">
        <v>124.07519541367461</v>
      </c>
      <c r="AH13" s="216">
        <v>119.61332689136566</v>
      </c>
      <c r="AI13" s="216">
        <v>123.94840283298296</v>
      </c>
      <c r="AJ13" s="216">
        <v>124.46348376832921</v>
      </c>
      <c r="AK13" s="216">
        <v>124.92935300550182</v>
      </c>
      <c r="AL13" s="216">
        <v>119.90509207802231</v>
      </c>
      <c r="AM13" s="216">
        <v>120.35777945448145</v>
      </c>
      <c r="AN13" s="216">
        <v>126.26858112909314</v>
      </c>
      <c r="AO13" s="216">
        <v>116.24626011963173</v>
      </c>
      <c r="AP13" s="216">
        <v>112.93544526455614</v>
      </c>
      <c r="AQ13" s="216">
        <v>112.32779281729565</v>
      </c>
      <c r="AR13" s="216">
        <v>114.16883728616278</v>
      </c>
      <c r="AS13" s="216">
        <v>107.55242751323536</v>
      </c>
      <c r="AT13" s="216">
        <v>105.08940197928956</v>
      </c>
      <c r="AU13" s="216">
        <v>110.83354043396102</v>
      </c>
      <c r="AV13" s="216">
        <v>101.9164892093209</v>
      </c>
      <c r="AW13" s="216">
        <v>108.00184372896963</v>
      </c>
      <c r="AX13" s="216">
        <v>105.66157046104871</v>
      </c>
      <c r="AY13" s="1645">
        <v>99.316716538921398</v>
      </c>
      <c r="AZ13" s="1646">
        <v>97.397555005295928</v>
      </c>
      <c r="BA13" s="1645">
        <v>92.380406649769512</v>
      </c>
      <c r="BB13" s="1645">
        <v>98.78853286350305</v>
      </c>
      <c r="BC13" s="1645">
        <v>88.779601873625012</v>
      </c>
      <c r="BD13" s="220">
        <v>0</v>
      </c>
      <c r="BE13" s="216">
        <v>0</v>
      </c>
    </row>
    <row r="14" spans="1:60" s="214" customFormat="1" ht="15" customHeight="1">
      <c r="A14" s="413"/>
      <c r="B14" s="413"/>
      <c r="C14" s="413"/>
      <c r="D14" s="413"/>
      <c r="E14" s="413"/>
      <c r="F14" s="413"/>
      <c r="G14" s="413"/>
      <c r="H14" s="413"/>
      <c r="I14" s="413"/>
      <c r="J14" s="413"/>
      <c r="K14" s="413"/>
      <c r="L14" s="413"/>
      <c r="M14" s="413"/>
      <c r="N14" s="413"/>
      <c r="O14" s="413"/>
      <c r="P14" s="413"/>
      <c r="Q14" s="413"/>
      <c r="R14" s="413"/>
      <c r="S14" s="413"/>
      <c r="T14" s="413"/>
      <c r="U14" s="413"/>
      <c r="V14" s="855"/>
      <c r="W14" s="1275" t="s">
        <v>329</v>
      </c>
      <c r="Y14" s="1326"/>
      <c r="Z14" s="1697" t="s">
        <v>827</v>
      </c>
      <c r="AA14" s="216">
        <v>147.78094949102078</v>
      </c>
      <c r="AB14" s="216">
        <v>154.86734289713604</v>
      </c>
      <c r="AC14" s="216">
        <v>160.45127565920251</v>
      </c>
      <c r="AD14" s="216">
        <v>168.85814255947261</v>
      </c>
      <c r="AE14" s="216">
        <v>157.52179755609498</v>
      </c>
      <c r="AF14" s="216">
        <v>168.89549857420857</v>
      </c>
      <c r="AG14" s="216">
        <v>170.66935160567974</v>
      </c>
      <c r="AH14" s="216">
        <v>167.61667805016432</v>
      </c>
      <c r="AI14" s="216">
        <v>166.24581241811379</v>
      </c>
      <c r="AJ14" s="216">
        <v>170.31226110943575</v>
      </c>
      <c r="AK14" s="216">
        <v>173.27012646307304</v>
      </c>
      <c r="AL14" s="216">
        <v>169.99371872857063</v>
      </c>
      <c r="AM14" s="216">
        <v>174.95060019024208</v>
      </c>
      <c r="AN14" s="216">
        <v>174.9330916059306</v>
      </c>
      <c r="AO14" s="216">
        <v>169.98895848506891</v>
      </c>
      <c r="AP14" s="216">
        <v>177.62813599330488</v>
      </c>
      <c r="AQ14" s="216">
        <v>173.6597848520795</v>
      </c>
      <c r="AR14" s="216">
        <v>174.95813774733119</v>
      </c>
      <c r="AS14" s="216">
        <v>170.67223705090399</v>
      </c>
      <c r="AT14" s="216">
        <v>170.24502184549954</v>
      </c>
      <c r="AU14" s="216">
        <v>172.61265592525723</v>
      </c>
      <c r="AV14" s="216">
        <v>172.79222784710976</v>
      </c>
      <c r="AW14" s="216">
        <v>173.10420664859109</v>
      </c>
      <c r="AX14" s="216">
        <v>169.27403043793922</v>
      </c>
      <c r="AY14" s="216">
        <v>169.80469668119221</v>
      </c>
      <c r="AZ14" s="220">
        <v>162.92696123314124</v>
      </c>
      <c r="BA14" s="216">
        <v>166.48619079843749</v>
      </c>
      <c r="BB14" s="216">
        <v>175.0502408111729</v>
      </c>
      <c r="BC14" s="216">
        <v>163.21891126693788</v>
      </c>
      <c r="BD14" s="220">
        <v>0</v>
      </c>
      <c r="BE14" s="216">
        <v>0</v>
      </c>
    </row>
    <row r="15" spans="1:60" s="214" customFormat="1" ht="15" customHeight="1">
      <c r="A15" s="413"/>
      <c r="B15" s="413"/>
      <c r="C15" s="413"/>
      <c r="D15" s="413"/>
      <c r="E15" s="413"/>
      <c r="F15" s="413"/>
      <c r="G15" s="413"/>
      <c r="H15" s="413"/>
      <c r="I15" s="413"/>
      <c r="J15" s="413"/>
      <c r="K15" s="413"/>
      <c r="L15" s="413"/>
      <c r="M15" s="413"/>
      <c r="N15" s="413"/>
      <c r="O15" s="413"/>
      <c r="P15" s="413"/>
      <c r="Q15" s="413"/>
      <c r="R15" s="413"/>
      <c r="S15" s="413"/>
      <c r="T15" s="413"/>
      <c r="U15" s="413"/>
      <c r="V15" s="855"/>
      <c r="W15" s="1274" t="s">
        <v>330</v>
      </c>
      <c r="Y15" s="1326"/>
      <c r="Z15" s="1696" t="s">
        <v>828</v>
      </c>
      <c r="AA15" s="216">
        <v>585.62526674305582</v>
      </c>
      <c r="AB15" s="216">
        <v>589.00156157775507</v>
      </c>
      <c r="AC15" s="216">
        <v>618.43232767880238</v>
      </c>
      <c r="AD15" s="216">
        <v>584.80777284563214</v>
      </c>
      <c r="AE15" s="216">
        <v>673.69266419768996</v>
      </c>
      <c r="AF15" s="216">
        <v>658.892933119291</v>
      </c>
      <c r="AG15" s="216">
        <v>659.94933307878046</v>
      </c>
      <c r="AH15" s="216">
        <v>644.66800616581872</v>
      </c>
      <c r="AI15" s="216">
        <v>622.1809247035402</v>
      </c>
      <c r="AJ15" s="216">
        <v>663.23914528930879</v>
      </c>
      <c r="AK15" s="216">
        <v>656.168287791534</v>
      </c>
      <c r="AL15" s="216">
        <v>658.23205715448944</v>
      </c>
      <c r="AM15" s="216">
        <v>720.38873229766398</v>
      </c>
      <c r="AN15" s="216">
        <v>765.12342385547481</v>
      </c>
      <c r="AO15" s="216">
        <v>751.2679443089595</v>
      </c>
      <c r="AP15" s="216">
        <v>782.64419318332943</v>
      </c>
      <c r="AQ15" s="216">
        <v>748.48952883053948</v>
      </c>
      <c r="AR15" s="216">
        <v>838.20016883735013</v>
      </c>
      <c r="AS15" s="216">
        <v>829.36338661930131</v>
      </c>
      <c r="AT15" s="216">
        <v>784.57072797384728</v>
      </c>
      <c r="AU15" s="216">
        <v>894.62458590320603</v>
      </c>
      <c r="AV15" s="216">
        <v>1026.3857003063906</v>
      </c>
      <c r="AW15" s="216">
        <v>1169.0696768674075</v>
      </c>
      <c r="AX15" s="216">
        <v>1156.7676448652671</v>
      </c>
      <c r="AY15" s="216">
        <v>1063.5806077059403</v>
      </c>
      <c r="AZ15" s="220">
        <v>1031.4361137098495</v>
      </c>
      <c r="BA15" s="216">
        <v>1016.1597288451561</v>
      </c>
      <c r="BB15" s="216">
        <v>1002.8610586463427</v>
      </c>
      <c r="BC15" s="216">
        <v>897.26972040282408</v>
      </c>
      <c r="BD15" s="220">
        <v>0</v>
      </c>
      <c r="BE15" s="216">
        <v>0</v>
      </c>
    </row>
    <row r="16" spans="1:60" s="214" customFormat="1" ht="15" customHeight="1">
      <c r="A16" s="413"/>
      <c r="B16" s="413"/>
      <c r="C16" s="413"/>
      <c r="D16" s="413"/>
      <c r="E16" s="413"/>
      <c r="F16" s="413"/>
      <c r="G16" s="413"/>
      <c r="H16" s="413"/>
      <c r="I16" s="413"/>
      <c r="J16" s="413"/>
      <c r="K16" s="413"/>
      <c r="L16" s="413"/>
      <c r="M16" s="413"/>
      <c r="N16" s="413"/>
      <c r="O16" s="413"/>
      <c r="P16" s="413"/>
      <c r="Q16" s="413"/>
      <c r="R16" s="413"/>
      <c r="S16" s="413"/>
      <c r="T16" s="413"/>
      <c r="U16" s="413"/>
      <c r="V16" s="855"/>
      <c r="W16" s="1274" t="s">
        <v>331</v>
      </c>
      <c r="Y16" s="1326"/>
      <c r="Z16" s="1696" t="s">
        <v>829</v>
      </c>
      <c r="AA16" s="1649">
        <v>0.87673902570916884</v>
      </c>
      <c r="AB16" s="1649">
        <v>0.78460668670234657</v>
      </c>
      <c r="AC16" s="1649">
        <v>0.80418915642853472</v>
      </c>
      <c r="AD16" s="1649">
        <v>0.76525669942824748</v>
      </c>
      <c r="AE16" s="1649">
        <v>0.71970907602182754</v>
      </c>
      <c r="AF16" s="1649">
        <v>0.68867717617694224</v>
      </c>
      <c r="AG16" s="1649">
        <v>0.65739492529708043</v>
      </c>
      <c r="AH16" s="1649">
        <v>0.60378932477769864</v>
      </c>
      <c r="AI16" s="1649">
        <v>0.58755871431247664</v>
      </c>
      <c r="AJ16" s="1649">
        <v>0.60075608083756149</v>
      </c>
      <c r="AK16" s="1649">
        <v>0.58393604570287139</v>
      </c>
      <c r="AL16" s="1649">
        <v>0.54791221873840545</v>
      </c>
      <c r="AM16" s="1649">
        <v>0.57358962885106701</v>
      </c>
      <c r="AN16" s="1649">
        <v>0.58424557553538725</v>
      </c>
      <c r="AO16" s="1649">
        <v>0.56413889045836452</v>
      </c>
      <c r="AP16" s="1649">
        <v>0.60348141394624188</v>
      </c>
      <c r="AQ16" s="1649">
        <v>0.57061679976900859</v>
      </c>
      <c r="AR16" s="1649">
        <v>0.61223182178830471</v>
      </c>
      <c r="AS16" s="1649">
        <v>0.58753233920225834</v>
      </c>
      <c r="AT16" s="1649">
        <v>0.55294604729686581</v>
      </c>
      <c r="AU16" s="1649">
        <v>0.55116993163776928</v>
      </c>
      <c r="AV16" s="1649">
        <v>0.57043860496235743</v>
      </c>
      <c r="AW16" s="1649">
        <v>0.57103078606207036</v>
      </c>
      <c r="AX16" s="1649">
        <v>0.56620545980662607</v>
      </c>
      <c r="AY16" s="1649">
        <v>0.52542347198720685</v>
      </c>
      <c r="AZ16" s="1650">
        <v>0.5036338148801256</v>
      </c>
      <c r="BA16" s="1649">
        <v>0.50733361967219037</v>
      </c>
      <c r="BB16" s="1649">
        <v>0.50566909330582843</v>
      </c>
      <c r="BC16" s="1649">
        <v>0.46209509762668449</v>
      </c>
      <c r="BD16" s="220">
        <v>0</v>
      </c>
      <c r="BE16" s="216">
        <v>0</v>
      </c>
    </row>
    <row r="17" spans="1:57" s="214" customFormat="1" ht="15" customHeight="1">
      <c r="A17" s="413"/>
      <c r="B17" s="413"/>
      <c r="C17" s="413"/>
      <c r="D17" s="413"/>
      <c r="E17" s="413"/>
      <c r="F17" s="413"/>
      <c r="G17" s="413"/>
      <c r="H17" s="413"/>
      <c r="I17" s="413"/>
      <c r="J17" s="413"/>
      <c r="K17" s="413"/>
      <c r="L17" s="413"/>
      <c r="M17" s="413"/>
      <c r="N17" s="413"/>
      <c r="O17" s="413"/>
      <c r="P17" s="413"/>
      <c r="Q17" s="413"/>
      <c r="R17" s="413"/>
      <c r="S17" s="413"/>
      <c r="T17" s="413"/>
      <c r="U17" s="413"/>
      <c r="V17" s="855"/>
      <c r="W17" s="1274" t="s">
        <v>332</v>
      </c>
      <c r="Y17" s="1326"/>
      <c r="Z17" s="1696" t="s">
        <v>830</v>
      </c>
      <c r="AA17" s="216">
        <v>344.84443716911125</v>
      </c>
      <c r="AB17" s="216">
        <v>337.63919729990141</v>
      </c>
      <c r="AC17" s="216">
        <v>383.43838022891271</v>
      </c>
      <c r="AD17" s="216">
        <v>403.51481385431322</v>
      </c>
      <c r="AE17" s="216">
        <v>437.75824927976771</v>
      </c>
      <c r="AF17" s="216">
        <v>435.69383751640623</v>
      </c>
      <c r="AG17" s="216">
        <v>468.98583346997515</v>
      </c>
      <c r="AH17" s="216">
        <v>431.54165783107146</v>
      </c>
      <c r="AI17" s="216">
        <v>464.42114945623672</v>
      </c>
      <c r="AJ17" s="216">
        <v>494.67286466417511</v>
      </c>
      <c r="AK17" s="216">
        <v>518.02023998110826</v>
      </c>
      <c r="AL17" s="216">
        <v>517.04771886034268</v>
      </c>
      <c r="AM17" s="216">
        <v>535.01994281125167</v>
      </c>
      <c r="AN17" s="216">
        <v>552.48367453680999</v>
      </c>
      <c r="AO17" s="216">
        <v>546.44606688264105</v>
      </c>
      <c r="AP17" s="216">
        <v>540.51660176677728</v>
      </c>
      <c r="AQ17" s="216">
        <v>536.36088672129347</v>
      </c>
      <c r="AR17" s="216">
        <v>533.60394610864489</v>
      </c>
      <c r="AS17" s="216">
        <v>541.93487035374187</v>
      </c>
      <c r="AT17" s="216">
        <v>518.17489162039396</v>
      </c>
      <c r="AU17" s="216">
        <v>517.74322886175446</v>
      </c>
      <c r="AV17" s="216">
        <v>503.6828709575683</v>
      </c>
      <c r="AW17" s="216">
        <v>517.73923285960359</v>
      </c>
      <c r="AX17" s="216">
        <v>497.70186979272523</v>
      </c>
      <c r="AY17" s="216">
        <v>466.8409366769547</v>
      </c>
      <c r="AZ17" s="220">
        <v>467.69336354779682</v>
      </c>
      <c r="BA17" s="216">
        <v>448.28185288197028</v>
      </c>
      <c r="BB17" s="216">
        <v>457.88256897079384</v>
      </c>
      <c r="BC17" s="216">
        <v>466.97695396330687</v>
      </c>
      <c r="BD17" s="220">
        <v>0</v>
      </c>
      <c r="BE17" s="216">
        <v>0</v>
      </c>
    </row>
    <row r="18" spans="1:57" s="214" customFormat="1" ht="15" customHeight="1">
      <c r="A18" s="413"/>
      <c r="B18" s="413"/>
      <c r="C18" s="413"/>
      <c r="D18" s="413"/>
      <c r="E18" s="413"/>
      <c r="F18" s="413"/>
      <c r="G18" s="413"/>
      <c r="H18" s="413"/>
      <c r="I18" s="413"/>
      <c r="J18" s="413"/>
      <c r="K18" s="413"/>
      <c r="L18" s="413"/>
      <c r="M18" s="413"/>
      <c r="N18" s="413"/>
      <c r="O18" s="413"/>
      <c r="P18" s="413"/>
      <c r="Q18" s="413"/>
      <c r="R18" s="413"/>
      <c r="S18" s="413"/>
      <c r="T18" s="413"/>
      <c r="U18" s="413"/>
      <c r="V18" s="855"/>
      <c r="W18" s="1274" t="s">
        <v>333</v>
      </c>
      <c r="Y18" s="1326"/>
      <c r="Z18" s="1696" t="s">
        <v>831</v>
      </c>
      <c r="AA18" s="1645">
        <v>54.569993850823053</v>
      </c>
      <c r="AB18" s="1645">
        <v>59.459956813427901</v>
      </c>
      <c r="AC18" s="1645">
        <v>72.947488329360411</v>
      </c>
      <c r="AD18" s="1645">
        <v>84.598831641961539</v>
      </c>
      <c r="AE18" s="216">
        <v>100.37926308687702</v>
      </c>
      <c r="AF18" s="216">
        <v>103.91951565699634</v>
      </c>
      <c r="AG18" s="216">
        <v>112.61384628810178</v>
      </c>
      <c r="AH18" s="216">
        <v>99.875539330318801</v>
      </c>
      <c r="AI18" s="216">
        <v>101.51918215588539</v>
      </c>
      <c r="AJ18" s="216">
        <v>100.6551071939644</v>
      </c>
      <c r="AK18" s="1645">
        <v>93.121919346075998</v>
      </c>
      <c r="AL18" s="1645">
        <v>86.816213967913001</v>
      </c>
      <c r="AM18" s="1645">
        <v>77.79775072452027</v>
      </c>
      <c r="AN18" s="1645">
        <v>70.582609100274524</v>
      </c>
      <c r="AO18" s="1645">
        <v>64.907000174620393</v>
      </c>
      <c r="AP18" s="1645">
        <v>56.014325206884813</v>
      </c>
      <c r="AQ18" s="1645">
        <v>44.909679386218826</v>
      </c>
      <c r="AR18" s="1645">
        <v>37.555229675057589</v>
      </c>
      <c r="AS18" s="1645">
        <v>31.730650204486331</v>
      </c>
      <c r="AT18" s="1645">
        <v>24.654873507926272</v>
      </c>
      <c r="AU18" s="1645">
        <v>22.746144783956741</v>
      </c>
      <c r="AV18" s="1645">
        <v>21.577216267353862</v>
      </c>
      <c r="AW18" s="1645">
        <v>20.267800647844197</v>
      </c>
      <c r="AX18" s="1645">
        <v>20.390710209010667</v>
      </c>
      <c r="AY18" s="1645">
        <v>19.373402137478521</v>
      </c>
      <c r="AZ18" s="1646">
        <v>20.479834221745808</v>
      </c>
      <c r="BA18" s="1645">
        <v>19.82903217476483</v>
      </c>
      <c r="BB18" s="1645">
        <v>21.168997140617414</v>
      </c>
      <c r="BC18" s="1645">
        <v>22.90321435460406</v>
      </c>
      <c r="BD18" s="220">
        <v>0</v>
      </c>
      <c r="BE18" s="216">
        <v>0</v>
      </c>
    </row>
    <row r="19" spans="1:57" s="214" customFormat="1" ht="15" customHeight="1">
      <c r="A19" s="413"/>
      <c r="B19" s="413"/>
      <c r="C19" s="413"/>
      <c r="D19" s="413"/>
      <c r="E19" s="413"/>
      <c r="F19" s="413"/>
      <c r="G19" s="413"/>
      <c r="H19" s="413"/>
      <c r="I19" s="413"/>
      <c r="J19" s="413"/>
      <c r="K19" s="413"/>
      <c r="L19" s="413"/>
      <c r="M19" s="413"/>
      <c r="N19" s="413"/>
      <c r="O19" s="413"/>
      <c r="P19" s="413"/>
      <c r="Q19" s="413"/>
      <c r="R19" s="413"/>
      <c r="S19" s="413"/>
      <c r="T19" s="413"/>
      <c r="U19" s="413"/>
      <c r="V19" s="855"/>
      <c r="W19" s="1275" t="s">
        <v>334</v>
      </c>
      <c r="Y19" s="1326"/>
      <c r="Z19" s="1697" t="s">
        <v>832</v>
      </c>
      <c r="AA19" s="1645">
        <v>93.192831391539968</v>
      </c>
      <c r="AB19" s="1645">
        <v>95.068557974418269</v>
      </c>
      <c r="AC19" s="1645">
        <v>95.960881051500863</v>
      </c>
      <c r="AD19" s="1645">
        <v>95.636022193137833</v>
      </c>
      <c r="AE19" s="1645">
        <v>99.201946392034856</v>
      </c>
      <c r="AF19" s="1645">
        <v>101.45676216290028</v>
      </c>
      <c r="AG19" s="1645">
        <v>104.54962449929474</v>
      </c>
      <c r="AH19" s="1645">
        <v>106.5609602457038</v>
      </c>
      <c r="AI19" s="1645">
        <v>107.67551581617482</v>
      </c>
      <c r="AJ19" s="1645">
        <v>110.25630816107369</v>
      </c>
      <c r="AK19" s="1645">
        <v>114.53516135173446</v>
      </c>
      <c r="AL19" s="216">
        <v>116.46598632142853</v>
      </c>
      <c r="AM19" s="216">
        <v>118.02714253831903</v>
      </c>
      <c r="AN19" s="216">
        <v>118.55452866990434</v>
      </c>
      <c r="AO19" s="1645">
        <v>111.93998597832649</v>
      </c>
      <c r="AP19" s="1645">
        <v>101.83699642278795</v>
      </c>
      <c r="AQ19" s="1645">
        <v>91.532453152526713</v>
      </c>
      <c r="AR19" s="1645">
        <v>89.009167169337275</v>
      </c>
      <c r="AS19" s="1645">
        <v>87.866805897354638</v>
      </c>
      <c r="AT19" s="1645">
        <v>72.789418003135609</v>
      </c>
      <c r="AU19" s="1645">
        <v>69.337975290672134</v>
      </c>
      <c r="AV19" s="1645">
        <v>76.612509635383915</v>
      </c>
      <c r="AW19" s="1645">
        <v>84.855886493107931</v>
      </c>
      <c r="AX19" s="1645">
        <v>83.123876398436025</v>
      </c>
      <c r="AY19" s="1645">
        <v>75.727686774832264</v>
      </c>
      <c r="AZ19" s="1646">
        <v>74.885514896813305</v>
      </c>
      <c r="BA19" s="1645">
        <v>76.51569810501482</v>
      </c>
      <c r="BB19" s="1645">
        <v>80.58591389842644</v>
      </c>
      <c r="BC19" s="1645">
        <v>83.729357031020783</v>
      </c>
      <c r="BD19" s="220" t="s">
        <v>1419</v>
      </c>
      <c r="BE19" s="216">
        <v>0</v>
      </c>
    </row>
    <row r="20" spans="1:57" s="214" customFormat="1" ht="15" customHeight="1">
      <c r="A20" s="413"/>
      <c r="B20" s="413"/>
      <c r="C20" s="413"/>
      <c r="D20" s="413"/>
      <c r="E20" s="413"/>
      <c r="F20" s="413"/>
      <c r="G20" s="413"/>
      <c r="H20" s="413"/>
      <c r="I20" s="413"/>
      <c r="J20" s="413"/>
      <c r="K20" s="413"/>
      <c r="L20" s="413"/>
      <c r="M20" s="413"/>
      <c r="N20" s="413"/>
      <c r="O20" s="413"/>
      <c r="P20" s="413"/>
      <c r="Q20" s="413"/>
      <c r="R20" s="413"/>
      <c r="S20" s="413"/>
      <c r="T20" s="413"/>
      <c r="U20" s="413"/>
      <c r="V20" s="859"/>
      <c r="W20" s="862" t="s">
        <v>335</v>
      </c>
      <c r="Y20" s="1330"/>
      <c r="Z20" s="1328" t="s">
        <v>833</v>
      </c>
      <c r="AA20" s="1645">
        <v>16.960147661202868</v>
      </c>
      <c r="AB20" s="1645">
        <v>21.408023866782841</v>
      </c>
      <c r="AC20" s="1645">
        <v>25.760230054035048</v>
      </c>
      <c r="AD20" s="1645">
        <v>27.9060892010027</v>
      </c>
      <c r="AE20" s="1645">
        <v>35.175146819098316</v>
      </c>
      <c r="AF20" s="1645">
        <v>37.065948987773872</v>
      </c>
      <c r="AG20" s="1645">
        <v>34.399046630193602</v>
      </c>
      <c r="AH20" s="1645">
        <v>31.498056021089667</v>
      </c>
      <c r="AI20" s="1645">
        <v>29.488556104445358</v>
      </c>
      <c r="AJ20" s="1645">
        <v>28.665269222651123</v>
      </c>
      <c r="AK20" s="1645">
        <v>27.775593873634808</v>
      </c>
      <c r="AL20" s="1645">
        <v>26.296461757760213</v>
      </c>
      <c r="AM20" s="1645">
        <v>27.073740798732224</v>
      </c>
      <c r="AN20" s="1645">
        <v>27.271185177181799</v>
      </c>
      <c r="AO20" s="1645">
        <v>26.159305206375347</v>
      </c>
      <c r="AP20" s="1645">
        <v>25.231619422374287</v>
      </c>
      <c r="AQ20" s="1645">
        <v>24.594934299606802</v>
      </c>
      <c r="AR20" s="1645">
        <v>27.460282752285952</v>
      </c>
      <c r="AS20" s="1645">
        <v>32.338303346160238</v>
      </c>
      <c r="AT20" s="1645">
        <v>34.997469073315976</v>
      </c>
      <c r="AU20" s="1645">
        <v>34.772000410782589</v>
      </c>
      <c r="AV20" s="1645">
        <v>37.974534161287011</v>
      </c>
      <c r="AW20" s="1645">
        <v>50.049261506207152</v>
      </c>
      <c r="AX20" s="1645">
        <v>43.510211786262175</v>
      </c>
      <c r="AY20" s="1645">
        <v>43.766653517468804</v>
      </c>
      <c r="AZ20" s="1646">
        <v>38.088630420181232</v>
      </c>
      <c r="BA20" s="1645">
        <v>35.039172212210481</v>
      </c>
      <c r="BB20" s="1645">
        <v>36.156038738594724</v>
      </c>
      <c r="BC20" s="1645">
        <v>37.150297258326418</v>
      </c>
      <c r="BD20" s="220">
        <v>0</v>
      </c>
      <c r="BE20" s="216">
        <v>0</v>
      </c>
    </row>
    <row r="21" spans="1:57" ht="14.25" customHeight="1">
      <c r="AY21" s="104"/>
      <c r="AZ21" s="104"/>
      <c r="BC21" s="104"/>
      <c r="BD21" s="104"/>
    </row>
    <row r="22" spans="1:57" ht="18.75" customHeight="1">
      <c r="V22" s="104" t="s">
        <v>336</v>
      </c>
      <c r="Y22" s="1323" t="s">
        <v>961</v>
      </c>
      <c r="Z22" s="1323"/>
      <c r="AY22" s="104"/>
      <c r="AZ22" s="104"/>
      <c r="BC22" s="104"/>
      <c r="BD22" s="104"/>
    </row>
    <row r="23" spans="1:57" ht="14.25" customHeight="1">
      <c r="V23" s="850" t="s">
        <v>323</v>
      </c>
      <c r="W23" s="851"/>
      <c r="Y23" s="850" t="s">
        <v>908</v>
      </c>
      <c r="Z23" s="851"/>
      <c r="AA23" s="123">
        <v>1990</v>
      </c>
      <c r="AB23" s="123">
        <v>1991</v>
      </c>
      <c r="AC23" s="123">
        <v>1992</v>
      </c>
      <c r="AD23" s="123">
        <v>1993</v>
      </c>
      <c r="AE23" s="123">
        <v>1994</v>
      </c>
      <c r="AF23" s="123">
        <v>1995</v>
      </c>
      <c r="AG23" s="123">
        <v>1996</v>
      </c>
      <c r="AH23" s="123">
        <v>1997</v>
      </c>
      <c r="AI23" s="123">
        <v>1998</v>
      </c>
      <c r="AJ23" s="123">
        <v>1999</v>
      </c>
      <c r="AK23" s="123">
        <v>2000</v>
      </c>
      <c r="AL23" s="123">
        <v>2001</v>
      </c>
      <c r="AM23" s="123">
        <v>2002</v>
      </c>
      <c r="AN23" s="123">
        <v>2003</v>
      </c>
      <c r="AO23" s="123">
        <v>2004</v>
      </c>
      <c r="AP23" s="123">
        <v>2005</v>
      </c>
      <c r="AQ23" s="123">
        <f t="shared" ref="AQ23:AW23" si="8">AP23+1</f>
        <v>2006</v>
      </c>
      <c r="AR23" s="123">
        <f t="shared" si="8"/>
        <v>2007</v>
      </c>
      <c r="AS23" s="123">
        <f t="shared" si="8"/>
        <v>2008</v>
      </c>
      <c r="AT23" s="123">
        <f t="shared" si="8"/>
        <v>2009</v>
      </c>
      <c r="AU23" s="123">
        <f t="shared" si="8"/>
        <v>2010</v>
      </c>
      <c r="AV23" s="123">
        <f t="shared" si="8"/>
        <v>2011</v>
      </c>
      <c r="AW23" s="123">
        <f t="shared" si="8"/>
        <v>2012</v>
      </c>
      <c r="AX23" s="123">
        <f t="shared" ref="AX23:BE23" si="9">AW23+1</f>
        <v>2013</v>
      </c>
      <c r="AY23" s="123">
        <f t="shared" si="9"/>
        <v>2014</v>
      </c>
      <c r="AZ23" s="123">
        <f t="shared" si="9"/>
        <v>2015</v>
      </c>
      <c r="BA23" s="123">
        <f t="shared" si="9"/>
        <v>2016</v>
      </c>
      <c r="BB23" s="123">
        <f t="shared" si="9"/>
        <v>2017</v>
      </c>
      <c r="BC23" s="123">
        <f t="shared" si="9"/>
        <v>2018</v>
      </c>
      <c r="BD23" s="123">
        <f t="shared" si="9"/>
        <v>2019</v>
      </c>
      <c r="BE23" s="123">
        <f t="shared" si="9"/>
        <v>2020</v>
      </c>
    </row>
    <row r="24" spans="1:57" s="214" customFormat="1" ht="15" customHeight="1">
      <c r="A24" s="413"/>
      <c r="B24" s="413"/>
      <c r="C24" s="413"/>
      <c r="D24" s="413"/>
      <c r="E24" s="413"/>
      <c r="F24" s="413"/>
      <c r="G24" s="413"/>
      <c r="H24" s="413"/>
      <c r="I24" s="413"/>
      <c r="J24" s="413"/>
      <c r="K24" s="413"/>
      <c r="L24" s="413"/>
      <c r="M24" s="413"/>
      <c r="N24" s="413"/>
      <c r="O24" s="413"/>
      <c r="P24" s="413"/>
      <c r="Q24" s="413"/>
      <c r="R24" s="413"/>
      <c r="S24" s="413"/>
      <c r="T24" s="413"/>
      <c r="U24" s="413"/>
      <c r="V24" s="854" t="s">
        <v>326</v>
      </c>
      <c r="W24" s="1269"/>
      <c r="Y24" s="1324" t="s">
        <v>5</v>
      </c>
      <c r="Z24" s="1694"/>
      <c r="AA24" s="1647">
        <f t="shared" ref="AA24:AQ24" si="10">SUM(AA25:AA34)</f>
        <v>0.99999999999999989</v>
      </c>
      <c r="AB24" s="1647">
        <f t="shared" si="10"/>
        <v>0.99999999999999989</v>
      </c>
      <c r="AC24" s="1647">
        <f t="shared" si="10"/>
        <v>1</v>
      </c>
      <c r="AD24" s="1647">
        <f t="shared" si="10"/>
        <v>1</v>
      </c>
      <c r="AE24" s="1647">
        <f t="shared" si="10"/>
        <v>1</v>
      </c>
      <c r="AF24" s="1647">
        <f t="shared" si="10"/>
        <v>1</v>
      </c>
      <c r="AG24" s="1647">
        <f t="shared" si="10"/>
        <v>1</v>
      </c>
      <c r="AH24" s="1647">
        <f t="shared" si="10"/>
        <v>1.0000000000000002</v>
      </c>
      <c r="AI24" s="1647">
        <f t="shared" si="10"/>
        <v>1.0000000000000002</v>
      </c>
      <c r="AJ24" s="1647">
        <f t="shared" si="10"/>
        <v>1</v>
      </c>
      <c r="AK24" s="1647">
        <f t="shared" si="10"/>
        <v>1</v>
      </c>
      <c r="AL24" s="1647">
        <f t="shared" si="10"/>
        <v>1</v>
      </c>
      <c r="AM24" s="1647">
        <f t="shared" si="10"/>
        <v>1.0000000000000002</v>
      </c>
      <c r="AN24" s="1647">
        <f t="shared" si="10"/>
        <v>1.0000000000000002</v>
      </c>
      <c r="AO24" s="1647">
        <f t="shared" si="10"/>
        <v>1</v>
      </c>
      <c r="AP24" s="1647">
        <f t="shared" si="10"/>
        <v>1</v>
      </c>
      <c r="AQ24" s="1647">
        <f t="shared" si="10"/>
        <v>0.99999999999999989</v>
      </c>
      <c r="AR24" s="1647">
        <f t="shared" ref="AR24:AW24" si="11">SUM(AR25:AR34)</f>
        <v>0.99999999999999978</v>
      </c>
      <c r="AS24" s="1647">
        <f t="shared" si="11"/>
        <v>0.99999999999999989</v>
      </c>
      <c r="AT24" s="1647">
        <f t="shared" si="11"/>
        <v>0.99999999999999989</v>
      </c>
      <c r="AU24" s="1647">
        <f t="shared" si="11"/>
        <v>1</v>
      </c>
      <c r="AV24" s="1647">
        <f t="shared" si="11"/>
        <v>0.99999999999999989</v>
      </c>
      <c r="AW24" s="1647">
        <f t="shared" si="11"/>
        <v>1.0000000000000002</v>
      </c>
      <c r="AX24" s="1647">
        <f t="shared" ref="AX24:BE24" si="12">SUM(AX25:AX34)</f>
        <v>0.99999999999999989</v>
      </c>
      <c r="AY24" s="1647">
        <f t="shared" si="12"/>
        <v>0.99999999999999989</v>
      </c>
      <c r="AZ24" s="1647">
        <f t="shared" si="12"/>
        <v>1</v>
      </c>
      <c r="BA24" s="1647">
        <f t="shared" si="12"/>
        <v>1</v>
      </c>
      <c r="BB24" s="1647">
        <f t="shared" si="12"/>
        <v>0.99999999999999978</v>
      </c>
      <c r="BC24" s="218">
        <f t="shared" si="12"/>
        <v>1</v>
      </c>
      <c r="BD24" s="218" t="e">
        <f t="shared" si="12"/>
        <v>#DIV/0!</v>
      </c>
      <c r="BE24" s="218" t="e">
        <f t="shared" si="12"/>
        <v>#DIV/0!</v>
      </c>
    </row>
    <row r="25" spans="1:57" s="214" customFormat="1" ht="15" customHeight="1">
      <c r="A25" s="413"/>
      <c r="B25" s="413"/>
      <c r="C25" s="413"/>
      <c r="D25" s="413"/>
      <c r="E25" s="413"/>
      <c r="F25" s="413"/>
      <c r="G25" s="413"/>
      <c r="H25" s="413"/>
      <c r="I25" s="413"/>
      <c r="J25" s="413"/>
      <c r="K25" s="413"/>
      <c r="L25" s="413"/>
      <c r="M25" s="413"/>
      <c r="N25" s="413"/>
      <c r="O25" s="413"/>
      <c r="P25" s="413"/>
      <c r="Q25" s="413"/>
      <c r="R25" s="413"/>
      <c r="S25" s="413"/>
      <c r="T25" s="413"/>
      <c r="U25" s="413"/>
      <c r="V25" s="855"/>
      <c r="W25" s="1270" t="s">
        <v>327</v>
      </c>
      <c r="Y25" s="1326"/>
      <c r="Z25" s="1695" t="s">
        <v>825</v>
      </c>
      <c r="AA25" s="368">
        <f>+AA11/AA$10</f>
        <v>1.6018300738189386E-3</v>
      </c>
      <c r="AB25" s="368">
        <f t="shared" ref="AA25:AQ34" si="13">+AB11/AB$10</f>
        <v>1.403537417590603E-3</v>
      </c>
      <c r="AC25" s="368">
        <f t="shared" si="13"/>
        <v>1.7455342642646518E-3</v>
      </c>
      <c r="AD25" s="368">
        <f t="shared" si="13"/>
        <v>1.4284001786793194E-3</v>
      </c>
      <c r="AE25" s="368">
        <f t="shared" si="13"/>
        <v>9.6774544429106401E-4</v>
      </c>
      <c r="AF25" s="368">
        <f t="shared" si="13"/>
        <v>7.488067391925497E-4</v>
      </c>
      <c r="AG25" s="368">
        <f t="shared" si="13"/>
        <v>1.0439634433042991E-3</v>
      </c>
      <c r="AH25" s="368">
        <f t="shared" si="13"/>
        <v>8.9435418682075817E-4</v>
      </c>
      <c r="AI25" s="368">
        <f t="shared" si="13"/>
        <v>5.7044163601432138E-4</v>
      </c>
      <c r="AJ25" s="219">
        <f t="shared" si="13"/>
        <v>0</v>
      </c>
      <c r="AK25" s="219">
        <f t="shared" si="13"/>
        <v>0</v>
      </c>
      <c r="AL25" s="219">
        <f t="shared" si="13"/>
        <v>0</v>
      </c>
      <c r="AM25" s="219">
        <f t="shared" si="13"/>
        <v>0</v>
      </c>
      <c r="AN25" s="219">
        <f t="shared" si="13"/>
        <v>0</v>
      </c>
      <c r="AO25" s="219">
        <f t="shared" si="13"/>
        <v>0</v>
      </c>
      <c r="AP25" s="219">
        <f t="shared" si="13"/>
        <v>0</v>
      </c>
      <c r="AQ25" s="219">
        <f t="shared" si="13"/>
        <v>0</v>
      </c>
      <c r="AR25" s="219">
        <f t="shared" ref="AR25:AY25" si="14">+AR11/AR$10</f>
        <v>0</v>
      </c>
      <c r="AS25" s="219">
        <f t="shared" si="14"/>
        <v>0</v>
      </c>
      <c r="AT25" s="219">
        <f t="shared" si="14"/>
        <v>0</v>
      </c>
      <c r="AU25" s="219">
        <f t="shared" si="14"/>
        <v>0</v>
      </c>
      <c r="AV25" s="219">
        <f t="shared" si="14"/>
        <v>0</v>
      </c>
      <c r="AW25" s="219">
        <f t="shared" si="14"/>
        <v>0</v>
      </c>
      <c r="AX25" s="219">
        <f t="shared" si="14"/>
        <v>0</v>
      </c>
      <c r="AY25" s="219">
        <f t="shared" si="14"/>
        <v>0</v>
      </c>
      <c r="AZ25" s="424">
        <f t="shared" ref="AZ25:BC34" si="15">+AZ11/AZ$10</f>
        <v>0</v>
      </c>
      <c r="BA25" s="219">
        <f t="shared" si="15"/>
        <v>0</v>
      </c>
      <c r="BB25" s="219">
        <f t="shared" si="15"/>
        <v>0</v>
      </c>
      <c r="BC25" s="219">
        <f t="shared" si="15"/>
        <v>0</v>
      </c>
      <c r="BD25" s="424" t="e">
        <f t="shared" ref="BD25:BE25" si="16">+BD11/BD$10</f>
        <v>#DIV/0!</v>
      </c>
      <c r="BE25" s="219" t="e">
        <f t="shared" si="16"/>
        <v>#DIV/0!</v>
      </c>
    </row>
    <row r="26" spans="1:57" s="214" customFormat="1" ht="15" customHeight="1">
      <c r="A26" s="413"/>
      <c r="B26" s="413"/>
      <c r="C26" s="413"/>
      <c r="D26" s="413"/>
      <c r="E26" s="413"/>
      <c r="F26" s="413"/>
      <c r="G26" s="413"/>
      <c r="H26" s="413"/>
      <c r="I26" s="413"/>
      <c r="J26" s="413"/>
      <c r="K26" s="413"/>
      <c r="L26" s="413"/>
      <c r="M26" s="413"/>
      <c r="N26" s="413"/>
      <c r="O26" s="413"/>
      <c r="P26" s="413"/>
      <c r="Q26" s="413"/>
      <c r="R26" s="413"/>
      <c r="S26" s="413"/>
      <c r="T26" s="413"/>
      <c r="U26" s="413"/>
      <c r="V26" s="855"/>
      <c r="W26" s="862" t="s">
        <v>328</v>
      </c>
      <c r="Y26" s="1326"/>
      <c r="Z26" s="1696" t="s">
        <v>826</v>
      </c>
      <c r="AA26" s="219">
        <f t="shared" si="13"/>
        <v>0.13653810550559645</v>
      </c>
      <c r="AB26" s="219">
        <f t="shared" si="13"/>
        <v>0.13372992986455495</v>
      </c>
      <c r="AC26" s="219">
        <f t="shared" si="13"/>
        <v>0.13287021428963955</v>
      </c>
      <c r="AD26" s="219">
        <f t="shared" si="13"/>
        <v>0.13769719820570106</v>
      </c>
      <c r="AE26" s="219">
        <f t="shared" si="13"/>
        <v>0.12424480931129922</v>
      </c>
      <c r="AF26" s="219">
        <f t="shared" si="13"/>
        <v>0.13073957459771232</v>
      </c>
      <c r="AG26" s="219">
        <f t="shared" si="13"/>
        <v>0.13347639447599186</v>
      </c>
      <c r="AH26" s="219">
        <f t="shared" si="13"/>
        <v>0.13020969565345469</v>
      </c>
      <c r="AI26" s="219">
        <f t="shared" si="13"/>
        <v>0.12769743136762157</v>
      </c>
      <c r="AJ26" s="219">
        <f t="shared" si="13"/>
        <v>0.12719958963111089</v>
      </c>
      <c r="AK26" s="219">
        <f t="shared" si="13"/>
        <v>0.13684124213871501</v>
      </c>
      <c r="AL26" s="219">
        <f t="shared" si="13"/>
        <v>0.1278644188761803</v>
      </c>
      <c r="AM26" s="219">
        <f t="shared" si="13"/>
        <v>0.12963025439441811</v>
      </c>
      <c r="AN26" s="219">
        <f t="shared" si="13"/>
        <v>0.11161847004708214</v>
      </c>
      <c r="AO26" s="219">
        <f t="shared" si="13"/>
        <v>0.12095110098209655</v>
      </c>
      <c r="AP26" s="219">
        <f t="shared" si="13"/>
        <v>0.12654212525774636</v>
      </c>
      <c r="AQ26" s="219">
        <f t="shared" si="13"/>
        <v>0.11764975895930392</v>
      </c>
      <c r="AR26" s="219">
        <f t="shared" ref="AR26:AS34" si="17">+AR12/AR$10</f>
        <v>0.10882627925829697</v>
      </c>
      <c r="AS26" s="219">
        <f t="shared" si="17"/>
        <v>0.10147879745174958</v>
      </c>
      <c r="AT26" s="219">
        <f t="shared" ref="AT26:AU34" si="18">+AT12/AT$10</f>
        <v>0.10645311270865264</v>
      </c>
      <c r="AU26" s="219">
        <f t="shared" si="18"/>
        <v>0.10680929682546833</v>
      </c>
      <c r="AV26" s="219">
        <f t="shared" ref="AV26:AW34" si="19">+AV12/AV$10</f>
        <v>9.9500049105367958E-2</v>
      </c>
      <c r="AW26" s="219">
        <f t="shared" si="19"/>
        <v>8.9880194607844383E-2</v>
      </c>
      <c r="AX26" s="219">
        <f t="shared" ref="AX26:AY34" si="20">+AX12/AX$10</f>
        <v>8.7224291108603302E-2</v>
      </c>
      <c r="AY26" s="219">
        <f t="shared" si="20"/>
        <v>8.7887629768684555E-2</v>
      </c>
      <c r="AZ26" s="424">
        <f t="shared" si="15"/>
        <v>8.4828961913371637E-2</v>
      </c>
      <c r="BA26" s="219">
        <f t="shared" si="15"/>
        <v>8.8461724161152444E-2</v>
      </c>
      <c r="BB26" s="219">
        <f t="shared" si="15"/>
        <v>9.3793142684786543E-2</v>
      </c>
      <c r="BC26" s="219">
        <f t="shared" si="15"/>
        <v>8.3529395518730634E-2</v>
      </c>
      <c r="BD26" s="424" t="e">
        <f t="shared" ref="BD26:BE26" si="21">+BD12/BD$10</f>
        <v>#DIV/0!</v>
      </c>
      <c r="BE26" s="219" t="e">
        <f t="shared" si="21"/>
        <v>#DIV/0!</v>
      </c>
    </row>
    <row r="27" spans="1:57" s="214" customFormat="1" ht="15" customHeight="1">
      <c r="A27" s="413"/>
      <c r="B27" s="413"/>
      <c r="C27" s="413"/>
      <c r="D27" s="413"/>
      <c r="E27" s="413"/>
      <c r="F27" s="413"/>
      <c r="G27" s="413"/>
      <c r="H27" s="413"/>
      <c r="I27" s="413"/>
      <c r="J27" s="413"/>
      <c r="K27" s="413"/>
      <c r="L27" s="413"/>
      <c r="M27" s="413"/>
      <c r="N27" s="413"/>
      <c r="O27" s="413"/>
      <c r="P27" s="413"/>
      <c r="Q27" s="413"/>
      <c r="R27" s="413"/>
      <c r="S27" s="413"/>
      <c r="T27" s="413"/>
      <c r="U27" s="413"/>
      <c r="V27" s="855"/>
      <c r="W27" s="862" t="s">
        <v>4</v>
      </c>
      <c r="Y27" s="1326"/>
      <c r="Z27" s="1696" t="s">
        <v>4</v>
      </c>
      <c r="AA27" s="219">
        <f t="shared" si="13"/>
        <v>6.7897323370756726E-2</v>
      </c>
      <c r="AB27" s="219">
        <f t="shared" si="13"/>
        <v>6.9127920708352289E-2</v>
      </c>
      <c r="AC27" s="219">
        <f t="shared" si="13"/>
        <v>6.5183705632689479E-2</v>
      </c>
      <c r="AD27" s="219">
        <f t="shared" si="13"/>
        <v>6.7852883477706377E-2</v>
      </c>
      <c r="AE27" s="219">
        <f t="shared" si="13"/>
        <v>6.4425224443035639E-2</v>
      </c>
      <c r="AF27" s="219">
        <f t="shared" si="13"/>
        <v>6.5021061163822766E-2</v>
      </c>
      <c r="AG27" s="219">
        <f t="shared" si="13"/>
        <v>6.4075768057617208E-2</v>
      </c>
      <c r="AH27" s="219">
        <f t="shared" si="13"/>
        <v>6.4877004816435366E-2</v>
      </c>
      <c r="AI27" s="219">
        <f t="shared" si="13"/>
        <v>6.6859726735476452E-2</v>
      </c>
      <c r="AJ27" s="219">
        <f t="shared" si="13"/>
        <v>6.4170366310537921E-2</v>
      </c>
      <c r="AK27" s="219">
        <f t="shared" si="13"/>
        <v>6.3119628707057784E-2</v>
      </c>
      <c r="AL27" s="219">
        <f t="shared" si="13"/>
        <v>6.168417318573137E-2</v>
      </c>
      <c r="AM27" s="219">
        <f t="shared" si="13"/>
        <v>5.9044303309801892E-2</v>
      </c>
      <c r="AN27" s="219">
        <f t="shared" si="13"/>
        <v>6.1103929311774961E-2</v>
      </c>
      <c r="AO27" s="219">
        <f t="shared" si="13"/>
        <v>5.7166446477280572E-2</v>
      </c>
      <c r="AP27" s="219">
        <f t="shared" si="13"/>
        <v>5.4881362722769965E-2</v>
      </c>
      <c r="AQ27" s="219">
        <f t="shared" si="13"/>
        <v>5.7209560098638458E-2</v>
      </c>
      <c r="AR27" s="219">
        <f t="shared" si="17"/>
        <v>5.6039910066008163E-2</v>
      </c>
      <c r="AS27" s="219">
        <f t="shared" si="17"/>
        <v>5.3626891359184005E-2</v>
      </c>
      <c r="AT27" s="219">
        <f t="shared" si="18"/>
        <v>5.4879138402995367E-2</v>
      </c>
      <c r="AU27" s="219">
        <f t="shared" si="18"/>
        <v>5.429702243597552E-2</v>
      </c>
      <c r="AV27" s="219">
        <f t="shared" si="19"/>
        <v>4.7270268812844018E-2</v>
      </c>
      <c r="AW27" s="219">
        <f t="shared" si="19"/>
        <v>4.6285500541813622E-2</v>
      </c>
      <c r="AX27" s="219">
        <f t="shared" si="20"/>
        <v>4.6435000036271434E-2</v>
      </c>
      <c r="AY27" s="219">
        <f t="shared" si="20"/>
        <v>4.67204693479858E-2</v>
      </c>
      <c r="AZ27" s="424">
        <f t="shared" si="15"/>
        <v>4.7076621479891244E-2</v>
      </c>
      <c r="BA27" s="219">
        <f t="shared" si="15"/>
        <v>4.5390417819744545E-2</v>
      </c>
      <c r="BB27" s="219">
        <f t="shared" si="15"/>
        <v>4.7796525754314902E-2</v>
      </c>
      <c r="BC27" s="219">
        <f t="shared" si="15"/>
        <v>4.6216614922291191E-2</v>
      </c>
      <c r="BD27" s="424" t="e">
        <f t="shared" ref="BD27:BE27" si="22">+BD13/BD$10</f>
        <v>#DIV/0!</v>
      </c>
      <c r="BE27" s="219" t="e">
        <f t="shared" si="22"/>
        <v>#DIV/0!</v>
      </c>
    </row>
    <row r="28" spans="1:57" s="214" customFormat="1" ht="15" customHeight="1">
      <c r="A28" s="413"/>
      <c r="B28" s="413"/>
      <c r="C28" s="413"/>
      <c r="D28" s="413"/>
      <c r="E28" s="413"/>
      <c r="F28" s="413"/>
      <c r="G28" s="413"/>
      <c r="H28" s="413"/>
      <c r="I28" s="413"/>
      <c r="J28" s="413"/>
      <c r="K28" s="413"/>
      <c r="L28" s="413"/>
      <c r="M28" s="413"/>
      <c r="N28" s="413"/>
      <c r="O28" s="413"/>
      <c r="P28" s="413"/>
      <c r="Q28" s="413"/>
      <c r="R28" s="413"/>
      <c r="S28" s="413"/>
      <c r="T28" s="413"/>
      <c r="U28" s="413"/>
      <c r="V28" s="855"/>
      <c r="W28" s="1271" t="s">
        <v>329</v>
      </c>
      <c r="Y28" s="1326"/>
      <c r="Z28" s="1697" t="s">
        <v>827</v>
      </c>
      <c r="AA28" s="219">
        <f t="shared" si="13"/>
        <v>9.4330130860616618E-2</v>
      </c>
      <c r="AB28" s="219">
        <f t="shared" si="13"/>
        <v>9.7942346170239045E-2</v>
      </c>
      <c r="AC28" s="219">
        <f t="shared" si="13"/>
        <v>9.4560091842795624E-2</v>
      </c>
      <c r="AD28" s="219">
        <f t="shared" si="13"/>
        <v>9.8023147517398088E-2</v>
      </c>
      <c r="AE28" s="219">
        <f t="shared" si="13"/>
        <v>8.4848162126856461E-2</v>
      </c>
      <c r="AF28" s="219">
        <f t="shared" si="13"/>
        <v>9.0073511053162927E-2</v>
      </c>
      <c r="AG28" s="219">
        <f t="shared" si="13"/>
        <v>8.8138243518931403E-2</v>
      </c>
      <c r="AH28" s="219">
        <f t="shared" si="13"/>
        <v>9.0913515339739154E-2</v>
      </c>
      <c r="AI28" s="219">
        <f t="shared" si="13"/>
        <v>8.9675617717879935E-2</v>
      </c>
      <c r="AJ28" s="219">
        <f t="shared" si="13"/>
        <v>8.7808888612753516E-2</v>
      </c>
      <c r="AK28" s="219">
        <f t="shared" si="13"/>
        <v>8.7543445837684516E-2</v>
      </c>
      <c r="AL28" s="219">
        <f t="shared" si="13"/>
        <v>8.7451848831544721E-2</v>
      </c>
      <c r="AM28" s="219">
        <f t="shared" si="13"/>
        <v>8.5826079117480039E-2</v>
      </c>
      <c r="AN28" s="219">
        <f t="shared" si="13"/>
        <v>8.4653673686653927E-2</v>
      </c>
      <c r="AO28" s="219">
        <f t="shared" si="13"/>
        <v>8.3595503949672759E-2</v>
      </c>
      <c r="AP28" s="219">
        <f t="shared" si="13"/>
        <v>8.6318995231141615E-2</v>
      </c>
      <c r="AQ28" s="219">
        <f t="shared" si="13"/>
        <v>8.8446497959514148E-2</v>
      </c>
      <c r="AR28" s="219">
        <f t="shared" si="17"/>
        <v>8.5878410761962148E-2</v>
      </c>
      <c r="AS28" s="219">
        <f t="shared" si="17"/>
        <v>8.5099162575678816E-2</v>
      </c>
      <c r="AT28" s="219">
        <f t="shared" si="18"/>
        <v>8.8904303767199905E-2</v>
      </c>
      <c r="AU28" s="219">
        <f t="shared" si="18"/>
        <v>8.4562427716467561E-2</v>
      </c>
      <c r="AV28" s="219">
        <f t="shared" si="19"/>
        <v>8.0143410771611051E-2</v>
      </c>
      <c r="AW28" s="219">
        <f t="shared" si="19"/>
        <v>7.4185908073293769E-2</v>
      </c>
      <c r="AX28" s="219">
        <f t="shared" si="20"/>
        <v>7.4390713437513536E-2</v>
      </c>
      <c r="AY28" s="219">
        <f t="shared" si="20"/>
        <v>7.9879353676867187E-2</v>
      </c>
      <c r="AZ28" s="424">
        <f t="shared" si="15"/>
        <v>7.8749932505230255E-2</v>
      </c>
      <c r="BA28" s="219">
        <f t="shared" si="15"/>
        <v>8.1801737355500601E-2</v>
      </c>
      <c r="BB28" s="219">
        <f t="shared" si="15"/>
        <v>8.4693973082794125E-2</v>
      </c>
      <c r="BC28" s="219">
        <f t="shared" si="15"/>
        <v>8.4968004033150704E-2</v>
      </c>
      <c r="BD28" s="424" t="e">
        <f t="shared" ref="BD28:BE28" si="23">+BD14/BD$10</f>
        <v>#DIV/0!</v>
      </c>
      <c r="BE28" s="219" t="e">
        <f t="shared" si="23"/>
        <v>#DIV/0!</v>
      </c>
    </row>
    <row r="29" spans="1:57" s="214" customFormat="1" ht="15" customHeight="1">
      <c r="A29" s="413"/>
      <c r="B29" s="413"/>
      <c r="C29" s="413"/>
      <c r="D29" s="413"/>
      <c r="E29" s="413"/>
      <c r="F29" s="413"/>
      <c r="G29" s="413"/>
      <c r="H29" s="413"/>
      <c r="I29" s="413"/>
      <c r="J29" s="413"/>
      <c r="K29" s="413"/>
      <c r="L29" s="413"/>
      <c r="M29" s="413"/>
      <c r="N29" s="413"/>
      <c r="O29" s="413"/>
      <c r="P29" s="413"/>
      <c r="Q29" s="413"/>
      <c r="R29" s="413"/>
      <c r="S29" s="413"/>
      <c r="T29" s="413"/>
      <c r="U29" s="413"/>
      <c r="V29" s="855"/>
      <c r="W29" s="862" t="s">
        <v>330</v>
      </c>
      <c r="Y29" s="1326"/>
      <c r="Z29" s="1696" t="s">
        <v>828</v>
      </c>
      <c r="AA29" s="219">
        <f t="shared" si="13"/>
        <v>0.37381075326297386</v>
      </c>
      <c r="AB29" s="219">
        <f t="shared" si="13"/>
        <v>0.37250070776494665</v>
      </c>
      <c r="AC29" s="219">
        <f t="shared" si="13"/>
        <v>0.3644658944817023</v>
      </c>
      <c r="AD29" s="219">
        <f t="shared" si="13"/>
        <v>0.33948436076618815</v>
      </c>
      <c r="AE29" s="219">
        <f t="shared" si="13"/>
        <v>0.3628804729400304</v>
      </c>
      <c r="AF29" s="219">
        <f t="shared" si="13"/>
        <v>0.35139361555035747</v>
      </c>
      <c r="AG29" s="219">
        <f t="shared" si="13"/>
        <v>0.3408155857030758</v>
      </c>
      <c r="AH29" s="219">
        <f t="shared" si="13"/>
        <v>0.34966111576352027</v>
      </c>
      <c r="AI29" s="219">
        <f t="shared" si="13"/>
        <v>0.33561422055399975</v>
      </c>
      <c r="AJ29" s="219">
        <f t="shared" si="13"/>
        <v>0.34195008540756322</v>
      </c>
      <c r="AK29" s="219">
        <f t="shared" si="13"/>
        <v>0.33152415904149823</v>
      </c>
      <c r="AL29" s="219">
        <f t="shared" si="13"/>
        <v>0.33862198432321533</v>
      </c>
      <c r="AM29" s="219">
        <f t="shared" si="13"/>
        <v>0.35340341940118097</v>
      </c>
      <c r="AN29" s="219">
        <f t="shared" si="13"/>
        <v>0.37025875469567765</v>
      </c>
      <c r="AO29" s="219">
        <f t="shared" si="13"/>
        <v>0.36945118650902531</v>
      </c>
      <c r="AP29" s="219">
        <f t="shared" si="13"/>
        <v>0.3803286005411825</v>
      </c>
      <c r="AQ29" s="219">
        <f t="shared" si="13"/>
        <v>0.38121248186974982</v>
      </c>
      <c r="AR29" s="219">
        <f t="shared" si="17"/>
        <v>0.41143155343889121</v>
      </c>
      <c r="AS29" s="219">
        <f t="shared" si="17"/>
        <v>0.41353023134735822</v>
      </c>
      <c r="AT29" s="219">
        <f t="shared" si="18"/>
        <v>0.40971367955734433</v>
      </c>
      <c r="AU29" s="219">
        <f t="shared" si="18"/>
        <v>0.43827392883388805</v>
      </c>
      <c r="AV29" s="219">
        <f t="shared" si="19"/>
        <v>0.47605179824723604</v>
      </c>
      <c r="AW29" s="219">
        <f t="shared" si="19"/>
        <v>0.50101899461879218</v>
      </c>
      <c r="AX29" s="219">
        <f t="shared" si="20"/>
        <v>0.50836368792263709</v>
      </c>
      <c r="AY29" s="219">
        <f t="shared" si="20"/>
        <v>0.50032851380023236</v>
      </c>
      <c r="AZ29" s="424">
        <f t="shared" si="15"/>
        <v>0.49853949109059686</v>
      </c>
      <c r="BA29" s="219">
        <f t="shared" si="15"/>
        <v>0.49928243809040468</v>
      </c>
      <c r="BB29" s="219">
        <f t="shared" si="15"/>
        <v>0.48521091495324903</v>
      </c>
      <c r="BC29" s="219">
        <f t="shared" si="15"/>
        <v>0.46709794000111315</v>
      </c>
      <c r="BD29" s="424" t="e">
        <f t="shared" ref="BD29:BE29" si="24">+BD15/BD$10</f>
        <v>#DIV/0!</v>
      </c>
      <c r="BE29" s="219" t="e">
        <f t="shared" si="24"/>
        <v>#DIV/0!</v>
      </c>
    </row>
    <row r="30" spans="1:57" s="214" customFormat="1" ht="15" customHeight="1">
      <c r="A30" s="413"/>
      <c r="B30" s="413"/>
      <c r="C30" s="413"/>
      <c r="D30" s="413"/>
      <c r="E30" s="413"/>
      <c r="F30" s="413"/>
      <c r="G30" s="413"/>
      <c r="H30" s="413"/>
      <c r="I30" s="413"/>
      <c r="J30" s="413"/>
      <c r="K30" s="413"/>
      <c r="L30" s="413"/>
      <c r="M30" s="413"/>
      <c r="N30" s="413"/>
      <c r="O30" s="413"/>
      <c r="P30" s="413"/>
      <c r="Q30" s="413"/>
      <c r="R30" s="413"/>
      <c r="S30" s="413"/>
      <c r="T30" s="413"/>
      <c r="U30" s="413"/>
      <c r="V30" s="855"/>
      <c r="W30" s="862" t="s">
        <v>331</v>
      </c>
      <c r="Y30" s="1326"/>
      <c r="Z30" s="1696" t="s">
        <v>829</v>
      </c>
      <c r="AA30" s="368">
        <f t="shared" si="13"/>
        <v>5.5963172053364338E-4</v>
      </c>
      <c r="AB30" s="368">
        <f t="shared" si="13"/>
        <v>4.96206742357085E-4</v>
      </c>
      <c r="AC30" s="368">
        <f t="shared" si="13"/>
        <v>4.7393951951108188E-4</v>
      </c>
      <c r="AD30" s="368">
        <f t="shared" si="13"/>
        <v>4.4423602676022802E-4</v>
      </c>
      <c r="AE30" s="368">
        <f t="shared" si="13"/>
        <v>3.8766693444266924E-4</v>
      </c>
      <c r="AF30" s="368">
        <f t="shared" si="13"/>
        <v>3.6727782424100352E-4</v>
      </c>
      <c r="AG30" s="368">
        <f t="shared" si="13"/>
        <v>3.3949642082085196E-4</v>
      </c>
      <c r="AH30" s="368">
        <f t="shared" si="13"/>
        <v>3.2748895085320679E-4</v>
      </c>
      <c r="AI30" s="368">
        <f t="shared" si="13"/>
        <v>3.1693845327651529E-4</v>
      </c>
      <c r="AJ30" s="368">
        <f t="shared" si="13"/>
        <v>3.097353264061456E-4</v>
      </c>
      <c r="AK30" s="368">
        <f t="shared" si="13"/>
        <v>2.9502935464501738E-4</v>
      </c>
      <c r="AL30" s="368">
        <f t="shared" si="13"/>
        <v>2.8186886482891048E-4</v>
      </c>
      <c r="AM30" s="368">
        <f t="shared" si="13"/>
        <v>2.8138771066350105E-4</v>
      </c>
      <c r="AN30" s="368">
        <f t="shared" si="13"/>
        <v>2.8272829257290302E-4</v>
      </c>
      <c r="AO30" s="368">
        <f t="shared" si="13"/>
        <v>2.7742669444979568E-4</v>
      </c>
      <c r="AP30" s="368">
        <f t="shared" si="13"/>
        <v>2.9326384021995079E-4</v>
      </c>
      <c r="AQ30" s="368">
        <f t="shared" si="13"/>
        <v>2.9062029334783989E-4</v>
      </c>
      <c r="AR30" s="368">
        <f t="shared" si="17"/>
        <v>3.0051472054995888E-4</v>
      </c>
      <c r="AS30" s="368">
        <f t="shared" si="17"/>
        <v>2.929504582360956E-4</v>
      </c>
      <c r="AT30" s="368">
        <f t="shared" si="18"/>
        <v>2.8875606947477146E-4</v>
      </c>
      <c r="AU30" s="368">
        <f t="shared" si="18"/>
        <v>2.7001651329547366E-4</v>
      </c>
      <c r="AV30" s="368">
        <f t="shared" si="19"/>
        <v>2.6457726720170688E-4</v>
      </c>
      <c r="AW30" s="368">
        <f t="shared" si="19"/>
        <v>2.4472217181769007E-4</v>
      </c>
      <c r="AX30" s="368">
        <f t="shared" si="20"/>
        <v>2.488298293498298E-4</v>
      </c>
      <c r="AY30" s="368">
        <f t="shared" si="20"/>
        <v>2.4716917829306617E-4</v>
      </c>
      <c r="AZ30" s="425">
        <f t="shared" si="15"/>
        <v>2.4342888757624469E-4</v>
      </c>
      <c r="BA30" s="368">
        <f t="shared" si="15"/>
        <v>2.4927455730117793E-4</v>
      </c>
      <c r="BB30" s="368">
        <f t="shared" si="15"/>
        <v>2.4465618772522837E-4</v>
      </c>
      <c r="BC30" s="368">
        <f t="shared" si="15"/>
        <v>2.405560594300851E-4</v>
      </c>
      <c r="BD30" s="425" t="e">
        <f t="shared" ref="BD30:BE30" si="25">+BD16/BD$10</f>
        <v>#DIV/0!</v>
      </c>
      <c r="BE30" s="368" t="e">
        <f t="shared" si="25"/>
        <v>#DIV/0!</v>
      </c>
    </row>
    <row r="31" spans="1:57" s="214" customFormat="1" ht="15" customHeight="1">
      <c r="A31" s="413"/>
      <c r="B31" s="413"/>
      <c r="C31" s="413"/>
      <c r="D31" s="413"/>
      <c r="E31" s="413"/>
      <c r="F31" s="413"/>
      <c r="G31" s="413"/>
      <c r="H31" s="413"/>
      <c r="I31" s="413"/>
      <c r="J31" s="413"/>
      <c r="K31" s="413"/>
      <c r="L31" s="413"/>
      <c r="M31" s="413"/>
      <c r="N31" s="413"/>
      <c r="O31" s="413"/>
      <c r="P31" s="413"/>
      <c r="Q31" s="413"/>
      <c r="R31" s="413"/>
      <c r="S31" s="413"/>
      <c r="T31" s="413"/>
      <c r="U31" s="413"/>
      <c r="V31" s="855"/>
      <c r="W31" s="862" t="s">
        <v>332</v>
      </c>
      <c r="Y31" s="1326"/>
      <c r="Z31" s="1696" t="s">
        <v>830</v>
      </c>
      <c r="AA31" s="219">
        <f t="shared" si="13"/>
        <v>0.22011782301273167</v>
      </c>
      <c r="AB31" s="219">
        <f t="shared" si="13"/>
        <v>0.21353226912760659</v>
      </c>
      <c r="AC31" s="219">
        <f t="shared" si="13"/>
        <v>0.22597494660940229</v>
      </c>
      <c r="AD31" s="219">
        <f t="shared" si="13"/>
        <v>0.234242728981611</v>
      </c>
      <c r="AE31" s="219">
        <f t="shared" si="13"/>
        <v>0.23579582942501412</v>
      </c>
      <c r="AF31" s="219">
        <f t="shared" si="13"/>
        <v>0.23235950052325358</v>
      </c>
      <c r="AG31" s="219">
        <f t="shared" si="13"/>
        <v>0.24219689832072969</v>
      </c>
      <c r="AH31" s="219">
        <f t="shared" si="13"/>
        <v>0.23406363606144215</v>
      </c>
      <c r="AI31" s="219">
        <f t="shared" si="13"/>
        <v>0.25051610535603525</v>
      </c>
      <c r="AJ31" s="219">
        <f t="shared" si="13"/>
        <v>0.25504138216530164</v>
      </c>
      <c r="AK31" s="219">
        <f t="shared" si="13"/>
        <v>0.26172588285883908</v>
      </c>
      <c r="AL31" s="219">
        <f t="shared" si="13"/>
        <v>0.26599088064346343</v>
      </c>
      <c r="AM31" s="219">
        <f t="shared" si="13"/>
        <v>0.26246645562356441</v>
      </c>
      <c r="AN31" s="219">
        <f t="shared" si="13"/>
        <v>0.26735806400083667</v>
      </c>
      <c r="AO31" s="219">
        <f t="shared" si="13"/>
        <v>0.2687258910782922</v>
      </c>
      <c r="AP31" s="219">
        <f t="shared" si="13"/>
        <v>0.26266587615386505</v>
      </c>
      <c r="AQ31" s="219">
        <f t="shared" si="13"/>
        <v>0.27317344722824594</v>
      </c>
      <c r="AR31" s="219">
        <f t="shared" si="17"/>
        <v>0.26192013391398328</v>
      </c>
      <c r="AS31" s="219">
        <f t="shared" si="17"/>
        <v>0.27021502989913632</v>
      </c>
      <c r="AT31" s="219">
        <f t="shared" si="18"/>
        <v>0.270598091326059</v>
      </c>
      <c r="AU31" s="219">
        <f t="shared" si="18"/>
        <v>0.25364087083666947</v>
      </c>
      <c r="AV31" s="219">
        <f t="shared" si="19"/>
        <v>0.23361504003232261</v>
      </c>
      <c r="AW31" s="219">
        <f t="shared" si="19"/>
        <v>0.22188343009382785</v>
      </c>
      <c r="AX31" s="219">
        <f t="shared" si="20"/>
        <v>0.21872461521284281</v>
      </c>
      <c r="AY31" s="219">
        <f t="shared" si="20"/>
        <v>0.21961084128121658</v>
      </c>
      <c r="AZ31" s="424">
        <f t="shared" si="15"/>
        <v>0.22605725003260724</v>
      </c>
      <c r="BA31" s="219">
        <f t="shared" si="15"/>
        <v>0.22025991594152236</v>
      </c>
      <c r="BB31" s="219">
        <f t="shared" si="15"/>
        <v>0.22153579333446907</v>
      </c>
      <c r="BC31" s="219">
        <f t="shared" si="15"/>
        <v>0.24309744134275452</v>
      </c>
      <c r="BD31" s="424" t="e">
        <f t="shared" ref="BD31:BE31" si="26">+BD17/BD$10</f>
        <v>#DIV/0!</v>
      </c>
      <c r="BE31" s="219" t="e">
        <f t="shared" si="26"/>
        <v>#DIV/0!</v>
      </c>
    </row>
    <row r="32" spans="1:57" s="214" customFormat="1" ht="15" customHeight="1">
      <c r="A32" s="413"/>
      <c r="B32" s="413"/>
      <c r="C32" s="413"/>
      <c r="D32" s="413"/>
      <c r="E32" s="413"/>
      <c r="F32" s="413"/>
      <c r="G32" s="413"/>
      <c r="H32" s="413"/>
      <c r="I32" s="413"/>
      <c r="J32" s="413"/>
      <c r="K32" s="413"/>
      <c r="L32" s="413"/>
      <c r="M32" s="413"/>
      <c r="N32" s="413"/>
      <c r="O32" s="413"/>
      <c r="P32" s="413"/>
      <c r="Q32" s="413"/>
      <c r="R32" s="413"/>
      <c r="S32" s="413"/>
      <c r="T32" s="413"/>
      <c r="U32" s="413"/>
      <c r="V32" s="855"/>
      <c r="W32" s="862" t="s">
        <v>333</v>
      </c>
      <c r="Y32" s="1326"/>
      <c r="Z32" s="1696" t="s">
        <v>831</v>
      </c>
      <c r="AA32" s="219">
        <f t="shared" si="13"/>
        <v>3.4832599727774471E-2</v>
      </c>
      <c r="AB32" s="219">
        <f t="shared" si="13"/>
        <v>3.760410403216078E-2</v>
      </c>
      <c r="AC32" s="219">
        <f t="shared" si="13"/>
        <v>4.2990753222658842E-2</v>
      </c>
      <c r="AD32" s="219">
        <f t="shared" si="13"/>
        <v>4.9110120650052831E-2</v>
      </c>
      <c r="AE32" s="219">
        <f t="shared" si="13"/>
        <v>5.406868205358524E-2</v>
      </c>
      <c r="AF32" s="219">
        <f t="shared" si="13"/>
        <v>5.5421226268248157E-2</v>
      </c>
      <c r="AG32" s="219">
        <f t="shared" si="13"/>
        <v>5.8156819102920344E-2</v>
      </c>
      <c r="AH32" s="219">
        <f t="shared" si="13"/>
        <v>5.4171437368864844E-2</v>
      </c>
      <c r="AI32" s="219">
        <f t="shared" si="13"/>
        <v>5.4761050745426573E-2</v>
      </c>
      <c r="AJ32" s="219">
        <f t="shared" si="13"/>
        <v>5.1895342345436767E-2</v>
      </c>
      <c r="AK32" s="219">
        <f t="shared" si="13"/>
        <v>4.7049158842230154E-2</v>
      </c>
      <c r="AL32" s="219">
        <f t="shared" si="13"/>
        <v>4.4661876196564143E-2</v>
      </c>
      <c r="AM32" s="219">
        <f t="shared" si="13"/>
        <v>3.8165493011078466E-2</v>
      </c>
      <c r="AN32" s="219">
        <f t="shared" si="13"/>
        <v>3.4156357175618116E-2</v>
      </c>
      <c r="AO32" s="219">
        <f t="shared" si="13"/>
        <v>3.1919328395293864E-2</v>
      </c>
      <c r="AP32" s="219">
        <f t="shared" si="13"/>
        <v>2.7220351344513064E-2</v>
      </c>
      <c r="AQ32" s="219">
        <f t="shared" si="13"/>
        <v>2.2872905604363208E-2</v>
      </c>
      <c r="AR32" s="219">
        <f t="shared" si="17"/>
        <v>1.8434029315927736E-2</v>
      </c>
      <c r="AS32" s="219">
        <f t="shared" si="17"/>
        <v>1.5821271268497014E-2</v>
      </c>
      <c r="AT32" s="219">
        <f t="shared" si="18"/>
        <v>1.2875115759213084E-2</v>
      </c>
      <c r="AU32" s="219">
        <f t="shared" si="18"/>
        <v>1.1143268805008866E-2</v>
      </c>
      <c r="AV32" s="219">
        <f t="shared" si="19"/>
        <v>1.0007809541946093E-2</v>
      </c>
      <c r="AW32" s="368">
        <f t="shared" si="19"/>
        <v>8.6860118816243191E-3</v>
      </c>
      <c r="AX32" s="368">
        <f t="shared" si="20"/>
        <v>8.9610879827312102E-3</v>
      </c>
      <c r="AY32" s="368">
        <f t="shared" si="20"/>
        <v>9.1136162397752376E-3</v>
      </c>
      <c r="AZ32" s="425">
        <f t="shared" si="15"/>
        <v>9.8988255257088029E-3</v>
      </c>
      <c r="BA32" s="368">
        <f t="shared" si="15"/>
        <v>9.7428457831537276E-3</v>
      </c>
      <c r="BB32" s="219">
        <f t="shared" si="15"/>
        <v>1.0242125150522861E-2</v>
      </c>
      <c r="BC32" s="219">
        <f t="shared" si="15"/>
        <v>1.1922885617533885E-2</v>
      </c>
      <c r="BD32" s="424" t="e">
        <f t="shared" ref="BD32:BE32" si="27">+BD18/BD$10</f>
        <v>#DIV/0!</v>
      </c>
      <c r="BE32" s="219" t="e">
        <f t="shared" si="27"/>
        <v>#DIV/0!</v>
      </c>
    </row>
    <row r="33" spans="1:57" s="214" customFormat="1" ht="15" customHeight="1">
      <c r="A33" s="413"/>
      <c r="B33" s="413"/>
      <c r="C33" s="413"/>
      <c r="D33" s="413"/>
      <c r="E33" s="413"/>
      <c r="F33" s="413"/>
      <c r="G33" s="413"/>
      <c r="H33" s="413"/>
      <c r="I33" s="413"/>
      <c r="J33" s="413"/>
      <c r="K33" s="413"/>
      <c r="L33" s="413"/>
      <c r="M33" s="413"/>
      <c r="N33" s="413"/>
      <c r="O33" s="413"/>
      <c r="P33" s="413"/>
      <c r="Q33" s="413"/>
      <c r="R33" s="413"/>
      <c r="S33" s="413"/>
      <c r="T33" s="413"/>
      <c r="U33" s="413"/>
      <c r="V33" s="855"/>
      <c r="W33" s="1271" t="s">
        <v>334</v>
      </c>
      <c r="Y33" s="1326"/>
      <c r="Z33" s="1697" t="s">
        <v>832</v>
      </c>
      <c r="AA33" s="219">
        <f t="shared" si="13"/>
        <v>5.9485962234729607E-2</v>
      </c>
      <c r="AB33" s="219">
        <f t="shared" si="13"/>
        <v>6.0123957968469199E-2</v>
      </c>
      <c r="AC33" s="219">
        <f t="shared" si="13"/>
        <v>5.6553428374223558E-2</v>
      </c>
      <c r="AD33" s="219">
        <f t="shared" si="13"/>
        <v>5.551727485166047E-2</v>
      </c>
      <c r="AE33" s="219">
        <f t="shared" si="13"/>
        <v>5.3434527547044329E-2</v>
      </c>
      <c r="AF33" s="219">
        <f t="shared" si="13"/>
        <v>5.4107817350045342E-2</v>
      </c>
      <c r="AG33" s="219">
        <f t="shared" si="13"/>
        <v>5.399223807460117E-2</v>
      </c>
      <c r="AH33" s="219">
        <f t="shared" si="13"/>
        <v>5.7797539043314965E-2</v>
      </c>
      <c r="AI33" s="219">
        <f t="shared" si="13"/>
        <v>5.8081874385034107E-2</v>
      </c>
      <c r="AJ33" s="219">
        <f t="shared" si="13"/>
        <v>5.6845489685256524E-2</v>
      </c>
      <c r="AK33" s="219">
        <f t="shared" si="13"/>
        <v>5.786804049250182E-2</v>
      </c>
      <c r="AL33" s="219">
        <f t="shared" si="13"/>
        <v>5.9914953952275155E-2</v>
      </c>
      <c r="AM33" s="219">
        <f t="shared" si="13"/>
        <v>5.7900955255304434E-2</v>
      </c>
      <c r="AN33" s="219">
        <f t="shared" si="13"/>
        <v>5.7370942752817018E-2</v>
      </c>
      <c r="AO33" s="219">
        <f t="shared" si="13"/>
        <v>5.50487491856681E-2</v>
      </c>
      <c r="AP33" s="219">
        <f t="shared" si="13"/>
        <v>4.948803386026495E-2</v>
      </c>
      <c r="AQ33" s="219">
        <f t="shared" si="13"/>
        <v>4.6618305659425298E-2</v>
      </c>
      <c r="AR33" s="219">
        <f t="shared" si="17"/>
        <v>4.3690255955899961E-2</v>
      </c>
      <c r="AS33" s="219">
        <f t="shared" si="17"/>
        <v>4.3811411447278452E-2</v>
      </c>
      <c r="AT33" s="219">
        <f t="shared" si="18"/>
        <v>3.8011640276103195E-2</v>
      </c>
      <c r="AU33" s="219">
        <f t="shared" si="18"/>
        <v>3.396846825682686E-2</v>
      </c>
      <c r="AV33" s="219">
        <f t="shared" si="19"/>
        <v>3.5533935214871901E-2</v>
      </c>
      <c r="AW33" s="219">
        <f t="shared" si="19"/>
        <v>3.6366019733043799E-2</v>
      </c>
      <c r="AX33" s="219">
        <f t="shared" si="20"/>
        <v>3.6530378894938952E-2</v>
      </c>
      <c r="AY33" s="219">
        <f t="shared" si="20"/>
        <v>3.5623741823672707E-2</v>
      </c>
      <c r="AZ33" s="424">
        <f t="shared" si="15"/>
        <v>3.6195539394519173E-2</v>
      </c>
      <c r="BA33" s="219">
        <f t="shared" si="15"/>
        <v>3.75954126281682E-2</v>
      </c>
      <c r="BB33" s="219">
        <f t="shared" si="15"/>
        <v>3.8989613444336761E-2</v>
      </c>
      <c r="BC33" s="219">
        <f t="shared" si="15"/>
        <v>4.3587573833706775E-2</v>
      </c>
      <c r="BD33" s="424" t="e">
        <f t="shared" ref="BD33:BE33" si="28">+BD19/BD$10</f>
        <v>#VALUE!</v>
      </c>
      <c r="BE33" s="219" t="e">
        <f t="shared" si="28"/>
        <v>#DIV/0!</v>
      </c>
    </row>
    <row r="34" spans="1:57" s="214" customFormat="1" ht="15" customHeight="1">
      <c r="A34" s="413"/>
      <c r="B34" s="413"/>
      <c r="C34" s="413"/>
      <c r="D34" s="413"/>
      <c r="E34" s="413"/>
      <c r="F34" s="413"/>
      <c r="G34" s="413"/>
      <c r="H34" s="413"/>
      <c r="I34" s="413"/>
      <c r="J34" s="413"/>
      <c r="K34" s="413"/>
      <c r="L34" s="413"/>
      <c r="M34" s="413"/>
      <c r="N34" s="413"/>
      <c r="O34" s="413"/>
      <c r="P34" s="413"/>
      <c r="Q34" s="413"/>
      <c r="R34" s="413"/>
      <c r="S34" s="413"/>
      <c r="T34" s="413"/>
      <c r="U34" s="413"/>
      <c r="V34" s="859"/>
      <c r="W34" s="862" t="s">
        <v>335</v>
      </c>
      <c r="Y34" s="1330"/>
      <c r="Z34" s="1328" t="s">
        <v>833</v>
      </c>
      <c r="AA34" s="219">
        <f t="shared" si="13"/>
        <v>1.0825840230467967E-2</v>
      </c>
      <c r="AB34" s="219">
        <f t="shared" si="13"/>
        <v>1.3539020203722755E-2</v>
      </c>
      <c r="AC34" s="219">
        <f t="shared" si="13"/>
        <v>1.5181491763112639E-2</v>
      </c>
      <c r="AD34" s="219">
        <f t="shared" si="13"/>
        <v>1.6199649344242444E-2</v>
      </c>
      <c r="AE34" s="219">
        <f t="shared" si="13"/>
        <v>1.89468797744008E-2</v>
      </c>
      <c r="AF34" s="219">
        <f t="shared" si="13"/>
        <v>1.9767608929963855E-2</v>
      </c>
      <c r="AG34" s="219">
        <f t="shared" si="13"/>
        <v>1.7764592882007425E-2</v>
      </c>
      <c r="AH34" s="219">
        <f t="shared" si="13"/>
        <v>1.7084212815554552E-2</v>
      </c>
      <c r="AI34" s="219">
        <f t="shared" si="13"/>
        <v>1.5906593049235616E-2</v>
      </c>
      <c r="AJ34" s="219">
        <f t="shared" si="13"/>
        <v>1.4779120515633338E-2</v>
      </c>
      <c r="AK34" s="219">
        <f t="shared" si="13"/>
        <v>1.4033412726828487E-2</v>
      </c>
      <c r="AL34" s="219">
        <f t="shared" si="13"/>
        <v>1.3527995126196622E-2</v>
      </c>
      <c r="AM34" s="219">
        <f t="shared" si="13"/>
        <v>1.3281652176508169E-2</v>
      </c>
      <c r="AN34" s="219">
        <f t="shared" si="13"/>
        <v>1.3197080036966515E-2</v>
      </c>
      <c r="AO34" s="219">
        <f t="shared" si="13"/>
        <v>1.2864366728220906E-2</v>
      </c>
      <c r="AP34" s="219">
        <f t="shared" si="13"/>
        <v>1.2261391048296526E-2</v>
      </c>
      <c r="AQ34" s="219">
        <f t="shared" si="13"/>
        <v>1.2526422327411451E-2</v>
      </c>
      <c r="AR34" s="219">
        <f t="shared" si="17"/>
        <v>1.3478912568480458E-2</v>
      </c>
      <c r="AS34" s="219">
        <f t="shared" si="17"/>
        <v>1.6124254192881528E-2</v>
      </c>
      <c r="AT34" s="219">
        <f t="shared" si="18"/>
        <v>1.8276162132957657E-2</v>
      </c>
      <c r="AU34" s="219">
        <f t="shared" si="18"/>
        <v>1.7034699776399966E-2</v>
      </c>
      <c r="AV34" s="219">
        <f t="shared" si="19"/>
        <v>1.7613111006598479E-2</v>
      </c>
      <c r="AW34" s="219">
        <f t="shared" si="19"/>
        <v>2.1449218277942664E-2</v>
      </c>
      <c r="AX34" s="219">
        <f t="shared" si="20"/>
        <v>1.9121395575111815E-2</v>
      </c>
      <c r="AY34" s="219">
        <f t="shared" si="20"/>
        <v>2.0588664883272462E-2</v>
      </c>
      <c r="AZ34" s="424">
        <f t="shared" si="15"/>
        <v>1.8409949170498634E-2</v>
      </c>
      <c r="BA34" s="219">
        <f t="shared" si="15"/>
        <v>1.7216233663052236E-2</v>
      </c>
      <c r="BB34" s="219">
        <f t="shared" si="15"/>
        <v>1.749325540780149E-2</v>
      </c>
      <c r="BC34" s="219">
        <f t="shared" si="15"/>
        <v>1.9339588671289185E-2</v>
      </c>
      <c r="BD34" s="424" t="e">
        <f t="shared" ref="BD34:BE34" si="29">+BD20/BD$10</f>
        <v>#DIV/0!</v>
      </c>
      <c r="BE34" s="219" t="e">
        <f t="shared" si="29"/>
        <v>#DIV/0!</v>
      </c>
    </row>
    <row r="35" spans="1:57" ht="14.25" customHeight="1">
      <c r="V35" s="866"/>
      <c r="W35" s="866"/>
      <c r="Y35" s="866"/>
      <c r="Z35" s="866"/>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B35" s="121"/>
      <c r="BC35" s="121"/>
      <c r="BD35" s="121"/>
    </row>
    <row r="36" spans="1:57" ht="16">
      <c r="V36" s="104" t="s">
        <v>346</v>
      </c>
      <c r="Y36" s="1323" t="s">
        <v>1219</v>
      </c>
      <c r="Z36" s="1323"/>
      <c r="AY36" s="104"/>
      <c r="AZ36" s="104"/>
      <c r="BC36" s="104"/>
      <c r="BD36" s="104"/>
    </row>
    <row r="37" spans="1:57">
      <c r="V37" s="850" t="s">
        <v>323</v>
      </c>
      <c r="W37" s="851"/>
      <c r="Y37" s="850" t="s">
        <v>908</v>
      </c>
      <c r="Z37" s="851"/>
      <c r="AA37" s="123">
        <v>1990</v>
      </c>
      <c r="AB37" s="123">
        <v>1991</v>
      </c>
      <c r="AC37" s="123">
        <v>1992</v>
      </c>
      <c r="AD37" s="123">
        <v>1993</v>
      </c>
      <c r="AE37" s="123">
        <v>1994</v>
      </c>
      <c r="AF37" s="123">
        <v>1995</v>
      </c>
      <c r="AG37" s="123">
        <v>1996</v>
      </c>
      <c r="AH37" s="123">
        <v>1997</v>
      </c>
      <c r="AI37" s="123">
        <v>1998</v>
      </c>
      <c r="AJ37" s="123">
        <v>1999</v>
      </c>
      <c r="AK37" s="123">
        <v>2000</v>
      </c>
      <c r="AL37" s="123">
        <v>2001</v>
      </c>
      <c r="AM37" s="123">
        <v>2002</v>
      </c>
      <c r="AN37" s="123">
        <v>2003</v>
      </c>
      <c r="AO37" s="123">
        <v>2004</v>
      </c>
      <c r="AP37" s="123">
        <v>2005</v>
      </c>
      <c r="AQ37" s="123">
        <f t="shared" ref="AQ37:AW37" si="30">AP37+1</f>
        <v>2006</v>
      </c>
      <c r="AR37" s="123">
        <f t="shared" si="30"/>
        <v>2007</v>
      </c>
      <c r="AS37" s="123">
        <f t="shared" si="30"/>
        <v>2008</v>
      </c>
      <c r="AT37" s="123">
        <f t="shared" si="30"/>
        <v>2009</v>
      </c>
      <c r="AU37" s="123">
        <f t="shared" si="30"/>
        <v>2010</v>
      </c>
      <c r="AV37" s="123">
        <f t="shared" si="30"/>
        <v>2011</v>
      </c>
      <c r="AW37" s="123">
        <f t="shared" si="30"/>
        <v>2012</v>
      </c>
      <c r="AX37" s="123">
        <f t="shared" ref="AX37:BE37" si="31">AW37+1</f>
        <v>2013</v>
      </c>
      <c r="AY37" s="123">
        <f t="shared" si="31"/>
        <v>2014</v>
      </c>
      <c r="AZ37" s="123">
        <f t="shared" si="31"/>
        <v>2015</v>
      </c>
      <c r="BA37" s="123">
        <f t="shared" si="31"/>
        <v>2016</v>
      </c>
      <c r="BB37" s="123">
        <f t="shared" si="31"/>
        <v>2017</v>
      </c>
      <c r="BC37" s="123">
        <f t="shared" si="31"/>
        <v>2018</v>
      </c>
      <c r="BD37" s="123">
        <f t="shared" si="31"/>
        <v>2019</v>
      </c>
      <c r="BE37" s="123">
        <f t="shared" si="31"/>
        <v>2020</v>
      </c>
    </row>
    <row r="38" spans="1:57" s="214" customFormat="1" ht="15" customHeight="1">
      <c r="A38" s="413"/>
      <c r="B38" s="413"/>
      <c r="C38" s="413"/>
      <c r="D38" s="413"/>
      <c r="E38" s="413"/>
      <c r="F38" s="413"/>
      <c r="G38" s="413"/>
      <c r="H38" s="413"/>
      <c r="I38" s="413"/>
      <c r="J38" s="413"/>
      <c r="K38" s="413"/>
      <c r="L38" s="413"/>
      <c r="M38" s="413"/>
      <c r="N38" s="413"/>
      <c r="O38" s="413"/>
      <c r="P38" s="413"/>
      <c r="Q38" s="413"/>
      <c r="R38" s="413"/>
      <c r="S38" s="413"/>
      <c r="T38" s="413"/>
      <c r="U38" s="413"/>
      <c r="V38" s="854" t="s">
        <v>326</v>
      </c>
      <c r="W38" s="1269"/>
      <c r="Y38" s="1324" t="s">
        <v>0</v>
      </c>
      <c r="Z38" s="1325"/>
      <c r="AA38" s="215">
        <f t="shared" ref="AA38:AQ38" si="32">SUM(AA39:AA46)</f>
        <v>1566.6356883293604</v>
      </c>
      <c r="AB38" s="215">
        <f t="shared" si="32"/>
        <v>1581.2092414853169</v>
      </c>
      <c r="AC38" s="215">
        <f t="shared" si="32"/>
        <v>1696.8181029894699</v>
      </c>
      <c r="AD38" s="215">
        <f t="shared" si="32"/>
        <v>1722.6353859888252</v>
      </c>
      <c r="AE38" s="215">
        <f t="shared" si="32"/>
        <v>1856.513961028221</v>
      </c>
      <c r="AF38" s="215">
        <f t="shared" si="32"/>
        <v>1875.0851010406773</v>
      </c>
      <c r="AG38" s="215">
        <f t="shared" si="32"/>
        <v>1936.3824917729535</v>
      </c>
      <c r="AH38" s="215">
        <f t="shared" si="32"/>
        <v>1843.6937283063951</v>
      </c>
      <c r="AI38" s="215">
        <f t="shared" si="32"/>
        <v>1853.8574547779997</v>
      </c>
      <c r="AJ38" s="215">
        <f t="shared" si="32"/>
        <v>1939.5788262453798</v>
      </c>
      <c r="AK38" s="215">
        <f t="shared" si="32"/>
        <v>1979.2472732263195</v>
      </c>
      <c r="AL38" s="215">
        <f t="shared" si="32"/>
        <v>1943.8550585251005</v>
      </c>
      <c r="AM38" s="215">
        <f t="shared" si="32"/>
        <v>2038.4316980246417</v>
      </c>
      <c r="AN38" s="215">
        <f t="shared" si="32"/>
        <v>2066.4559963864826</v>
      </c>
      <c r="AO38" s="215">
        <f t="shared" si="32"/>
        <v>2033.4701084810481</v>
      </c>
      <c r="AP38" s="215">
        <f t="shared" si="32"/>
        <v>2057.8105145647169</v>
      </c>
      <c r="AQ38" s="215">
        <f t="shared" si="32"/>
        <v>1963.4444422160304</v>
      </c>
      <c r="AR38" s="215">
        <f t="shared" ref="AR38:AW38" si="33">SUM(AR39:AR46)</f>
        <v>2037.2773109679481</v>
      </c>
      <c r="AS38" s="215">
        <f t="shared" si="33"/>
        <v>2005.5689372868376</v>
      </c>
      <c r="AT38" s="215">
        <f t="shared" si="33"/>
        <v>1914.9244145850812</v>
      </c>
      <c r="AU38" s="215">
        <f t="shared" si="33"/>
        <v>2041.2452738941749</v>
      </c>
      <c r="AV38" s="215">
        <f t="shared" si="33"/>
        <v>2156.0378599249407</v>
      </c>
      <c r="AW38" s="215">
        <f t="shared" si="33"/>
        <v>2333.3839423731069</v>
      </c>
      <c r="AX38" s="215">
        <f t="shared" ref="AX38:BE38" si="34">SUM(AX39:AX46)</f>
        <v>2275.4726042535599</v>
      </c>
      <c r="AY38" s="215">
        <f t="shared" si="34"/>
        <v>2125.7645294439476</v>
      </c>
      <c r="AZ38" s="215">
        <f t="shared" si="34"/>
        <v>2068.9155666555057</v>
      </c>
      <c r="BA38" s="215">
        <f t="shared" si="34"/>
        <v>2035.2402794931891</v>
      </c>
      <c r="BB38" s="215">
        <f t="shared" si="34"/>
        <v>2066.8559336571607</v>
      </c>
      <c r="BC38" s="215">
        <f t="shared" si="34"/>
        <v>1920.9455738569218</v>
      </c>
      <c r="BD38" s="215">
        <f t="shared" si="34"/>
        <v>0</v>
      </c>
      <c r="BE38" s="215">
        <f t="shared" si="34"/>
        <v>0</v>
      </c>
    </row>
    <row r="39" spans="1:57" s="214" customFormat="1" ht="15" customHeight="1">
      <c r="A39" s="413"/>
      <c r="B39" s="413"/>
      <c r="C39" s="413"/>
      <c r="D39" s="413"/>
      <c r="E39" s="413"/>
      <c r="F39" s="413"/>
      <c r="G39" s="413"/>
      <c r="H39" s="413"/>
      <c r="I39" s="413"/>
      <c r="J39" s="413"/>
      <c r="K39" s="413"/>
      <c r="L39" s="413"/>
      <c r="M39" s="413"/>
      <c r="N39" s="413"/>
      <c r="O39" s="413"/>
      <c r="P39" s="413"/>
      <c r="Q39" s="413"/>
      <c r="R39" s="413"/>
      <c r="S39" s="413"/>
      <c r="T39" s="413"/>
      <c r="U39" s="413"/>
      <c r="V39" s="855"/>
      <c r="W39" s="1270" t="s">
        <v>337</v>
      </c>
      <c r="Y39" s="1326"/>
      <c r="Z39" s="1698" t="s">
        <v>834</v>
      </c>
      <c r="AA39" s="220">
        <v>229.56831951619611</v>
      </c>
      <c r="AB39" s="220">
        <v>216.06155321225759</v>
      </c>
      <c r="AC39" s="220">
        <v>226.83819981634912</v>
      </c>
      <c r="AD39" s="220">
        <v>242.0437736625029</v>
      </c>
      <c r="AE39" s="220">
        <v>252.75789521985067</v>
      </c>
      <c r="AF39" s="220">
        <v>269.54557721631198</v>
      </c>
      <c r="AG39" s="220">
        <v>266.133582801871</v>
      </c>
      <c r="AH39" s="220">
        <v>234.92123289304732</v>
      </c>
      <c r="AI39" s="220">
        <v>250.29653659877437</v>
      </c>
      <c r="AJ39" s="220">
        <v>268.33162945394434</v>
      </c>
      <c r="AK39" s="220">
        <v>307.68961982276642</v>
      </c>
      <c r="AL39" s="220">
        <v>255.58068075955327</v>
      </c>
      <c r="AM39" s="220">
        <v>290.05152486975857</v>
      </c>
      <c r="AN39" s="220">
        <v>255.42201465420749</v>
      </c>
      <c r="AO39" s="220">
        <v>275.97394035426578</v>
      </c>
      <c r="AP39" s="220">
        <v>306.43948000260127</v>
      </c>
      <c r="AQ39" s="220">
        <v>255.98370937829026</v>
      </c>
      <c r="AR39" s="220">
        <v>277.22240347019135</v>
      </c>
      <c r="AS39" s="220">
        <v>260.87819581156282</v>
      </c>
      <c r="AT39" s="220">
        <v>260.61439460497564</v>
      </c>
      <c r="AU39" s="220">
        <v>330.77634712372384</v>
      </c>
      <c r="AV39" s="220">
        <v>309.18667425737664</v>
      </c>
      <c r="AW39" s="220">
        <v>317.28894499841755</v>
      </c>
      <c r="AX39" s="220">
        <v>302.05234900874018</v>
      </c>
      <c r="AY39" s="220">
        <v>283.81725259430101</v>
      </c>
      <c r="AZ39" s="220">
        <v>270.37855201832434</v>
      </c>
      <c r="BA39" s="220">
        <v>281.61214077610708</v>
      </c>
      <c r="BB39" s="220">
        <v>322.92898979590143</v>
      </c>
      <c r="BC39" s="220">
        <v>300.33051662117936</v>
      </c>
      <c r="BD39" s="220">
        <v>0</v>
      </c>
      <c r="BE39" s="220">
        <v>0</v>
      </c>
    </row>
    <row r="40" spans="1:57" s="214" customFormat="1" ht="15" customHeight="1">
      <c r="A40" s="413"/>
      <c r="B40" s="413"/>
      <c r="C40" s="413"/>
      <c r="D40" s="413"/>
      <c r="E40" s="413"/>
      <c r="F40" s="413"/>
      <c r="G40" s="413"/>
      <c r="H40" s="413"/>
      <c r="I40" s="413"/>
      <c r="J40" s="413"/>
      <c r="K40" s="413"/>
      <c r="L40" s="413"/>
      <c r="M40" s="413"/>
      <c r="N40" s="413"/>
      <c r="O40" s="413"/>
      <c r="P40" s="413"/>
      <c r="Q40" s="413"/>
      <c r="R40" s="413"/>
      <c r="S40" s="413"/>
      <c r="T40" s="413"/>
      <c r="U40" s="413"/>
      <c r="V40" s="855"/>
      <c r="W40" s="862" t="s">
        <v>338</v>
      </c>
      <c r="Y40" s="1326"/>
      <c r="Z40" s="1699" t="s">
        <v>845</v>
      </c>
      <c r="AA40" s="1646">
        <v>35.440852559238841</v>
      </c>
      <c r="AB40" s="1646">
        <v>26.721624021512945</v>
      </c>
      <c r="AC40" s="1646">
        <v>30.326960846961271</v>
      </c>
      <c r="AD40" s="1646">
        <v>17.467788858821343</v>
      </c>
      <c r="AE40" s="1646">
        <v>52.488654819132513</v>
      </c>
      <c r="AF40" s="1646">
        <v>40.06831817017995</v>
      </c>
      <c r="AG40" s="1646">
        <v>32.002427220099847</v>
      </c>
      <c r="AH40" s="1646">
        <v>33.650521728564783</v>
      </c>
      <c r="AI40" s="1646">
        <v>36.520505213239055</v>
      </c>
      <c r="AJ40" s="1646">
        <v>40.853116290024438</v>
      </c>
      <c r="AK40" s="1646">
        <v>39.059333229389594</v>
      </c>
      <c r="AL40" s="1646">
        <v>36.932607123881716</v>
      </c>
      <c r="AM40" s="1646">
        <v>40.745977729716081</v>
      </c>
      <c r="AN40" s="1646">
        <v>32.642516156371435</v>
      </c>
      <c r="AO40" s="1646">
        <v>46.730665910274496</v>
      </c>
      <c r="AP40" s="1646">
        <v>43.398961491162815</v>
      </c>
      <c r="AQ40" s="1646">
        <v>37.799279423148917</v>
      </c>
      <c r="AR40" s="1646">
        <v>47.107475270618394</v>
      </c>
      <c r="AS40" s="1646">
        <v>38.221141777206967</v>
      </c>
      <c r="AT40" s="1646">
        <v>29.472216465338821</v>
      </c>
      <c r="AU40" s="1646">
        <v>53.700085716599361</v>
      </c>
      <c r="AV40" s="1646">
        <v>48.727177187751906</v>
      </c>
      <c r="AW40" s="1646">
        <v>53.720926070493555</v>
      </c>
      <c r="AX40" s="1646">
        <v>58.177533785510732</v>
      </c>
      <c r="AY40" s="1646">
        <v>42.112076854724961</v>
      </c>
      <c r="AZ40" s="1646">
        <v>43.091331444764172</v>
      </c>
      <c r="BA40" s="1646">
        <v>45.554521466666444</v>
      </c>
      <c r="BB40" s="1646">
        <v>48.402471446792099</v>
      </c>
      <c r="BC40" s="220">
        <v>56.482406191404543</v>
      </c>
      <c r="BD40" s="220">
        <v>0</v>
      </c>
      <c r="BE40" s="220">
        <v>0</v>
      </c>
    </row>
    <row r="41" spans="1:57" s="214" customFormat="1" ht="15" customHeight="1">
      <c r="A41" s="413"/>
      <c r="B41" s="413"/>
      <c r="C41" s="413"/>
      <c r="D41" s="413"/>
      <c r="E41" s="413"/>
      <c r="F41" s="413"/>
      <c r="G41" s="413"/>
      <c r="H41" s="413"/>
      <c r="I41" s="413"/>
      <c r="J41" s="413"/>
      <c r="K41" s="413"/>
      <c r="L41" s="413"/>
      <c r="M41" s="413"/>
      <c r="N41" s="413"/>
      <c r="O41" s="413"/>
      <c r="P41" s="413"/>
      <c r="Q41" s="413"/>
      <c r="R41" s="413"/>
      <c r="S41" s="413"/>
      <c r="T41" s="413"/>
      <c r="U41" s="413"/>
      <c r="V41" s="855"/>
      <c r="W41" s="1271" t="s">
        <v>339</v>
      </c>
      <c r="Y41" s="1326"/>
      <c r="Z41" s="1700" t="s">
        <v>909</v>
      </c>
      <c r="AA41" s="220">
        <v>285.10214149461387</v>
      </c>
      <c r="AB41" s="220">
        <v>271.930815601983</v>
      </c>
      <c r="AC41" s="220">
        <v>289.77944602897946</v>
      </c>
      <c r="AD41" s="220">
        <v>308.52534539554802</v>
      </c>
      <c r="AE41" s="220">
        <v>280.50455772442695</v>
      </c>
      <c r="AF41" s="220">
        <v>293.18647329245795</v>
      </c>
      <c r="AG41" s="220">
        <v>307.75517788369979</v>
      </c>
      <c r="AH41" s="220">
        <v>308.7615002521834</v>
      </c>
      <c r="AI41" s="220">
        <v>279.68955218867438</v>
      </c>
      <c r="AJ41" s="220">
        <v>280.3892323084732</v>
      </c>
      <c r="AK41" s="220">
        <v>301.35038720715659</v>
      </c>
      <c r="AL41" s="220">
        <v>295.37597484201279</v>
      </c>
      <c r="AM41" s="220">
        <v>294.14906111301804</v>
      </c>
      <c r="AN41" s="220">
        <v>307.22530695221633</v>
      </c>
      <c r="AO41" s="220">
        <v>293.82959907042499</v>
      </c>
      <c r="AP41" s="220">
        <v>302.66499693122483</v>
      </c>
      <c r="AQ41" s="220">
        <v>303.33781567847035</v>
      </c>
      <c r="AR41" s="220">
        <v>302.39694225655359</v>
      </c>
      <c r="AS41" s="220">
        <v>286.82588493213802</v>
      </c>
      <c r="AT41" s="220">
        <v>281.32834895963992</v>
      </c>
      <c r="AU41" s="220">
        <v>287.60117368516808</v>
      </c>
      <c r="AV41" s="220">
        <v>303.27720277673012</v>
      </c>
      <c r="AW41" s="220">
        <v>316.5110848102172</v>
      </c>
      <c r="AX41" s="220">
        <v>303.81576071310491</v>
      </c>
      <c r="AY41" s="220">
        <v>288.09205398466253</v>
      </c>
      <c r="AZ41" s="220">
        <v>296.26061494564459</v>
      </c>
      <c r="BA41" s="220">
        <v>295.69663415770356</v>
      </c>
      <c r="BB41" s="220">
        <v>309.67891057484906</v>
      </c>
      <c r="BC41" s="220">
        <v>262.65762580827413</v>
      </c>
      <c r="BD41" s="220">
        <v>0</v>
      </c>
      <c r="BE41" s="220">
        <v>0</v>
      </c>
    </row>
    <row r="42" spans="1:57" s="214" customFormat="1" ht="15" customHeight="1">
      <c r="A42" s="413"/>
      <c r="B42" s="413"/>
      <c r="C42" s="413"/>
      <c r="D42" s="413"/>
      <c r="E42" s="413"/>
      <c r="F42" s="413"/>
      <c r="G42" s="413"/>
      <c r="H42" s="413"/>
      <c r="I42" s="413"/>
      <c r="J42" s="413"/>
      <c r="K42" s="413"/>
      <c r="L42" s="413"/>
      <c r="M42" s="413"/>
      <c r="N42" s="413"/>
      <c r="O42" s="413"/>
      <c r="P42" s="413"/>
      <c r="Q42" s="413"/>
      <c r="R42" s="413"/>
      <c r="S42" s="413"/>
      <c r="T42" s="413"/>
      <c r="U42" s="413"/>
      <c r="V42" s="855"/>
      <c r="W42" s="862" t="s">
        <v>340</v>
      </c>
      <c r="Y42" s="1326"/>
      <c r="Z42" s="1699" t="s">
        <v>846</v>
      </c>
      <c r="AA42" s="1646">
        <v>82.131024620649185</v>
      </c>
      <c r="AB42" s="1646">
        <v>76.428172611698542</v>
      </c>
      <c r="AC42" s="1646">
        <v>77.125198013375766</v>
      </c>
      <c r="AD42" s="1646">
        <v>77.262049773811356</v>
      </c>
      <c r="AE42" s="1646">
        <v>82.537629682248834</v>
      </c>
      <c r="AF42" s="1646">
        <v>81.050521866137245</v>
      </c>
      <c r="AG42" s="1646">
        <v>78.314162622935342</v>
      </c>
      <c r="AH42" s="1646">
        <v>78.966151199966035</v>
      </c>
      <c r="AI42" s="1646">
        <v>87.448414183539043</v>
      </c>
      <c r="AJ42" s="1646">
        <v>91.389566126805249</v>
      </c>
      <c r="AK42" s="1646">
        <v>90.736323846588903</v>
      </c>
      <c r="AL42" s="1646">
        <v>84.102563403201714</v>
      </c>
      <c r="AM42" s="1646">
        <v>85.183673141941853</v>
      </c>
      <c r="AN42" s="1646">
        <v>91.435890721206874</v>
      </c>
      <c r="AO42" s="1646">
        <v>88.543346522883525</v>
      </c>
      <c r="AP42" s="1646">
        <v>85.500077329947814</v>
      </c>
      <c r="AQ42" s="1646">
        <v>86.784882933886209</v>
      </c>
      <c r="AR42" s="1646">
        <v>89.317630459340464</v>
      </c>
      <c r="AS42" s="1646">
        <v>91.762200761721104</v>
      </c>
      <c r="AT42" s="1646">
        <v>89.72864813730034</v>
      </c>
      <c r="AU42" s="1646">
        <v>94.110469573302595</v>
      </c>
      <c r="AV42" s="220">
        <v>100.50717311223458</v>
      </c>
      <c r="AW42" s="220">
        <v>109.32296492061464</v>
      </c>
      <c r="AX42" s="220">
        <v>110.73397708774894</v>
      </c>
      <c r="AY42" s="220">
        <v>109.41434640164397</v>
      </c>
      <c r="AZ42" s="220">
        <v>110.70376178970305</v>
      </c>
      <c r="BA42" s="220">
        <v>110.69655415029644</v>
      </c>
      <c r="BB42" s="220">
        <v>114.80180103544564</v>
      </c>
      <c r="BC42" s="220">
        <v>98.094680974895638</v>
      </c>
      <c r="BD42" s="220">
        <v>0</v>
      </c>
      <c r="BE42" s="220">
        <v>0</v>
      </c>
    </row>
    <row r="43" spans="1:57" s="214" customFormat="1" ht="15" customHeight="1">
      <c r="A43" s="413"/>
      <c r="B43" s="413"/>
      <c r="C43" s="413"/>
      <c r="D43" s="413"/>
      <c r="E43" s="413"/>
      <c r="F43" s="413"/>
      <c r="G43" s="413"/>
      <c r="H43" s="413"/>
      <c r="I43" s="413"/>
      <c r="J43" s="413"/>
      <c r="K43" s="413"/>
      <c r="L43" s="413"/>
      <c r="M43" s="413"/>
      <c r="N43" s="413"/>
      <c r="O43" s="413"/>
      <c r="P43" s="413"/>
      <c r="Q43" s="413"/>
      <c r="R43" s="413"/>
      <c r="S43" s="413"/>
      <c r="T43" s="413"/>
      <c r="U43" s="413"/>
      <c r="V43" s="855"/>
      <c r="W43" s="1900" t="s">
        <v>347</v>
      </c>
      <c r="Y43" s="1326"/>
      <c r="Z43" s="1700" t="s">
        <v>1372</v>
      </c>
      <c r="AA43" s="220">
        <v>424.82594006598526</v>
      </c>
      <c r="AB43" s="220">
        <v>476.49134008333448</v>
      </c>
      <c r="AC43" s="220">
        <v>494.64131861999527</v>
      </c>
      <c r="AD43" s="220">
        <v>465.68067140772615</v>
      </c>
      <c r="AE43" s="220">
        <v>515.71061800478412</v>
      </c>
      <c r="AF43" s="220">
        <v>513.09814617151346</v>
      </c>
      <c r="AG43" s="220">
        <v>531.62879035678213</v>
      </c>
      <c r="AH43" s="220">
        <v>517.91810880444973</v>
      </c>
      <c r="AI43" s="220">
        <v>496.79804306103085</v>
      </c>
      <c r="AJ43" s="220">
        <v>524.36573282426809</v>
      </c>
      <c r="AK43" s="220">
        <v>486.95869456786448</v>
      </c>
      <c r="AL43" s="220">
        <v>525.23685148900677</v>
      </c>
      <c r="AM43" s="220">
        <v>570.38288429738418</v>
      </c>
      <c r="AN43" s="220">
        <v>610.83827041830966</v>
      </c>
      <c r="AO43" s="220">
        <v>578.94019838123575</v>
      </c>
      <c r="AP43" s="220">
        <v>596.20745599095585</v>
      </c>
      <c r="AQ43" s="220">
        <v>582.14080124258874</v>
      </c>
      <c r="AR43" s="220">
        <v>633.60423380591897</v>
      </c>
      <c r="AS43" s="220">
        <v>634.01088420246549</v>
      </c>
      <c r="AT43" s="220">
        <v>603.16415421305487</v>
      </c>
      <c r="AU43" s="220">
        <v>630.45784844821537</v>
      </c>
      <c r="AV43" s="220">
        <v>754.49250156925427</v>
      </c>
      <c r="AW43" s="220">
        <v>863.62784006660115</v>
      </c>
      <c r="AX43" s="220">
        <v>855.96631547202117</v>
      </c>
      <c r="AY43" s="220">
        <v>796.62012050188048</v>
      </c>
      <c r="AZ43" s="220">
        <v>747.33396337053227</v>
      </c>
      <c r="BA43" s="220">
        <v>722.01467356845512</v>
      </c>
      <c r="BB43" s="220">
        <v>675.25024205573993</v>
      </c>
      <c r="BC43" s="220">
        <v>592.6205216539098</v>
      </c>
      <c r="BD43" s="220">
        <v>0</v>
      </c>
      <c r="BE43" s="220">
        <v>0</v>
      </c>
    </row>
    <row r="44" spans="1:57" s="214" customFormat="1" ht="15" customHeight="1">
      <c r="A44" s="413"/>
      <c r="B44" s="413"/>
      <c r="C44" s="413"/>
      <c r="D44" s="413"/>
      <c r="E44" s="413"/>
      <c r="F44" s="413"/>
      <c r="G44" s="413"/>
      <c r="H44" s="413"/>
      <c r="I44" s="413"/>
      <c r="J44" s="413"/>
      <c r="K44" s="413"/>
      <c r="L44" s="413"/>
      <c r="M44" s="413"/>
      <c r="N44" s="413"/>
      <c r="O44" s="413"/>
      <c r="P44" s="413"/>
      <c r="Q44" s="413"/>
      <c r="R44" s="413"/>
      <c r="S44" s="413"/>
      <c r="T44" s="413"/>
      <c r="U44" s="413"/>
      <c r="V44" s="855"/>
      <c r="W44" s="862" t="s">
        <v>341</v>
      </c>
      <c r="Y44" s="1326"/>
      <c r="Z44" s="1699" t="s">
        <v>843</v>
      </c>
      <c r="AA44" s="220">
        <v>399.41443101993428</v>
      </c>
      <c r="AB44" s="220">
        <v>397.09915411332929</v>
      </c>
      <c r="AC44" s="220">
        <v>456.38586855827305</v>
      </c>
      <c r="AD44" s="220">
        <v>488.11364549627478</v>
      </c>
      <c r="AE44" s="220">
        <v>538.13751236664484</v>
      </c>
      <c r="AF44" s="220">
        <v>539.61335317340252</v>
      </c>
      <c r="AG44" s="220">
        <v>581.59967975807706</v>
      </c>
      <c r="AH44" s="220">
        <v>531.41719716139028</v>
      </c>
      <c r="AI44" s="220">
        <v>565.94033161212201</v>
      </c>
      <c r="AJ44" s="220">
        <v>595.32797185813945</v>
      </c>
      <c r="AK44" s="220">
        <v>611.14215932718434</v>
      </c>
      <c r="AL44" s="220">
        <v>603.86393282825554</v>
      </c>
      <c r="AM44" s="220">
        <v>612.81769353577192</v>
      </c>
      <c r="AN44" s="220">
        <v>623.06628363708467</v>
      </c>
      <c r="AO44" s="220">
        <v>611.35306705726157</v>
      </c>
      <c r="AP44" s="220">
        <v>596.53092697366208</v>
      </c>
      <c r="AQ44" s="220">
        <v>581.27056610751231</v>
      </c>
      <c r="AR44" s="220">
        <v>571.15917578370238</v>
      </c>
      <c r="AS44" s="220">
        <v>573.66552055822808</v>
      </c>
      <c r="AT44" s="220">
        <v>542.82976512832022</v>
      </c>
      <c r="AU44" s="220">
        <v>540.48937364571123</v>
      </c>
      <c r="AV44" s="220">
        <v>525.26008722492213</v>
      </c>
      <c r="AW44" s="220">
        <v>538.00703350744777</v>
      </c>
      <c r="AX44" s="220">
        <v>518.09258000173577</v>
      </c>
      <c r="AY44" s="220">
        <v>486.21433881443318</v>
      </c>
      <c r="AZ44" s="220">
        <v>488.1731977695427</v>
      </c>
      <c r="BA44" s="220">
        <v>468.11088505673513</v>
      </c>
      <c r="BB44" s="220">
        <v>479.05156611141126</v>
      </c>
      <c r="BC44" s="220">
        <v>489.880168317911</v>
      </c>
      <c r="BD44" s="220">
        <v>0</v>
      </c>
      <c r="BE44" s="220">
        <v>0</v>
      </c>
    </row>
    <row r="45" spans="1:57" s="214" customFormat="1" ht="15" customHeight="1">
      <c r="A45" s="413"/>
      <c r="B45" s="413"/>
      <c r="C45" s="413"/>
      <c r="D45" s="413"/>
      <c r="E45" s="413"/>
      <c r="F45" s="413"/>
      <c r="G45" s="413"/>
      <c r="H45" s="413"/>
      <c r="I45" s="413"/>
      <c r="J45" s="413"/>
      <c r="K45" s="413"/>
      <c r="L45" s="413"/>
      <c r="M45" s="413"/>
      <c r="N45" s="413"/>
      <c r="O45" s="413"/>
      <c r="P45" s="413"/>
      <c r="Q45" s="413"/>
      <c r="R45" s="413"/>
      <c r="S45" s="413"/>
      <c r="T45" s="413"/>
      <c r="U45" s="413"/>
      <c r="V45" s="855"/>
      <c r="W45" s="1271" t="s">
        <v>334</v>
      </c>
      <c r="Y45" s="1326"/>
      <c r="Z45" s="1701" t="s">
        <v>847</v>
      </c>
      <c r="AA45" s="1646">
        <v>93.192831391539968</v>
      </c>
      <c r="AB45" s="1646">
        <v>95.068557974418255</v>
      </c>
      <c r="AC45" s="1646">
        <v>95.960881051500863</v>
      </c>
      <c r="AD45" s="1646">
        <v>95.636022193137833</v>
      </c>
      <c r="AE45" s="1646">
        <v>99.20194639203487</v>
      </c>
      <c r="AF45" s="1646">
        <v>101.45676216290026</v>
      </c>
      <c r="AG45" s="1646">
        <v>104.54962449929475</v>
      </c>
      <c r="AH45" s="1646">
        <v>106.5609602457038</v>
      </c>
      <c r="AI45" s="1646">
        <v>107.67551581617482</v>
      </c>
      <c r="AJ45" s="1646">
        <v>110.25630816107369</v>
      </c>
      <c r="AK45" s="1646">
        <v>114.53516135173446</v>
      </c>
      <c r="AL45" s="220">
        <v>116.46598632142853</v>
      </c>
      <c r="AM45" s="220">
        <v>118.02714253831903</v>
      </c>
      <c r="AN45" s="220">
        <v>118.55452866990434</v>
      </c>
      <c r="AO45" s="1646">
        <v>111.9399859783265</v>
      </c>
      <c r="AP45" s="1646">
        <v>101.83699642278793</v>
      </c>
      <c r="AQ45" s="1646">
        <v>91.532453152526728</v>
      </c>
      <c r="AR45" s="1646">
        <v>89.009167169337275</v>
      </c>
      <c r="AS45" s="1646">
        <v>87.866805897354638</v>
      </c>
      <c r="AT45" s="1646">
        <v>72.789418003135609</v>
      </c>
      <c r="AU45" s="1646">
        <v>69.337975290672119</v>
      </c>
      <c r="AV45" s="1646">
        <v>76.612509635383901</v>
      </c>
      <c r="AW45" s="1646">
        <v>84.855886493107931</v>
      </c>
      <c r="AX45" s="1646">
        <v>83.123876398436025</v>
      </c>
      <c r="AY45" s="1646">
        <v>75.727686774832264</v>
      </c>
      <c r="AZ45" s="1646">
        <v>74.885514896813319</v>
      </c>
      <c r="BA45" s="1646">
        <v>76.51569810501482</v>
      </c>
      <c r="BB45" s="1646">
        <v>80.58591389842644</v>
      </c>
      <c r="BC45" s="220">
        <v>83.729357031020783</v>
      </c>
      <c r="BD45" s="220">
        <v>0</v>
      </c>
      <c r="BE45" s="220">
        <v>0</v>
      </c>
    </row>
    <row r="46" spans="1:57" s="214" customFormat="1" ht="15" customHeight="1">
      <c r="A46" s="413"/>
      <c r="B46" s="413"/>
      <c r="C46" s="413"/>
      <c r="D46" s="413"/>
      <c r="E46" s="413"/>
      <c r="F46" s="413"/>
      <c r="G46" s="413"/>
      <c r="H46" s="413"/>
      <c r="I46" s="413"/>
      <c r="J46" s="413"/>
      <c r="K46" s="413"/>
      <c r="L46" s="413"/>
      <c r="M46" s="413"/>
      <c r="N46" s="413"/>
      <c r="O46" s="413"/>
      <c r="P46" s="413"/>
      <c r="Q46" s="413"/>
      <c r="R46" s="413"/>
      <c r="S46" s="413"/>
      <c r="T46" s="413"/>
      <c r="U46" s="413"/>
      <c r="V46" s="859"/>
      <c r="W46" s="862" t="s">
        <v>335</v>
      </c>
      <c r="Y46" s="1330"/>
      <c r="Z46" s="1702" t="s">
        <v>844</v>
      </c>
      <c r="AA46" s="1646">
        <v>16.960147661202868</v>
      </c>
      <c r="AB46" s="1646">
        <v>21.408023866782841</v>
      </c>
      <c r="AC46" s="1646">
        <v>25.760230054035052</v>
      </c>
      <c r="AD46" s="1646">
        <v>27.906089201002697</v>
      </c>
      <c r="AE46" s="1646">
        <v>35.175146819098316</v>
      </c>
      <c r="AF46" s="1646">
        <v>37.065948987773865</v>
      </c>
      <c r="AG46" s="1646">
        <v>34.399046630193602</v>
      </c>
      <c r="AH46" s="1646">
        <v>31.498056021089667</v>
      </c>
      <c r="AI46" s="1646">
        <v>29.488556104445358</v>
      </c>
      <c r="AJ46" s="1646">
        <v>28.665269222651123</v>
      </c>
      <c r="AK46" s="1646">
        <v>27.775593873634808</v>
      </c>
      <c r="AL46" s="1646">
        <v>26.296461757760213</v>
      </c>
      <c r="AM46" s="1646">
        <v>27.073740798732224</v>
      </c>
      <c r="AN46" s="1646">
        <v>27.271185177181799</v>
      </c>
      <c r="AO46" s="1646">
        <v>26.159305206375347</v>
      </c>
      <c r="AP46" s="1646">
        <v>25.231619422374287</v>
      </c>
      <c r="AQ46" s="1646">
        <v>24.594934299606802</v>
      </c>
      <c r="AR46" s="1646">
        <v>27.460282752285952</v>
      </c>
      <c r="AS46" s="1646">
        <v>32.338303346160238</v>
      </c>
      <c r="AT46" s="1646">
        <v>34.997469073315976</v>
      </c>
      <c r="AU46" s="1646">
        <v>34.772000410782589</v>
      </c>
      <c r="AV46" s="1646">
        <v>37.974534161287011</v>
      </c>
      <c r="AW46" s="1646">
        <v>50.049261506207152</v>
      </c>
      <c r="AX46" s="1646">
        <v>43.510211786262175</v>
      </c>
      <c r="AY46" s="1646">
        <v>43.766653517468804</v>
      </c>
      <c r="AZ46" s="1646">
        <v>38.088630420181239</v>
      </c>
      <c r="BA46" s="1646">
        <v>35.039172212210481</v>
      </c>
      <c r="BB46" s="1646">
        <v>36.156038738594717</v>
      </c>
      <c r="BC46" s="220">
        <v>37.150297258326418</v>
      </c>
      <c r="BD46" s="220">
        <v>0</v>
      </c>
      <c r="BE46" s="220">
        <v>0</v>
      </c>
    </row>
    <row r="47" spans="1:57">
      <c r="AY47" s="104"/>
      <c r="AZ47" s="104"/>
      <c r="BC47" s="104"/>
      <c r="BD47" s="104"/>
    </row>
    <row r="48" spans="1:57">
      <c r="V48" s="104" t="s">
        <v>342</v>
      </c>
      <c r="Y48" s="1323" t="s">
        <v>963</v>
      </c>
      <c r="Z48" s="1323"/>
      <c r="AY48" s="104"/>
      <c r="AZ48" s="104"/>
      <c r="BC48" s="104"/>
      <c r="BD48" s="104"/>
    </row>
    <row r="49" spans="1:57">
      <c r="V49" s="850" t="s">
        <v>323</v>
      </c>
      <c r="W49" s="851"/>
      <c r="Y49" s="850" t="s">
        <v>842</v>
      </c>
      <c r="Z49" s="851"/>
      <c r="AA49" s="123">
        <v>1990</v>
      </c>
      <c r="AB49" s="123">
        <v>1991</v>
      </c>
      <c r="AC49" s="123">
        <v>1992</v>
      </c>
      <c r="AD49" s="123">
        <v>1993</v>
      </c>
      <c r="AE49" s="123">
        <v>1994</v>
      </c>
      <c r="AF49" s="123">
        <v>1995</v>
      </c>
      <c r="AG49" s="123">
        <v>1996</v>
      </c>
      <c r="AH49" s="123">
        <v>1997</v>
      </c>
      <c r="AI49" s="123">
        <v>1998</v>
      </c>
      <c r="AJ49" s="123">
        <v>1999</v>
      </c>
      <c r="AK49" s="123">
        <v>2000</v>
      </c>
      <c r="AL49" s="123">
        <v>2001</v>
      </c>
      <c r="AM49" s="123">
        <v>2002</v>
      </c>
      <c r="AN49" s="123">
        <v>2003</v>
      </c>
      <c r="AO49" s="123">
        <v>2004</v>
      </c>
      <c r="AP49" s="123">
        <v>2005</v>
      </c>
      <c r="AQ49" s="123">
        <f t="shared" ref="AQ49:AW49" si="35">AP49+1</f>
        <v>2006</v>
      </c>
      <c r="AR49" s="123">
        <f t="shared" si="35"/>
        <v>2007</v>
      </c>
      <c r="AS49" s="123">
        <f t="shared" si="35"/>
        <v>2008</v>
      </c>
      <c r="AT49" s="123">
        <f t="shared" si="35"/>
        <v>2009</v>
      </c>
      <c r="AU49" s="123">
        <f t="shared" si="35"/>
        <v>2010</v>
      </c>
      <c r="AV49" s="123">
        <f t="shared" si="35"/>
        <v>2011</v>
      </c>
      <c r="AW49" s="123">
        <f t="shared" si="35"/>
        <v>2012</v>
      </c>
      <c r="AX49" s="123">
        <f t="shared" ref="AX49:BE49" si="36">AW49+1</f>
        <v>2013</v>
      </c>
      <c r="AY49" s="123">
        <f t="shared" si="36"/>
        <v>2014</v>
      </c>
      <c r="AZ49" s="123">
        <f t="shared" si="36"/>
        <v>2015</v>
      </c>
      <c r="BA49" s="123">
        <f t="shared" si="36"/>
        <v>2016</v>
      </c>
      <c r="BB49" s="123">
        <f t="shared" si="36"/>
        <v>2017</v>
      </c>
      <c r="BC49" s="123">
        <f t="shared" si="36"/>
        <v>2018</v>
      </c>
      <c r="BD49" s="123">
        <f t="shared" si="36"/>
        <v>2019</v>
      </c>
      <c r="BE49" s="123">
        <f t="shared" si="36"/>
        <v>2020</v>
      </c>
    </row>
    <row r="50" spans="1:57" s="214" customFormat="1" ht="15" customHeight="1">
      <c r="A50" s="413"/>
      <c r="B50" s="413"/>
      <c r="C50" s="413"/>
      <c r="D50" s="413"/>
      <c r="E50" s="413"/>
      <c r="F50" s="413"/>
      <c r="G50" s="413"/>
      <c r="H50" s="413"/>
      <c r="I50" s="413"/>
      <c r="J50" s="413"/>
      <c r="K50" s="413"/>
      <c r="L50" s="413"/>
      <c r="M50" s="413"/>
      <c r="N50" s="413"/>
      <c r="O50" s="413"/>
      <c r="P50" s="413"/>
      <c r="Q50" s="413"/>
      <c r="R50" s="413"/>
      <c r="S50" s="413"/>
      <c r="T50" s="413"/>
      <c r="U50" s="413"/>
      <c r="V50" s="854" t="s">
        <v>326</v>
      </c>
      <c r="W50" s="1269"/>
      <c r="Y50" s="1324" t="s">
        <v>0</v>
      </c>
      <c r="Z50" s="1325"/>
      <c r="AA50" s="1648">
        <f t="shared" ref="AA50:AQ50" si="37">SUM(AA51:AA58)</f>
        <v>0.99999999999999989</v>
      </c>
      <c r="AB50" s="1648">
        <f t="shared" si="37"/>
        <v>0.99999999999999989</v>
      </c>
      <c r="AC50" s="1648">
        <f t="shared" si="37"/>
        <v>1</v>
      </c>
      <c r="AD50" s="1648">
        <f t="shared" si="37"/>
        <v>1</v>
      </c>
      <c r="AE50" s="1648">
        <f t="shared" si="37"/>
        <v>1.0000000000000002</v>
      </c>
      <c r="AF50" s="1648">
        <f t="shared" si="37"/>
        <v>1</v>
      </c>
      <c r="AG50" s="1648">
        <f t="shared" si="37"/>
        <v>1.0000000000000002</v>
      </c>
      <c r="AH50" s="1648">
        <f t="shared" si="37"/>
        <v>0.99999999999999989</v>
      </c>
      <c r="AI50" s="1648">
        <f t="shared" si="37"/>
        <v>1</v>
      </c>
      <c r="AJ50" s="1648">
        <f t="shared" si="37"/>
        <v>0.99999999999999989</v>
      </c>
      <c r="AK50" s="1648">
        <f t="shared" si="37"/>
        <v>1</v>
      </c>
      <c r="AL50" s="1648">
        <f t="shared" si="37"/>
        <v>1</v>
      </c>
      <c r="AM50" s="1648">
        <f t="shared" si="37"/>
        <v>1.0000000000000002</v>
      </c>
      <c r="AN50" s="1648">
        <f t="shared" si="37"/>
        <v>1</v>
      </c>
      <c r="AO50" s="1648">
        <f t="shared" si="37"/>
        <v>1.0000000000000002</v>
      </c>
      <c r="AP50" s="1648">
        <f t="shared" si="37"/>
        <v>0.99999999999999989</v>
      </c>
      <c r="AQ50" s="1648">
        <f t="shared" si="37"/>
        <v>1</v>
      </c>
      <c r="AR50" s="1648">
        <f t="shared" ref="AR50:AW50" si="38">SUM(AR51:AR58)</f>
        <v>0.99999999999999989</v>
      </c>
      <c r="AS50" s="1648">
        <f t="shared" si="38"/>
        <v>0.99999999999999978</v>
      </c>
      <c r="AT50" s="1648">
        <f t="shared" si="38"/>
        <v>0.99999999999999989</v>
      </c>
      <c r="AU50" s="1648">
        <f t="shared" si="38"/>
        <v>1</v>
      </c>
      <c r="AV50" s="1648">
        <f t="shared" si="38"/>
        <v>0.99999999999999967</v>
      </c>
      <c r="AW50" s="1648">
        <f t="shared" si="38"/>
        <v>1.0000000000000002</v>
      </c>
      <c r="AX50" s="1648">
        <f t="shared" ref="AX50:BE50" si="39">SUM(AX51:AX58)</f>
        <v>0.99999999999999989</v>
      </c>
      <c r="AY50" s="1648">
        <f t="shared" si="39"/>
        <v>1</v>
      </c>
      <c r="AZ50" s="1648">
        <f t="shared" si="39"/>
        <v>1.0000000000000002</v>
      </c>
      <c r="BA50" s="1648">
        <f t="shared" si="39"/>
        <v>1</v>
      </c>
      <c r="BB50" s="1648">
        <f t="shared" si="39"/>
        <v>0.99999999999999989</v>
      </c>
      <c r="BC50" s="221">
        <f t="shared" si="39"/>
        <v>1.0000000000000002</v>
      </c>
      <c r="BD50" s="221" t="e">
        <f t="shared" si="39"/>
        <v>#DIV/0!</v>
      </c>
      <c r="BE50" s="221" t="e">
        <f t="shared" si="39"/>
        <v>#DIV/0!</v>
      </c>
    </row>
    <row r="51" spans="1:57" s="214" customFormat="1" ht="15" customHeight="1">
      <c r="A51" s="413"/>
      <c r="B51" s="413"/>
      <c r="C51" s="413"/>
      <c r="D51" s="413"/>
      <c r="E51" s="413"/>
      <c r="F51" s="413"/>
      <c r="G51" s="413"/>
      <c r="H51" s="413"/>
      <c r="I51" s="413"/>
      <c r="J51" s="413"/>
      <c r="K51" s="413"/>
      <c r="L51" s="413"/>
      <c r="M51" s="413"/>
      <c r="N51" s="413"/>
      <c r="O51" s="413"/>
      <c r="P51" s="413"/>
      <c r="Q51" s="413"/>
      <c r="R51" s="413"/>
      <c r="S51" s="413"/>
      <c r="T51" s="413"/>
      <c r="U51" s="413"/>
      <c r="V51" s="855"/>
      <c r="W51" s="1270" t="s">
        <v>337</v>
      </c>
      <c r="Y51" s="1326"/>
      <c r="Z51" s="1331" t="s">
        <v>834</v>
      </c>
      <c r="AA51" s="219">
        <f t="shared" ref="AA51:AQ58" si="40">+AA39/AA$10</f>
        <v>0.1465358674172709</v>
      </c>
      <c r="AB51" s="219">
        <f t="shared" si="40"/>
        <v>0.13664323958118221</v>
      </c>
      <c r="AC51" s="219">
        <f t="shared" si="40"/>
        <v>0.13368445292792638</v>
      </c>
      <c r="AD51" s="219">
        <f t="shared" si="40"/>
        <v>0.14050783795060914</v>
      </c>
      <c r="AE51" s="219">
        <f t="shared" si="40"/>
        <v>0.13614650927799216</v>
      </c>
      <c r="AF51" s="219">
        <f t="shared" si="40"/>
        <v>0.14375111671822974</v>
      </c>
      <c r="AG51" s="219">
        <f t="shared" si="40"/>
        <v>0.13743854012964085</v>
      </c>
      <c r="AH51" s="219">
        <f t="shared" si="40"/>
        <v>0.12741879482816509</v>
      </c>
      <c r="AI51" s="219">
        <f t="shared" si="40"/>
        <v>0.13501390624919837</v>
      </c>
      <c r="AJ51" s="219">
        <f t="shared" si="40"/>
        <v>0.13834530766319947</v>
      </c>
      <c r="AK51" s="219">
        <f t="shared" si="40"/>
        <v>0.15545789754769226</v>
      </c>
      <c r="AL51" s="219">
        <f t="shared" si="40"/>
        <v>0.13148134663572861</v>
      </c>
      <c r="AM51" s="219">
        <f t="shared" si="40"/>
        <v>0.14229151025802594</v>
      </c>
      <c r="AN51" s="219">
        <f t="shared" si="40"/>
        <v>0.12360389725251944</v>
      </c>
      <c r="AO51" s="219">
        <f t="shared" si="40"/>
        <v>0.13571575957927975</v>
      </c>
      <c r="AP51" s="219">
        <f t="shared" si="40"/>
        <v>0.14891530480269782</v>
      </c>
      <c r="AQ51" s="219">
        <f t="shared" si="40"/>
        <v>0.13037481676302271</v>
      </c>
      <c r="AR51" s="219">
        <f t="shared" ref="AR51:AW51" si="41">+AR39/AR$10</f>
        <v>0.13607494766555753</v>
      </c>
      <c r="AS51" s="219">
        <f t="shared" si="41"/>
        <v>0.13007690284856654</v>
      </c>
      <c r="AT51" s="219">
        <f t="shared" si="41"/>
        <v>0.13609643943123706</v>
      </c>
      <c r="AU51" s="219">
        <f t="shared" si="41"/>
        <v>0.1620463505067605</v>
      </c>
      <c r="AV51" s="219">
        <f t="shared" si="41"/>
        <v>0.14340503012694797</v>
      </c>
      <c r="AW51" s="219">
        <f t="shared" si="41"/>
        <v>0.13597802712044346</v>
      </c>
      <c r="AX51" s="219">
        <f t="shared" ref="AX51:AY58" si="42">+AX39/AX$10</f>
        <v>0.1327426875823999</v>
      </c>
      <c r="AY51" s="219">
        <f t="shared" si="42"/>
        <v>0.13351302492028189</v>
      </c>
      <c r="AZ51" s="424">
        <f t="shared" ref="AZ51:BC58" si="43">+AZ39/AZ$10</f>
        <v>0.13068612193556231</v>
      </c>
      <c r="BA51" s="219">
        <f t="shared" si="43"/>
        <v>0.13836800677226843</v>
      </c>
      <c r="BB51" s="219">
        <f t="shared" si="43"/>
        <v>0.15624165406850615</v>
      </c>
      <c r="BC51" s="219">
        <f t="shared" si="43"/>
        <v>0.15634514621784334</v>
      </c>
      <c r="BD51" s="424" t="e">
        <f t="shared" ref="BD51:BE51" si="44">+BD39/BD$10</f>
        <v>#DIV/0!</v>
      </c>
      <c r="BE51" s="219" t="e">
        <f t="shared" si="44"/>
        <v>#DIV/0!</v>
      </c>
    </row>
    <row r="52" spans="1:57" s="214" customFormat="1" ht="15" customHeight="1">
      <c r="A52" s="413"/>
      <c r="B52" s="413"/>
      <c r="C52" s="413"/>
      <c r="D52" s="413"/>
      <c r="E52" s="413"/>
      <c r="F52" s="413"/>
      <c r="G52" s="413"/>
      <c r="H52" s="413"/>
      <c r="I52" s="413"/>
      <c r="J52" s="413"/>
      <c r="K52" s="413"/>
      <c r="L52" s="413"/>
      <c r="M52" s="413"/>
      <c r="N52" s="413"/>
      <c r="O52" s="413"/>
      <c r="P52" s="413"/>
      <c r="Q52" s="413"/>
      <c r="R52" s="413"/>
      <c r="S52" s="413"/>
      <c r="T52" s="413"/>
      <c r="U52" s="413"/>
      <c r="V52" s="855"/>
      <c r="W52" s="862" t="s">
        <v>338</v>
      </c>
      <c r="Y52" s="1326"/>
      <c r="Z52" s="1332" t="s">
        <v>845</v>
      </c>
      <c r="AA52" s="219">
        <f t="shared" si="40"/>
        <v>2.2622268101802592E-2</v>
      </c>
      <c r="AB52" s="219">
        <f t="shared" si="40"/>
        <v>1.6899486368048198E-2</v>
      </c>
      <c r="AC52" s="219">
        <f t="shared" si="40"/>
        <v>1.7872841404468136E-2</v>
      </c>
      <c r="AD52" s="219">
        <f t="shared" si="40"/>
        <v>1.0140154440630223E-2</v>
      </c>
      <c r="AE52" s="219">
        <f t="shared" si="40"/>
        <v>2.8272695988810086E-2</v>
      </c>
      <c r="AF52" s="219">
        <f t="shared" si="40"/>
        <v>2.136879982030785E-2</v>
      </c>
      <c r="AG52" s="219">
        <f t="shared" si="40"/>
        <v>1.6526914158781925E-2</v>
      </c>
      <c r="AH52" s="219">
        <f t="shared" si="40"/>
        <v>1.8251687474945162E-2</v>
      </c>
      <c r="AI52" s="219">
        <f t="shared" si="40"/>
        <v>1.9699737495519797E-2</v>
      </c>
      <c r="AJ52" s="219">
        <f t="shared" si="40"/>
        <v>2.1062880114600731E-2</v>
      </c>
      <c r="AK52" s="219">
        <f t="shared" si="40"/>
        <v>1.9734438317916686E-2</v>
      </c>
      <c r="AL52" s="219">
        <f t="shared" si="40"/>
        <v>1.8999671277911183E-2</v>
      </c>
      <c r="AM52" s="219">
        <f t="shared" si="40"/>
        <v>1.9988885459935348E-2</v>
      </c>
      <c r="AN52" s="219">
        <f t="shared" si="40"/>
        <v>1.5796376120978096E-2</v>
      </c>
      <c r="AO52" s="219">
        <f t="shared" si="40"/>
        <v>2.2980748876206082E-2</v>
      </c>
      <c r="AP52" s="219">
        <f t="shared" si="40"/>
        <v>2.1089872553373985E-2</v>
      </c>
      <c r="AQ52" s="219">
        <f t="shared" si="40"/>
        <v>1.9251514639490885E-2</v>
      </c>
      <c r="AR52" s="219">
        <f t="shared" ref="AR52:AS58" si="45">+AR40/AR$10</f>
        <v>2.3122760469087417E-2</v>
      </c>
      <c r="AS52" s="219">
        <f t="shared" si="45"/>
        <v>1.9057505861111448E-2</v>
      </c>
      <c r="AT52" s="219">
        <f t="shared" ref="AT52:AU58" si="46">+AT40/AT$10</f>
        <v>1.539079884347537E-2</v>
      </c>
      <c r="AU52" s="219">
        <f t="shared" si="46"/>
        <v>2.6307512577434314E-2</v>
      </c>
      <c r="AV52" s="219">
        <f t="shared" ref="AV52:AW58" si="47">+AV40/AV$10</f>
        <v>2.2600334666408994E-2</v>
      </c>
      <c r="AW52" s="219">
        <f t="shared" si="47"/>
        <v>2.3022754676137056E-2</v>
      </c>
      <c r="AX52" s="219">
        <f t="shared" si="42"/>
        <v>2.5567231034449276E-2</v>
      </c>
      <c r="AY52" s="219">
        <f t="shared" si="42"/>
        <v>1.9810320602978802E-2</v>
      </c>
      <c r="AZ52" s="424">
        <f t="shared" si="43"/>
        <v>2.0827979710367418E-2</v>
      </c>
      <c r="BA52" s="219">
        <f t="shared" si="43"/>
        <v>2.2382871411138899E-2</v>
      </c>
      <c r="BB52" s="219">
        <f t="shared" si="43"/>
        <v>2.3418406023658953E-2</v>
      </c>
      <c r="BC52" s="219">
        <f t="shared" si="43"/>
        <v>2.9403439097963505E-2</v>
      </c>
      <c r="BD52" s="424" t="e">
        <f t="shared" ref="BD52:BE52" si="48">+BD40/BD$10</f>
        <v>#DIV/0!</v>
      </c>
      <c r="BE52" s="219" t="e">
        <f t="shared" si="48"/>
        <v>#DIV/0!</v>
      </c>
    </row>
    <row r="53" spans="1:57" s="214" customFormat="1" ht="15" customHeight="1">
      <c r="A53" s="413"/>
      <c r="B53" s="413"/>
      <c r="C53" s="413"/>
      <c r="D53" s="413"/>
      <c r="E53" s="413"/>
      <c r="F53" s="413"/>
      <c r="G53" s="413"/>
      <c r="H53" s="413"/>
      <c r="I53" s="413"/>
      <c r="J53" s="413"/>
      <c r="K53" s="413"/>
      <c r="L53" s="413"/>
      <c r="M53" s="413"/>
      <c r="N53" s="413"/>
      <c r="O53" s="413"/>
      <c r="P53" s="413"/>
      <c r="Q53" s="413"/>
      <c r="R53" s="413"/>
      <c r="S53" s="413"/>
      <c r="T53" s="413"/>
      <c r="U53" s="413"/>
      <c r="V53" s="855"/>
      <c r="W53" s="1271" t="s">
        <v>339</v>
      </c>
      <c r="Y53" s="1326"/>
      <c r="Z53" s="1333" t="s">
        <v>909</v>
      </c>
      <c r="AA53" s="219">
        <f t="shared" si="40"/>
        <v>0.18198368875321805</v>
      </c>
      <c r="AB53" s="219">
        <f t="shared" si="40"/>
        <v>0.17197649018705671</v>
      </c>
      <c r="AC53" s="219">
        <f t="shared" si="40"/>
        <v>0.17077814382015571</v>
      </c>
      <c r="AD53" s="219">
        <f t="shared" si="40"/>
        <v>0.17910078238550095</v>
      </c>
      <c r="AE53" s="219">
        <f t="shared" si="40"/>
        <v>0.15109208097151658</v>
      </c>
      <c r="AF53" s="219">
        <f t="shared" si="40"/>
        <v>0.15635902238769786</v>
      </c>
      <c r="AG53" s="219">
        <f t="shared" si="40"/>
        <v>0.15893305129087329</v>
      </c>
      <c r="AH53" s="219">
        <f t="shared" si="40"/>
        <v>0.16746897573698949</v>
      </c>
      <c r="AI53" s="219">
        <f t="shared" si="40"/>
        <v>0.15086896323545401</v>
      </c>
      <c r="AJ53" s="219">
        <f t="shared" si="40"/>
        <v>0.14456191649155517</v>
      </c>
      <c r="AK53" s="219">
        <f t="shared" si="40"/>
        <v>0.15225504730186298</v>
      </c>
      <c r="AL53" s="219">
        <f t="shared" si="40"/>
        <v>0.15195370331064148</v>
      </c>
      <c r="AM53" s="219">
        <f t="shared" si="40"/>
        <v>0.14430165180322965</v>
      </c>
      <c r="AN53" s="219">
        <f t="shared" si="40"/>
        <v>0.14867256185926397</v>
      </c>
      <c r="AO53" s="219">
        <f t="shared" si="40"/>
        <v>0.14449664042020688</v>
      </c>
      <c r="AP53" s="219">
        <f t="shared" si="40"/>
        <v>0.14708108195046654</v>
      </c>
      <c r="AQ53" s="219">
        <f t="shared" si="40"/>
        <v>0.15449269108735764</v>
      </c>
      <c r="AR53" s="219">
        <f t="shared" si="45"/>
        <v>0.14843190007985665</v>
      </c>
      <c r="AS53" s="219">
        <f t="shared" si="45"/>
        <v>0.14301472245584348</v>
      </c>
      <c r="AT53" s="219">
        <f t="shared" si="46"/>
        <v>0.14691355273184351</v>
      </c>
      <c r="AU53" s="219">
        <f t="shared" si="46"/>
        <v>0.14089496120987871</v>
      </c>
      <c r="AV53" s="219">
        <f t="shared" si="47"/>
        <v>0.140664136012569</v>
      </c>
      <c r="AW53" s="219">
        <f t="shared" si="47"/>
        <v>0.13564466569882963</v>
      </c>
      <c r="AX53" s="219">
        <f t="shared" si="42"/>
        <v>0.13351765261650683</v>
      </c>
      <c r="AY53" s="219">
        <f t="shared" si="42"/>
        <v>0.13552397266691671</v>
      </c>
      <c r="AZ53" s="424">
        <f t="shared" si="43"/>
        <v>0.14319608770915826</v>
      </c>
      <c r="BA53" s="219">
        <f t="shared" si="43"/>
        <v>0.14528831663617489</v>
      </c>
      <c r="BB53" s="219">
        <f t="shared" si="43"/>
        <v>0.14983091251401026</v>
      </c>
      <c r="BC53" s="219">
        <f t="shared" si="43"/>
        <v>0.13673350738454487</v>
      </c>
      <c r="BD53" s="424" t="e">
        <f t="shared" ref="BD53:BE53" si="49">+BD41/BD$10</f>
        <v>#DIV/0!</v>
      </c>
      <c r="BE53" s="219" t="e">
        <f t="shared" si="49"/>
        <v>#DIV/0!</v>
      </c>
    </row>
    <row r="54" spans="1:57" s="214" customFormat="1" ht="15" customHeight="1">
      <c r="A54" s="413"/>
      <c r="B54" s="413"/>
      <c r="C54" s="413"/>
      <c r="D54" s="413"/>
      <c r="E54" s="413"/>
      <c r="F54" s="413"/>
      <c r="G54" s="413"/>
      <c r="H54" s="413"/>
      <c r="I54" s="413"/>
      <c r="J54" s="413"/>
      <c r="K54" s="413"/>
      <c r="L54" s="413"/>
      <c r="M54" s="413"/>
      <c r="N54" s="413"/>
      <c r="O54" s="413"/>
      <c r="P54" s="413"/>
      <c r="Q54" s="413"/>
      <c r="R54" s="413"/>
      <c r="S54" s="413"/>
      <c r="T54" s="413"/>
      <c r="U54" s="413"/>
      <c r="V54" s="855"/>
      <c r="W54" s="862" t="s">
        <v>340</v>
      </c>
      <c r="Y54" s="1326"/>
      <c r="Z54" s="1332" t="s">
        <v>846</v>
      </c>
      <c r="AA54" s="219">
        <f t="shared" si="40"/>
        <v>5.2425094891226827E-2</v>
      </c>
      <c r="AB54" s="219">
        <f t="shared" si="40"/>
        <v>4.8335268101459702E-2</v>
      </c>
      <c r="AC54" s="219">
        <f t="shared" si="40"/>
        <v>4.5452837801232722E-2</v>
      </c>
      <c r="AD54" s="219">
        <f t="shared" si="40"/>
        <v>4.4851075510364886E-2</v>
      </c>
      <c r="AE54" s="219">
        <f t="shared" si="40"/>
        <v>4.4458394288904662E-2</v>
      </c>
      <c r="AF54" s="219">
        <f t="shared" si="40"/>
        <v>4.3224983133380981E-2</v>
      </c>
      <c r="AG54" s="219">
        <f t="shared" si="40"/>
        <v>4.0443539928534902E-2</v>
      </c>
      <c r="AH54" s="219">
        <f t="shared" si="40"/>
        <v>4.2830406150214453E-2</v>
      </c>
      <c r="AI54" s="219">
        <f t="shared" si="40"/>
        <v>4.7171056198606724E-2</v>
      </c>
      <c r="AJ54" s="219">
        <f t="shared" si="40"/>
        <v>4.7118253143501466E-2</v>
      </c>
      <c r="AK54" s="219">
        <f t="shared" si="40"/>
        <v>4.5843854415765842E-2</v>
      </c>
      <c r="AL54" s="219">
        <f t="shared" si="40"/>
        <v>4.3265861327651922E-2</v>
      </c>
      <c r="AM54" s="219">
        <f t="shared" si="40"/>
        <v>4.1788828747359924E-2</v>
      </c>
      <c r="AN54" s="219">
        <f t="shared" si="40"/>
        <v>4.4247683416001431E-2</v>
      </c>
      <c r="AO54" s="219">
        <f t="shared" si="40"/>
        <v>4.3542979143678308E-2</v>
      </c>
      <c r="AP54" s="219">
        <f t="shared" si="40"/>
        <v>4.1549052609459243E-2</v>
      </c>
      <c r="AQ54" s="219">
        <f t="shared" si="40"/>
        <v>4.4200325238608201E-2</v>
      </c>
      <c r="AR54" s="219">
        <f t="shared" si="45"/>
        <v>4.3841665530012695E-2</v>
      </c>
      <c r="AS54" s="219">
        <f t="shared" si="45"/>
        <v>4.5753700636118909E-2</v>
      </c>
      <c r="AT54" s="219">
        <f t="shared" si="46"/>
        <v>4.6857540409365142E-2</v>
      </c>
      <c r="AU54" s="219">
        <f t="shared" si="46"/>
        <v>4.6104439665775113E-2</v>
      </c>
      <c r="AV54" s="219">
        <f t="shared" si="47"/>
        <v>4.6616608632157122E-2</v>
      </c>
      <c r="AW54" s="219">
        <f t="shared" si="47"/>
        <v>4.6851683057967136E-2</v>
      </c>
      <c r="AX54" s="219">
        <f t="shared" si="42"/>
        <v>4.8664166239906818E-2</v>
      </c>
      <c r="AY54" s="219">
        <f t="shared" si="42"/>
        <v>5.147058617553673E-2</v>
      </c>
      <c r="AZ54" s="424">
        <f t="shared" si="43"/>
        <v>5.3508110033054973E-2</v>
      </c>
      <c r="BA54" s="219">
        <f t="shared" si="43"/>
        <v>5.4389919099803709E-2</v>
      </c>
      <c r="BB54" s="219">
        <f t="shared" si="43"/>
        <v>5.5544171785747873E-2</v>
      </c>
      <c r="BC54" s="219">
        <f t="shared" si="43"/>
        <v>5.1065830448250936E-2</v>
      </c>
      <c r="BD54" s="424" t="e">
        <f t="shared" ref="BD54:BE54" si="50">+BD42/BD$10</f>
        <v>#DIV/0!</v>
      </c>
      <c r="BE54" s="219" t="e">
        <f t="shared" si="50"/>
        <v>#DIV/0!</v>
      </c>
    </row>
    <row r="55" spans="1:57" s="214" customFormat="1" ht="15" customHeight="1">
      <c r="A55" s="413"/>
      <c r="B55" s="413"/>
      <c r="C55" s="413"/>
      <c r="D55" s="413"/>
      <c r="E55" s="413"/>
      <c r="F55" s="413"/>
      <c r="G55" s="413"/>
      <c r="H55" s="413"/>
      <c r="I55" s="413"/>
      <c r="J55" s="413"/>
      <c r="K55" s="413"/>
      <c r="L55" s="413"/>
      <c r="M55" s="413"/>
      <c r="N55" s="413"/>
      <c r="O55" s="413"/>
      <c r="P55" s="413"/>
      <c r="Q55" s="413"/>
      <c r="R55" s="413"/>
      <c r="S55" s="413"/>
      <c r="T55" s="413"/>
      <c r="U55" s="413"/>
      <c r="V55" s="855"/>
      <c r="W55" s="1901" t="s">
        <v>1365</v>
      </c>
      <c r="Y55" s="1326"/>
      <c r="Z55" s="1333" t="s">
        <v>1372</v>
      </c>
      <c r="AA55" s="219">
        <f t="shared" si="40"/>
        <v>0.27117085563077781</v>
      </c>
      <c r="AB55" s="219">
        <f t="shared" si="40"/>
        <v>0.30134616443029377</v>
      </c>
      <c r="AC55" s="219">
        <f t="shared" si="40"/>
        <v>0.29151110407681979</v>
      </c>
      <c r="AD55" s="219">
        <f t="shared" si="40"/>
        <v>0.27033037588532799</v>
      </c>
      <c r="AE55" s="219">
        <f t="shared" si="40"/>
        <v>0.27778440067273202</v>
      </c>
      <c r="AF55" s="219">
        <f t="shared" si="40"/>
        <v>0.27363992486887267</v>
      </c>
      <c r="AG55" s="219">
        <f t="shared" si="40"/>
        <v>0.27454740611191047</v>
      </c>
      <c r="AH55" s="219">
        <f t="shared" si="40"/>
        <v>0.28091331052050922</v>
      </c>
      <c r="AI55" s="219">
        <f t="shared" si="40"/>
        <v>0.26798071328548972</v>
      </c>
      <c r="AJ55" s="219">
        <f t="shared" si="40"/>
        <v>0.27035030787551484</v>
      </c>
      <c r="AK55" s="219">
        <f t="shared" si="40"/>
        <v>0.24603226749636281</v>
      </c>
      <c r="AL55" s="219">
        <f t="shared" si="40"/>
        <v>0.27020371152956746</v>
      </c>
      <c r="AM55" s="219">
        <f t="shared" si="40"/>
        <v>0.27981456766499374</v>
      </c>
      <c r="AN55" s="219">
        <f t="shared" si="40"/>
        <v>0.2955970373849986</v>
      </c>
      <c r="AO55" s="219">
        <f t="shared" si="40"/>
        <v>0.28470553659315401</v>
      </c>
      <c r="AP55" s="219">
        <f t="shared" si="40"/>
        <v>0.28972903567706282</v>
      </c>
      <c r="AQ55" s="219">
        <f t="shared" si="40"/>
        <v>0.29648957145207477</v>
      </c>
      <c r="AR55" s="219">
        <f t="shared" si="45"/>
        <v>0.31100539450119424</v>
      </c>
      <c r="AS55" s="219">
        <f t="shared" si="45"/>
        <v>0.31612520139056627</v>
      </c>
      <c r="AT55" s="219">
        <f t="shared" si="46"/>
        <v>0.31498065908974593</v>
      </c>
      <c r="AU55" s="219">
        <f t="shared" si="46"/>
        <v>0.30885942836524621</v>
      </c>
      <c r="AV55" s="219">
        <f t="shared" si="47"/>
        <v>0.34994399476617755</v>
      </c>
      <c r="AW55" s="219">
        <f t="shared" si="47"/>
        <v>0.37011818946018427</v>
      </c>
      <c r="AX55" s="219">
        <f t="shared" si="42"/>
        <v>0.37617078486111244</v>
      </c>
      <c r="AY55" s="219">
        <f t="shared" si="42"/>
        <v>0.37474523140634897</v>
      </c>
      <c r="AZ55" s="424">
        <f t="shared" si="43"/>
        <v>0.36122013648852336</v>
      </c>
      <c r="BA55" s="219">
        <f t="shared" si="43"/>
        <v>0.35475647806471755</v>
      </c>
      <c r="BB55" s="219">
        <f t="shared" si="43"/>
        <v>0.3267040682709465</v>
      </c>
      <c r="BC55" s="219">
        <f t="shared" si="43"/>
        <v>0.30850458738611314</v>
      </c>
      <c r="BD55" s="424" t="e">
        <f t="shared" ref="BD55:BE55" si="51">+BD43/BD$10</f>
        <v>#DIV/0!</v>
      </c>
      <c r="BE55" s="219" t="e">
        <f t="shared" si="51"/>
        <v>#DIV/0!</v>
      </c>
    </row>
    <row r="56" spans="1:57" s="214" customFormat="1" ht="15" customHeight="1">
      <c r="A56" s="413"/>
      <c r="B56" s="413"/>
      <c r="C56" s="413"/>
      <c r="D56" s="413"/>
      <c r="E56" s="413"/>
      <c r="F56" s="413"/>
      <c r="G56" s="413"/>
      <c r="H56" s="413"/>
      <c r="I56" s="413"/>
      <c r="J56" s="413"/>
      <c r="K56" s="413"/>
      <c r="L56" s="413"/>
      <c r="M56" s="413"/>
      <c r="N56" s="413"/>
      <c r="O56" s="413"/>
      <c r="P56" s="413"/>
      <c r="Q56" s="413"/>
      <c r="R56" s="413"/>
      <c r="S56" s="413"/>
      <c r="T56" s="413"/>
      <c r="U56" s="413"/>
      <c r="V56" s="855"/>
      <c r="W56" s="862" t="s">
        <v>341</v>
      </c>
      <c r="Y56" s="1326"/>
      <c r="Z56" s="1332" t="s">
        <v>838</v>
      </c>
      <c r="AA56" s="219">
        <f t="shared" si="40"/>
        <v>0.25495042274050611</v>
      </c>
      <c r="AB56" s="219">
        <f t="shared" si="40"/>
        <v>0.25113637315976733</v>
      </c>
      <c r="AC56" s="219">
        <f t="shared" si="40"/>
        <v>0.26896569983206109</v>
      </c>
      <c r="AD56" s="219">
        <f t="shared" si="40"/>
        <v>0.28335284963166385</v>
      </c>
      <c r="AE56" s="219">
        <f t="shared" si="40"/>
        <v>0.28986451147859943</v>
      </c>
      <c r="AF56" s="219">
        <f t="shared" si="40"/>
        <v>0.28778072679150168</v>
      </c>
      <c r="AG56" s="219">
        <f t="shared" si="40"/>
        <v>0.30035371742365008</v>
      </c>
      <c r="AH56" s="219">
        <f t="shared" si="40"/>
        <v>0.28823507343030702</v>
      </c>
      <c r="AI56" s="219">
        <f t="shared" si="40"/>
        <v>0.30527715610146178</v>
      </c>
      <c r="AJ56" s="219">
        <f t="shared" si="40"/>
        <v>0.30693672451073839</v>
      </c>
      <c r="AK56" s="219">
        <f t="shared" si="40"/>
        <v>0.30877504170106923</v>
      </c>
      <c r="AL56" s="219">
        <f t="shared" si="40"/>
        <v>0.31065275684002752</v>
      </c>
      <c r="AM56" s="219">
        <f t="shared" si="40"/>
        <v>0.30063194863464288</v>
      </c>
      <c r="AN56" s="219">
        <f t="shared" si="40"/>
        <v>0.30151442117645488</v>
      </c>
      <c r="AO56" s="219">
        <f t="shared" si="40"/>
        <v>0.30064521947358613</v>
      </c>
      <c r="AP56" s="219">
        <f t="shared" si="40"/>
        <v>0.28988622749837811</v>
      </c>
      <c r="AQ56" s="219">
        <f t="shared" si="40"/>
        <v>0.29604635283260911</v>
      </c>
      <c r="AR56" s="219">
        <f t="shared" si="45"/>
        <v>0.28035416322991097</v>
      </c>
      <c r="AS56" s="219">
        <f t="shared" si="45"/>
        <v>0.28603630116763329</v>
      </c>
      <c r="AT56" s="219">
        <f t="shared" si="46"/>
        <v>0.28347320708527207</v>
      </c>
      <c r="AU56" s="219">
        <f t="shared" si="46"/>
        <v>0.26478413964167835</v>
      </c>
      <c r="AV56" s="219">
        <f t="shared" si="47"/>
        <v>0.24362284957426869</v>
      </c>
      <c r="AW56" s="219">
        <f t="shared" si="47"/>
        <v>0.23056944197545215</v>
      </c>
      <c r="AX56" s="219">
        <f t="shared" si="42"/>
        <v>0.22768570319557396</v>
      </c>
      <c r="AY56" s="219">
        <f t="shared" si="42"/>
        <v>0.2287244575209918</v>
      </c>
      <c r="AZ56" s="424">
        <f t="shared" si="43"/>
        <v>0.23595607555831608</v>
      </c>
      <c r="BA56" s="219">
        <f t="shared" si="43"/>
        <v>0.2300027617246761</v>
      </c>
      <c r="BB56" s="219">
        <f t="shared" si="43"/>
        <v>0.23177791848499193</v>
      </c>
      <c r="BC56" s="219">
        <f t="shared" si="43"/>
        <v>0.25502032696028842</v>
      </c>
      <c r="BD56" s="424" t="e">
        <f t="shared" ref="BD56:BE56" si="52">+BD44/BD$10</f>
        <v>#DIV/0!</v>
      </c>
      <c r="BE56" s="219" t="e">
        <f t="shared" si="52"/>
        <v>#DIV/0!</v>
      </c>
    </row>
    <row r="57" spans="1:57" s="214" customFormat="1" ht="15" customHeight="1">
      <c r="A57" s="413"/>
      <c r="B57" s="413"/>
      <c r="C57" s="413"/>
      <c r="D57" s="413"/>
      <c r="E57" s="413"/>
      <c r="F57" s="413"/>
      <c r="G57" s="413"/>
      <c r="H57" s="413"/>
      <c r="I57" s="413"/>
      <c r="J57" s="413"/>
      <c r="K57" s="413"/>
      <c r="L57" s="413"/>
      <c r="M57" s="413"/>
      <c r="N57" s="413"/>
      <c r="O57" s="413"/>
      <c r="P57" s="413"/>
      <c r="Q57" s="413"/>
      <c r="R57" s="413"/>
      <c r="S57" s="413"/>
      <c r="T57" s="413"/>
      <c r="U57" s="413"/>
      <c r="V57" s="855"/>
      <c r="W57" s="1271" t="s">
        <v>334</v>
      </c>
      <c r="Y57" s="1326"/>
      <c r="Z57" s="1334" t="s">
        <v>847</v>
      </c>
      <c r="AA57" s="219">
        <f t="shared" si="40"/>
        <v>5.9485962234729607E-2</v>
      </c>
      <c r="AB57" s="219">
        <f t="shared" si="40"/>
        <v>6.0123957968469192E-2</v>
      </c>
      <c r="AC57" s="219">
        <f t="shared" si="40"/>
        <v>5.6553428374223558E-2</v>
      </c>
      <c r="AD57" s="219">
        <f t="shared" si="40"/>
        <v>5.551727485166047E-2</v>
      </c>
      <c r="AE57" s="219">
        <f t="shared" si="40"/>
        <v>5.3434527547044336E-2</v>
      </c>
      <c r="AF57" s="219">
        <f t="shared" si="40"/>
        <v>5.4107817350045329E-2</v>
      </c>
      <c r="AG57" s="219">
        <f t="shared" si="40"/>
        <v>5.3992238074601177E-2</v>
      </c>
      <c r="AH57" s="219">
        <f t="shared" si="40"/>
        <v>5.7797539043314965E-2</v>
      </c>
      <c r="AI57" s="219">
        <f t="shared" si="40"/>
        <v>5.8081874385034107E-2</v>
      </c>
      <c r="AJ57" s="219">
        <f t="shared" si="40"/>
        <v>5.6845489685256524E-2</v>
      </c>
      <c r="AK57" s="219">
        <f t="shared" si="40"/>
        <v>5.786804049250182E-2</v>
      </c>
      <c r="AL57" s="219">
        <f t="shared" si="40"/>
        <v>5.9914953952275155E-2</v>
      </c>
      <c r="AM57" s="219">
        <f t="shared" si="40"/>
        <v>5.7900955255304434E-2</v>
      </c>
      <c r="AN57" s="219">
        <f t="shared" si="40"/>
        <v>5.7370942752817018E-2</v>
      </c>
      <c r="AO57" s="219">
        <f t="shared" si="40"/>
        <v>5.5048749185668107E-2</v>
      </c>
      <c r="AP57" s="219">
        <f t="shared" si="40"/>
        <v>4.9488033860264943E-2</v>
      </c>
      <c r="AQ57" s="219">
        <f t="shared" si="40"/>
        <v>4.6618305659425305E-2</v>
      </c>
      <c r="AR57" s="219">
        <f t="shared" si="45"/>
        <v>4.3690255955899961E-2</v>
      </c>
      <c r="AS57" s="219">
        <f t="shared" si="45"/>
        <v>4.3811411447278452E-2</v>
      </c>
      <c r="AT57" s="219">
        <f t="shared" si="46"/>
        <v>3.8011640276103195E-2</v>
      </c>
      <c r="AU57" s="219">
        <f t="shared" si="46"/>
        <v>3.3968468256826853E-2</v>
      </c>
      <c r="AV57" s="219">
        <f t="shared" si="47"/>
        <v>3.5533935214871894E-2</v>
      </c>
      <c r="AW57" s="219">
        <f t="shared" si="47"/>
        <v>3.6366019733043799E-2</v>
      </c>
      <c r="AX57" s="219">
        <f t="shared" si="42"/>
        <v>3.6530378894938952E-2</v>
      </c>
      <c r="AY57" s="219">
        <f t="shared" si="42"/>
        <v>3.5623741823672707E-2</v>
      </c>
      <c r="AZ57" s="424">
        <f t="shared" si="43"/>
        <v>3.619553939451918E-2</v>
      </c>
      <c r="BA57" s="219">
        <f t="shared" si="43"/>
        <v>3.75954126281682E-2</v>
      </c>
      <c r="BB57" s="219">
        <f t="shared" si="43"/>
        <v>3.8989613444336761E-2</v>
      </c>
      <c r="BC57" s="219">
        <f t="shared" si="43"/>
        <v>4.3587573833706775E-2</v>
      </c>
      <c r="BD57" s="424" t="e">
        <f t="shared" ref="BD57:BE57" si="53">+BD45/BD$10</f>
        <v>#DIV/0!</v>
      </c>
      <c r="BE57" s="219" t="e">
        <f t="shared" si="53"/>
        <v>#DIV/0!</v>
      </c>
    </row>
    <row r="58" spans="1:57" s="214" customFormat="1" ht="15" customHeight="1">
      <c r="A58" s="413"/>
      <c r="B58" s="413"/>
      <c r="C58" s="413"/>
      <c r="D58" s="413"/>
      <c r="E58" s="413"/>
      <c r="F58" s="413"/>
      <c r="G58" s="413"/>
      <c r="H58" s="413"/>
      <c r="I58" s="413"/>
      <c r="J58" s="413"/>
      <c r="K58" s="413"/>
      <c r="L58" s="413"/>
      <c r="M58" s="413"/>
      <c r="N58" s="413"/>
      <c r="O58" s="413"/>
      <c r="P58" s="413"/>
      <c r="Q58" s="413"/>
      <c r="R58" s="413"/>
      <c r="S58" s="413"/>
      <c r="T58" s="413"/>
      <c r="U58" s="413"/>
      <c r="V58" s="859"/>
      <c r="W58" s="862" t="s">
        <v>335</v>
      </c>
      <c r="Y58" s="1330"/>
      <c r="Z58" s="1328" t="s">
        <v>844</v>
      </c>
      <c r="AA58" s="219">
        <f t="shared" si="40"/>
        <v>1.0825840230467967E-2</v>
      </c>
      <c r="AB58" s="219">
        <f t="shared" si="40"/>
        <v>1.3539020203722755E-2</v>
      </c>
      <c r="AC58" s="219">
        <f t="shared" si="40"/>
        <v>1.5181491763112641E-2</v>
      </c>
      <c r="AD58" s="219">
        <f t="shared" si="40"/>
        <v>1.619964934424244E-2</v>
      </c>
      <c r="AE58" s="219">
        <f t="shared" si="40"/>
        <v>1.89468797744008E-2</v>
      </c>
      <c r="AF58" s="219">
        <f t="shared" si="40"/>
        <v>1.9767608929963851E-2</v>
      </c>
      <c r="AG58" s="219">
        <f t="shared" si="40"/>
        <v>1.7764592882007425E-2</v>
      </c>
      <c r="AH58" s="219">
        <f t="shared" si="40"/>
        <v>1.7084212815554552E-2</v>
      </c>
      <c r="AI58" s="219">
        <f t="shared" si="40"/>
        <v>1.5906593049235616E-2</v>
      </c>
      <c r="AJ58" s="219">
        <f t="shared" si="40"/>
        <v>1.4779120515633338E-2</v>
      </c>
      <c r="AK58" s="219">
        <f t="shared" si="40"/>
        <v>1.4033412726828487E-2</v>
      </c>
      <c r="AL58" s="219">
        <f t="shared" si="40"/>
        <v>1.3527995126196622E-2</v>
      </c>
      <c r="AM58" s="219">
        <f t="shared" si="40"/>
        <v>1.3281652176508169E-2</v>
      </c>
      <c r="AN58" s="219">
        <f t="shared" si="40"/>
        <v>1.3197080036966515E-2</v>
      </c>
      <c r="AO58" s="219">
        <f t="shared" si="40"/>
        <v>1.2864366728220906E-2</v>
      </c>
      <c r="AP58" s="219">
        <f t="shared" si="40"/>
        <v>1.2261391048296526E-2</v>
      </c>
      <c r="AQ58" s="219">
        <f t="shared" si="40"/>
        <v>1.2526422327411451E-2</v>
      </c>
      <c r="AR58" s="219">
        <f t="shared" si="45"/>
        <v>1.3478912568480458E-2</v>
      </c>
      <c r="AS58" s="219">
        <f t="shared" si="45"/>
        <v>1.6124254192881528E-2</v>
      </c>
      <c r="AT58" s="219">
        <f t="shared" si="46"/>
        <v>1.8276162132957657E-2</v>
      </c>
      <c r="AU58" s="219">
        <f t="shared" si="46"/>
        <v>1.7034699776399966E-2</v>
      </c>
      <c r="AV58" s="219">
        <f t="shared" si="47"/>
        <v>1.7613111006598479E-2</v>
      </c>
      <c r="AW58" s="219">
        <f t="shared" si="47"/>
        <v>2.1449218277942664E-2</v>
      </c>
      <c r="AX58" s="219">
        <f t="shared" si="42"/>
        <v>1.9121395575111815E-2</v>
      </c>
      <c r="AY58" s="219">
        <f t="shared" si="42"/>
        <v>2.0588664883272462E-2</v>
      </c>
      <c r="AZ58" s="424">
        <f t="shared" si="43"/>
        <v>1.8409949170498638E-2</v>
      </c>
      <c r="BA58" s="219">
        <f t="shared" si="43"/>
        <v>1.7216233663052236E-2</v>
      </c>
      <c r="BB58" s="219">
        <f t="shared" si="43"/>
        <v>1.7493255407801486E-2</v>
      </c>
      <c r="BC58" s="219">
        <f t="shared" si="43"/>
        <v>1.9339588671289185E-2</v>
      </c>
      <c r="BD58" s="424" t="e">
        <f t="shared" ref="BD58:BE58" si="54">+BD46/BD$10</f>
        <v>#DIV/0!</v>
      </c>
      <c r="BE58" s="219" t="e">
        <f t="shared" si="54"/>
        <v>#DIV/0!</v>
      </c>
    </row>
    <row r="60" spans="1:57">
      <c r="W60" s="266" t="s">
        <v>348</v>
      </c>
      <c r="Z60" s="104" t="s">
        <v>1374</v>
      </c>
    </row>
  </sheetData>
  <mergeCells count="4">
    <mergeCell ref="V1:W1"/>
    <mergeCell ref="Y1:Z2"/>
    <mergeCell ref="V6:W7"/>
    <mergeCell ref="Y6:Z7"/>
  </mergeCells>
  <phoneticPr fontId="9"/>
  <pageMargins left="0.24" right="0.22" top="0.98425196850393704" bottom="0.98425196850393704" header="0.51181102362204722" footer="0.51181102362204722"/>
  <pageSetup paperSize="9" scale="3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S37"/>
  <sheetViews>
    <sheetView zoomScale="85" zoomScaleNormal="85" workbookViewId="0">
      <selection activeCell="K8" sqref="K8"/>
    </sheetView>
  </sheetViews>
  <sheetFormatPr defaultColWidth="9" defaultRowHeight="14"/>
  <cols>
    <col min="1" max="1" width="9" style="207"/>
    <col min="2" max="2" width="4.453125" style="207" customWidth="1"/>
    <col min="3" max="4" width="2" style="207" customWidth="1"/>
    <col min="5" max="5" width="56.6328125" style="207" customWidth="1"/>
    <col min="6" max="6" width="14.6328125" style="207" customWidth="1"/>
    <col min="7" max="7" width="3.453125" style="207" customWidth="1"/>
    <col min="8" max="10" width="9.6328125" style="207" customWidth="1"/>
    <col min="11" max="11" width="17.7265625" style="207" customWidth="1"/>
    <col min="12" max="12" width="5.453125" style="207" customWidth="1"/>
    <col min="13" max="14" width="2" style="207" customWidth="1"/>
    <col min="15" max="15" width="53.36328125" style="207" customWidth="1"/>
    <col min="16" max="16" width="14.6328125" style="207" customWidth="1"/>
    <col min="17" max="17" width="3.453125" style="207" customWidth="1"/>
    <col min="18" max="25" width="9.6328125" style="207" customWidth="1"/>
    <col min="26" max="26" width="9.7265625" style="207" customWidth="1"/>
    <col min="27" max="34" width="10.6328125" style="207" customWidth="1"/>
    <col min="35" max="16384" width="9" style="207"/>
  </cols>
  <sheetData>
    <row r="1" spans="2:19" ht="18.75" customHeight="1">
      <c r="B1" s="1286" t="s">
        <v>910</v>
      </c>
      <c r="D1" s="867"/>
      <c r="L1" s="946" t="s">
        <v>906</v>
      </c>
      <c r="N1" s="867"/>
    </row>
    <row r="2" spans="2:19">
      <c r="D2" s="868"/>
      <c r="E2" s="868"/>
      <c r="F2" s="868"/>
      <c r="G2" s="868"/>
      <c r="H2" s="868"/>
      <c r="I2" s="868"/>
      <c r="J2" s="868"/>
      <c r="K2" s="868"/>
      <c r="N2" s="868"/>
      <c r="O2" s="868"/>
      <c r="P2" s="868"/>
      <c r="Q2" s="868"/>
      <c r="R2" s="868"/>
      <c r="S2" s="868"/>
    </row>
    <row r="4" spans="2:19" ht="28.5" customHeight="1">
      <c r="C4" s="2009" t="s">
        <v>911</v>
      </c>
      <c r="D4" s="2010"/>
      <c r="E4" s="2011"/>
      <c r="F4" s="2015" t="s">
        <v>1321</v>
      </c>
      <c r="H4" s="2017" t="s">
        <v>1197</v>
      </c>
      <c r="I4" s="2018"/>
      <c r="M4" s="2009" t="s">
        <v>1211</v>
      </c>
      <c r="N4" s="2010"/>
      <c r="O4" s="2011"/>
      <c r="P4" s="2015" t="s">
        <v>1322</v>
      </c>
      <c r="R4" s="2007" t="s">
        <v>1221</v>
      </c>
      <c r="S4" s="2008"/>
    </row>
    <row r="5" spans="2:19" ht="24.75" customHeight="1">
      <c r="C5" s="2012"/>
      <c r="D5" s="2013"/>
      <c r="E5" s="2014"/>
      <c r="F5" s="2016"/>
      <c r="H5" s="869" t="s">
        <v>419</v>
      </c>
      <c r="I5" s="869" t="s">
        <v>420</v>
      </c>
      <c r="M5" s="2012"/>
      <c r="N5" s="2013"/>
      <c r="O5" s="2014"/>
      <c r="P5" s="2016"/>
      <c r="R5" s="869" t="s">
        <v>644</v>
      </c>
      <c r="S5" s="869" t="s">
        <v>645</v>
      </c>
    </row>
    <row r="6" spans="2:19">
      <c r="C6" s="870" t="s">
        <v>349</v>
      </c>
      <c r="D6" s="871"/>
      <c r="E6" s="872"/>
      <c r="F6" s="873"/>
      <c r="H6" s="1678"/>
      <c r="I6" s="873"/>
      <c r="M6" s="870" t="s">
        <v>907</v>
      </c>
      <c r="N6" s="871"/>
      <c r="O6" s="872"/>
      <c r="P6" s="873"/>
      <c r="R6" s="1678"/>
      <c r="S6" s="873"/>
    </row>
    <row r="7" spans="2:19" ht="25" customHeight="1">
      <c r="C7" s="874"/>
      <c r="D7" s="875"/>
      <c r="E7" s="1679" t="s">
        <v>1196</v>
      </c>
      <c r="F7" s="417">
        <v>-1.4419113533077959</v>
      </c>
      <c r="H7" s="1680">
        <f>F7/'1.Total'!AP15</f>
        <v>-1.0433763530706631E-3</v>
      </c>
      <c r="I7" s="1680">
        <f>F7/'1.Total'!AX15</f>
        <v>-1.0225939483343889E-3</v>
      </c>
      <c r="M7" s="874"/>
      <c r="N7" s="875"/>
      <c r="O7" s="876" t="s">
        <v>1210</v>
      </c>
      <c r="P7" s="417">
        <f>F7</f>
        <v>-1.4419113533077959</v>
      </c>
      <c r="R7" s="1680">
        <f t="shared" ref="R7:S9" si="0">H7</f>
        <v>-1.0433763530706631E-3</v>
      </c>
      <c r="S7" s="1680">
        <f t="shared" si="0"/>
        <v>-1.0225939483343889E-3</v>
      </c>
    </row>
    <row r="8" spans="2:19" ht="25" customHeight="1">
      <c r="C8" s="874"/>
      <c r="D8" s="875"/>
      <c r="E8" s="876" t="s">
        <v>912</v>
      </c>
      <c r="F8" s="417">
        <v>1.6052918036835992</v>
      </c>
      <c r="H8" s="1680">
        <f>F8/'1.Total'!AP15</f>
        <v>1.1615995004819726E-3</v>
      </c>
      <c r="I8" s="1680">
        <f>F8/'1.Total'!AX15</f>
        <v>1.138462277859068E-3</v>
      </c>
      <c r="M8" s="874"/>
      <c r="N8" s="875"/>
      <c r="O8" s="876" t="s">
        <v>899</v>
      </c>
      <c r="P8" s="417">
        <f>F8</f>
        <v>1.6052918036835992</v>
      </c>
      <c r="R8" s="1680">
        <f t="shared" si="0"/>
        <v>1.1615995004819726E-3</v>
      </c>
      <c r="S8" s="1680">
        <f t="shared" si="0"/>
        <v>1.138462277859068E-3</v>
      </c>
    </row>
    <row r="9" spans="2:19" ht="25" customHeight="1" thickBot="1">
      <c r="C9" s="877"/>
      <c r="D9" s="878"/>
      <c r="E9" s="1687" t="s">
        <v>913</v>
      </c>
      <c r="F9" s="417">
        <v>-47.181587531265322</v>
      </c>
      <c r="H9" s="1680">
        <f>F9/'1.Total'!AP15</f>
        <v>-3.4140900976696489E-2</v>
      </c>
      <c r="I9" s="1680">
        <f>F9/'1.Total'!AX15</f>
        <v>-3.3460868292353382E-2</v>
      </c>
      <c r="M9" s="877"/>
      <c r="N9" s="878"/>
      <c r="O9" s="876" t="s">
        <v>1209</v>
      </c>
      <c r="P9" s="417">
        <f>F9</f>
        <v>-47.181587531265322</v>
      </c>
      <c r="R9" s="1680">
        <f t="shared" si="0"/>
        <v>-3.4140900976696489E-2</v>
      </c>
      <c r="S9" s="1680">
        <f t="shared" si="0"/>
        <v>-3.3460868292353382E-2</v>
      </c>
    </row>
    <row r="10" spans="2:19" ht="24.75" customHeight="1" thickTop="1">
      <c r="C10" s="879"/>
      <c r="D10" s="880" t="s">
        <v>914</v>
      </c>
      <c r="E10" s="881"/>
      <c r="F10" s="418">
        <f>SUM(F7:F9)</f>
        <v>-47.018207080889518</v>
      </c>
      <c r="H10" s="1681">
        <f>SUM(H7:H9)</f>
        <v>-3.4022677829285183E-2</v>
      </c>
      <c r="I10" s="1681">
        <f>SUM(I7:I9)</f>
        <v>-3.3344999962828706E-2</v>
      </c>
      <c r="M10" s="879"/>
      <c r="N10" s="880" t="s">
        <v>915</v>
      </c>
      <c r="O10" s="881"/>
      <c r="P10" s="1287">
        <f>F10</f>
        <v>-47.018207080889518</v>
      </c>
      <c r="R10" s="1681">
        <f>H10</f>
        <v>-3.4022677829285183E-2</v>
      </c>
      <c r="S10" s="1681">
        <f>I10</f>
        <v>-3.3344999962828706E-2</v>
      </c>
    </row>
    <row r="11" spans="2:19">
      <c r="C11" s="1704" t="s">
        <v>1223</v>
      </c>
      <c r="D11" s="871"/>
      <c r="E11" s="872"/>
      <c r="F11" s="873"/>
      <c r="H11" s="1682"/>
      <c r="I11" s="1682"/>
      <c r="M11" s="870" t="s">
        <v>1212</v>
      </c>
      <c r="N11" s="871"/>
      <c r="O11" s="872"/>
      <c r="P11" s="873"/>
      <c r="R11" s="1682"/>
      <c r="S11" s="1682"/>
    </row>
    <row r="12" spans="2:19" ht="25" customHeight="1">
      <c r="C12" s="882"/>
      <c r="D12" s="883"/>
      <c r="E12" s="1686" t="s">
        <v>1206</v>
      </c>
      <c r="F12" s="419">
        <v>-6.5448222082077461</v>
      </c>
      <c r="H12" s="1683">
        <f>F12/'1.Total'!AP15</f>
        <v>-4.7358755525645693E-3</v>
      </c>
      <c r="I12" s="1683">
        <f>F12/'1.Total'!AX15</f>
        <v>-4.6415444109545794E-3</v>
      </c>
      <c r="M12" s="882"/>
      <c r="N12" s="883"/>
      <c r="O12" s="883" t="s">
        <v>1213</v>
      </c>
      <c r="P12" s="419">
        <f>F12</f>
        <v>-6.5448222082077461</v>
      </c>
      <c r="R12" s="1680">
        <f t="shared" ref="R12:S15" si="1">H12</f>
        <v>-4.7358755525645693E-3</v>
      </c>
      <c r="S12" s="1680">
        <f t="shared" si="1"/>
        <v>-4.6415444109545794E-3</v>
      </c>
    </row>
    <row r="13" spans="2:19" ht="24.75" customHeight="1">
      <c r="C13" s="882"/>
      <c r="D13" s="883"/>
      <c r="E13" s="1686" t="s">
        <v>1207</v>
      </c>
      <c r="F13" s="419">
        <v>-1.0493732252612522</v>
      </c>
      <c r="H13" s="1683">
        <f>F13/'1.Total'!AP15</f>
        <v>-7.59333232428863E-4</v>
      </c>
      <c r="I13" s="1683">
        <f>F13/'1.Total'!AX15</f>
        <v>-7.4420851686520548E-4</v>
      </c>
      <c r="M13" s="882"/>
      <c r="N13" s="883"/>
      <c r="O13" s="883" t="s">
        <v>1214</v>
      </c>
      <c r="P13" s="419">
        <f>F13</f>
        <v>-1.0493732252612522</v>
      </c>
      <c r="R13" s="1680">
        <f t="shared" si="1"/>
        <v>-7.59333232428863E-4</v>
      </c>
      <c r="S13" s="1680">
        <f t="shared" si="1"/>
        <v>-7.4420851686520548E-4</v>
      </c>
    </row>
    <row r="14" spans="2:19" ht="25" customHeight="1" thickBot="1">
      <c r="C14" s="884"/>
      <c r="D14" s="885"/>
      <c r="E14" s="886" t="s">
        <v>1208</v>
      </c>
      <c r="F14" s="420">
        <v>-1.240238656276033</v>
      </c>
      <c r="H14" s="1684">
        <f>F14/'1.Total'!AP15</f>
        <v>-8.9744468906079655E-4</v>
      </c>
      <c r="I14" s="1684">
        <f>F14/'1.Total'!AX15</f>
        <v>-8.7956901198455166E-4</v>
      </c>
      <c r="M14" s="884"/>
      <c r="N14" s="885"/>
      <c r="O14" s="886" t="s">
        <v>1215</v>
      </c>
      <c r="P14" s="420">
        <f>F14</f>
        <v>-1.240238656276033</v>
      </c>
      <c r="R14" s="1684">
        <f t="shared" si="1"/>
        <v>-8.9744468906079655E-4</v>
      </c>
      <c r="S14" s="1684">
        <f t="shared" si="1"/>
        <v>-8.7956901198455166E-4</v>
      </c>
    </row>
    <row r="15" spans="2:19" ht="25" customHeight="1" thickTop="1">
      <c r="C15" s="887"/>
      <c r="D15" s="883" t="s">
        <v>350</v>
      </c>
      <c r="E15" s="888"/>
      <c r="F15" s="421">
        <f>SUM(F12:F14)</f>
        <v>-8.8344340897450309</v>
      </c>
      <c r="H15" s="1685">
        <f>SUM(H12:H14)</f>
        <v>-6.392653474054228E-3</v>
      </c>
      <c r="I15" s="1685">
        <f>SUM(I12:I14)</f>
        <v>-6.2653219398043367E-3</v>
      </c>
      <c r="M15" s="887"/>
      <c r="N15" s="883" t="s">
        <v>1222</v>
      </c>
      <c r="O15" s="888"/>
      <c r="P15" s="421">
        <f>F15</f>
        <v>-8.8344340897450309</v>
      </c>
      <c r="R15" s="1685">
        <f t="shared" si="1"/>
        <v>-6.392653474054228E-3</v>
      </c>
      <c r="S15" s="1685">
        <f t="shared" si="1"/>
        <v>-6.2653219398043367E-3</v>
      </c>
    </row>
    <row r="16" spans="2:19" ht="12" customHeight="1">
      <c r="H16" s="868"/>
      <c r="I16" s="868"/>
      <c r="R16" s="868"/>
      <c r="S16" s="868"/>
    </row>
    <row r="17" spans="3:19" ht="24.75" customHeight="1">
      <c r="C17" s="2004" t="s">
        <v>351</v>
      </c>
      <c r="D17" s="2005"/>
      <c r="E17" s="2006"/>
      <c r="F17" s="417">
        <f>SUM(F10,F15)</f>
        <v>-55.852641170634548</v>
      </c>
      <c r="H17" s="1680">
        <f>F17/'1.Total'!AP15</f>
        <v>-4.0415331303339408E-2</v>
      </c>
      <c r="I17" s="1680">
        <f>F17/'1.Total'!AX15</f>
        <v>-3.9610321902633042E-2</v>
      </c>
      <c r="M17" s="2004" t="s">
        <v>916</v>
      </c>
      <c r="N17" s="2005"/>
      <c r="O17" s="2006"/>
      <c r="P17" s="417">
        <f>F17</f>
        <v>-55.852641170634548</v>
      </c>
      <c r="R17" s="1680">
        <f>H17</f>
        <v>-4.0415331303339408E-2</v>
      </c>
      <c r="S17" s="1680">
        <f>I17</f>
        <v>-3.9610321902633042E-2</v>
      </c>
    </row>
    <row r="18" spans="3:19" ht="17.25" customHeight="1">
      <c r="F18" s="889" t="s">
        <v>352</v>
      </c>
      <c r="P18" s="889" t="s">
        <v>917</v>
      </c>
    </row>
    <row r="19" spans="3:19">
      <c r="S19" s="889"/>
    </row>
    <row r="20" spans="3:19" ht="17.25" customHeight="1">
      <c r="E20" s="1677"/>
      <c r="S20" s="889"/>
    </row>
    <row r="21" spans="3:19">
      <c r="E21" s="1677"/>
    </row>
    <row r="22" spans="3:19">
      <c r="C22" s="207" t="s">
        <v>353</v>
      </c>
      <c r="E22" s="1676" t="s">
        <v>1171</v>
      </c>
      <c r="M22" s="207" t="s">
        <v>900</v>
      </c>
      <c r="O22" s="868" t="s">
        <v>1173</v>
      </c>
    </row>
    <row r="23" spans="3:19">
      <c r="E23" s="207" t="s">
        <v>1172</v>
      </c>
      <c r="O23" s="207" t="s">
        <v>1174</v>
      </c>
    </row>
    <row r="24" spans="3:19">
      <c r="E24" s="207" t="s">
        <v>1170</v>
      </c>
      <c r="O24" s="207" t="s">
        <v>1175</v>
      </c>
    </row>
    <row r="25" spans="3:19" ht="17.25" customHeight="1">
      <c r="C25" s="207" t="s">
        <v>354</v>
      </c>
      <c r="E25" s="207" t="s">
        <v>355</v>
      </c>
      <c r="O25" s="207" t="s">
        <v>1176</v>
      </c>
    </row>
    <row r="26" spans="3:19">
      <c r="C26" s="207" t="s">
        <v>918</v>
      </c>
      <c r="E26" s="207" t="s">
        <v>919</v>
      </c>
      <c r="M26" s="207" t="s">
        <v>901</v>
      </c>
      <c r="O26" s="207" t="s">
        <v>902</v>
      </c>
    </row>
    <row r="27" spans="3:19" ht="17.25" customHeight="1">
      <c r="E27" s="1676" t="s">
        <v>1177</v>
      </c>
      <c r="M27" s="207" t="s">
        <v>903</v>
      </c>
      <c r="O27" s="207" t="s">
        <v>1179</v>
      </c>
      <c r="S27" s="889"/>
    </row>
    <row r="28" spans="3:19" ht="16.5" customHeight="1">
      <c r="E28" s="1676" t="s">
        <v>1178</v>
      </c>
      <c r="O28" s="207" t="s">
        <v>1180</v>
      </c>
      <c r="S28" s="889"/>
    </row>
    <row r="29" spans="3:19" ht="17.25" customHeight="1">
      <c r="C29" s="207" t="s">
        <v>920</v>
      </c>
      <c r="E29" s="1677" t="s">
        <v>1182</v>
      </c>
      <c r="O29" s="207" t="s">
        <v>1181</v>
      </c>
      <c r="P29" s="1288"/>
      <c r="Q29" s="1288"/>
      <c r="S29" s="889"/>
    </row>
    <row r="30" spans="3:19">
      <c r="E30" s="207" t="s">
        <v>1184</v>
      </c>
      <c r="M30" s="207" t="s">
        <v>904</v>
      </c>
      <c r="O30" s="207" t="s">
        <v>1189</v>
      </c>
    </row>
    <row r="31" spans="3:19">
      <c r="E31" s="1677" t="s">
        <v>1183</v>
      </c>
      <c r="O31" s="207" t="s">
        <v>1234</v>
      </c>
    </row>
    <row r="32" spans="3:19" ht="16.5" customHeight="1">
      <c r="C32" s="207" t="s">
        <v>921</v>
      </c>
      <c r="E32" s="207" t="s">
        <v>1185</v>
      </c>
      <c r="O32" s="207" t="s">
        <v>1190</v>
      </c>
    </row>
    <row r="33" spans="3:19">
      <c r="E33" s="207" t="s">
        <v>1186</v>
      </c>
      <c r="M33" s="207" t="s">
        <v>922</v>
      </c>
      <c r="O33" s="207" t="s">
        <v>1191</v>
      </c>
    </row>
    <row r="34" spans="3:19">
      <c r="C34" s="207" t="s">
        <v>923</v>
      </c>
      <c r="E34" s="207" t="s">
        <v>1188</v>
      </c>
      <c r="O34" s="207" t="s">
        <v>1192</v>
      </c>
      <c r="S34" s="889"/>
    </row>
    <row r="35" spans="3:19">
      <c r="E35" s="1677" t="s">
        <v>1187</v>
      </c>
      <c r="O35" s="207" t="s">
        <v>1193</v>
      </c>
    </row>
    <row r="36" spans="3:19">
      <c r="M36" s="207" t="s">
        <v>905</v>
      </c>
      <c r="O36" s="207" t="s">
        <v>1194</v>
      </c>
    </row>
    <row r="37" spans="3:19">
      <c r="O37" s="207" t="s">
        <v>1195</v>
      </c>
    </row>
  </sheetData>
  <mergeCells count="8">
    <mergeCell ref="C17:E17"/>
    <mergeCell ref="M17:O17"/>
    <mergeCell ref="R4:S4"/>
    <mergeCell ref="M4:O5"/>
    <mergeCell ref="P4:P5"/>
    <mergeCell ref="H4:I4"/>
    <mergeCell ref="C4:E5"/>
    <mergeCell ref="F4:F5"/>
  </mergeCells>
  <phoneticPr fontId="9"/>
  <pageMargins left="0.7" right="0.7" top="0.75" bottom="0.75" header="0.3" footer="0.3"/>
  <pageSetup paperSize="9" scale="8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pageSetUpPr fitToPage="1"/>
  </sheetPr>
  <dimension ref="A1:BE15"/>
  <sheetViews>
    <sheetView zoomScale="85" zoomScaleNormal="85" workbookViewId="0">
      <pane xSplit="25" ySplit="3" topLeftCell="Z4" activePane="bottomRight" state="frozen"/>
      <selection pane="topRight" activeCell="Z1" sqref="Z1"/>
      <selection pane="bottomLeft" activeCell="A4" sqref="A4"/>
      <selection pane="bottomRight" activeCell="Z4" sqref="Z4"/>
    </sheetView>
  </sheetViews>
  <sheetFormatPr defaultColWidth="9" defaultRowHeight="14"/>
  <cols>
    <col min="1" max="1" width="1.26953125" style="414" customWidth="1"/>
    <col min="2" max="22" width="9" style="74" hidden="1" customWidth="1"/>
    <col min="23" max="23" width="1.453125" style="74" customWidth="1"/>
    <col min="24" max="24" width="42.453125" style="74" customWidth="1"/>
    <col min="25" max="25" width="1.453125" style="1267" customWidth="1"/>
    <col min="26" max="26" width="39.26953125" style="1262" customWidth="1"/>
    <col min="27" max="55" width="12.08984375" style="74" bestFit="1" customWidth="1"/>
    <col min="56" max="56" width="7.7265625" style="74" hidden="1" customWidth="1"/>
    <col min="57" max="57" width="9" style="74" hidden="1" customWidth="1"/>
    <col min="58" max="16384" width="9" style="74"/>
  </cols>
  <sheetData>
    <row r="1" spans="1:57" s="190" customFormat="1" ht="66" customHeight="1">
      <c r="X1" s="1445" t="s">
        <v>356</v>
      </c>
      <c r="Z1" s="1446" t="s">
        <v>1400</v>
      </c>
    </row>
    <row r="3" spans="1:57" ht="17">
      <c r="X3" s="1" t="s">
        <v>357</v>
      </c>
      <c r="Z3" s="1263" t="s">
        <v>848</v>
      </c>
      <c r="AJ3" s="75"/>
      <c r="AK3" s="75"/>
      <c r="AR3" s="75"/>
      <c r="AU3" s="75"/>
      <c r="AV3" s="75"/>
    </row>
    <row r="4" spans="1:57">
      <c r="X4" s="76"/>
      <c r="Z4" s="1264"/>
      <c r="AA4" s="76">
        <v>1990</v>
      </c>
      <c r="AB4" s="76">
        <f t="shared" ref="AB4:AP4" si="0">AA4+1</f>
        <v>1991</v>
      </c>
      <c r="AC4" s="76">
        <f t="shared" si="0"/>
        <v>1992</v>
      </c>
      <c r="AD4" s="76">
        <f t="shared" si="0"/>
        <v>1993</v>
      </c>
      <c r="AE4" s="76">
        <f t="shared" si="0"/>
        <v>1994</v>
      </c>
      <c r="AF4" s="76">
        <f t="shared" si="0"/>
        <v>1995</v>
      </c>
      <c r="AG4" s="76">
        <f t="shared" si="0"/>
        <v>1996</v>
      </c>
      <c r="AH4" s="76">
        <f t="shared" si="0"/>
        <v>1997</v>
      </c>
      <c r="AI4" s="76">
        <f t="shared" si="0"/>
        <v>1998</v>
      </c>
      <c r="AJ4" s="76">
        <f t="shared" si="0"/>
        <v>1999</v>
      </c>
      <c r="AK4" s="76">
        <f t="shared" si="0"/>
        <v>2000</v>
      </c>
      <c r="AL4" s="76">
        <f t="shared" si="0"/>
        <v>2001</v>
      </c>
      <c r="AM4" s="76">
        <f t="shared" si="0"/>
        <v>2002</v>
      </c>
      <c r="AN4" s="76">
        <f t="shared" si="0"/>
        <v>2003</v>
      </c>
      <c r="AO4" s="76">
        <f t="shared" si="0"/>
        <v>2004</v>
      </c>
      <c r="AP4" s="76">
        <f t="shared" si="0"/>
        <v>2005</v>
      </c>
      <c r="AQ4" s="76">
        <f t="shared" ref="AQ4:BA4" si="1">AP4+1</f>
        <v>2006</v>
      </c>
      <c r="AR4" s="76">
        <f t="shared" si="1"/>
        <v>2007</v>
      </c>
      <c r="AS4" s="76">
        <f t="shared" si="1"/>
        <v>2008</v>
      </c>
      <c r="AT4" s="76">
        <f t="shared" si="1"/>
        <v>2009</v>
      </c>
      <c r="AU4" s="76">
        <f t="shared" si="1"/>
        <v>2010</v>
      </c>
      <c r="AV4" s="76">
        <f t="shared" si="1"/>
        <v>2011</v>
      </c>
      <c r="AW4" s="76">
        <f t="shared" si="1"/>
        <v>2012</v>
      </c>
      <c r="AX4" s="76">
        <f t="shared" si="1"/>
        <v>2013</v>
      </c>
      <c r="AY4" s="76">
        <f t="shared" si="1"/>
        <v>2014</v>
      </c>
      <c r="AZ4" s="76">
        <f t="shared" si="1"/>
        <v>2015</v>
      </c>
      <c r="BA4" s="76">
        <f t="shared" si="1"/>
        <v>2016</v>
      </c>
      <c r="BB4" s="76">
        <f t="shared" ref="BB4" si="2">BA4+1</f>
        <v>2017</v>
      </c>
      <c r="BC4" s="76">
        <f t="shared" ref="BC4" si="3">BB4+1</f>
        <v>2018</v>
      </c>
      <c r="BD4" s="76">
        <f t="shared" ref="BD4" si="4">BC4+1</f>
        <v>2019</v>
      </c>
      <c r="BE4" s="76">
        <f t="shared" ref="BE4" si="5">BD4+1</f>
        <v>2020</v>
      </c>
    </row>
    <row r="5" spans="1:57" s="190" customFormat="1" ht="18" customHeight="1">
      <c r="A5" s="415"/>
      <c r="X5" s="890" t="s">
        <v>358</v>
      </c>
      <c r="Y5" s="1268"/>
      <c r="Z5" s="1265" t="s">
        <v>849</v>
      </c>
      <c r="AA5" s="400">
        <v>13302.887879356755</v>
      </c>
      <c r="AB5" s="400">
        <v>14038.970376594893</v>
      </c>
      <c r="AC5" s="400">
        <v>14339.173505872905</v>
      </c>
      <c r="AD5" s="400">
        <v>13975.495983090361</v>
      </c>
      <c r="AE5" s="400">
        <v>15196.217151617086</v>
      </c>
      <c r="AF5" s="400">
        <v>17068.708060883007</v>
      </c>
      <c r="AG5" s="400">
        <v>18600.700118820168</v>
      </c>
      <c r="AH5" s="400">
        <v>19299.120665803781</v>
      </c>
      <c r="AI5" s="400">
        <v>20173.772111758633</v>
      </c>
      <c r="AJ5" s="400">
        <v>19745.022176628918</v>
      </c>
      <c r="AK5" s="400">
        <v>19710.876321664877</v>
      </c>
      <c r="AL5" s="400">
        <v>18882.539905749301</v>
      </c>
      <c r="AM5" s="400">
        <v>21331.422803870406</v>
      </c>
      <c r="AN5" s="400">
        <v>20563.186796522346</v>
      </c>
      <c r="AO5" s="400">
        <v>21372.656097740415</v>
      </c>
      <c r="AP5" s="400">
        <v>21520.041763094134</v>
      </c>
      <c r="AQ5" s="400">
        <v>20136.517136972641</v>
      </c>
      <c r="AR5" s="400">
        <v>18516.659036059431</v>
      </c>
      <c r="AS5" s="400">
        <v>17668.826767298491</v>
      </c>
      <c r="AT5" s="400">
        <v>15505.10022797167</v>
      </c>
      <c r="AU5" s="400">
        <v>16435.640142181495</v>
      </c>
      <c r="AV5" s="400">
        <v>18406.831155798372</v>
      </c>
      <c r="AW5" s="400">
        <v>19304.902833242788</v>
      </c>
      <c r="AX5" s="400">
        <v>19662.03180042782</v>
      </c>
      <c r="AY5" s="400">
        <v>19183.930399152101</v>
      </c>
      <c r="AZ5" s="400">
        <v>19299.208935057784</v>
      </c>
      <c r="BA5" s="400">
        <v>20219.853147666181</v>
      </c>
      <c r="BB5" s="400">
        <v>21233.574142134898</v>
      </c>
      <c r="BC5" s="400">
        <v>21848.640237781146</v>
      </c>
      <c r="BD5" s="400">
        <v>0</v>
      </c>
      <c r="BE5" s="400">
        <v>0</v>
      </c>
    </row>
    <row r="6" spans="1:57" s="190" customFormat="1" ht="18" customHeight="1">
      <c r="A6" s="415"/>
      <c r="X6" s="890" t="s">
        <v>359</v>
      </c>
      <c r="Y6" s="1268"/>
      <c r="Z6" s="1265" t="s">
        <v>850</v>
      </c>
      <c r="AA6" s="400">
        <v>17640.974283340925</v>
      </c>
      <c r="AB6" s="400">
        <v>18669.937637447612</v>
      </c>
      <c r="AC6" s="400">
        <v>18733.255233020001</v>
      </c>
      <c r="AD6" s="400">
        <v>21066.302269748197</v>
      </c>
      <c r="AE6" s="400">
        <v>21024.507420683585</v>
      </c>
      <c r="AF6" s="400">
        <v>21214.753490526713</v>
      </c>
      <c r="AG6" s="400">
        <v>12531.687823388409</v>
      </c>
      <c r="AH6" s="400">
        <v>16317.311894458899</v>
      </c>
      <c r="AI6" s="400">
        <v>17329.696666914435</v>
      </c>
      <c r="AJ6" s="400">
        <v>16425.580421226423</v>
      </c>
      <c r="AK6" s="400">
        <v>16906.982283565227</v>
      </c>
      <c r="AL6" s="400">
        <v>14620.977472851275</v>
      </c>
      <c r="AM6" s="400">
        <v>15282.505494294022</v>
      </c>
      <c r="AN6" s="400">
        <v>16853.124174833698</v>
      </c>
      <c r="AO6" s="400">
        <v>17587.484710068231</v>
      </c>
      <c r="AP6" s="400">
        <v>19751.841562492882</v>
      </c>
      <c r="AQ6" s="400">
        <v>18611.686283922452</v>
      </c>
      <c r="AR6" s="400">
        <v>18482.648580695593</v>
      </c>
      <c r="AS6" s="400">
        <v>16917.00882327119</v>
      </c>
      <c r="AT6" s="400">
        <v>15016.513932624694</v>
      </c>
      <c r="AU6" s="400">
        <v>14588.32732832562</v>
      </c>
      <c r="AV6" s="400">
        <v>12980.026559532695</v>
      </c>
      <c r="AW6" s="400">
        <v>13022.336681919111</v>
      </c>
      <c r="AX6" s="400">
        <v>13628.344006053127</v>
      </c>
      <c r="AY6" s="400">
        <v>12806.637759466958</v>
      </c>
      <c r="AZ6" s="400">
        <v>14498.13034848942</v>
      </c>
      <c r="BA6" s="400">
        <v>15103.823635862949</v>
      </c>
      <c r="BB6" s="400">
        <v>14186.20362459703</v>
      </c>
      <c r="BC6" s="400">
        <v>14975.5429035097</v>
      </c>
      <c r="BD6" s="400">
        <v>0</v>
      </c>
      <c r="BE6" s="400">
        <v>0</v>
      </c>
    </row>
    <row r="7" spans="1:57" s="190" customFormat="1" ht="18" customHeight="1">
      <c r="A7" s="415"/>
      <c r="X7" s="890" t="s">
        <v>68</v>
      </c>
      <c r="Y7" s="1268"/>
      <c r="Z7" s="1265" t="s">
        <v>851</v>
      </c>
      <c r="AA7" s="191">
        <f>SUM(AA5:AA6)</f>
        <v>30943.862162697682</v>
      </c>
      <c r="AB7" s="191">
        <f t="shared" ref="AB7:AQ7" si="6">SUM(AB5:AB6)</f>
        <v>32708.908014042507</v>
      </c>
      <c r="AC7" s="191">
        <f t="shared" si="6"/>
        <v>33072.428738892908</v>
      </c>
      <c r="AD7" s="191">
        <f t="shared" si="6"/>
        <v>35041.798252838562</v>
      </c>
      <c r="AE7" s="191">
        <f t="shared" si="6"/>
        <v>36220.724572300671</v>
      </c>
      <c r="AF7" s="191">
        <f t="shared" si="6"/>
        <v>38283.461551409724</v>
      </c>
      <c r="AG7" s="191">
        <f t="shared" si="6"/>
        <v>31132.387942208577</v>
      </c>
      <c r="AH7" s="191">
        <f t="shared" si="6"/>
        <v>35616.432560262678</v>
      </c>
      <c r="AI7" s="191">
        <f t="shared" si="6"/>
        <v>37503.468778673065</v>
      </c>
      <c r="AJ7" s="191">
        <f t="shared" si="6"/>
        <v>36170.602597855337</v>
      </c>
      <c r="AK7" s="191">
        <f t="shared" si="6"/>
        <v>36617.858605230103</v>
      </c>
      <c r="AL7" s="191">
        <f t="shared" si="6"/>
        <v>33503.517378600576</v>
      </c>
      <c r="AM7" s="191">
        <f t="shared" si="6"/>
        <v>36613.928298164428</v>
      </c>
      <c r="AN7" s="191">
        <f t="shared" si="6"/>
        <v>37416.310971356041</v>
      </c>
      <c r="AO7" s="191">
        <f t="shared" si="6"/>
        <v>38960.140807808646</v>
      </c>
      <c r="AP7" s="191">
        <f t="shared" si="6"/>
        <v>41271.883325587012</v>
      </c>
      <c r="AQ7" s="191">
        <f t="shared" si="6"/>
        <v>38748.203420895094</v>
      </c>
      <c r="AR7" s="191">
        <f t="shared" ref="AR7:AW7" si="7">SUM(AR5:AR6)</f>
        <v>36999.307616755024</v>
      </c>
      <c r="AS7" s="191">
        <f t="shared" si="7"/>
        <v>34585.835590569681</v>
      </c>
      <c r="AT7" s="191">
        <f t="shared" si="7"/>
        <v>30521.614160596364</v>
      </c>
      <c r="AU7" s="191">
        <f t="shared" si="7"/>
        <v>31023.967470507116</v>
      </c>
      <c r="AV7" s="191">
        <f t="shared" si="7"/>
        <v>31386.857715331069</v>
      </c>
      <c r="AW7" s="191">
        <f t="shared" si="7"/>
        <v>32327.239515161898</v>
      </c>
      <c r="AX7" s="191">
        <f t="shared" ref="AX7:BE7" si="8">SUM(AX5:AX6)</f>
        <v>33290.375806480944</v>
      </c>
      <c r="AY7" s="191">
        <f t="shared" si="8"/>
        <v>31990.568158619059</v>
      </c>
      <c r="AZ7" s="191">
        <f t="shared" si="8"/>
        <v>33797.339283547204</v>
      </c>
      <c r="BA7" s="191">
        <f t="shared" si="8"/>
        <v>35323.676783529132</v>
      </c>
      <c r="BB7" s="191">
        <f t="shared" si="8"/>
        <v>35419.777766731931</v>
      </c>
      <c r="BC7" s="191">
        <f t="shared" ref="BC7" si="9">SUM(BC5:BC6)</f>
        <v>36824.18314129085</v>
      </c>
      <c r="BD7" s="191">
        <f t="shared" si="8"/>
        <v>0</v>
      </c>
      <c r="BE7" s="191">
        <f t="shared" si="8"/>
        <v>0</v>
      </c>
    </row>
    <row r="8" spans="1:57" ht="9" customHeight="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B8" s="181"/>
      <c r="BC8" s="181"/>
      <c r="BD8" s="181"/>
    </row>
    <row r="9" spans="1:57" ht="18" customHeight="1">
      <c r="X9" s="891" t="s">
        <v>360</v>
      </c>
      <c r="Z9" s="1265" t="s">
        <v>852</v>
      </c>
      <c r="AA9" s="77">
        <f>'1.Total'!AA15*1000</f>
        <v>1275522.2738282736</v>
      </c>
      <c r="AB9" s="77">
        <f>'1.Total'!AB15*1000</f>
        <v>1289288.3658526482</v>
      </c>
      <c r="AC9" s="77">
        <f>'1.Total'!AC15*1000</f>
        <v>1301715.9156831028</v>
      </c>
      <c r="AD9" s="77">
        <f>'1.Total'!AD15*1000</f>
        <v>1293925.4307406119</v>
      </c>
      <c r="AE9" s="77">
        <f>'1.Total'!AE15*1000</f>
        <v>1358227.9696991278</v>
      </c>
      <c r="AF9" s="77">
        <f>'1.Total'!AF15*1000</f>
        <v>1379197.0874580073</v>
      </c>
      <c r="AG9" s="77">
        <f>'1.Total'!AG15*1000</f>
        <v>1391682.7172403981</v>
      </c>
      <c r="AH9" s="77">
        <f>'1.Total'!AH15*1000</f>
        <v>1383852.8281556675</v>
      </c>
      <c r="AI9" s="77">
        <f>'1.Total'!AI15*1000</f>
        <v>1334946.3542454143</v>
      </c>
      <c r="AJ9" s="77">
        <f>'1.Total'!AJ15*1000</f>
        <v>1358527.3289832049</v>
      </c>
      <c r="AK9" s="77">
        <f>'1.Total'!AK15*1000</f>
        <v>1379006.9629686112</v>
      </c>
      <c r="AL9" s="77">
        <f>'1.Total'!AL15*1000</f>
        <v>1353120.8206554241</v>
      </c>
      <c r="AM9" s="77">
        <f>'1.Total'!AM15*1000</f>
        <v>1376702.3022784453</v>
      </c>
      <c r="AN9" s="77">
        <f>'1.Total'!AN15*1000</f>
        <v>1382504.9618743672</v>
      </c>
      <c r="AO9" s="77">
        <f>'1.Total'!AO15*1000</f>
        <v>1374988.7387244448</v>
      </c>
      <c r="AP9" s="77">
        <f>'1.Total'!AP15*1000</f>
        <v>1381966.678719756</v>
      </c>
      <c r="AQ9" s="77">
        <f>'1.Total'!AQ15*1000</f>
        <v>1360291.2107221547</v>
      </c>
      <c r="AR9" s="77">
        <f>'1.Total'!AR15*1000</f>
        <v>1396169.0492880503</v>
      </c>
      <c r="AS9" s="77">
        <f>'1.Total'!AS15*1000</f>
        <v>1323900.8004536503</v>
      </c>
      <c r="AT9" s="77">
        <f>'1.Total'!AT15*1000</f>
        <v>1250900.7569151581</v>
      </c>
      <c r="AU9" s="77">
        <f>'1.Total'!AU15*1000</f>
        <v>1304959.6110928007</v>
      </c>
      <c r="AV9" s="77">
        <f>'1.Total'!AV15*1000</f>
        <v>1355923.1677893761</v>
      </c>
      <c r="AW9" s="77">
        <f>'1.Total'!AW15*1000</f>
        <v>1398564.2813231964</v>
      </c>
      <c r="AX9" s="77">
        <f>'1.Total'!AX15*1000</f>
        <v>1410052.6955556457</v>
      </c>
      <c r="AY9" s="77">
        <f>'1.Total'!AY15*1000</f>
        <v>1360512.7609765341</v>
      </c>
      <c r="AZ9" s="77">
        <f>'1.Total'!AZ15*1000</f>
        <v>1321951.3827417116</v>
      </c>
      <c r="BA9" s="77">
        <f>'1.Total'!BA15*1000</f>
        <v>1304950.1474065252</v>
      </c>
      <c r="BB9" s="77">
        <f>'1.Total'!BB15*1000</f>
        <v>1291316.1607220774</v>
      </c>
      <c r="BC9" s="77">
        <f>'1.Total'!BC15*1000</f>
        <v>1240405.7333097318</v>
      </c>
      <c r="BD9" s="77">
        <f>'1.Total'!BD15*1000</f>
        <v>0</v>
      </c>
      <c r="BE9" s="77">
        <f>'1.Total'!BE15*1000</f>
        <v>0</v>
      </c>
    </row>
    <row r="10" spans="1:57" ht="18" customHeight="1">
      <c r="X10" s="891" t="s">
        <v>361</v>
      </c>
      <c r="Z10" s="1265" t="s">
        <v>853</v>
      </c>
      <c r="AA10" s="78">
        <f>AA7/AA9</f>
        <v>2.4259758373191467E-2</v>
      </c>
      <c r="AB10" s="78">
        <f t="shared" ref="AB10:AO10" si="10">AB7/AB9</f>
        <v>2.5369737973561134E-2</v>
      </c>
      <c r="AC10" s="78">
        <f t="shared" si="10"/>
        <v>2.540679447830017E-2</v>
      </c>
      <c r="AD10" s="78">
        <f t="shared" si="10"/>
        <v>2.7081775672946992E-2</v>
      </c>
      <c r="AE10" s="78">
        <f t="shared" si="10"/>
        <v>2.6667632665762449E-2</v>
      </c>
      <c r="AF10" s="78">
        <f t="shared" si="10"/>
        <v>2.7757788861032053E-2</v>
      </c>
      <c r="AG10" s="78">
        <f t="shared" si="10"/>
        <v>2.2370320157414726E-2</v>
      </c>
      <c r="AH10" s="78">
        <f t="shared" si="10"/>
        <v>2.5737153428179602E-2</v>
      </c>
      <c r="AI10" s="78">
        <f t="shared" si="10"/>
        <v>2.8093614892766312E-2</v>
      </c>
      <c r="AJ10" s="78">
        <f t="shared" si="10"/>
        <v>2.6624861956164963E-2</v>
      </c>
      <c r="AK10" s="78">
        <f t="shared" si="10"/>
        <v>2.6553788043536947E-2</v>
      </c>
      <c r="AL10" s="78">
        <f t="shared" si="10"/>
        <v>2.4760181697870969E-2</v>
      </c>
      <c r="AM10" s="78">
        <f t="shared" si="10"/>
        <v>2.6595385391284882E-2</v>
      </c>
      <c r="AN10" s="78">
        <f t="shared" si="10"/>
        <v>2.7064142265809953E-2</v>
      </c>
      <c r="AO10" s="78">
        <f t="shared" si="10"/>
        <v>2.8334879923417666E-2</v>
      </c>
      <c r="AP10" s="78">
        <f t="shared" ref="AP10:AU10" si="11">AP7/AP9</f>
        <v>2.9864600906167282E-2</v>
      </c>
      <c r="AQ10" s="78">
        <f t="shared" si="11"/>
        <v>2.8485226630498003E-2</v>
      </c>
      <c r="AR10" s="78">
        <f t="shared" si="11"/>
        <v>2.6500592915751939E-2</v>
      </c>
      <c r="AS10" s="78">
        <f t="shared" si="11"/>
        <v>2.6124189651308038E-2</v>
      </c>
      <c r="AT10" s="78">
        <f t="shared" si="11"/>
        <v>2.4399708763359937E-2</v>
      </c>
      <c r="AU10" s="78">
        <f t="shared" si="11"/>
        <v>2.3773890936384604E-2</v>
      </c>
      <c r="AV10" s="78">
        <f t="shared" ref="AV10:BA10" si="12">AV7/AV9</f>
        <v>2.3147961817410721E-2</v>
      </c>
      <c r="AW10" s="78">
        <f t="shared" si="12"/>
        <v>2.3114589688059784E-2</v>
      </c>
      <c r="AX10" s="78">
        <f t="shared" si="12"/>
        <v>2.3609313262836981E-2</v>
      </c>
      <c r="AY10" s="78">
        <f t="shared" si="12"/>
        <v>2.3513611247319148E-2</v>
      </c>
      <c r="AZ10" s="78">
        <f t="shared" si="12"/>
        <v>2.5566249806745482E-2</v>
      </c>
      <c r="BA10" s="78">
        <f t="shared" si="12"/>
        <v>2.7068985626563485E-2</v>
      </c>
      <c r="BB10" s="78">
        <f t="shared" ref="BB10:BE10" si="13">BB7/BB9</f>
        <v>2.7429206606479642E-2</v>
      </c>
      <c r="BC10" s="78">
        <f t="shared" si="13"/>
        <v>2.9687208106523463E-2</v>
      </c>
      <c r="BD10" s="78" t="e">
        <f t="shared" si="13"/>
        <v>#DIV/0!</v>
      </c>
      <c r="BE10" s="78" t="e">
        <f t="shared" si="13"/>
        <v>#DIV/0!</v>
      </c>
    </row>
    <row r="11" spans="1:57" ht="42">
      <c r="X11" s="1448" t="s">
        <v>362</v>
      </c>
      <c r="Y11" s="1366"/>
      <c r="Z11" s="1449" t="s">
        <v>1408</v>
      </c>
    </row>
    <row r="15" spans="1:57" ht="20">
      <c r="Z15" s="1266"/>
    </row>
  </sheetData>
  <phoneticPr fontId="9"/>
  <pageMargins left="0.78740157480314965" right="0.78740157480314965" top="0.98425196850393704" bottom="0.98425196850393704" header="0.51181102362204722" footer="0.51181102362204722"/>
  <pageSetup paperSize="9" scale="4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C48"/>
  <sheetViews>
    <sheetView zoomScale="85" zoomScaleNormal="85" workbookViewId="0">
      <selection activeCell="D1" sqref="D1"/>
    </sheetView>
  </sheetViews>
  <sheetFormatPr defaultColWidth="9" defaultRowHeight="14"/>
  <cols>
    <col min="1" max="1" width="2.7265625" style="952" customWidth="1"/>
    <col min="2" max="2" width="2.6328125" style="1064" customWidth="1"/>
    <col min="3" max="3" width="8.08984375" style="952" customWidth="1"/>
    <col min="4" max="4" width="21.6328125" style="952" customWidth="1"/>
    <col min="5" max="7" width="10.26953125" style="952" customWidth="1"/>
    <col min="8" max="8" width="9" style="952" customWidth="1"/>
    <col min="9" max="17" width="9" style="952"/>
    <col min="18" max="18" width="2.90625" style="952" customWidth="1"/>
    <col min="19" max="19" width="4.26953125" style="952" customWidth="1"/>
    <col min="20" max="20" width="8.08984375" style="952" customWidth="1"/>
    <col min="21" max="21" width="21.6328125" style="952" customWidth="1"/>
    <col min="22" max="16384" width="9" style="952"/>
  </cols>
  <sheetData>
    <row r="1" spans="2:29" s="1342" customFormat="1" ht="9" customHeight="1">
      <c r="B1" s="1344"/>
    </row>
    <row r="2" spans="2:29" s="1342" customFormat="1" ht="6" customHeight="1">
      <c r="B2" s="1344"/>
    </row>
    <row r="3" spans="2:29" s="1342" customFormat="1" ht="16.5" customHeight="1">
      <c r="B3" s="1343" t="s">
        <v>84</v>
      </c>
      <c r="S3" s="1341" t="s">
        <v>995</v>
      </c>
      <c r="AC3" s="1345"/>
    </row>
    <row r="4" spans="2:29" s="1342" customFormat="1" ht="16.5" customHeight="1">
      <c r="B4" s="1343" t="s">
        <v>996</v>
      </c>
      <c r="C4" s="1714" t="s">
        <v>1252</v>
      </c>
      <c r="S4" s="962">
        <v>1</v>
      </c>
      <c r="T4" s="1342" t="s">
        <v>1335</v>
      </c>
      <c r="W4" s="1345"/>
    </row>
    <row r="5" spans="2:29" s="1342" customFormat="1" ht="16.5" customHeight="1">
      <c r="B5" s="1343"/>
      <c r="C5" s="1715" t="s">
        <v>1253</v>
      </c>
      <c r="T5" s="1342" t="s">
        <v>1336</v>
      </c>
      <c r="W5" s="1345"/>
    </row>
    <row r="6" spans="2:29" s="1342" customFormat="1" ht="16.5" customHeight="1">
      <c r="B6" s="1344"/>
      <c r="C6" s="1354" t="s">
        <v>1380</v>
      </c>
      <c r="T6" s="1342" t="s">
        <v>1338</v>
      </c>
      <c r="W6" s="1345"/>
    </row>
    <row r="7" spans="2:29" s="1342" customFormat="1" ht="17.25" customHeight="1">
      <c r="B7" s="1344"/>
      <c r="C7" s="1715" t="s">
        <v>1381</v>
      </c>
      <c r="T7" s="1342" t="s">
        <v>1337</v>
      </c>
      <c r="W7" s="1345"/>
    </row>
    <row r="8" spans="2:29" s="1342" customFormat="1" ht="17.25" customHeight="1">
      <c r="B8" s="1344"/>
      <c r="C8" s="1341" t="s">
        <v>997</v>
      </c>
    </row>
    <row r="9" spans="2:29" s="1342" customFormat="1" ht="17.25" customHeight="1">
      <c r="B9" s="1344"/>
      <c r="C9" s="1354" t="s">
        <v>1382</v>
      </c>
      <c r="T9" s="1341" t="s">
        <v>1271</v>
      </c>
      <c r="W9" s="1345"/>
    </row>
    <row r="10" spans="2:29" s="1342" customFormat="1" ht="17.25" customHeight="1">
      <c r="B10" s="1344"/>
      <c r="C10" s="1715" t="s">
        <v>1383</v>
      </c>
      <c r="R10" s="962"/>
      <c r="T10" s="1341" t="s">
        <v>1272</v>
      </c>
      <c r="W10" s="1345"/>
    </row>
    <row r="11" spans="2:29" s="1342" customFormat="1" ht="16.5" customHeight="1">
      <c r="B11" s="1344"/>
      <c r="C11" s="1342" t="s">
        <v>85</v>
      </c>
      <c r="T11" s="1788" t="s">
        <v>1273</v>
      </c>
      <c r="U11" s="962"/>
      <c r="V11" s="962"/>
      <c r="W11" s="1345"/>
    </row>
    <row r="12" spans="2:29" s="1342" customFormat="1" ht="16.5" customHeight="1">
      <c r="B12" s="1344"/>
      <c r="T12" s="1341"/>
      <c r="W12" s="1345"/>
    </row>
    <row r="13" spans="2:29" s="1342" customFormat="1" ht="16.5" customHeight="1">
      <c r="B13" s="1352" t="s">
        <v>998</v>
      </c>
      <c r="C13" s="1465" t="s">
        <v>1270</v>
      </c>
      <c r="T13" s="1341" t="s">
        <v>1274</v>
      </c>
      <c r="W13" s="1345"/>
    </row>
    <row r="14" spans="2:29" s="1342" customFormat="1" ht="16.5" customHeight="1">
      <c r="B14" s="1344"/>
      <c r="C14" s="1355" t="s">
        <v>1016</v>
      </c>
    </row>
    <row r="15" spans="2:29" s="1342" customFormat="1" ht="16.5" customHeight="1">
      <c r="B15" s="1344"/>
      <c r="C15" s="1916" t="s">
        <v>1384</v>
      </c>
      <c r="S15" s="962">
        <v>2</v>
      </c>
      <c r="T15" s="962" t="s">
        <v>1266</v>
      </c>
    </row>
    <row r="16" spans="2:29" s="1342" customFormat="1" ht="16.5" customHeight="1">
      <c r="B16" s="1346"/>
      <c r="C16" s="1917" t="s">
        <v>1385</v>
      </c>
      <c r="T16" s="962" t="s">
        <v>1267</v>
      </c>
    </row>
    <row r="17" spans="1:29" s="1342" customFormat="1" ht="16.5" customHeight="1">
      <c r="B17" s="1716" t="s">
        <v>1254</v>
      </c>
      <c r="C17" s="1342" t="s">
        <v>999</v>
      </c>
      <c r="T17" s="962" t="s">
        <v>1268</v>
      </c>
    </row>
    <row r="18" spans="1:29" s="1342" customFormat="1" ht="16.5" customHeight="1">
      <c r="T18" s="962" t="s">
        <v>1269</v>
      </c>
    </row>
    <row r="19" spans="1:29" s="1342" customFormat="1" ht="16.5" customHeight="1">
      <c r="B19" s="1716" t="s">
        <v>1255</v>
      </c>
      <c r="C19" s="1714" t="s">
        <v>1256</v>
      </c>
      <c r="D19" s="1347"/>
    </row>
    <row r="20" spans="1:29" s="1342" customFormat="1" ht="16.5" customHeight="1">
      <c r="B20" s="1344"/>
      <c r="D20" s="1347"/>
      <c r="S20" s="1342">
        <v>3</v>
      </c>
      <c r="T20" s="1342" t="s">
        <v>1265</v>
      </c>
    </row>
    <row r="21" spans="1:29" s="1342" customFormat="1" ht="17.25" customHeight="1">
      <c r="B21" s="1344"/>
      <c r="D21" s="1347"/>
      <c r="AC21" s="1345"/>
    </row>
    <row r="22" spans="1:29" s="1342" customFormat="1" ht="16.5" customHeight="1">
      <c r="B22" s="1344"/>
      <c r="D22" s="1347"/>
      <c r="S22" s="1342">
        <v>4</v>
      </c>
      <c r="T22" s="1342" t="s">
        <v>520</v>
      </c>
    </row>
    <row r="23" spans="1:29">
      <c r="A23" s="1342"/>
      <c r="B23" s="1344" t="s">
        <v>86</v>
      </c>
      <c r="C23" s="1342"/>
      <c r="D23" s="1342"/>
      <c r="E23" s="1342"/>
      <c r="F23" s="1342"/>
      <c r="G23" s="1342"/>
      <c r="H23" s="1342"/>
      <c r="I23" s="1342"/>
      <c r="J23" s="1342"/>
      <c r="K23" s="1342"/>
      <c r="L23" s="1342"/>
      <c r="M23" s="1342"/>
      <c r="N23" s="1342"/>
      <c r="O23" s="1342"/>
      <c r="P23" s="1342"/>
      <c r="Q23" s="1342"/>
      <c r="R23" s="1342"/>
      <c r="S23" s="1342"/>
      <c r="T23" s="1342"/>
      <c r="U23" s="1342"/>
      <c r="V23" s="1342"/>
      <c r="W23" s="1342"/>
      <c r="X23" s="1342"/>
      <c r="Y23" s="1342"/>
      <c r="Z23" s="1342"/>
      <c r="AA23" s="1342"/>
      <c r="AB23" s="1342"/>
      <c r="AC23" s="1342"/>
    </row>
    <row r="24" spans="1:29" ht="18" customHeight="1">
      <c r="B24" s="1344"/>
      <c r="C24" s="1342"/>
      <c r="D24" s="1342"/>
      <c r="E24" s="1342"/>
      <c r="F24" s="1342"/>
      <c r="G24" s="1342"/>
      <c r="H24" s="1342"/>
      <c r="I24" s="1342"/>
      <c r="J24" s="1342"/>
      <c r="K24" s="1342"/>
      <c r="S24" s="1342" t="s">
        <v>1000</v>
      </c>
      <c r="T24" s="1342"/>
      <c r="U24" s="1342"/>
      <c r="V24" s="1342"/>
      <c r="W24" s="1342"/>
      <c r="X24" s="1342"/>
    </row>
    <row r="25" spans="1:29" ht="18" customHeight="1">
      <c r="C25" s="954" t="s">
        <v>28</v>
      </c>
      <c r="D25" s="955" t="s">
        <v>10</v>
      </c>
      <c r="E25" s="956" t="s">
        <v>1001</v>
      </c>
      <c r="F25" s="956" t="s">
        <v>11</v>
      </c>
      <c r="G25" s="956" t="s">
        <v>87</v>
      </c>
      <c r="S25" s="1246"/>
      <c r="U25" s="1246"/>
      <c r="V25" s="1246"/>
      <c r="W25" s="1246"/>
    </row>
    <row r="26" spans="1:29" ht="18" customHeight="1">
      <c r="C26" s="954" t="s">
        <v>29</v>
      </c>
      <c r="D26" s="955" t="s">
        <v>12</v>
      </c>
      <c r="E26" s="956" t="s">
        <v>1002</v>
      </c>
      <c r="F26" s="956" t="s">
        <v>13</v>
      </c>
      <c r="G26" s="956" t="s">
        <v>88</v>
      </c>
      <c r="S26" s="1246"/>
      <c r="T26" s="954" t="s">
        <v>28</v>
      </c>
      <c r="U26" s="955" t="s">
        <v>10</v>
      </c>
      <c r="V26" s="956" t="s">
        <v>1003</v>
      </c>
      <c r="W26" s="956" t="s">
        <v>11</v>
      </c>
    </row>
    <row r="27" spans="1:29" ht="18" customHeight="1">
      <c r="C27" s="954" t="s">
        <v>30</v>
      </c>
      <c r="D27" s="955" t="s">
        <v>14</v>
      </c>
      <c r="E27" s="956" t="s">
        <v>1004</v>
      </c>
      <c r="F27" s="956" t="s">
        <v>15</v>
      </c>
      <c r="G27" s="956" t="s">
        <v>1005</v>
      </c>
      <c r="S27" s="1246"/>
      <c r="T27" s="954" t="s">
        <v>29</v>
      </c>
      <c r="U27" s="955" t="s">
        <v>12</v>
      </c>
      <c r="V27" s="956" t="s">
        <v>1002</v>
      </c>
      <c r="W27" s="956" t="s">
        <v>13</v>
      </c>
    </row>
    <row r="28" spans="1:29" s="1342" customFormat="1" ht="18" customHeight="1">
      <c r="A28" s="952"/>
      <c r="B28" s="1064"/>
      <c r="C28" s="954" t="s">
        <v>31</v>
      </c>
      <c r="D28" s="955" t="s">
        <v>16</v>
      </c>
      <c r="E28" s="956" t="s">
        <v>1006</v>
      </c>
      <c r="F28" s="956" t="s">
        <v>17</v>
      </c>
      <c r="G28" s="956" t="s">
        <v>17</v>
      </c>
      <c r="H28" s="952"/>
      <c r="I28" s="952"/>
      <c r="J28" s="952"/>
      <c r="K28" s="952"/>
      <c r="L28" s="952"/>
      <c r="M28" s="952"/>
      <c r="N28" s="952"/>
      <c r="O28" s="952"/>
      <c r="P28" s="952"/>
      <c r="Q28" s="952"/>
      <c r="R28" s="952"/>
      <c r="S28" s="1246"/>
      <c r="T28" s="954" t="s">
        <v>30</v>
      </c>
      <c r="U28" s="955" t="s">
        <v>14</v>
      </c>
      <c r="V28" s="956" t="s">
        <v>1004</v>
      </c>
      <c r="W28" s="956" t="s">
        <v>15</v>
      </c>
      <c r="X28" s="952"/>
      <c r="Y28" s="952"/>
      <c r="Z28" s="952"/>
      <c r="AA28" s="952"/>
      <c r="AB28" s="952"/>
      <c r="AC28" s="952"/>
    </row>
    <row r="29" spans="1:29" s="1342" customFormat="1" ht="18" customHeight="1">
      <c r="B29" s="1064"/>
      <c r="C29" s="954" t="s">
        <v>18</v>
      </c>
      <c r="D29" s="957" t="s">
        <v>18</v>
      </c>
      <c r="E29" s="956" t="s">
        <v>18</v>
      </c>
      <c r="F29" s="956" t="s">
        <v>17</v>
      </c>
      <c r="G29" s="956" t="s">
        <v>17</v>
      </c>
      <c r="H29" s="952"/>
      <c r="I29" s="952"/>
      <c r="J29" s="952"/>
      <c r="K29" s="952"/>
      <c r="S29" s="1246"/>
      <c r="T29" s="954" t="s">
        <v>31</v>
      </c>
      <c r="U29" s="955" t="s">
        <v>16</v>
      </c>
      <c r="V29" s="956" t="s">
        <v>1006</v>
      </c>
      <c r="W29" s="956" t="s">
        <v>80</v>
      </c>
      <c r="X29" s="952"/>
    </row>
    <row r="30" spans="1:29" s="1342" customFormat="1" ht="17.25" customHeight="1">
      <c r="B30" s="1344"/>
      <c r="T30" s="1348" t="s">
        <v>18</v>
      </c>
      <c r="U30" s="1349" t="s">
        <v>18</v>
      </c>
      <c r="V30" s="1350" t="s">
        <v>18</v>
      </c>
      <c r="W30" s="1350" t="s">
        <v>80</v>
      </c>
    </row>
    <row r="31" spans="1:29" ht="17.25" customHeight="1">
      <c r="A31" s="1342"/>
      <c r="B31" s="1353" t="s">
        <v>1014</v>
      </c>
      <c r="C31" s="1342"/>
      <c r="D31" s="1342"/>
      <c r="E31" s="1342"/>
      <c r="F31" s="1342"/>
      <c r="G31" s="1342"/>
      <c r="H31" s="1342"/>
      <c r="I31" s="1342"/>
      <c r="J31" s="1342"/>
      <c r="K31" s="1342"/>
      <c r="L31" s="1342"/>
      <c r="M31" s="1342"/>
      <c r="N31" s="1342"/>
      <c r="O31" s="1342"/>
      <c r="P31" s="1342"/>
      <c r="Q31" s="1342"/>
      <c r="R31" s="1342"/>
      <c r="S31" s="1342"/>
      <c r="T31" s="1342"/>
      <c r="U31" s="1342"/>
      <c r="V31" s="1342"/>
      <c r="W31" s="1342"/>
      <c r="X31" s="1342"/>
      <c r="Y31" s="1342"/>
      <c r="Z31" s="1342"/>
      <c r="AA31" s="1342"/>
      <c r="AB31" s="1342"/>
      <c r="AC31" s="1342"/>
    </row>
    <row r="32" spans="1:29" ht="18" customHeight="1">
      <c r="B32" s="1344"/>
      <c r="C32" s="1342"/>
      <c r="D32" s="1342"/>
      <c r="E32" s="1342"/>
      <c r="F32" s="1351"/>
      <c r="G32" s="1342"/>
      <c r="H32" s="1342"/>
      <c r="I32" s="1342"/>
      <c r="J32" s="1342"/>
      <c r="K32" s="1342"/>
      <c r="S32" s="1789" t="s">
        <v>1275</v>
      </c>
      <c r="T32" s="1342"/>
      <c r="U32" s="1342"/>
      <c r="V32" s="1342"/>
      <c r="W32" s="1342"/>
      <c r="X32" s="1342"/>
    </row>
    <row r="33" spans="3:24" ht="18" customHeight="1">
      <c r="C33" s="954" t="s">
        <v>1007</v>
      </c>
      <c r="D33" s="958">
        <v>1</v>
      </c>
      <c r="E33" s="1116"/>
      <c r="F33" s="951"/>
      <c r="S33" s="951"/>
      <c r="T33" s="1247"/>
      <c r="U33" s="1248"/>
      <c r="V33" s="1851"/>
      <c r="W33" s="1851"/>
    </row>
    <row r="34" spans="3:24" ht="18" customHeight="1">
      <c r="C34" s="954" t="s">
        <v>1008</v>
      </c>
      <c r="D34" s="958">
        <v>25</v>
      </c>
      <c r="E34" s="1116"/>
      <c r="F34" s="951"/>
      <c r="T34" s="954" t="s">
        <v>1007</v>
      </c>
      <c r="U34" s="958">
        <v>1</v>
      </c>
      <c r="V34" s="1116"/>
      <c r="W34" s="951"/>
    </row>
    <row r="35" spans="3:24" ht="18" customHeight="1">
      <c r="C35" s="954" t="s">
        <v>1009</v>
      </c>
      <c r="D35" s="958">
        <v>298</v>
      </c>
      <c r="E35" s="1116"/>
      <c r="F35" s="951"/>
      <c r="T35" s="954" t="s">
        <v>1008</v>
      </c>
      <c r="U35" s="958">
        <v>25</v>
      </c>
      <c r="V35" s="1116"/>
      <c r="W35" s="951"/>
    </row>
    <row r="36" spans="3:24" ht="18" customHeight="1">
      <c r="C36" s="954" t="s">
        <v>19</v>
      </c>
      <c r="D36" s="959" t="s">
        <v>1010</v>
      </c>
      <c r="E36" s="1116"/>
      <c r="F36" s="951"/>
      <c r="T36" s="954" t="s">
        <v>1009</v>
      </c>
      <c r="U36" s="958">
        <v>298</v>
      </c>
      <c r="V36" s="1116"/>
      <c r="W36" s="951"/>
    </row>
    <row r="37" spans="3:24" ht="18" customHeight="1">
      <c r="C37" s="954" t="s">
        <v>20</v>
      </c>
      <c r="D37" s="956" t="s">
        <v>1011</v>
      </c>
      <c r="E37" s="1116"/>
      <c r="F37" s="951"/>
      <c r="T37" s="954" t="s">
        <v>19</v>
      </c>
      <c r="U37" s="959" t="s">
        <v>521</v>
      </c>
      <c r="V37" s="1116"/>
      <c r="W37" s="951"/>
    </row>
    <row r="38" spans="3:24" ht="18" customHeight="1">
      <c r="C38" s="954" t="s">
        <v>1012</v>
      </c>
      <c r="D38" s="960">
        <v>22800</v>
      </c>
      <c r="E38" s="1117"/>
      <c r="F38" s="1118"/>
      <c r="T38" s="954" t="s">
        <v>20</v>
      </c>
      <c r="U38" s="956" t="s">
        <v>522</v>
      </c>
      <c r="V38" s="1116"/>
      <c r="W38" s="951"/>
    </row>
    <row r="39" spans="3:24" ht="16">
      <c r="C39" s="954" t="s">
        <v>1013</v>
      </c>
      <c r="D39" s="960">
        <v>17200</v>
      </c>
      <c r="E39" s="1116"/>
      <c r="F39" s="951"/>
      <c r="T39" s="954" t="s">
        <v>1012</v>
      </c>
      <c r="U39" s="960">
        <v>22800</v>
      </c>
      <c r="V39" s="1249"/>
      <c r="W39" s="1250"/>
    </row>
    <row r="40" spans="3:24" ht="16.5" customHeight="1">
      <c r="C40" s="1931" t="s">
        <v>410</v>
      </c>
      <c r="D40" s="961"/>
      <c r="E40" s="1119"/>
      <c r="F40" s="1119"/>
      <c r="G40" s="1120"/>
      <c r="T40" s="954" t="s">
        <v>1013</v>
      </c>
      <c r="U40" s="960">
        <v>17200</v>
      </c>
      <c r="V40" s="1116"/>
      <c r="W40" s="951"/>
    </row>
    <row r="41" spans="3:24" ht="16.5" customHeight="1">
      <c r="C41" s="962" t="s">
        <v>1015</v>
      </c>
      <c r="S41" s="1120"/>
      <c r="T41" s="1251" t="s">
        <v>1276</v>
      </c>
      <c r="U41" s="1252"/>
      <c r="V41" s="951"/>
      <c r="W41" s="951"/>
      <c r="X41" s="951"/>
    </row>
    <row r="42" spans="3:24">
      <c r="C42" s="962"/>
      <c r="T42" s="1246" t="s">
        <v>523</v>
      </c>
    </row>
    <row r="43" spans="3:24">
      <c r="C43" s="951"/>
      <c r="D43" s="953"/>
    </row>
    <row r="46" spans="3:24">
      <c r="C46" s="953"/>
      <c r="D46" s="953"/>
    </row>
    <row r="47" spans="3:24">
      <c r="C47" s="953"/>
      <c r="D47" s="953"/>
    </row>
    <row r="48" spans="3:24">
      <c r="C48" s="953"/>
      <c r="D48" s="953"/>
    </row>
  </sheetData>
  <phoneticPr fontId="9"/>
  <pageMargins left="0.70866141732283472" right="0.70866141732283472" top="0.74803149606299213" bottom="0.74803149606299213" header="0.31496062992125984" footer="0.31496062992125984"/>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BI100"/>
  <sheetViews>
    <sheetView zoomScale="85" zoomScaleNormal="85" workbookViewId="0">
      <pane xSplit="23" ySplit="4" topLeftCell="X5" activePane="bottomRight" state="frozen"/>
      <selection pane="topRight" activeCell="X1" sqref="X1"/>
      <selection pane="bottomLeft" activeCell="A5" sqref="A5"/>
      <selection pane="bottomRight" activeCell="AA1" sqref="AA1"/>
    </sheetView>
  </sheetViews>
  <sheetFormatPr defaultColWidth="9" defaultRowHeight="14"/>
  <cols>
    <col min="1" max="1" width="1.6328125" style="198" customWidth="1"/>
    <col min="2" max="18" width="1.6328125" style="1" hidden="1" customWidth="1"/>
    <col min="19" max="21" width="1.6328125" style="1" customWidth="1"/>
    <col min="22" max="22" width="54" style="1" customWidth="1"/>
    <col min="23" max="23" width="1.6328125" style="198" customWidth="1"/>
    <col min="24" max="25" width="1.6328125" style="1" customWidth="1"/>
    <col min="26" max="26" width="60.81640625" style="1" bestFit="1" customWidth="1"/>
    <col min="27" max="55" width="11.81640625" style="1" bestFit="1" customWidth="1"/>
    <col min="56" max="57" width="10.6328125" style="1" hidden="1" customWidth="1"/>
    <col min="58" max="58" width="33.08984375" style="1" bestFit="1" customWidth="1"/>
    <col min="59" max="59" width="44.7265625" style="1" bestFit="1" customWidth="1"/>
    <col min="60" max="16384" width="9" style="1"/>
  </cols>
  <sheetData>
    <row r="1" spans="1:61" ht="62.25" customHeight="1">
      <c r="B1" s="198"/>
      <c r="C1" s="198"/>
      <c r="D1" s="198"/>
      <c r="E1" s="198"/>
      <c r="F1" s="198"/>
      <c r="G1" s="198"/>
      <c r="H1" s="198"/>
      <c r="I1" s="198"/>
      <c r="J1" s="198"/>
      <c r="K1" s="198"/>
      <c r="L1" s="198"/>
      <c r="M1" s="198"/>
      <c r="N1" s="198"/>
      <c r="O1" s="198"/>
      <c r="P1" s="198"/>
      <c r="Q1" s="198"/>
      <c r="R1" s="198"/>
      <c r="T1" s="1997" t="s">
        <v>363</v>
      </c>
      <c r="U1" s="1997"/>
      <c r="V1" s="1997"/>
      <c r="X1" s="1997" t="s">
        <v>924</v>
      </c>
      <c r="Y1" s="1997"/>
      <c r="Z1" s="1997"/>
      <c r="AA1" s="198"/>
      <c r="AB1" s="198"/>
      <c r="AC1" s="198"/>
      <c r="AD1" s="198"/>
      <c r="AE1" s="198"/>
      <c r="AF1" s="198"/>
      <c r="AG1" s="198"/>
      <c r="AH1" s="198"/>
      <c r="AI1" s="198"/>
      <c r="AJ1" s="198"/>
      <c r="AK1" s="198"/>
      <c r="AL1" s="198"/>
    </row>
    <row r="2" spans="1:61" s="198" customFormat="1" ht="15" customHeight="1">
      <c r="A2" s="644"/>
      <c r="X2" s="1"/>
      <c r="Y2" s="1"/>
      <c r="Z2" s="1"/>
      <c r="BG2" s="1"/>
    </row>
    <row r="3" spans="1:61" ht="16.5" thickBot="1">
      <c r="T3" s="1" t="s">
        <v>364</v>
      </c>
      <c r="X3" s="1" t="s">
        <v>925</v>
      </c>
    </row>
    <row r="4" spans="1:61" ht="14.5" thickBot="1">
      <c r="T4" s="797" t="s">
        <v>365</v>
      </c>
      <c r="U4" s="892"/>
      <c r="V4" s="893"/>
      <c r="X4" s="797" t="s">
        <v>854</v>
      </c>
      <c r="Y4" s="892"/>
      <c r="Z4" s="893"/>
      <c r="AA4" s="160">
        <v>1990</v>
      </c>
      <c r="AB4" s="160">
        <f t="shared" ref="AB4:BA4" si="0">AA4+1</f>
        <v>1991</v>
      </c>
      <c r="AC4" s="160">
        <f t="shared" si="0"/>
        <v>1992</v>
      </c>
      <c r="AD4" s="160">
        <f t="shared" si="0"/>
        <v>1993</v>
      </c>
      <c r="AE4" s="160">
        <f t="shared" si="0"/>
        <v>1994</v>
      </c>
      <c r="AF4" s="160">
        <f t="shared" si="0"/>
        <v>1995</v>
      </c>
      <c r="AG4" s="160">
        <f t="shared" si="0"/>
        <v>1996</v>
      </c>
      <c r="AH4" s="160">
        <f t="shared" si="0"/>
        <v>1997</v>
      </c>
      <c r="AI4" s="160">
        <f t="shared" si="0"/>
        <v>1998</v>
      </c>
      <c r="AJ4" s="160">
        <f t="shared" si="0"/>
        <v>1999</v>
      </c>
      <c r="AK4" s="160">
        <f t="shared" si="0"/>
        <v>2000</v>
      </c>
      <c r="AL4" s="160">
        <f t="shared" si="0"/>
        <v>2001</v>
      </c>
      <c r="AM4" s="160">
        <f t="shared" si="0"/>
        <v>2002</v>
      </c>
      <c r="AN4" s="160">
        <f t="shared" si="0"/>
        <v>2003</v>
      </c>
      <c r="AO4" s="160">
        <f t="shared" si="0"/>
        <v>2004</v>
      </c>
      <c r="AP4" s="160">
        <f t="shared" si="0"/>
        <v>2005</v>
      </c>
      <c r="AQ4" s="160">
        <f t="shared" si="0"/>
        <v>2006</v>
      </c>
      <c r="AR4" s="160">
        <f t="shared" si="0"/>
        <v>2007</v>
      </c>
      <c r="AS4" s="160">
        <f t="shared" si="0"/>
        <v>2008</v>
      </c>
      <c r="AT4" s="160">
        <f t="shared" si="0"/>
        <v>2009</v>
      </c>
      <c r="AU4" s="160">
        <f t="shared" si="0"/>
        <v>2010</v>
      </c>
      <c r="AV4" s="160">
        <f t="shared" si="0"/>
        <v>2011</v>
      </c>
      <c r="AW4" s="160">
        <f t="shared" si="0"/>
        <v>2012</v>
      </c>
      <c r="AX4" s="160">
        <f t="shared" si="0"/>
        <v>2013</v>
      </c>
      <c r="AY4" s="160">
        <f t="shared" si="0"/>
        <v>2014</v>
      </c>
      <c r="AZ4" s="160">
        <f t="shared" si="0"/>
        <v>2015</v>
      </c>
      <c r="BA4" s="160">
        <f t="shared" si="0"/>
        <v>2016</v>
      </c>
      <c r="BB4" s="160">
        <f t="shared" ref="BB4" si="1">BA4+1</f>
        <v>2017</v>
      </c>
      <c r="BC4" s="160">
        <f t="shared" ref="BC4" si="2">BB4+1</f>
        <v>2018</v>
      </c>
      <c r="BD4" s="160">
        <f t="shared" ref="BD4" si="3">BC4+1</f>
        <v>2019</v>
      </c>
      <c r="BE4" s="160">
        <f t="shared" ref="BE4" si="4">BD4+1</f>
        <v>2020</v>
      </c>
      <c r="BF4" s="160" t="s">
        <v>23</v>
      </c>
      <c r="BG4" s="1289" t="s">
        <v>2</v>
      </c>
    </row>
    <row r="5" spans="1:61" ht="15" customHeight="1">
      <c r="T5" s="894" t="s">
        <v>366</v>
      </c>
      <c r="U5" s="895"/>
      <c r="V5" s="896"/>
      <c r="X5" s="894" t="s">
        <v>855</v>
      </c>
      <c r="Y5" s="895"/>
      <c r="Z5" s="896"/>
      <c r="AA5" s="328">
        <f>SUM(AA6,AA10,AA18,AA23)</f>
        <v>1078838.6452014567</v>
      </c>
      <c r="AB5" s="328">
        <f t="shared" ref="AB5:AZ5" si="5">SUM(AB6,AB10,AB18,AB23)</f>
        <v>1089302.2492723304</v>
      </c>
      <c r="AC5" s="328">
        <f t="shared" si="5"/>
        <v>1098082.6429825625</v>
      </c>
      <c r="AD5" s="328">
        <f t="shared" si="5"/>
        <v>1092516.8803258406</v>
      </c>
      <c r="AE5" s="328">
        <f t="shared" si="5"/>
        <v>1143409.7732300204</v>
      </c>
      <c r="AF5" s="328">
        <f t="shared" si="5"/>
        <v>1154875.8668393022</v>
      </c>
      <c r="AG5" s="328">
        <f t="shared" si="5"/>
        <v>1165775.2255651245</v>
      </c>
      <c r="AH5" s="328">
        <f t="shared" si="5"/>
        <v>1160998.4015955222</v>
      </c>
      <c r="AI5" s="328">
        <f t="shared" si="5"/>
        <v>1127466.5781609232</v>
      </c>
      <c r="AJ5" s="328">
        <f t="shared" si="5"/>
        <v>1163915.6072610305</v>
      </c>
      <c r="AK5" s="328">
        <f t="shared" si="5"/>
        <v>1186032.7562065939</v>
      </c>
      <c r="AL5" s="328">
        <f t="shared" si="5"/>
        <v>1174018.7164154348</v>
      </c>
      <c r="AM5" s="328">
        <f t="shared" si="5"/>
        <v>1206486.1860116085</v>
      </c>
      <c r="AN5" s="328">
        <f t="shared" si="5"/>
        <v>1215567.6571562795</v>
      </c>
      <c r="AO5" s="328">
        <f t="shared" si="5"/>
        <v>1211439.1357428355</v>
      </c>
      <c r="AP5" s="328">
        <f t="shared" si="5"/>
        <v>1218052.1867592675</v>
      </c>
      <c r="AQ5" s="328">
        <f t="shared" si="5"/>
        <v>1195317.3600975797</v>
      </c>
      <c r="AR5" s="328">
        <f t="shared" si="5"/>
        <v>1231423.4500648216</v>
      </c>
      <c r="AS5" s="328">
        <f t="shared" si="5"/>
        <v>1164221.0205579204</v>
      </c>
      <c r="AT5" s="328">
        <f t="shared" si="5"/>
        <v>1103125.0282440556</v>
      </c>
      <c r="AU5" s="328">
        <f t="shared" si="5"/>
        <v>1153258.7589302221</v>
      </c>
      <c r="AV5" s="328">
        <f t="shared" si="5"/>
        <v>1204243.9507528287</v>
      </c>
      <c r="AW5" s="328">
        <f t="shared" si="5"/>
        <v>1244716.4143454439</v>
      </c>
      <c r="AX5" s="328">
        <f t="shared" si="5"/>
        <v>1252247.7867224657</v>
      </c>
      <c r="AY5" s="328">
        <f t="shared" si="5"/>
        <v>1201717.6623371579</v>
      </c>
      <c r="AZ5" s="328">
        <f t="shared" si="5"/>
        <v>1162991.8785799374</v>
      </c>
      <c r="BA5" s="328">
        <f>SUM(BA6,BA10,BA18,BA23)</f>
        <v>1144293.8051620401</v>
      </c>
      <c r="BB5" s="328">
        <f t="shared" ref="BB5" si="6">SUM(BB6,BB10,BB18,BB23)</f>
        <v>1128426.8711709215</v>
      </c>
      <c r="BC5" s="328">
        <f t="shared" ref="BC5" si="7">SUM(BC6,BC10,BC18,BC23)</f>
        <v>1077486.9959853247</v>
      </c>
      <c r="BD5" s="328"/>
      <c r="BE5" s="328"/>
      <c r="BF5" s="156"/>
      <c r="BG5" s="1290"/>
      <c r="BH5" s="108"/>
      <c r="BI5" s="108"/>
    </row>
    <row r="6" spans="1:61" ht="15" customHeight="1">
      <c r="T6" s="897"/>
      <c r="U6" s="763" t="s">
        <v>367</v>
      </c>
      <c r="V6" s="748"/>
      <c r="X6" s="897"/>
      <c r="Y6" s="763" t="s">
        <v>856</v>
      </c>
      <c r="Z6" s="748"/>
      <c r="AA6" s="126">
        <f>SUM(AA7:AA9)</f>
        <v>368528.61902154383</v>
      </c>
      <c r="AB6" s="126">
        <f t="shared" ref="AB6:BA6" si="8">SUM(AB7:AB9)</f>
        <v>369426.95026114717</v>
      </c>
      <c r="AC6" s="126">
        <f t="shared" si="8"/>
        <v>374331.78827581683</v>
      </c>
      <c r="AD6" s="126">
        <f t="shared" si="8"/>
        <v>357044.73550049571</v>
      </c>
      <c r="AE6" s="126">
        <f t="shared" si="8"/>
        <v>391464.20833277778</v>
      </c>
      <c r="AF6" s="126">
        <f t="shared" si="8"/>
        <v>378904.03741296369</v>
      </c>
      <c r="AG6" s="126">
        <f t="shared" si="8"/>
        <v>381215.5485954482</v>
      </c>
      <c r="AH6" s="126">
        <f t="shared" si="8"/>
        <v>377451.02907512948</v>
      </c>
      <c r="AI6" s="126">
        <f t="shared" si="8"/>
        <v>364972.90211676282</v>
      </c>
      <c r="AJ6" s="126">
        <f t="shared" si="8"/>
        <v>386944.40519299213</v>
      </c>
      <c r="AK6" s="126">
        <f t="shared" si="8"/>
        <v>395495.10615731042</v>
      </c>
      <c r="AL6" s="126">
        <f t="shared" si="8"/>
        <v>386562.83709120215</v>
      </c>
      <c r="AM6" s="126">
        <f t="shared" si="8"/>
        <v>413437.70591881266</v>
      </c>
      <c r="AN6" s="126">
        <f t="shared" si="8"/>
        <v>432547.60360876611</v>
      </c>
      <c r="AO6" s="126">
        <f t="shared" si="8"/>
        <v>430225.48069606745</v>
      </c>
      <c r="AP6" s="126">
        <f t="shared" si="8"/>
        <v>449661.10635215876</v>
      </c>
      <c r="AQ6" s="126">
        <f t="shared" si="8"/>
        <v>440695.09589406685</v>
      </c>
      <c r="AR6" s="126">
        <f t="shared" si="8"/>
        <v>490937.05432771781</v>
      </c>
      <c r="AS6" s="126">
        <f t="shared" si="8"/>
        <v>471726.15975454485</v>
      </c>
      <c r="AT6" s="126">
        <f t="shared" si="8"/>
        <v>441431.81459801923</v>
      </c>
      <c r="AU6" s="126">
        <f t="shared" si="8"/>
        <v>473849.07749450556</v>
      </c>
      <c r="AV6" s="126">
        <f t="shared" si="8"/>
        <v>534791.55962653342</v>
      </c>
      <c r="AW6" s="126">
        <f t="shared" si="8"/>
        <v>581482.30249302788</v>
      </c>
      <c r="AX6" s="126">
        <f t="shared" si="8"/>
        <v>583367.32829607395</v>
      </c>
      <c r="AY6" s="126">
        <f t="shared" si="8"/>
        <v>552883.8055846116</v>
      </c>
      <c r="AZ6" s="126">
        <f t="shared" si="8"/>
        <v>527320.90043219982</v>
      </c>
      <c r="BA6" s="126">
        <f t="shared" si="8"/>
        <v>522736.38408327958</v>
      </c>
      <c r="BB6" s="126">
        <f t="shared" ref="BB6" si="9">SUM(BB7:BB9)</f>
        <v>508760.0563122129</v>
      </c>
      <c r="BC6" s="126">
        <f t="shared" ref="BC6" si="10">SUM(BC7:BC9)</f>
        <v>472488.17024059576</v>
      </c>
      <c r="BD6" s="126"/>
      <c r="BE6" s="126"/>
      <c r="BF6" s="33"/>
      <c r="BG6" s="1291"/>
      <c r="BH6" s="108"/>
      <c r="BI6" s="108"/>
    </row>
    <row r="7" spans="1:61" ht="15" customHeight="1">
      <c r="T7" s="897"/>
      <c r="U7" s="898"/>
      <c r="V7" s="1496" t="s">
        <v>1117</v>
      </c>
      <c r="X7" s="897"/>
      <c r="Y7" s="898"/>
      <c r="Z7" s="899" t="s">
        <v>857</v>
      </c>
      <c r="AA7" s="369">
        <v>303054.86569706519</v>
      </c>
      <c r="AB7" s="369">
        <v>305126.7019711982</v>
      </c>
      <c r="AC7" s="369">
        <v>311886.49210793152</v>
      </c>
      <c r="AD7" s="369">
        <v>292340.10352362233</v>
      </c>
      <c r="AE7" s="369">
        <v>330213.28014361882</v>
      </c>
      <c r="AF7" s="369">
        <v>317587.27608015575</v>
      </c>
      <c r="AG7" s="369">
        <v>318924.41290238185</v>
      </c>
      <c r="AH7" s="369">
        <v>312836.11663005059</v>
      </c>
      <c r="AI7" s="369">
        <v>302942.95024773019</v>
      </c>
      <c r="AJ7" s="369">
        <v>322518.16643691051</v>
      </c>
      <c r="AK7" s="369">
        <v>330117.86699998536</v>
      </c>
      <c r="AL7" s="369">
        <v>323028.70900693373</v>
      </c>
      <c r="AM7" s="369">
        <v>350095.46261490596</v>
      </c>
      <c r="AN7" s="369">
        <v>367664.92704294063</v>
      </c>
      <c r="AO7" s="369">
        <v>362723.91271796718</v>
      </c>
      <c r="AP7" s="369">
        <v>378044.38055383007</v>
      </c>
      <c r="AQ7" s="369">
        <v>369049.9616148863</v>
      </c>
      <c r="AR7" s="369">
        <v>419683.91867747298</v>
      </c>
      <c r="AS7" s="369">
        <v>402635.54374635196</v>
      </c>
      <c r="AT7" s="369">
        <v>373132.74583728303</v>
      </c>
      <c r="AU7" s="369">
        <v>404239.7557467767</v>
      </c>
      <c r="AV7" s="369">
        <v>468952.47187831951</v>
      </c>
      <c r="AW7" s="369">
        <v>516377.41734689404</v>
      </c>
      <c r="AX7" s="369">
        <v>521750.79237654997</v>
      </c>
      <c r="AY7" s="369">
        <v>493351.95621895517</v>
      </c>
      <c r="AZ7" s="369">
        <v>468475.17961886124</v>
      </c>
      <c r="BA7" s="369">
        <v>469005.00918981887</v>
      </c>
      <c r="BB7" s="369">
        <v>456772.34249734634</v>
      </c>
      <c r="BC7" s="369">
        <v>418339.24032790022</v>
      </c>
      <c r="BD7" s="369"/>
      <c r="BE7" s="369"/>
      <c r="BF7" s="370"/>
      <c r="BG7" s="1292"/>
      <c r="BH7" s="108"/>
      <c r="BI7" s="108"/>
    </row>
    <row r="8" spans="1:61" ht="15" customHeight="1">
      <c r="T8" s="897"/>
      <c r="U8" s="898"/>
      <c r="V8" s="1566" t="s">
        <v>1118</v>
      </c>
      <c r="X8" s="897"/>
      <c r="Y8" s="898"/>
      <c r="Z8" s="900" t="s">
        <v>858</v>
      </c>
      <c r="AA8" s="152">
        <v>36396.777499714619</v>
      </c>
      <c r="AB8" s="152">
        <v>37139.911822916838</v>
      </c>
      <c r="AC8" s="152">
        <v>37816.013461363917</v>
      </c>
      <c r="AD8" s="152">
        <v>40236.576391708644</v>
      </c>
      <c r="AE8" s="152">
        <v>40355.228432390562</v>
      </c>
      <c r="AF8" s="152">
        <v>41084.928158788913</v>
      </c>
      <c r="AG8" s="152">
        <v>42846.497085632989</v>
      </c>
      <c r="AH8" s="152">
        <v>46127.420843472821</v>
      </c>
      <c r="AI8" s="152">
        <v>45396.008884434152</v>
      </c>
      <c r="AJ8" s="152">
        <v>46657.118165971398</v>
      </c>
      <c r="AK8" s="152">
        <v>46977.999500703947</v>
      </c>
      <c r="AL8" s="152">
        <v>45715.681416174899</v>
      </c>
      <c r="AM8" s="152">
        <v>45396.999939722249</v>
      </c>
      <c r="AN8" s="152">
        <v>47811.14302474432</v>
      </c>
      <c r="AO8" s="152">
        <v>49608.224518860727</v>
      </c>
      <c r="AP8" s="152">
        <v>50888.346243770655</v>
      </c>
      <c r="AQ8" s="152">
        <v>50954.244569486516</v>
      </c>
      <c r="AR8" s="152">
        <v>49823.841669059155</v>
      </c>
      <c r="AS8" s="152">
        <v>47879.803179244751</v>
      </c>
      <c r="AT8" s="152">
        <v>47184.421955023121</v>
      </c>
      <c r="AU8" s="152">
        <v>47715.433292970272</v>
      </c>
      <c r="AV8" s="152">
        <v>44478.241690336225</v>
      </c>
      <c r="AW8" s="152">
        <v>43297.76141754305</v>
      </c>
      <c r="AX8" s="152">
        <v>42939.356967710635</v>
      </c>
      <c r="AY8" s="152">
        <v>41103.166453504375</v>
      </c>
      <c r="AZ8" s="152">
        <v>41663.62560512167</v>
      </c>
      <c r="BA8" s="152">
        <v>35882.716256887143</v>
      </c>
      <c r="BB8" s="152">
        <v>35147.276968609112</v>
      </c>
      <c r="BC8" s="152">
        <v>36211.094348312152</v>
      </c>
      <c r="BD8" s="152"/>
      <c r="BE8" s="152"/>
      <c r="BF8" s="153" t="s">
        <v>25</v>
      </c>
      <c r="BG8" s="1293" t="s">
        <v>895</v>
      </c>
      <c r="BH8" s="108"/>
      <c r="BI8" s="108"/>
    </row>
    <row r="9" spans="1:61" ht="15" customHeight="1">
      <c r="T9" s="897"/>
      <c r="U9" s="898"/>
      <c r="V9" s="901" t="s">
        <v>368</v>
      </c>
      <c r="X9" s="897"/>
      <c r="Y9" s="898"/>
      <c r="Z9" s="901" t="s">
        <v>859</v>
      </c>
      <c r="AA9" s="371">
        <v>29076.975824763987</v>
      </c>
      <c r="AB9" s="371">
        <v>27160.336467032153</v>
      </c>
      <c r="AC9" s="371">
        <v>24629.282706521382</v>
      </c>
      <c r="AD9" s="371">
        <v>24468.055585164737</v>
      </c>
      <c r="AE9" s="371">
        <v>20895.699756768408</v>
      </c>
      <c r="AF9" s="371">
        <v>20231.833174019022</v>
      </c>
      <c r="AG9" s="371">
        <v>19444.638607433382</v>
      </c>
      <c r="AH9" s="371">
        <v>18487.491601606052</v>
      </c>
      <c r="AI9" s="371">
        <v>16633.942984598467</v>
      </c>
      <c r="AJ9" s="371">
        <v>17769.120590110186</v>
      </c>
      <c r="AK9" s="371">
        <v>18399.23965662111</v>
      </c>
      <c r="AL9" s="371">
        <v>17818.446668093529</v>
      </c>
      <c r="AM9" s="371">
        <v>17945.243364184455</v>
      </c>
      <c r="AN9" s="371">
        <v>17071.533541081109</v>
      </c>
      <c r="AO9" s="371">
        <v>17893.343459239535</v>
      </c>
      <c r="AP9" s="371">
        <v>20728.379554557996</v>
      </c>
      <c r="AQ9" s="371">
        <v>20690.889709694045</v>
      </c>
      <c r="AR9" s="371">
        <v>21429.2939811857</v>
      </c>
      <c r="AS9" s="371">
        <v>21210.812828948143</v>
      </c>
      <c r="AT9" s="371">
        <v>21114.646805713077</v>
      </c>
      <c r="AU9" s="371">
        <v>21893.888454758591</v>
      </c>
      <c r="AV9" s="371">
        <v>21360.846057877734</v>
      </c>
      <c r="AW9" s="371">
        <v>21807.123728590799</v>
      </c>
      <c r="AX9" s="371">
        <v>18677.178951813345</v>
      </c>
      <c r="AY9" s="371">
        <v>18428.682912151977</v>
      </c>
      <c r="AZ9" s="371">
        <v>17182.095208216968</v>
      </c>
      <c r="BA9" s="371">
        <v>17848.65863657356</v>
      </c>
      <c r="BB9" s="371">
        <v>16840.436846257402</v>
      </c>
      <c r="BC9" s="371">
        <v>17937.835564383375</v>
      </c>
      <c r="BD9" s="371"/>
      <c r="BE9" s="371"/>
      <c r="BF9" s="223" t="s">
        <v>25</v>
      </c>
      <c r="BG9" s="1294" t="s">
        <v>895</v>
      </c>
      <c r="BH9" s="108"/>
      <c r="BI9" s="108"/>
    </row>
    <row r="10" spans="1:61" ht="15" customHeight="1">
      <c r="T10" s="897"/>
      <c r="U10" s="763" t="s">
        <v>369</v>
      </c>
      <c r="V10" s="902"/>
      <c r="X10" s="897"/>
      <c r="Y10" s="763" t="s">
        <v>860</v>
      </c>
      <c r="Z10" s="902"/>
      <c r="AA10" s="132">
        <f>SUM(AA11:AA17)</f>
        <v>349702.97462642164</v>
      </c>
      <c r="AB10" s="132">
        <f>SUM(AB11:AB17)</f>
        <v>346246.21961825184</v>
      </c>
      <c r="AC10" s="132">
        <f t="shared" ref="AC10:BA10" si="11">SUM(AC11:AC17)</f>
        <v>341133.75041511643</v>
      </c>
      <c r="AD10" s="132">
        <f t="shared" si="11"/>
        <v>342048.7817752384</v>
      </c>
      <c r="AE10" s="132">
        <f t="shared" si="11"/>
        <v>350798.170829184</v>
      </c>
      <c r="AF10" s="132">
        <f t="shared" si="11"/>
        <v>357555.92542884452</v>
      </c>
      <c r="AG10" s="132">
        <f t="shared" si="11"/>
        <v>360487.82014702482</v>
      </c>
      <c r="AH10" s="132">
        <f t="shared" si="11"/>
        <v>356807.01160518045</v>
      </c>
      <c r="AI10" s="132">
        <f t="shared" si="11"/>
        <v>332227.47369395959</v>
      </c>
      <c r="AJ10" s="132">
        <f t="shared" si="11"/>
        <v>336624.40278305655</v>
      </c>
      <c r="AK10" s="132">
        <f t="shared" si="11"/>
        <v>346635.21568174509</v>
      </c>
      <c r="AL10" s="132">
        <f t="shared" si="11"/>
        <v>340556.9738720418</v>
      </c>
      <c r="AM10" s="132">
        <f t="shared" si="11"/>
        <v>346294.84223280085</v>
      </c>
      <c r="AN10" s="132">
        <f t="shared" si="11"/>
        <v>344191.24384990451</v>
      </c>
      <c r="AO10" s="132">
        <f t="shared" si="11"/>
        <v>343688.03022397601</v>
      </c>
      <c r="AP10" s="132">
        <f t="shared" si="11"/>
        <v>334188.8773188722</v>
      </c>
      <c r="AQ10" s="132">
        <f t="shared" si="11"/>
        <v>331561.78007788392</v>
      </c>
      <c r="AR10" s="132">
        <f t="shared" si="11"/>
        <v>329729.88458162936</v>
      </c>
      <c r="AS10" s="132">
        <f t="shared" si="11"/>
        <v>300777.91376189713</v>
      </c>
      <c r="AT10" s="132">
        <f t="shared" si="11"/>
        <v>283828.99477961869</v>
      </c>
      <c r="AU10" s="132">
        <f t="shared" si="11"/>
        <v>300375.42797268555</v>
      </c>
      <c r="AV10" s="132">
        <f t="shared" si="11"/>
        <v>299342.91371114628</v>
      </c>
      <c r="AW10" s="132">
        <f t="shared" si="11"/>
        <v>299007.50831451372</v>
      </c>
      <c r="AX10" s="132">
        <f t="shared" si="11"/>
        <v>304121.15293314616</v>
      </c>
      <c r="AY10" s="132">
        <f t="shared" si="11"/>
        <v>296552.71903616819</v>
      </c>
      <c r="AZ10" s="132">
        <f t="shared" si="11"/>
        <v>287512.70128707343</v>
      </c>
      <c r="BA10" s="132">
        <f t="shared" si="11"/>
        <v>273646.82076730608</v>
      </c>
      <c r="BB10" s="132">
        <f t="shared" ref="BB10" si="12">SUM(BB11:BB17)</f>
        <v>269847.49213257973</v>
      </c>
      <c r="BC10" s="132">
        <f t="shared" ref="BC10" si="13">SUM(BC11:BC17)</f>
        <v>262837.27629397379</v>
      </c>
      <c r="BD10" s="132"/>
      <c r="BE10" s="132"/>
      <c r="BF10" s="119" t="s">
        <v>26</v>
      </c>
      <c r="BG10" s="1295" t="s">
        <v>896</v>
      </c>
      <c r="BH10" s="108"/>
      <c r="BI10" s="108"/>
    </row>
    <row r="11" spans="1:61" ht="15" customHeight="1">
      <c r="T11" s="897"/>
      <c r="U11" s="898"/>
      <c r="V11" s="900" t="s">
        <v>370</v>
      </c>
      <c r="X11" s="897"/>
      <c r="Y11" s="898"/>
      <c r="Z11" s="900" t="s">
        <v>447</v>
      </c>
      <c r="AA11" s="154">
        <v>150688.829616929</v>
      </c>
      <c r="AB11" s="154">
        <v>146221.87579477439</v>
      </c>
      <c r="AC11" s="154">
        <v>139449.57847360292</v>
      </c>
      <c r="AD11" s="154">
        <v>139318.37750132749</v>
      </c>
      <c r="AE11" s="154">
        <v>141559.25231742754</v>
      </c>
      <c r="AF11" s="154">
        <v>143096.08242710834</v>
      </c>
      <c r="AG11" s="154">
        <v>145622.17024946189</v>
      </c>
      <c r="AH11" s="154">
        <v>148047.48202865123</v>
      </c>
      <c r="AI11" s="154">
        <v>140181.09935872172</v>
      </c>
      <c r="AJ11" s="154">
        <v>144273.6057508708</v>
      </c>
      <c r="AK11" s="154">
        <v>152113.25575091387</v>
      </c>
      <c r="AL11" s="154">
        <v>149541.95273022965</v>
      </c>
      <c r="AM11" s="154">
        <v>155372.19304097185</v>
      </c>
      <c r="AN11" s="154">
        <v>156839.72639991404</v>
      </c>
      <c r="AO11" s="154">
        <v>157605.86273306582</v>
      </c>
      <c r="AP11" s="154">
        <v>154174.85049600658</v>
      </c>
      <c r="AQ11" s="154">
        <v>156137.05168171413</v>
      </c>
      <c r="AR11" s="154">
        <v>160346.96326523196</v>
      </c>
      <c r="AS11" s="154">
        <v>144768.70630210877</v>
      </c>
      <c r="AT11" s="154">
        <v>135644.00255862475</v>
      </c>
      <c r="AU11" s="154">
        <v>153172.2533465208</v>
      </c>
      <c r="AV11" s="154">
        <v>148895.56640618594</v>
      </c>
      <c r="AW11" s="154">
        <v>151308.70468427631</v>
      </c>
      <c r="AX11" s="154">
        <v>157569.2908366576</v>
      </c>
      <c r="AY11" s="154">
        <v>155123.55247935609</v>
      </c>
      <c r="AZ11" s="154">
        <v>148896.81671951778</v>
      </c>
      <c r="BA11" s="154">
        <v>142784.56482321009</v>
      </c>
      <c r="BB11" s="154">
        <v>139784.32631975645</v>
      </c>
      <c r="BC11" s="154">
        <v>136046.9202699356</v>
      </c>
      <c r="BD11" s="154"/>
      <c r="BE11" s="154"/>
      <c r="BF11" s="155" t="s">
        <v>25</v>
      </c>
      <c r="BG11" s="1296" t="s">
        <v>895</v>
      </c>
      <c r="BH11" s="108"/>
      <c r="BI11" s="108"/>
    </row>
    <row r="12" spans="1:61" ht="15" customHeight="1">
      <c r="T12" s="897"/>
      <c r="U12" s="898"/>
      <c r="V12" s="903" t="s">
        <v>371</v>
      </c>
      <c r="X12" s="897"/>
      <c r="Y12" s="898"/>
      <c r="Z12" s="903" t="s">
        <v>861</v>
      </c>
      <c r="AA12" s="154">
        <v>8428.0971435566353</v>
      </c>
      <c r="AB12" s="154">
        <v>8292.4186329225668</v>
      </c>
      <c r="AC12" s="154">
        <v>8297.9088222031351</v>
      </c>
      <c r="AD12" s="154">
        <v>7954.6011099905827</v>
      </c>
      <c r="AE12" s="154">
        <v>7734.0983947981322</v>
      </c>
      <c r="AF12" s="154">
        <v>7380.1557155556338</v>
      </c>
      <c r="AG12" s="154">
        <v>6612.2528828848826</v>
      </c>
      <c r="AH12" s="154">
        <v>6869.1303998694211</v>
      </c>
      <c r="AI12" s="154">
        <v>6683.8070472056352</v>
      </c>
      <c r="AJ12" s="154">
        <v>6625.4384215700775</v>
      </c>
      <c r="AK12" s="154">
        <v>6331.9530895417365</v>
      </c>
      <c r="AL12" s="154">
        <v>6365.7141003784691</v>
      </c>
      <c r="AM12" s="154">
        <v>6284.9448369104975</v>
      </c>
      <c r="AN12" s="154">
        <v>6299.3215271441395</v>
      </c>
      <c r="AO12" s="154">
        <v>6180.8323991292236</v>
      </c>
      <c r="AP12" s="154">
        <v>5705.0260196692298</v>
      </c>
      <c r="AQ12" s="154">
        <v>5655.0459088078787</v>
      </c>
      <c r="AR12" s="154">
        <v>5053.9069478284055</v>
      </c>
      <c r="AS12" s="154">
        <v>4802.927485438332</v>
      </c>
      <c r="AT12" s="154">
        <v>4066.3205906370385</v>
      </c>
      <c r="AU12" s="154">
        <v>3998.6798615696816</v>
      </c>
      <c r="AV12" s="154">
        <v>3871.2268070886626</v>
      </c>
      <c r="AW12" s="154">
        <v>4036.9105723442899</v>
      </c>
      <c r="AX12" s="154">
        <v>3778.116953727967</v>
      </c>
      <c r="AY12" s="154">
        <v>3672.7704173790266</v>
      </c>
      <c r="AZ12" s="154">
        <v>3282.1263554196134</v>
      </c>
      <c r="BA12" s="154">
        <v>3556.2766802347187</v>
      </c>
      <c r="BB12" s="154">
        <v>3171.7741339509312</v>
      </c>
      <c r="BC12" s="154">
        <v>3113.7825441155974</v>
      </c>
      <c r="BD12" s="154"/>
      <c r="BE12" s="154"/>
      <c r="BF12" s="155" t="s">
        <v>25</v>
      </c>
      <c r="BG12" s="1296" t="s">
        <v>895</v>
      </c>
      <c r="BH12" s="108"/>
      <c r="BI12" s="108"/>
    </row>
    <row r="13" spans="1:61" ht="15" customHeight="1">
      <c r="T13" s="897"/>
      <c r="U13" s="898"/>
      <c r="V13" s="900" t="s">
        <v>372</v>
      </c>
      <c r="X13" s="897"/>
      <c r="Y13" s="898"/>
      <c r="Z13" s="900" t="s">
        <v>862</v>
      </c>
      <c r="AA13" s="154">
        <v>58038.913439948694</v>
      </c>
      <c r="AB13" s="154">
        <v>59092.383859263347</v>
      </c>
      <c r="AC13" s="154">
        <v>59359.941745892189</v>
      </c>
      <c r="AD13" s="154">
        <v>60067.14230098101</v>
      </c>
      <c r="AE13" s="154">
        <v>62923.670181740054</v>
      </c>
      <c r="AF13" s="154">
        <v>64239.258242763884</v>
      </c>
      <c r="AG13" s="154">
        <v>66407.029695545571</v>
      </c>
      <c r="AH13" s="154">
        <v>64997.752562266411</v>
      </c>
      <c r="AI13" s="154">
        <v>55311.84143316673</v>
      </c>
      <c r="AJ13" s="154">
        <v>55541.367136128567</v>
      </c>
      <c r="AK13" s="154">
        <v>59022.235230094077</v>
      </c>
      <c r="AL13" s="154">
        <v>56978.51457996243</v>
      </c>
      <c r="AM13" s="154">
        <v>56875.841463184202</v>
      </c>
      <c r="AN13" s="154">
        <v>54958.396065759</v>
      </c>
      <c r="AO13" s="154">
        <v>55615.423900313384</v>
      </c>
      <c r="AP13" s="154">
        <v>54487.50034393165</v>
      </c>
      <c r="AQ13" s="154">
        <v>53329.462246272044</v>
      </c>
      <c r="AR13" s="154">
        <v>53723.439167135766</v>
      </c>
      <c r="AS13" s="154">
        <v>49796.636419825649</v>
      </c>
      <c r="AT13" s="154">
        <v>48955.509473155958</v>
      </c>
      <c r="AU13" s="154">
        <v>49188.143131443452</v>
      </c>
      <c r="AV13" s="154">
        <v>48483.834086684488</v>
      </c>
      <c r="AW13" s="154">
        <v>46107.500637314421</v>
      </c>
      <c r="AX13" s="154">
        <v>47287.283467956695</v>
      </c>
      <c r="AY13" s="154">
        <v>45499.290030876975</v>
      </c>
      <c r="AZ13" s="154">
        <v>44570.865460850051</v>
      </c>
      <c r="BA13" s="154">
        <v>41084.40218289294</v>
      </c>
      <c r="BB13" s="154">
        <v>41841.126136063256</v>
      </c>
      <c r="BC13" s="154">
        <v>40637.612089832386</v>
      </c>
      <c r="BD13" s="154"/>
      <c r="BE13" s="154"/>
      <c r="BF13" s="155" t="s">
        <v>25</v>
      </c>
      <c r="BG13" s="1296" t="s">
        <v>895</v>
      </c>
      <c r="BH13" s="108"/>
      <c r="BI13" s="108"/>
    </row>
    <row r="14" spans="1:61" ht="15" customHeight="1">
      <c r="T14" s="897"/>
      <c r="U14" s="898"/>
      <c r="V14" s="1566" t="s">
        <v>1224</v>
      </c>
      <c r="X14" s="897"/>
      <c r="Y14" s="898"/>
      <c r="Z14" s="900" t="s">
        <v>863</v>
      </c>
      <c r="AA14" s="154">
        <v>27105.338148128267</v>
      </c>
      <c r="AB14" s="154">
        <v>27509.547232195317</v>
      </c>
      <c r="AC14" s="154">
        <v>27390.543989109468</v>
      </c>
      <c r="AD14" s="154">
        <v>28250.520461693864</v>
      </c>
      <c r="AE14" s="154">
        <v>29495.6099240441</v>
      </c>
      <c r="AF14" s="154">
        <v>31427.398721815141</v>
      </c>
      <c r="AG14" s="154">
        <v>31392.031888159316</v>
      </c>
      <c r="AH14" s="154">
        <v>31299.114757047828</v>
      </c>
      <c r="AI14" s="154">
        <v>30443.496658875702</v>
      </c>
      <c r="AJ14" s="154">
        <v>30923.242892818922</v>
      </c>
      <c r="AK14" s="154">
        <v>31678.989794819947</v>
      </c>
      <c r="AL14" s="154">
        <v>31267.473238869385</v>
      </c>
      <c r="AM14" s="154">
        <v>30970.870717312802</v>
      </c>
      <c r="AN14" s="154">
        <v>30583.43093251258</v>
      </c>
      <c r="AO14" s="154">
        <v>30856.373075356008</v>
      </c>
      <c r="AP14" s="154">
        <v>29738.219607976298</v>
      </c>
      <c r="AQ14" s="154">
        <v>28108.389824622333</v>
      </c>
      <c r="AR14" s="154">
        <v>26872.989041381938</v>
      </c>
      <c r="AS14" s="154">
        <v>25004.161261243422</v>
      </c>
      <c r="AT14" s="154">
        <v>23424.607564052705</v>
      </c>
      <c r="AU14" s="154">
        <v>22591.768102115559</v>
      </c>
      <c r="AV14" s="154">
        <v>23266.383764102688</v>
      </c>
      <c r="AW14" s="154">
        <v>23761.287456481441</v>
      </c>
      <c r="AX14" s="154">
        <v>23778.211389505821</v>
      </c>
      <c r="AY14" s="154">
        <v>22847.796809411517</v>
      </c>
      <c r="AZ14" s="154">
        <v>23248.243934993268</v>
      </c>
      <c r="BA14" s="154">
        <v>20802.148342712349</v>
      </c>
      <c r="BB14" s="154">
        <v>20466.274711874525</v>
      </c>
      <c r="BC14" s="154">
        <v>20228.655956339782</v>
      </c>
      <c r="BD14" s="154"/>
      <c r="BE14" s="154"/>
      <c r="BF14" s="155" t="s">
        <v>926</v>
      </c>
      <c r="BG14" s="1296" t="s">
        <v>895</v>
      </c>
      <c r="BH14" s="108"/>
      <c r="BI14" s="108"/>
    </row>
    <row r="15" spans="1:61" ht="15" customHeight="1">
      <c r="T15" s="897"/>
      <c r="U15" s="898"/>
      <c r="V15" s="900" t="s">
        <v>373</v>
      </c>
      <c r="X15" s="897"/>
      <c r="Y15" s="898"/>
      <c r="Z15" s="900" t="s">
        <v>864</v>
      </c>
      <c r="AA15" s="154">
        <v>7648.8791682264909</v>
      </c>
      <c r="AB15" s="154">
        <v>8082.6128491368845</v>
      </c>
      <c r="AC15" s="154">
        <v>8578.9551270705288</v>
      </c>
      <c r="AD15" s="154">
        <v>9076.1518546031912</v>
      </c>
      <c r="AE15" s="154">
        <v>9298.927256967183</v>
      </c>
      <c r="AF15" s="154">
        <v>10132.365611923189</v>
      </c>
      <c r="AG15" s="154">
        <v>9931.8558957365458</v>
      </c>
      <c r="AH15" s="154">
        <v>10343.284969340371</v>
      </c>
      <c r="AI15" s="154">
        <v>11096.093108705283</v>
      </c>
      <c r="AJ15" s="154">
        <v>11591.027456743392</v>
      </c>
      <c r="AK15" s="154">
        <v>11510.993687541199</v>
      </c>
      <c r="AL15" s="154">
        <v>11959.558368595601</v>
      </c>
      <c r="AM15" s="154">
        <v>12386.994177392133</v>
      </c>
      <c r="AN15" s="154">
        <v>12056.442089621756</v>
      </c>
      <c r="AO15" s="154">
        <v>12463.501561856461</v>
      </c>
      <c r="AP15" s="154">
        <v>12217.203720508938</v>
      </c>
      <c r="AQ15" s="154">
        <v>11931.202085936688</v>
      </c>
      <c r="AR15" s="154">
        <v>10903.811617519465</v>
      </c>
      <c r="AS15" s="154">
        <v>10096.059581179527</v>
      </c>
      <c r="AT15" s="154">
        <v>9906.2417150571309</v>
      </c>
      <c r="AU15" s="154">
        <v>9924.6177405904436</v>
      </c>
      <c r="AV15" s="154">
        <v>10899.66151193256</v>
      </c>
      <c r="AW15" s="154">
        <v>10653.287008691816</v>
      </c>
      <c r="AX15" s="154">
        <v>9900.6129242714669</v>
      </c>
      <c r="AY15" s="154">
        <v>9668.4663225233817</v>
      </c>
      <c r="AZ15" s="154">
        <v>8669.3196180326377</v>
      </c>
      <c r="BA15" s="154">
        <v>8677.5291885571241</v>
      </c>
      <c r="BB15" s="154">
        <v>8163.0848817782644</v>
      </c>
      <c r="BC15" s="154">
        <v>8187.7274463375707</v>
      </c>
      <c r="BD15" s="154"/>
      <c r="BE15" s="154"/>
      <c r="BF15" s="155"/>
      <c r="BG15" s="1296"/>
      <c r="BH15" s="108"/>
      <c r="BI15" s="108"/>
    </row>
    <row r="16" spans="1:61" ht="15" customHeight="1">
      <c r="T16" s="897"/>
      <c r="U16" s="898"/>
      <c r="V16" s="1566" t="s">
        <v>1414</v>
      </c>
      <c r="X16" s="897"/>
      <c r="Y16" s="898"/>
      <c r="Z16" s="900" t="s">
        <v>1415</v>
      </c>
      <c r="AA16" s="154">
        <v>43620.14539336467</v>
      </c>
      <c r="AB16" s="154">
        <v>44225.742483919268</v>
      </c>
      <c r="AC16" s="154">
        <v>44680.149504848916</v>
      </c>
      <c r="AD16" s="154">
        <v>45286.50666137068</v>
      </c>
      <c r="AE16" s="154">
        <v>46001.892822577931</v>
      </c>
      <c r="AF16" s="154">
        <v>46453.076330529453</v>
      </c>
      <c r="AG16" s="154">
        <v>46258.191620983562</v>
      </c>
      <c r="AH16" s="154">
        <v>45360.932556067564</v>
      </c>
      <c r="AI16" s="154">
        <v>40549.541222990003</v>
      </c>
      <c r="AJ16" s="154">
        <v>40277.35600836105</v>
      </c>
      <c r="AK16" s="154">
        <v>40149.528990443148</v>
      </c>
      <c r="AL16" s="154">
        <v>38996.505554017444</v>
      </c>
      <c r="AM16" s="154">
        <v>38569.612665497065</v>
      </c>
      <c r="AN16" s="154">
        <v>38504.13025086683</v>
      </c>
      <c r="AO16" s="154">
        <v>36542.115345985512</v>
      </c>
      <c r="AP16" s="154">
        <v>35481.528411542422</v>
      </c>
      <c r="AQ16" s="154">
        <v>35636.461522485857</v>
      </c>
      <c r="AR16" s="154">
        <v>34547.981998954208</v>
      </c>
      <c r="AS16" s="154">
        <v>32855.189481947644</v>
      </c>
      <c r="AT16" s="154">
        <v>29281.079902346595</v>
      </c>
      <c r="AU16" s="154">
        <v>28774.88707004127</v>
      </c>
      <c r="AV16" s="154">
        <v>28680.644292432455</v>
      </c>
      <c r="AW16" s="154">
        <v>28962.068274249767</v>
      </c>
      <c r="AX16" s="154">
        <v>29865.136139842372</v>
      </c>
      <c r="AY16" s="154">
        <v>29059.341363864842</v>
      </c>
      <c r="AZ16" s="154">
        <v>28133.714502911647</v>
      </c>
      <c r="BA16" s="154">
        <v>27206.81832023698</v>
      </c>
      <c r="BB16" s="154">
        <v>27005.379391209186</v>
      </c>
      <c r="BC16" s="154">
        <v>26676.679964549374</v>
      </c>
      <c r="BD16" s="154"/>
      <c r="BE16" s="154"/>
      <c r="BF16" s="155" t="s">
        <v>1410</v>
      </c>
      <c r="BG16" s="1296" t="s">
        <v>895</v>
      </c>
      <c r="BH16" s="108"/>
      <c r="BI16" s="108"/>
    </row>
    <row r="17" spans="20:61" ht="15" customHeight="1">
      <c r="T17" s="897"/>
      <c r="U17" s="898"/>
      <c r="V17" s="903" t="s">
        <v>317</v>
      </c>
      <c r="X17" s="897"/>
      <c r="Y17" s="898"/>
      <c r="Z17" s="903" t="s">
        <v>865</v>
      </c>
      <c r="AA17" s="154">
        <v>54172.771716267882</v>
      </c>
      <c r="AB17" s="154">
        <v>52821.638766040021</v>
      </c>
      <c r="AC17" s="154">
        <v>53376.672752389248</v>
      </c>
      <c r="AD17" s="154">
        <v>52095.48188527154</v>
      </c>
      <c r="AE17" s="154">
        <v>53784.71993162905</v>
      </c>
      <c r="AF17" s="154">
        <v>54827.58837914894</v>
      </c>
      <c r="AG17" s="154">
        <v>54264.287914253058</v>
      </c>
      <c r="AH17" s="154">
        <v>49889.314331937669</v>
      </c>
      <c r="AI17" s="154">
        <v>47961.594864294515</v>
      </c>
      <c r="AJ17" s="154">
        <v>47392.36511656372</v>
      </c>
      <c r="AK17" s="154">
        <v>45828.259138391091</v>
      </c>
      <c r="AL17" s="154">
        <v>45447.255299988785</v>
      </c>
      <c r="AM17" s="154">
        <v>45834.385331532299</v>
      </c>
      <c r="AN17" s="154">
        <v>44949.796584086114</v>
      </c>
      <c r="AO17" s="154">
        <v>44423.921208269603</v>
      </c>
      <c r="AP17" s="154">
        <v>42384.548719237107</v>
      </c>
      <c r="AQ17" s="154">
        <v>40764.16680804496</v>
      </c>
      <c r="AR17" s="154">
        <v>38280.792543577598</v>
      </c>
      <c r="AS17" s="154">
        <v>33454.233230153797</v>
      </c>
      <c r="AT17" s="154">
        <v>32551.232975744504</v>
      </c>
      <c r="AU17" s="154">
        <v>32725.078720404323</v>
      </c>
      <c r="AV17" s="154">
        <v>35245.59684271954</v>
      </c>
      <c r="AW17" s="154">
        <v>34177.749681155656</v>
      </c>
      <c r="AX17" s="154">
        <v>31942.501221184186</v>
      </c>
      <c r="AY17" s="154">
        <v>30681.501612756314</v>
      </c>
      <c r="AZ17" s="154">
        <v>30711.614695348402</v>
      </c>
      <c r="BA17" s="154">
        <v>29535.081229461852</v>
      </c>
      <c r="BB17" s="154">
        <v>29415.526557947138</v>
      </c>
      <c r="BC17" s="154">
        <v>27945.898022863516</v>
      </c>
      <c r="BD17" s="154"/>
      <c r="BE17" s="154"/>
      <c r="BF17" s="155" t="s">
        <v>25</v>
      </c>
      <c r="BG17" s="1296" t="s">
        <v>895</v>
      </c>
      <c r="BH17" s="108"/>
      <c r="BI17" s="108"/>
    </row>
    <row r="18" spans="20:61" ht="15" customHeight="1">
      <c r="T18" s="897"/>
      <c r="U18" s="763" t="s">
        <v>374</v>
      </c>
      <c r="V18" s="902"/>
      <c r="X18" s="897"/>
      <c r="Y18" s="763" t="s">
        <v>866</v>
      </c>
      <c r="Z18" s="902"/>
      <c r="AA18" s="132">
        <f>SUM(AA19:AA22)</f>
        <v>200985.62690738379</v>
      </c>
      <c r="AB18" s="132">
        <f t="shared" ref="AB18:BA18" si="14">SUM(AB19:AB22)</f>
        <v>212718.2697912087</v>
      </c>
      <c r="AC18" s="132">
        <f t="shared" si="14"/>
        <v>219416.48618259441</v>
      </c>
      <c r="AD18" s="132">
        <f t="shared" si="14"/>
        <v>223245.98725757445</v>
      </c>
      <c r="AE18" s="132">
        <f t="shared" si="14"/>
        <v>232601.79863442475</v>
      </c>
      <c r="AF18" s="132">
        <f t="shared" si="14"/>
        <v>241992.7221855461</v>
      </c>
      <c r="AG18" s="132">
        <f t="shared" si="14"/>
        <v>248776.41768676386</v>
      </c>
      <c r="AH18" s="132">
        <f t="shared" si="14"/>
        <v>250677.0552891652</v>
      </c>
      <c r="AI18" s="132">
        <f t="shared" si="14"/>
        <v>248905.67187256762</v>
      </c>
      <c r="AJ18" s="132">
        <f t="shared" si="14"/>
        <v>253026.8414215268</v>
      </c>
      <c r="AK18" s="132">
        <f t="shared" si="14"/>
        <v>252656.4436909527</v>
      </c>
      <c r="AL18" s="132">
        <f t="shared" si="14"/>
        <v>256848.91657177196</v>
      </c>
      <c r="AM18" s="132">
        <f t="shared" si="14"/>
        <v>253207.44227838816</v>
      </c>
      <c r="AN18" s="132">
        <f t="shared" si="14"/>
        <v>249170.79421338165</v>
      </c>
      <c r="AO18" s="132">
        <f t="shared" si="14"/>
        <v>243245.62225292891</v>
      </c>
      <c r="AP18" s="132">
        <f t="shared" si="14"/>
        <v>237777.13001656972</v>
      </c>
      <c r="AQ18" s="132">
        <f t="shared" si="14"/>
        <v>235129.27713905758</v>
      </c>
      <c r="AR18" s="132">
        <f t="shared" si="14"/>
        <v>232383.81826608549</v>
      </c>
      <c r="AS18" s="132">
        <f t="shared" si="14"/>
        <v>224773.40283190022</v>
      </c>
      <c r="AT18" s="132">
        <f t="shared" si="14"/>
        <v>221488.24726264266</v>
      </c>
      <c r="AU18" s="132">
        <f t="shared" si="14"/>
        <v>221968.63067432618</v>
      </c>
      <c r="AV18" s="132">
        <f t="shared" si="14"/>
        <v>217137.94997739693</v>
      </c>
      <c r="AW18" s="132">
        <f t="shared" si="14"/>
        <v>218004.14694029768</v>
      </c>
      <c r="AX18" s="132">
        <f t="shared" si="14"/>
        <v>215114.75469784974</v>
      </c>
      <c r="AY18" s="132">
        <f t="shared" si="14"/>
        <v>210130.53899187123</v>
      </c>
      <c r="AZ18" s="132">
        <f t="shared" si="14"/>
        <v>208852.84203428042</v>
      </c>
      <c r="BA18" s="132">
        <f t="shared" si="14"/>
        <v>206949.04937098973</v>
      </c>
      <c r="BB18" s="132">
        <f t="shared" ref="BB18" si="15">SUM(BB19:BB22)</f>
        <v>205394.00673554244</v>
      </c>
      <c r="BC18" s="132">
        <f t="shared" ref="BC18" si="16">SUM(BC19:BC22)</f>
        <v>202914.49097865622</v>
      </c>
      <c r="BD18" s="132"/>
      <c r="BE18" s="132"/>
      <c r="BF18" s="119"/>
      <c r="BG18" s="1295"/>
      <c r="BH18" s="108"/>
      <c r="BI18" s="108"/>
    </row>
    <row r="19" spans="20:61" ht="15" customHeight="1">
      <c r="T19" s="897"/>
      <c r="U19" s="898"/>
      <c r="V19" s="899" t="s">
        <v>250</v>
      </c>
      <c r="X19" s="897"/>
      <c r="Y19" s="898"/>
      <c r="Z19" s="899" t="s">
        <v>603</v>
      </c>
      <c r="AA19" s="154">
        <v>7162.4137346729703</v>
      </c>
      <c r="AB19" s="154">
        <v>7762.9604814168806</v>
      </c>
      <c r="AC19" s="154">
        <v>8291.4720276213466</v>
      </c>
      <c r="AD19" s="154">
        <v>8688.7643217319237</v>
      </c>
      <c r="AE19" s="154">
        <v>9153.1617710055089</v>
      </c>
      <c r="AF19" s="154">
        <v>10278.290579645151</v>
      </c>
      <c r="AG19" s="154">
        <v>10086.072696871748</v>
      </c>
      <c r="AH19" s="154">
        <v>10744.189447108491</v>
      </c>
      <c r="AI19" s="154">
        <v>10709.474289425118</v>
      </c>
      <c r="AJ19" s="154">
        <v>10531.51751020182</v>
      </c>
      <c r="AK19" s="154">
        <v>10677.130984677187</v>
      </c>
      <c r="AL19" s="154">
        <v>10724.198612064285</v>
      </c>
      <c r="AM19" s="154">
        <v>10933.837362880102</v>
      </c>
      <c r="AN19" s="154">
        <v>11063.17716772301</v>
      </c>
      <c r="AO19" s="154">
        <v>10663.394897683746</v>
      </c>
      <c r="AP19" s="154">
        <v>10798.818155679724</v>
      </c>
      <c r="AQ19" s="154">
        <v>11178.230718591558</v>
      </c>
      <c r="AR19" s="154">
        <v>10875.772003646296</v>
      </c>
      <c r="AS19" s="154">
        <v>10277.138151555278</v>
      </c>
      <c r="AT19" s="154">
        <v>9781.3172932625148</v>
      </c>
      <c r="AU19" s="154">
        <v>9192.9735720128101</v>
      </c>
      <c r="AV19" s="154">
        <v>9001.1970499937906</v>
      </c>
      <c r="AW19" s="154">
        <v>9523.5394943963129</v>
      </c>
      <c r="AX19" s="154">
        <v>10149.054986645211</v>
      </c>
      <c r="AY19" s="154">
        <v>10173.09098063461</v>
      </c>
      <c r="AZ19" s="154">
        <v>10066.904845201447</v>
      </c>
      <c r="BA19" s="154">
        <v>10186.863626035054</v>
      </c>
      <c r="BB19" s="154">
        <v>10399.461194769985</v>
      </c>
      <c r="BC19" s="154">
        <v>10536.155368135223</v>
      </c>
      <c r="BD19" s="154"/>
      <c r="BE19" s="154"/>
      <c r="BF19" s="155"/>
      <c r="BG19" s="1296"/>
      <c r="BH19" s="108"/>
      <c r="BI19" s="108"/>
    </row>
    <row r="20" spans="20:61" ht="15" customHeight="1">
      <c r="T20" s="897"/>
      <c r="U20" s="898"/>
      <c r="V20" s="900" t="s">
        <v>238</v>
      </c>
      <c r="X20" s="897"/>
      <c r="Y20" s="898"/>
      <c r="Z20" s="900" t="s">
        <v>455</v>
      </c>
      <c r="AA20" s="154">
        <v>179212.92934072274</v>
      </c>
      <c r="AB20" s="154">
        <v>189744.57303371106</v>
      </c>
      <c r="AC20" s="154">
        <v>196146.39547489287</v>
      </c>
      <c r="AD20" s="154">
        <v>199782.44932030473</v>
      </c>
      <c r="AE20" s="154">
        <v>208403.17163606407</v>
      </c>
      <c r="AF20" s="154">
        <v>216223.22024080507</v>
      </c>
      <c r="AG20" s="154">
        <v>222311.83896334661</v>
      </c>
      <c r="AH20" s="154">
        <v>222483.61608069632</v>
      </c>
      <c r="AI20" s="154">
        <v>222537.05216334588</v>
      </c>
      <c r="AJ20" s="154">
        <v>226957.2286559965</v>
      </c>
      <c r="AK20" s="154">
        <v>226256.07478301052</v>
      </c>
      <c r="AL20" s="154">
        <v>230878.38222433624</v>
      </c>
      <c r="AM20" s="154">
        <v>226915.21356206381</v>
      </c>
      <c r="AN20" s="154">
        <v>223241.87639272015</v>
      </c>
      <c r="AO20" s="154">
        <v>218910.39878080782</v>
      </c>
      <c r="AP20" s="154">
        <v>213317.09265214854</v>
      </c>
      <c r="AQ20" s="154">
        <v>210589.59359845362</v>
      </c>
      <c r="AR20" s="154">
        <v>208689.72016514919</v>
      </c>
      <c r="AS20" s="154">
        <v>202582.66712342479</v>
      </c>
      <c r="AT20" s="154">
        <v>200655.64992145734</v>
      </c>
      <c r="AU20" s="154">
        <v>201457.4073325028</v>
      </c>
      <c r="AV20" s="154">
        <v>197148.11503604523</v>
      </c>
      <c r="AW20" s="154">
        <v>197158.14954409457</v>
      </c>
      <c r="AX20" s="154">
        <v>193437.46309020289</v>
      </c>
      <c r="AY20" s="154">
        <v>188521.01100799724</v>
      </c>
      <c r="AZ20" s="154">
        <v>187640.9272859192</v>
      </c>
      <c r="BA20" s="154">
        <v>185708.81493163412</v>
      </c>
      <c r="BB20" s="154">
        <v>184024.0948647534</v>
      </c>
      <c r="BC20" s="154">
        <v>181333.17766116199</v>
      </c>
      <c r="BD20" s="154"/>
      <c r="BE20" s="154"/>
      <c r="BF20" s="155" t="s">
        <v>375</v>
      </c>
      <c r="BG20" s="1296" t="s">
        <v>897</v>
      </c>
      <c r="BH20" s="108"/>
      <c r="BI20" s="108"/>
    </row>
    <row r="21" spans="20:61" ht="15" customHeight="1">
      <c r="T21" s="897"/>
      <c r="U21" s="898"/>
      <c r="V21" s="900" t="s">
        <v>248</v>
      </c>
      <c r="X21" s="897"/>
      <c r="Y21" s="898"/>
      <c r="Z21" s="900" t="s">
        <v>601</v>
      </c>
      <c r="AA21" s="154">
        <v>935.4023703910384</v>
      </c>
      <c r="AB21" s="154">
        <v>924.73711416675837</v>
      </c>
      <c r="AC21" s="154">
        <v>900.22486958611023</v>
      </c>
      <c r="AD21" s="154">
        <v>851.02964741526978</v>
      </c>
      <c r="AE21" s="154">
        <v>843.00028797963614</v>
      </c>
      <c r="AF21" s="154">
        <v>822.17533400256741</v>
      </c>
      <c r="AG21" s="154">
        <v>810.87375714092957</v>
      </c>
      <c r="AH21" s="154">
        <v>782.43829381819467</v>
      </c>
      <c r="AI21" s="154">
        <v>776.13000214239332</v>
      </c>
      <c r="AJ21" s="154">
        <v>731.20540326174444</v>
      </c>
      <c r="AK21" s="154">
        <v>711.403495518819</v>
      </c>
      <c r="AL21" s="154">
        <v>681.64268984165449</v>
      </c>
      <c r="AM21" s="154">
        <v>670.21021158376595</v>
      </c>
      <c r="AN21" s="154">
        <v>632.22569392365551</v>
      </c>
      <c r="AO21" s="154">
        <v>651.56287742535312</v>
      </c>
      <c r="AP21" s="154">
        <v>647.0677978049041</v>
      </c>
      <c r="AQ21" s="154">
        <v>622.91564507416251</v>
      </c>
      <c r="AR21" s="154">
        <v>626.90617424157449</v>
      </c>
      <c r="AS21" s="154">
        <v>603.68456239706109</v>
      </c>
      <c r="AT21" s="154">
        <v>589.72112820930715</v>
      </c>
      <c r="AU21" s="154">
        <v>573.57841434281033</v>
      </c>
      <c r="AV21" s="154">
        <v>554.49695761658086</v>
      </c>
      <c r="AW21" s="154">
        <v>553.71835403631269</v>
      </c>
      <c r="AX21" s="154">
        <v>539.51128444594156</v>
      </c>
      <c r="AY21" s="154">
        <v>524.14697489834441</v>
      </c>
      <c r="AZ21" s="154">
        <v>522.77331156872617</v>
      </c>
      <c r="BA21" s="154">
        <v>498.77630803433271</v>
      </c>
      <c r="BB21" s="154">
        <v>498.78054308621279</v>
      </c>
      <c r="BC21" s="154">
        <v>498.77899660069181</v>
      </c>
      <c r="BD21" s="154"/>
      <c r="BE21" s="154"/>
      <c r="BF21" s="155"/>
      <c r="BG21" s="1296"/>
      <c r="BH21" s="108"/>
      <c r="BI21" s="108"/>
    </row>
    <row r="22" spans="20:61" ht="15" customHeight="1">
      <c r="T22" s="897"/>
      <c r="U22" s="898"/>
      <c r="V22" s="900" t="s">
        <v>249</v>
      </c>
      <c r="X22" s="897"/>
      <c r="Y22" s="898"/>
      <c r="Z22" s="900" t="s">
        <v>867</v>
      </c>
      <c r="AA22" s="154">
        <v>13674.881461597057</v>
      </c>
      <c r="AB22" s="154">
        <v>14285.999161914011</v>
      </c>
      <c r="AC22" s="154">
        <v>14078.393810494077</v>
      </c>
      <c r="AD22" s="154">
        <v>13923.743968122528</v>
      </c>
      <c r="AE22" s="154">
        <v>14202.464939375535</v>
      </c>
      <c r="AF22" s="154">
        <v>14669.036031093345</v>
      </c>
      <c r="AG22" s="154">
        <v>15567.632269404563</v>
      </c>
      <c r="AH22" s="154">
        <v>16666.811467542233</v>
      </c>
      <c r="AI22" s="154">
        <v>14883.015417654216</v>
      </c>
      <c r="AJ22" s="154">
        <v>14806.889852066743</v>
      </c>
      <c r="AK22" s="154">
        <v>15011.83442774618</v>
      </c>
      <c r="AL22" s="154">
        <v>14564.693045529775</v>
      </c>
      <c r="AM22" s="154">
        <v>14688.181141860496</v>
      </c>
      <c r="AN22" s="154">
        <v>14233.514959014825</v>
      </c>
      <c r="AO22" s="154">
        <v>13020.265697011992</v>
      </c>
      <c r="AP22" s="154">
        <v>13014.151410936556</v>
      </c>
      <c r="AQ22" s="154">
        <v>12738.537176938236</v>
      </c>
      <c r="AR22" s="154">
        <v>12191.41992304845</v>
      </c>
      <c r="AS22" s="154">
        <v>11309.91299452308</v>
      </c>
      <c r="AT22" s="154">
        <v>10461.558919713474</v>
      </c>
      <c r="AU22" s="154">
        <v>10744.671355467766</v>
      </c>
      <c r="AV22" s="154">
        <v>10434.140933741313</v>
      </c>
      <c r="AW22" s="154">
        <v>10768.739547770505</v>
      </c>
      <c r="AX22" s="154">
        <v>10988.725336555726</v>
      </c>
      <c r="AY22" s="154">
        <v>10912.290028341027</v>
      </c>
      <c r="AZ22" s="154">
        <v>10622.236591591065</v>
      </c>
      <c r="BA22" s="154">
        <v>10554.594505286237</v>
      </c>
      <c r="BB22" s="154">
        <v>10471.670132932872</v>
      </c>
      <c r="BC22" s="154">
        <v>10546.378952758316</v>
      </c>
      <c r="BD22" s="154"/>
      <c r="BE22" s="154"/>
      <c r="BF22" s="155" t="s">
        <v>927</v>
      </c>
      <c r="BG22" s="1296" t="s">
        <v>897</v>
      </c>
      <c r="BH22" s="108"/>
      <c r="BI22" s="108"/>
    </row>
    <row r="23" spans="20:61" ht="15" customHeight="1">
      <c r="T23" s="897"/>
      <c r="U23" s="763" t="s">
        <v>376</v>
      </c>
      <c r="V23" s="902"/>
      <c r="X23" s="897"/>
      <c r="Y23" s="763" t="s">
        <v>928</v>
      </c>
      <c r="Z23" s="902"/>
      <c r="AA23" s="131">
        <f>SUM(AA24:AA26)</f>
        <v>159621.4246461076</v>
      </c>
      <c r="AB23" s="131">
        <f t="shared" ref="AB23:BA23" si="17">SUM(AB24:AB26)</f>
        <v>160910.80960172269</v>
      </c>
      <c r="AC23" s="131">
        <f t="shared" si="17"/>
        <v>163200.61810903493</v>
      </c>
      <c r="AD23" s="131">
        <f t="shared" si="17"/>
        <v>170177.37579253205</v>
      </c>
      <c r="AE23" s="131">
        <f t="shared" si="17"/>
        <v>168545.59543363375</v>
      </c>
      <c r="AF23" s="131">
        <f t="shared" si="17"/>
        <v>176423.18181194802</v>
      </c>
      <c r="AG23" s="131">
        <f t="shared" si="17"/>
        <v>175295.43913588769</v>
      </c>
      <c r="AH23" s="131">
        <f t="shared" si="17"/>
        <v>176063.30562604702</v>
      </c>
      <c r="AI23" s="131">
        <f t="shared" si="17"/>
        <v>181360.53047763323</v>
      </c>
      <c r="AJ23" s="131">
        <f t="shared" si="17"/>
        <v>187319.95786345503</v>
      </c>
      <c r="AK23" s="131">
        <f t="shared" si="17"/>
        <v>191245.99067658582</v>
      </c>
      <c r="AL23" s="131">
        <f t="shared" si="17"/>
        <v>190049.98888041888</v>
      </c>
      <c r="AM23" s="131">
        <f t="shared" si="17"/>
        <v>193546.19558160685</v>
      </c>
      <c r="AN23" s="131">
        <f t="shared" si="17"/>
        <v>189658.01548422739</v>
      </c>
      <c r="AO23" s="131">
        <f t="shared" si="17"/>
        <v>194280.00256986308</v>
      </c>
      <c r="AP23" s="131">
        <f t="shared" si="17"/>
        <v>196425.07307166673</v>
      </c>
      <c r="AQ23" s="131">
        <f t="shared" si="17"/>
        <v>187931.20698657128</v>
      </c>
      <c r="AR23" s="131">
        <f t="shared" si="17"/>
        <v>178372.69288938885</v>
      </c>
      <c r="AS23" s="131">
        <f t="shared" si="17"/>
        <v>166943.54420957825</v>
      </c>
      <c r="AT23" s="131">
        <f t="shared" si="17"/>
        <v>156375.97160377487</v>
      </c>
      <c r="AU23" s="131">
        <f t="shared" si="17"/>
        <v>157065.62278870487</v>
      </c>
      <c r="AV23" s="131">
        <f t="shared" si="17"/>
        <v>152971.52743775211</v>
      </c>
      <c r="AW23" s="131">
        <f t="shared" si="17"/>
        <v>146222.45659760464</v>
      </c>
      <c r="AX23" s="131">
        <f t="shared" si="17"/>
        <v>149644.5507953958</v>
      </c>
      <c r="AY23" s="131">
        <f t="shared" si="17"/>
        <v>142150.59872450674</v>
      </c>
      <c r="AZ23" s="131">
        <f t="shared" si="17"/>
        <v>139305.4348263836</v>
      </c>
      <c r="BA23" s="131">
        <f t="shared" si="17"/>
        <v>140961.5509404646</v>
      </c>
      <c r="BB23" s="131">
        <f t="shared" ref="BB23" si="18">SUM(BB24:BB26)</f>
        <v>144425.31599058633</v>
      </c>
      <c r="BC23" s="131">
        <f t="shared" ref="BC23" si="19">SUM(BC24:BC26)</f>
        <v>139247.05847209896</v>
      </c>
      <c r="BD23" s="131"/>
      <c r="BE23" s="131"/>
      <c r="BF23" s="119"/>
      <c r="BG23" s="1295"/>
      <c r="BH23" s="108"/>
      <c r="BI23" s="108"/>
    </row>
    <row r="24" spans="20:61" ht="15" customHeight="1">
      <c r="T24" s="897"/>
      <c r="U24" s="898"/>
      <c r="V24" s="900" t="s">
        <v>377</v>
      </c>
      <c r="X24" s="897"/>
      <c r="Y24" s="898"/>
      <c r="Z24" s="900" t="s">
        <v>477</v>
      </c>
      <c r="AA24" s="154">
        <v>58167.167508504077</v>
      </c>
      <c r="AB24" s="154">
        <v>59301.332402088723</v>
      </c>
      <c r="AC24" s="154">
        <v>62218.053306693371</v>
      </c>
      <c r="AD24" s="154">
        <v>65643.249734996367</v>
      </c>
      <c r="AE24" s="154">
        <v>63833.413322368244</v>
      </c>
      <c r="AF24" s="154">
        <v>67477.227735701628</v>
      </c>
      <c r="AG24" s="154">
        <v>69880.366957828868</v>
      </c>
      <c r="AH24" s="154">
        <v>66730.205120783314</v>
      </c>
      <c r="AI24" s="154">
        <v>66775.264262267563</v>
      </c>
      <c r="AJ24" s="154">
        <v>68588.834743351952</v>
      </c>
      <c r="AK24" s="154">
        <v>72226.24200626128</v>
      </c>
      <c r="AL24" s="154">
        <v>68553.135738847646</v>
      </c>
      <c r="AM24" s="154">
        <v>71334.893190037052</v>
      </c>
      <c r="AN24" s="154">
        <v>67914.862135508389</v>
      </c>
      <c r="AO24" s="154">
        <v>68006.409833997881</v>
      </c>
      <c r="AP24" s="154">
        <v>70395.478550084474</v>
      </c>
      <c r="AQ24" s="154">
        <v>66123.070259378146</v>
      </c>
      <c r="AR24" s="154">
        <v>65403.902026637894</v>
      </c>
      <c r="AS24" s="154">
        <v>61704.132512039883</v>
      </c>
      <c r="AT24" s="154">
        <v>61350.897200800668</v>
      </c>
      <c r="AU24" s="154">
        <v>64216.941912273163</v>
      </c>
      <c r="AV24" s="154">
        <v>62540.928568696123</v>
      </c>
      <c r="AW24" s="154">
        <v>62626.438217539071</v>
      </c>
      <c r="AX24" s="154">
        <v>60319.27447058422</v>
      </c>
      <c r="AY24" s="154">
        <v>58013.755532842843</v>
      </c>
      <c r="AZ24" s="154">
        <v>55391.50902658113</v>
      </c>
      <c r="BA24" s="154">
        <v>55711.740759276734</v>
      </c>
      <c r="BB24" s="154">
        <v>59259.947954539704</v>
      </c>
      <c r="BC24" s="154">
        <v>52151.987239646129</v>
      </c>
      <c r="BD24" s="154"/>
      <c r="BE24" s="154"/>
      <c r="BF24" s="155"/>
      <c r="BG24" s="1296"/>
      <c r="BH24" s="108"/>
      <c r="BI24" s="108"/>
    </row>
    <row r="25" spans="20:61" ht="15" customHeight="1">
      <c r="T25" s="897"/>
      <c r="U25" s="898"/>
      <c r="V25" s="900" t="s">
        <v>378</v>
      </c>
      <c r="X25" s="897"/>
      <c r="Y25" s="898"/>
      <c r="Z25" s="900" t="s">
        <v>868</v>
      </c>
      <c r="AA25" s="152">
        <v>79184.370427504575</v>
      </c>
      <c r="AB25" s="152">
        <v>78790.126385768774</v>
      </c>
      <c r="AC25" s="152">
        <v>78179.603787692409</v>
      </c>
      <c r="AD25" s="152">
        <v>82310.556631198604</v>
      </c>
      <c r="AE25" s="152">
        <v>83713.826207652339</v>
      </c>
      <c r="AF25" s="152">
        <v>88255.558127543583</v>
      </c>
      <c r="AG25" s="152">
        <v>83927.469792923526</v>
      </c>
      <c r="AH25" s="152">
        <v>88231.658540301083</v>
      </c>
      <c r="AI25" s="152">
        <v>93665.996845724789</v>
      </c>
      <c r="AJ25" s="152">
        <v>98328.626522539169</v>
      </c>
      <c r="AK25" s="152">
        <v>98693.279545085577</v>
      </c>
      <c r="AL25" s="152">
        <v>100409.84156335361</v>
      </c>
      <c r="AM25" s="152">
        <v>101916.24941056765</v>
      </c>
      <c r="AN25" s="152">
        <v>101492.17169755726</v>
      </c>
      <c r="AO25" s="152">
        <v>105727.27834200821</v>
      </c>
      <c r="AP25" s="152">
        <v>106091.00904366009</v>
      </c>
      <c r="AQ25" s="152">
        <v>103004.3692575047</v>
      </c>
      <c r="AR25" s="152">
        <v>94121.686044660848</v>
      </c>
      <c r="AS25" s="152">
        <v>89137.861216097255</v>
      </c>
      <c r="AT25" s="152">
        <v>75807.904026576842</v>
      </c>
      <c r="AU25" s="152">
        <v>75023.012237167306</v>
      </c>
      <c r="AV25" s="152">
        <v>73925.342370133163</v>
      </c>
      <c r="AW25" s="152">
        <v>67332.021147650288</v>
      </c>
      <c r="AX25" s="152">
        <v>74462.236700253692</v>
      </c>
      <c r="AY25" s="152">
        <v>69508.778670009022</v>
      </c>
      <c r="AZ25" s="152">
        <v>67725.865274053693</v>
      </c>
      <c r="BA25" s="152">
        <v>68070.774808361661</v>
      </c>
      <c r="BB25" s="152">
        <v>69487.097325244729</v>
      </c>
      <c r="BC25" s="152">
        <v>71725.366225285296</v>
      </c>
      <c r="BD25" s="152"/>
      <c r="BE25" s="152"/>
      <c r="BF25" s="153" t="s">
        <v>1410</v>
      </c>
      <c r="BG25" s="1293" t="s">
        <v>895</v>
      </c>
      <c r="BH25" s="108"/>
      <c r="BI25" s="108"/>
    </row>
    <row r="26" spans="20:61" ht="15" customHeight="1" thickBot="1">
      <c r="T26" s="897"/>
      <c r="U26" s="898"/>
      <c r="V26" s="900" t="s">
        <v>106</v>
      </c>
      <c r="X26" s="897"/>
      <c r="Y26" s="898"/>
      <c r="Z26" s="900" t="s">
        <v>869</v>
      </c>
      <c r="AA26" s="161">
        <v>22269.886710098948</v>
      </c>
      <c r="AB26" s="161">
        <v>22819.350813865181</v>
      </c>
      <c r="AC26" s="161">
        <v>22802.961014649158</v>
      </c>
      <c r="AD26" s="161">
        <v>22223.569426337097</v>
      </c>
      <c r="AE26" s="161">
        <v>20998.355903613174</v>
      </c>
      <c r="AF26" s="161">
        <v>20690.395948702819</v>
      </c>
      <c r="AG26" s="161">
        <v>21487.602385135287</v>
      </c>
      <c r="AH26" s="161">
        <v>21101.441964962636</v>
      </c>
      <c r="AI26" s="161">
        <v>20919.269369640893</v>
      </c>
      <c r="AJ26" s="161">
        <v>20402.496597563902</v>
      </c>
      <c r="AK26" s="161">
        <v>20326.469125238957</v>
      </c>
      <c r="AL26" s="161">
        <v>21087.0115782176</v>
      </c>
      <c r="AM26" s="161">
        <v>20295.052981002176</v>
      </c>
      <c r="AN26" s="161">
        <v>20250.981651161725</v>
      </c>
      <c r="AO26" s="161">
        <v>20546.314393856988</v>
      </c>
      <c r="AP26" s="161">
        <v>19938.585477922177</v>
      </c>
      <c r="AQ26" s="161">
        <v>18803.767469688439</v>
      </c>
      <c r="AR26" s="161">
        <v>18847.104818090123</v>
      </c>
      <c r="AS26" s="161">
        <v>16101.550481441107</v>
      </c>
      <c r="AT26" s="161">
        <v>19217.170376397371</v>
      </c>
      <c r="AU26" s="161">
        <v>17825.668639264404</v>
      </c>
      <c r="AV26" s="161">
        <v>16505.256498922838</v>
      </c>
      <c r="AW26" s="161">
        <v>16263.997232415279</v>
      </c>
      <c r="AX26" s="161">
        <v>14863.039624557889</v>
      </c>
      <c r="AY26" s="161">
        <v>14628.064521654882</v>
      </c>
      <c r="AZ26" s="161">
        <v>16188.060525748782</v>
      </c>
      <c r="BA26" s="161">
        <v>17179.035372826209</v>
      </c>
      <c r="BB26" s="161">
        <v>15678.270710801897</v>
      </c>
      <c r="BC26" s="161">
        <v>15369.70500716754</v>
      </c>
      <c r="BD26" s="161"/>
      <c r="BE26" s="161"/>
      <c r="BF26" s="162"/>
      <c r="BG26" s="1297"/>
      <c r="BH26" s="108"/>
      <c r="BI26" s="108"/>
    </row>
    <row r="27" spans="20:61" ht="15" customHeight="1" thickBot="1">
      <c r="T27" s="894" t="s">
        <v>379</v>
      </c>
      <c r="U27" s="904"/>
      <c r="V27" s="905"/>
      <c r="X27" s="894" t="s">
        <v>668</v>
      </c>
      <c r="Y27" s="904"/>
      <c r="Z27" s="905"/>
      <c r="AA27" s="329">
        <v>191.5724455943496</v>
      </c>
      <c r="AB27" s="329">
        <v>214.87157495264904</v>
      </c>
      <c r="AC27" s="329">
        <v>208.3079011992393</v>
      </c>
      <c r="AD27" s="329">
        <v>211.66071947326233</v>
      </c>
      <c r="AE27" s="329">
        <v>231.05484783134332</v>
      </c>
      <c r="AF27" s="329">
        <v>521.45543285949464</v>
      </c>
      <c r="AG27" s="329">
        <v>570.67821126416879</v>
      </c>
      <c r="AH27" s="329">
        <v>580.36016246652241</v>
      </c>
      <c r="AI27" s="329">
        <v>498.61599045774733</v>
      </c>
      <c r="AJ27" s="329">
        <v>539.32088090691786</v>
      </c>
      <c r="AK27" s="329">
        <v>511.56326868907951</v>
      </c>
      <c r="AL27" s="329">
        <v>548.16721026205812</v>
      </c>
      <c r="AM27" s="329">
        <v>524.56658288945721</v>
      </c>
      <c r="AN27" s="329">
        <v>505.7575540243684</v>
      </c>
      <c r="AO27" s="329">
        <v>477.66388537423035</v>
      </c>
      <c r="AP27" s="329">
        <v>507.7703449327762</v>
      </c>
      <c r="AQ27" s="329">
        <v>553.11404526817125</v>
      </c>
      <c r="AR27" s="329">
        <v>615.64447329336281</v>
      </c>
      <c r="AS27" s="329">
        <v>565.17308999974102</v>
      </c>
      <c r="AT27" s="329">
        <v>500.84734009561868</v>
      </c>
      <c r="AU27" s="329">
        <v>474.54893409888882</v>
      </c>
      <c r="AV27" s="329">
        <v>477.47635752432865</v>
      </c>
      <c r="AW27" s="329">
        <v>490.26774163670876</v>
      </c>
      <c r="AX27" s="329">
        <v>438.19791971053911</v>
      </c>
      <c r="AY27" s="329">
        <v>449.0779984173318</v>
      </c>
      <c r="AZ27" s="329">
        <v>424.71117394492364</v>
      </c>
      <c r="BA27" s="329">
        <v>457.10579797399504</v>
      </c>
      <c r="BB27" s="329">
        <v>436.07614872316833</v>
      </c>
      <c r="BC27" s="329">
        <v>413.60873846490767</v>
      </c>
      <c r="BD27" s="329"/>
      <c r="BE27" s="329"/>
      <c r="BF27" s="157"/>
      <c r="BG27" s="1298"/>
      <c r="BH27" s="108"/>
      <c r="BI27" s="108"/>
    </row>
    <row r="28" spans="20:61" ht="15" customHeight="1">
      <c r="T28" s="894" t="s">
        <v>1241</v>
      </c>
      <c r="U28" s="906"/>
      <c r="V28" s="907"/>
      <c r="X28" s="894" t="s">
        <v>1242</v>
      </c>
      <c r="Y28" s="906"/>
      <c r="Z28" s="907"/>
      <c r="AA28" s="330">
        <f>SUM(AA29,AA34,AA37:AA39)</f>
        <v>65619.892050676368</v>
      </c>
      <c r="AB28" s="330">
        <f>SUM(AB29,AB34,AB37:AB39)</f>
        <v>66852.105620560891</v>
      </c>
      <c r="AC28" s="330">
        <f t="shared" ref="AC28:AZ28" si="20">SUM(AC29,AC34,AC37:AC39)</f>
        <v>66760.230390060911</v>
      </c>
      <c r="AD28" s="330">
        <f t="shared" si="20"/>
        <v>65446.656589895763</v>
      </c>
      <c r="AE28" s="330">
        <f t="shared" si="20"/>
        <v>67121.544829979874</v>
      </c>
      <c r="AF28" s="330">
        <f t="shared" si="20"/>
        <v>67457.726638509499</v>
      </c>
      <c r="AG28" s="330">
        <f t="shared" si="20"/>
        <v>68041.728604769974</v>
      </c>
      <c r="AH28" s="330">
        <f t="shared" si="20"/>
        <v>65447.872466866131</v>
      </c>
      <c r="AI28" s="330">
        <f t="shared" si="20"/>
        <v>59375.007925752405</v>
      </c>
      <c r="AJ28" s="330">
        <f t="shared" si="20"/>
        <v>59694.334112925862</v>
      </c>
      <c r="AK28" s="330">
        <f t="shared" si="20"/>
        <v>60213.856436884707</v>
      </c>
      <c r="AL28" s="330">
        <f t="shared" si="20"/>
        <v>58885.842313326255</v>
      </c>
      <c r="AM28" s="330">
        <f t="shared" si="20"/>
        <v>56263.541319362455</v>
      </c>
      <c r="AN28" s="330">
        <f t="shared" si="20"/>
        <v>55430.505778252817</v>
      </c>
      <c r="AO28" s="330">
        <f t="shared" si="20"/>
        <v>55398.394278224259</v>
      </c>
      <c r="AP28" s="330">
        <f t="shared" si="20"/>
        <v>56476.435570577494</v>
      </c>
      <c r="AQ28" s="330">
        <f t="shared" si="20"/>
        <v>56805.863508508155</v>
      </c>
      <c r="AR28" s="330">
        <f t="shared" si="20"/>
        <v>55999.235549671204</v>
      </c>
      <c r="AS28" s="330">
        <f t="shared" si="20"/>
        <v>51630.05160608513</v>
      </c>
      <c r="AT28" s="330">
        <f t="shared" si="20"/>
        <v>46056.390246728952</v>
      </c>
      <c r="AU28" s="330">
        <f t="shared" si="20"/>
        <v>47105.232815282128</v>
      </c>
      <c r="AV28" s="330">
        <f t="shared" si="20"/>
        <v>46946.307722450489</v>
      </c>
      <c r="AW28" s="330">
        <f t="shared" si="20"/>
        <v>46995.349238257324</v>
      </c>
      <c r="AX28" s="330">
        <f t="shared" si="20"/>
        <v>48758.2331548785</v>
      </c>
      <c r="AY28" s="330">
        <f t="shared" si="20"/>
        <v>48153.203343976864</v>
      </c>
      <c r="AZ28" s="330">
        <f t="shared" si="20"/>
        <v>46772.380870678739</v>
      </c>
      <c r="BA28" s="330">
        <f>SUM(BA29,BA34,BA37:BA39)</f>
        <v>46359.043017928801</v>
      </c>
      <c r="BB28" s="330">
        <f t="shared" ref="BB28" si="21">SUM(BB29,BB34,BB37:BB39)</f>
        <v>46993.986788954004</v>
      </c>
      <c r="BC28" s="330">
        <f t="shared" ref="BC28" si="22">SUM(BC29,BC34,BC37:BC39)</f>
        <v>46388.934716161268</v>
      </c>
      <c r="BD28" s="330"/>
      <c r="BE28" s="330"/>
      <c r="BF28" s="158"/>
      <c r="BG28" s="1299"/>
      <c r="BH28" s="108"/>
      <c r="BI28" s="108"/>
    </row>
    <row r="29" spans="20:61" ht="15" customHeight="1">
      <c r="T29" s="897"/>
      <c r="U29" s="763" t="s">
        <v>1202</v>
      </c>
      <c r="V29" s="902"/>
      <c r="X29" s="897"/>
      <c r="Y29" s="763" t="s">
        <v>870</v>
      </c>
      <c r="Z29" s="902"/>
      <c r="AA29" s="132">
        <f>SUM(AA30:AA33)</f>
        <v>49230.453171007663</v>
      </c>
      <c r="AB29" s="132">
        <f t="shared" ref="AB29:AZ29" si="23">SUM(AB30:AB33)</f>
        <v>50548.374636445682</v>
      </c>
      <c r="AC29" s="132">
        <f t="shared" si="23"/>
        <v>50964.269778796952</v>
      </c>
      <c r="AD29" s="132">
        <f t="shared" si="23"/>
        <v>50252.446857538147</v>
      </c>
      <c r="AE29" s="132">
        <f t="shared" si="23"/>
        <v>51265.726300697854</v>
      </c>
      <c r="AF29" s="132">
        <f t="shared" si="23"/>
        <v>51145.782033745963</v>
      </c>
      <c r="AG29" s="132">
        <f t="shared" si="23"/>
        <v>51489.504367389847</v>
      </c>
      <c r="AH29" s="132">
        <f t="shared" si="23"/>
        <v>48840.191570982322</v>
      </c>
      <c r="AI29" s="132">
        <f t="shared" si="23"/>
        <v>43863.253819318896</v>
      </c>
      <c r="AJ29" s="132">
        <f t="shared" si="23"/>
        <v>43579.970693433563</v>
      </c>
      <c r="AK29" s="132">
        <f t="shared" si="23"/>
        <v>43918.613554418276</v>
      </c>
      <c r="AL29" s="132">
        <f t="shared" si="23"/>
        <v>42970.482669977093</v>
      </c>
      <c r="AM29" s="132">
        <f t="shared" si="23"/>
        <v>40482.923617369728</v>
      </c>
      <c r="AN29" s="132">
        <f t="shared" si="23"/>
        <v>40145.771524280746</v>
      </c>
      <c r="AO29" s="132">
        <f t="shared" si="23"/>
        <v>39819.615137475252</v>
      </c>
      <c r="AP29" s="132">
        <f t="shared" si="23"/>
        <v>41230.069171019641</v>
      </c>
      <c r="AQ29" s="132">
        <f t="shared" si="23"/>
        <v>41196.759622478443</v>
      </c>
      <c r="AR29" s="132">
        <f t="shared" si="23"/>
        <v>40204.204551113799</v>
      </c>
      <c r="AS29" s="132">
        <f t="shared" si="23"/>
        <v>37435.956104495308</v>
      </c>
      <c r="AT29" s="132">
        <f t="shared" si="23"/>
        <v>32779.385372691417</v>
      </c>
      <c r="AU29" s="132">
        <f t="shared" si="23"/>
        <v>32752.226033078736</v>
      </c>
      <c r="AV29" s="132">
        <f t="shared" si="23"/>
        <v>33089.335254862766</v>
      </c>
      <c r="AW29" s="132">
        <f t="shared" si="23"/>
        <v>33629.277927911207</v>
      </c>
      <c r="AX29" s="132">
        <f t="shared" si="23"/>
        <v>35003.537944427138</v>
      </c>
      <c r="AY29" s="132">
        <f t="shared" si="23"/>
        <v>34730.786764092853</v>
      </c>
      <c r="AZ29" s="132">
        <f t="shared" si="23"/>
        <v>33659.057557810847</v>
      </c>
      <c r="BA29" s="132">
        <f>SUM(BA30:BA33)</f>
        <v>33533.497411045864</v>
      </c>
      <c r="BB29" s="132">
        <f t="shared" ref="BB29" si="24">SUM(BB30:BB33)</f>
        <v>33970.631097160571</v>
      </c>
      <c r="BC29" s="132">
        <f t="shared" ref="BC29" si="25">SUM(BC30:BC33)</f>
        <v>33707.088116009254</v>
      </c>
      <c r="BD29" s="132"/>
      <c r="BE29" s="132"/>
      <c r="BF29" s="120"/>
      <c r="BG29" s="1300"/>
    </row>
    <row r="30" spans="20:61" ht="15" customHeight="1">
      <c r="T30" s="897"/>
      <c r="U30" s="908"/>
      <c r="V30" s="1688" t="s">
        <v>1198</v>
      </c>
      <c r="X30" s="897"/>
      <c r="Y30" s="908"/>
      <c r="Z30" s="909" t="s">
        <v>460</v>
      </c>
      <c r="AA30" s="163">
        <v>38701.103416042592</v>
      </c>
      <c r="AB30" s="163">
        <v>40346.744742035473</v>
      </c>
      <c r="AC30" s="163">
        <v>41665.79114506545</v>
      </c>
      <c r="AD30" s="163">
        <v>41224.494256585334</v>
      </c>
      <c r="AE30" s="163">
        <v>42297.116417365723</v>
      </c>
      <c r="AF30" s="163">
        <v>42142.02726535382</v>
      </c>
      <c r="AG30" s="163">
        <v>42559.539804125336</v>
      </c>
      <c r="AH30" s="163">
        <v>39926.083389390726</v>
      </c>
      <c r="AI30" s="163">
        <v>35362.599382577479</v>
      </c>
      <c r="AJ30" s="163">
        <v>35010.124942594921</v>
      </c>
      <c r="AK30" s="163">
        <v>35085.742906855594</v>
      </c>
      <c r="AL30" s="163">
        <v>34374.185269382258</v>
      </c>
      <c r="AM30" s="163">
        <v>32417.253435765444</v>
      </c>
      <c r="AN30" s="163">
        <v>31935.273453308597</v>
      </c>
      <c r="AO30" s="163">
        <v>31276.189983420805</v>
      </c>
      <c r="AP30" s="163">
        <v>32279.645554026018</v>
      </c>
      <c r="AQ30" s="163">
        <v>31990.873871774482</v>
      </c>
      <c r="AR30" s="163">
        <v>30658.349937916188</v>
      </c>
      <c r="AS30" s="163">
        <v>28552.561480293498</v>
      </c>
      <c r="AT30" s="163">
        <v>25308.481718967807</v>
      </c>
      <c r="AU30" s="163">
        <v>24321.270937421363</v>
      </c>
      <c r="AV30" s="163">
        <v>24982.895526650263</v>
      </c>
      <c r="AW30" s="163">
        <v>25624.79533860795</v>
      </c>
      <c r="AX30" s="163">
        <v>26805.206128279013</v>
      </c>
      <c r="AY30" s="163">
        <v>26557.37523672733</v>
      </c>
      <c r="AZ30" s="163">
        <v>25936.139788924989</v>
      </c>
      <c r="BA30" s="163">
        <v>25969.470794926132</v>
      </c>
      <c r="BB30" s="163">
        <v>26428.778063772283</v>
      </c>
      <c r="BC30" s="163">
        <v>26182.943719015086</v>
      </c>
      <c r="BD30" s="163"/>
      <c r="BE30" s="163"/>
      <c r="BF30" s="164"/>
      <c r="BG30" s="1301"/>
    </row>
    <row r="31" spans="20:61" ht="15" customHeight="1">
      <c r="T31" s="897"/>
      <c r="U31" s="908"/>
      <c r="V31" s="1689" t="s">
        <v>1199</v>
      </c>
      <c r="X31" s="897"/>
      <c r="Y31" s="908"/>
      <c r="Z31" s="910" t="s">
        <v>461</v>
      </c>
      <c r="AA31" s="163">
        <v>6674.4490046098017</v>
      </c>
      <c r="AB31" s="163">
        <v>6524.5328569297908</v>
      </c>
      <c r="AC31" s="163">
        <v>5945.8339540571315</v>
      </c>
      <c r="AD31" s="163">
        <v>5842.3534676861227</v>
      </c>
      <c r="AE31" s="163">
        <v>5740.0247792311475</v>
      </c>
      <c r="AF31" s="163">
        <v>5795.1316308500946</v>
      </c>
      <c r="AG31" s="163">
        <v>5789.0719316293616</v>
      </c>
      <c r="AH31" s="163">
        <v>5903.8352801359188</v>
      </c>
      <c r="AI31" s="163">
        <v>5638.1994106625216</v>
      </c>
      <c r="AJ31" s="163">
        <v>5703.2053582387407</v>
      </c>
      <c r="AK31" s="163">
        <v>5899.9845210859867</v>
      </c>
      <c r="AL31" s="163">
        <v>5594.9262706926866</v>
      </c>
      <c r="AM31" s="163">
        <v>5605.2257994031515</v>
      </c>
      <c r="AN31" s="163">
        <v>6010.9337107231668</v>
      </c>
      <c r="AO31" s="163">
        <v>6398.6869967575658</v>
      </c>
      <c r="AP31" s="163">
        <v>6645.7105523034497</v>
      </c>
      <c r="AQ31" s="163">
        <v>6788.1886315874181</v>
      </c>
      <c r="AR31" s="163">
        <v>7012.0890129308336</v>
      </c>
      <c r="AS31" s="163">
        <v>6591.818326146341</v>
      </c>
      <c r="AT31" s="163">
        <v>5364.6005099960857</v>
      </c>
      <c r="AU31" s="163">
        <v>6284.7190568659153</v>
      </c>
      <c r="AV31" s="163">
        <v>5895.7907835699853</v>
      </c>
      <c r="AW31" s="163">
        <v>5679.325140228646</v>
      </c>
      <c r="AX31" s="163">
        <v>5766.6750900500374</v>
      </c>
      <c r="AY31" s="163">
        <v>5811.9451381047556</v>
      </c>
      <c r="AZ31" s="163">
        <v>5477.0464397639898</v>
      </c>
      <c r="BA31" s="163">
        <v>5504.0022085956616</v>
      </c>
      <c r="BB31" s="163">
        <v>5583.2353800745541</v>
      </c>
      <c r="BC31" s="163">
        <v>5663.3407729249175</v>
      </c>
      <c r="BD31" s="163"/>
      <c r="BE31" s="163"/>
      <c r="BF31" s="165"/>
      <c r="BG31" s="1302"/>
    </row>
    <row r="32" spans="20:61" ht="15" customHeight="1">
      <c r="T32" s="897"/>
      <c r="U32" s="908"/>
      <c r="V32" s="910" t="s">
        <v>929</v>
      </c>
      <c r="X32" s="897"/>
      <c r="Y32" s="908"/>
      <c r="Z32" s="910" t="s">
        <v>871</v>
      </c>
      <c r="AA32" s="163">
        <v>312.87952823101125</v>
      </c>
      <c r="AB32" s="163">
        <v>307.81152289698383</v>
      </c>
      <c r="AC32" s="163">
        <v>295.29687962532591</v>
      </c>
      <c r="AD32" s="163">
        <v>290.6346731752509</v>
      </c>
      <c r="AE32" s="163">
        <v>290.02818822876907</v>
      </c>
      <c r="AF32" s="163">
        <v>283.40724792134836</v>
      </c>
      <c r="AG32" s="163">
        <v>282.81616108587912</v>
      </c>
      <c r="AH32" s="163">
        <v>270.45053169397875</v>
      </c>
      <c r="AI32" s="163">
        <v>231.01486186880234</v>
      </c>
      <c r="AJ32" s="163">
        <v>236.17622947190571</v>
      </c>
      <c r="AK32" s="163">
        <v>232.76960989831676</v>
      </c>
      <c r="AL32" s="163">
        <v>223.3438161401109</v>
      </c>
      <c r="AM32" s="163">
        <v>216.97477839910331</v>
      </c>
      <c r="AN32" s="163">
        <v>253.04393249130098</v>
      </c>
      <c r="AO32" s="163">
        <v>261.79082358227498</v>
      </c>
      <c r="AP32" s="163">
        <v>251.57731073682558</v>
      </c>
      <c r="AQ32" s="163">
        <v>236.62608987874859</v>
      </c>
      <c r="AR32" s="163">
        <v>213.21281309999526</v>
      </c>
      <c r="AS32" s="163">
        <v>172.58037395747235</v>
      </c>
      <c r="AT32" s="163">
        <v>139.89475701298232</v>
      </c>
      <c r="AU32" s="163">
        <v>164.08408670446047</v>
      </c>
      <c r="AV32" s="163">
        <v>168.2548242548468</v>
      </c>
      <c r="AW32" s="163">
        <v>179.01572288015117</v>
      </c>
      <c r="AX32" s="163">
        <v>193.47603040294115</v>
      </c>
      <c r="AY32" s="163">
        <v>194.15574325469387</v>
      </c>
      <c r="AZ32" s="163">
        <v>193.02950553279041</v>
      </c>
      <c r="BA32" s="163">
        <v>188.54213936824007</v>
      </c>
      <c r="BB32" s="163">
        <v>195.90235641343278</v>
      </c>
      <c r="BC32" s="163">
        <v>201.50994616576483</v>
      </c>
      <c r="BD32" s="163"/>
      <c r="BE32" s="163"/>
      <c r="BF32" s="165"/>
      <c r="BG32" s="1302"/>
    </row>
    <row r="33" spans="20:59" ht="15" customHeight="1">
      <c r="T33" s="897"/>
      <c r="U33" s="911"/>
      <c r="V33" s="1690" t="s">
        <v>1200</v>
      </c>
      <c r="X33" s="897"/>
      <c r="Y33" s="911"/>
      <c r="Z33" s="912" t="s">
        <v>872</v>
      </c>
      <c r="AA33" s="166">
        <v>3542.021222124265</v>
      </c>
      <c r="AB33" s="166">
        <v>3369.2855145834346</v>
      </c>
      <c r="AC33" s="166">
        <v>3057.3478000490459</v>
      </c>
      <c r="AD33" s="166">
        <v>2894.9644600914435</v>
      </c>
      <c r="AE33" s="166">
        <v>2938.556915872211</v>
      </c>
      <c r="AF33" s="166">
        <v>2925.2158896206997</v>
      </c>
      <c r="AG33" s="166">
        <v>2858.076470549267</v>
      </c>
      <c r="AH33" s="166">
        <v>2739.8223697616959</v>
      </c>
      <c r="AI33" s="166">
        <v>2631.4401642100925</v>
      </c>
      <c r="AJ33" s="166">
        <v>2630.4641631279924</v>
      </c>
      <c r="AK33" s="166">
        <v>2700.1165165783791</v>
      </c>
      <c r="AL33" s="166">
        <v>2778.0273137620284</v>
      </c>
      <c r="AM33" s="166">
        <v>2243.4696038020288</v>
      </c>
      <c r="AN33" s="166">
        <v>1946.5204277576754</v>
      </c>
      <c r="AO33" s="166">
        <v>1882.947333714603</v>
      </c>
      <c r="AP33" s="166">
        <v>2053.135753953346</v>
      </c>
      <c r="AQ33" s="166">
        <v>2181.0710292377894</v>
      </c>
      <c r="AR33" s="166">
        <v>2320.5527871667846</v>
      </c>
      <c r="AS33" s="166">
        <v>2118.995924098002</v>
      </c>
      <c r="AT33" s="166">
        <v>1966.4083867145414</v>
      </c>
      <c r="AU33" s="166">
        <v>1982.1519520869942</v>
      </c>
      <c r="AV33" s="166">
        <v>2042.3941203876684</v>
      </c>
      <c r="AW33" s="166">
        <v>2146.1417261944657</v>
      </c>
      <c r="AX33" s="166">
        <v>2238.1806956951505</v>
      </c>
      <c r="AY33" s="166">
        <v>2167.3106460060758</v>
      </c>
      <c r="AZ33" s="166">
        <v>2052.8418235890717</v>
      </c>
      <c r="BA33" s="166">
        <v>1871.482268155831</v>
      </c>
      <c r="BB33" s="166">
        <v>1762.7152969003027</v>
      </c>
      <c r="BC33" s="166">
        <v>1659.2936779034826</v>
      </c>
      <c r="BD33" s="166"/>
      <c r="BE33" s="166"/>
      <c r="BF33" s="167"/>
      <c r="BG33" s="1303"/>
    </row>
    <row r="34" spans="20:59" ht="15" customHeight="1">
      <c r="T34" s="897"/>
      <c r="U34" s="835" t="s">
        <v>380</v>
      </c>
      <c r="V34" s="913"/>
      <c r="X34" s="897"/>
      <c r="Y34" s="835" t="s">
        <v>873</v>
      </c>
      <c r="Z34" s="913"/>
      <c r="AA34" s="159">
        <f>SUM(AA35:AA36)</f>
        <v>7040.8033814727314</v>
      </c>
      <c r="AB34" s="159">
        <f t="shared" ref="AB34:AZ34" si="26">SUM(AB35:AB36)</f>
        <v>7009.5685451768513</v>
      </c>
      <c r="AC34" s="159">
        <f t="shared" si="26"/>
        <v>6825.8714020182988</v>
      </c>
      <c r="AD34" s="159">
        <f t="shared" si="26"/>
        <v>6388.5835213042628</v>
      </c>
      <c r="AE34" s="159">
        <f t="shared" si="26"/>
        <v>6806.5660371260965</v>
      </c>
      <c r="AF34" s="159">
        <f t="shared" si="26"/>
        <v>7013.9549604528893</v>
      </c>
      <c r="AG34" s="159">
        <f t="shared" si="26"/>
        <v>7068.2445258757907</v>
      </c>
      <c r="AH34" s="159">
        <f t="shared" si="26"/>
        <v>7061.2165473727891</v>
      </c>
      <c r="AI34" s="159">
        <f t="shared" si="26"/>
        <v>6419.8587378638094</v>
      </c>
      <c r="AJ34" s="159">
        <f t="shared" si="26"/>
        <v>6937.7079462429228</v>
      </c>
      <c r="AK34" s="159">
        <f t="shared" si="26"/>
        <v>6810.3448797778219</v>
      </c>
      <c r="AL34" s="159">
        <f t="shared" si="26"/>
        <v>6346.7757321820918</v>
      </c>
      <c r="AM34" s="159">
        <f t="shared" si="26"/>
        <v>6249.7321813854496</v>
      </c>
      <c r="AN34" s="159">
        <f t="shared" si="26"/>
        <v>6051.8733017484938</v>
      </c>
      <c r="AO34" s="159">
        <f t="shared" si="26"/>
        <v>6134.8767753380089</v>
      </c>
      <c r="AP34" s="159">
        <f t="shared" si="26"/>
        <v>5794.6829692556239</v>
      </c>
      <c r="AQ34" s="159">
        <f t="shared" si="26"/>
        <v>5874.7858293424979</v>
      </c>
      <c r="AR34" s="159">
        <f t="shared" si="26"/>
        <v>5966.4292018672513</v>
      </c>
      <c r="AS34" s="159">
        <f t="shared" si="26"/>
        <v>5107.1196855795279</v>
      </c>
      <c r="AT34" s="159">
        <f t="shared" si="26"/>
        <v>4872.0015080504827</v>
      </c>
      <c r="AU34" s="159">
        <f t="shared" si="26"/>
        <v>5427.0220270136588</v>
      </c>
      <c r="AV34" s="159">
        <f t="shared" si="26"/>
        <v>5103.2076687218187</v>
      </c>
      <c r="AW34" s="159">
        <f t="shared" si="26"/>
        <v>4652.1661059634598</v>
      </c>
      <c r="AX34" s="159">
        <f t="shared" si="26"/>
        <v>4786.8877993268261</v>
      </c>
      <c r="AY34" s="159">
        <f t="shared" si="26"/>
        <v>4683.4283473128908</v>
      </c>
      <c r="AZ34" s="159">
        <f t="shared" si="26"/>
        <v>4590.7115554076472</v>
      </c>
      <c r="BA34" s="159">
        <f>SUM(BA35:BA36)</f>
        <v>4300.1132589460285</v>
      </c>
      <c r="BB34" s="159">
        <f t="shared" ref="BB34" si="27">SUM(BB35:BB36)</f>
        <v>4484.9883514917583</v>
      </c>
      <c r="BC34" s="159">
        <f t="shared" ref="BC34" si="28">SUM(BC35:BC36)</f>
        <v>4220.1307071588999</v>
      </c>
      <c r="BD34" s="159"/>
      <c r="BE34" s="159"/>
      <c r="BF34" s="120"/>
      <c r="BG34" s="1300"/>
    </row>
    <row r="35" spans="20:59" ht="15" customHeight="1">
      <c r="T35" s="897"/>
      <c r="U35" s="908"/>
      <c r="V35" s="1705" t="s">
        <v>1225</v>
      </c>
      <c r="X35" s="897"/>
      <c r="Y35" s="908"/>
      <c r="Z35" s="909" t="s">
        <v>465</v>
      </c>
      <c r="AA35" s="163">
        <v>3417.7405137833202</v>
      </c>
      <c r="AB35" s="163">
        <v>3364.3238915193861</v>
      </c>
      <c r="AC35" s="163">
        <v>3391.5558741950354</v>
      </c>
      <c r="AD35" s="163">
        <v>3217.4669648339104</v>
      </c>
      <c r="AE35" s="163">
        <v>3422.8389440786377</v>
      </c>
      <c r="AF35" s="163">
        <v>3456.8155123008878</v>
      </c>
      <c r="AG35" s="163">
        <v>3482.2507055771052</v>
      </c>
      <c r="AH35" s="163">
        <v>3392.1119138316312</v>
      </c>
      <c r="AI35" s="163">
        <v>3007.6817553714827</v>
      </c>
      <c r="AJ35" s="163">
        <v>3305.6498677465934</v>
      </c>
      <c r="AK35" s="163">
        <v>3183.6043912674263</v>
      </c>
      <c r="AL35" s="163">
        <v>2968.1790499953418</v>
      </c>
      <c r="AM35" s="163">
        <v>2738.3139467509864</v>
      </c>
      <c r="AN35" s="163">
        <v>2460.2558112997931</v>
      </c>
      <c r="AO35" s="163">
        <v>2470.538328057758</v>
      </c>
      <c r="AP35" s="163">
        <v>2167.3505128396782</v>
      </c>
      <c r="AQ35" s="163">
        <v>2200.366432366598</v>
      </c>
      <c r="AR35" s="163">
        <v>2260.0248909812894</v>
      </c>
      <c r="AS35" s="163">
        <v>2007.2670092715346</v>
      </c>
      <c r="AT35" s="163">
        <v>1923.1201899212144</v>
      </c>
      <c r="AU35" s="163">
        <v>2122.8843217272179</v>
      </c>
      <c r="AV35" s="163">
        <v>2008.0848022151829</v>
      </c>
      <c r="AW35" s="163">
        <v>1855.4539224438442</v>
      </c>
      <c r="AX35" s="163">
        <v>1932.304615562253</v>
      </c>
      <c r="AY35" s="163">
        <v>1889.9734100685228</v>
      </c>
      <c r="AZ35" s="163">
        <v>1946.9722075338834</v>
      </c>
      <c r="BA35" s="163">
        <v>1658.1260762968163</v>
      </c>
      <c r="BB35" s="163">
        <v>1725.6364470935714</v>
      </c>
      <c r="BC35" s="163">
        <v>1457.959373647813</v>
      </c>
      <c r="BD35" s="163"/>
      <c r="BE35" s="163"/>
      <c r="BF35" s="164"/>
      <c r="BG35" s="1301"/>
    </row>
    <row r="36" spans="20:59" ht="15" customHeight="1">
      <c r="T36" s="914"/>
      <c r="U36" s="911"/>
      <c r="V36" s="1690" t="s">
        <v>1136</v>
      </c>
      <c r="X36" s="914"/>
      <c r="Y36" s="911"/>
      <c r="Z36" s="912" t="s">
        <v>874</v>
      </c>
      <c r="AA36" s="166">
        <v>3623.0628676894112</v>
      </c>
      <c r="AB36" s="166">
        <v>3645.2446536574653</v>
      </c>
      <c r="AC36" s="166">
        <v>3434.3155278232634</v>
      </c>
      <c r="AD36" s="166">
        <v>3171.1165564703524</v>
      </c>
      <c r="AE36" s="166">
        <v>3383.7270930474588</v>
      </c>
      <c r="AF36" s="166">
        <v>3557.1394481520015</v>
      </c>
      <c r="AG36" s="166">
        <v>3585.9938202986855</v>
      </c>
      <c r="AH36" s="166">
        <v>3669.1046335411579</v>
      </c>
      <c r="AI36" s="166">
        <v>3412.1769824923267</v>
      </c>
      <c r="AJ36" s="166">
        <v>3632.0580784963295</v>
      </c>
      <c r="AK36" s="166">
        <v>3626.7404885103956</v>
      </c>
      <c r="AL36" s="166">
        <v>3378.5966821867501</v>
      </c>
      <c r="AM36" s="166">
        <v>3511.4182346344633</v>
      </c>
      <c r="AN36" s="166">
        <v>3591.6174904487007</v>
      </c>
      <c r="AO36" s="166">
        <v>3664.3384472802509</v>
      </c>
      <c r="AP36" s="166">
        <v>3627.3324564159457</v>
      </c>
      <c r="AQ36" s="166">
        <v>3674.4193969758999</v>
      </c>
      <c r="AR36" s="166">
        <v>3706.4043108859619</v>
      </c>
      <c r="AS36" s="166">
        <v>3099.8526763079935</v>
      </c>
      <c r="AT36" s="166">
        <v>2948.881318129268</v>
      </c>
      <c r="AU36" s="166">
        <v>3304.1377052864409</v>
      </c>
      <c r="AV36" s="166">
        <v>3095.1228665066355</v>
      </c>
      <c r="AW36" s="166">
        <v>2796.7121835196158</v>
      </c>
      <c r="AX36" s="166">
        <v>2854.5831837645728</v>
      </c>
      <c r="AY36" s="166">
        <v>2793.454937244368</v>
      </c>
      <c r="AZ36" s="166">
        <v>2643.739347873764</v>
      </c>
      <c r="BA36" s="166">
        <v>2641.9871826492122</v>
      </c>
      <c r="BB36" s="166">
        <v>2759.3519043981869</v>
      </c>
      <c r="BC36" s="166">
        <v>2762.1713335110871</v>
      </c>
      <c r="BD36" s="166"/>
      <c r="BE36" s="166"/>
      <c r="BF36" s="167"/>
      <c r="BG36" s="1303"/>
    </row>
    <row r="37" spans="20:59" ht="15" customHeight="1">
      <c r="T37" s="914"/>
      <c r="U37" s="683" t="s">
        <v>1203</v>
      </c>
      <c r="V37" s="902"/>
      <c r="X37" s="914"/>
      <c r="Y37" s="683" t="s">
        <v>875</v>
      </c>
      <c r="Z37" s="902"/>
      <c r="AA37" s="132">
        <v>7244.2015437745058</v>
      </c>
      <c r="AB37" s="132">
        <v>7091.4333111520082</v>
      </c>
      <c r="AC37" s="132">
        <v>6796.0270409401091</v>
      </c>
      <c r="AD37" s="132">
        <v>6652.2283869302664</v>
      </c>
      <c r="AE37" s="132">
        <v>6656.1869920915788</v>
      </c>
      <c r="AF37" s="132">
        <v>6849.5948379410793</v>
      </c>
      <c r="AG37" s="132">
        <v>6870.5168410732231</v>
      </c>
      <c r="AH37" s="132">
        <v>6834.1265198527999</v>
      </c>
      <c r="AI37" s="132">
        <v>6545.5419320590336</v>
      </c>
      <c r="AJ37" s="132">
        <v>6463.1812625845996</v>
      </c>
      <c r="AK37" s="132">
        <v>6739.5274743262462</v>
      </c>
      <c r="AL37" s="132">
        <v>6762.5046737338816</v>
      </c>
      <c r="AM37" s="132">
        <v>6600.6951537762125</v>
      </c>
      <c r="AN37" s="132">
        <v>6366.4953109832304</v>
      </c>
      <c r="AO37" s="132">
        <v>6483.0399152253349</v>
      </c>
      <c r="AP37" s="132">
        <v>6496.6370293587779</v>
      </c>
      <c r="AQ37" s="132">
        <v>6567.9742878366787</v>
      </c>
      <c r="AR37" s="132">
        <v>6694.9345561970713</v>
      </c>
      <c r="AS37" s="132">
        <v>6236.5687163682669</v>
      </c>
      <c r="AT37" s="132">
        <v>5468.3465203851802</v>
      </c>
      <c r="AU37" s="132">
        <v>6100.6968938516457</v>
      </c>
      <c r="AV37" s="132">
        <v>5964.9874486942554</v>
      </c>
      <c r="AW37" s="132">
        <v>6063.3271122709866</v>
      </c>
      <c r="AX37" s="132">
        <v>6189.3673431284606</v>
      </c>
      <c r="AY37" s="132">
        <v>6121.7062974998944</v>
      </c>
      <c r="AZ37" s="132">
        <v>5939.3764685306305</v>
      </c>
      <c r="BA37" s="132">
        <v>5835.949271595</v>
      </c>
      <c r="BB37" s="132">
        <v>5746.0996257574097</v>
      </c>
      <c r="BC37" s="132">
        <v>5712.4238985469474</v>
      </c>
      <c r="BD37" s="132"/>
      <c r="BE37" s="132"/>
      <c r="BF37" s="120"/>
      <c r="BG37" s="1300"/>
    </row>
    <row r="38" spans="20:59" ht="15" customHeight="1">
      <c r="T38" s="914"/>
      <c r="U38" s="683" t="s">
        <v>1204</v>
      </c>
      <c r="V38" s="902"/>
      <c r="X38" s="914"/>
      <c r="Y38" s="683" t="s">
        <v>876</v>
      </c>
      <c r="Z38" s="902"/>
      <c r="AA38" s="132">
        <v>2039.8207474214641</v>
      </c>
      <c r="AB38" s="132">
        <v>2135.9254287863546</v>
      </c>
      <c r="AC38" s="132">
        <v>2108.693688305545</v>
      </c>
      <c r="AD38" s="132">
        <v>2093.7183811230925</v>
      </c>
      <c r="AE38" s="132">
        <v>2325.9627930643519</v>
      </c>
      <c r="AF38" s="132">
        <v>2376.547168369565</v>
      </c>
      <c r="AG38" s="132">
        <v>2533.613162431117</v>
      </c>
      <c r="AH38" s="132">
        <v>2625.9809496582247</v>
      </c>
      <c r="AI38" s="132">
        <v>2459.6175385106635</v>
      </c>
      <c r="AJ38" s="132">
        <v>2623.9051706647697</v>
      </c>
      <c r="AK38" s="132">
        <v>2658.7016803623533</v>
      </c>
      <c r="AL38" s="132">
        <v>2727.2519354331953</v>
      </c>
      <c r="AM38" s="132">
        <v>2849.53370683106</v>
      </c>
      <c r="AN38" s="132">
        <v>2780.1639392403536</v>
      </c>
      <c r="AO38" s="132">
        <v>2873.7360631856632</v>
      </c>
      <c r="AP38" s="132">
        <v>2864.8187939434551</v>
      </c>
      <c r="AQ38" s="132">
        <v>3078.5463068505278</v>
      </c>
      <c r="AR38" s="132">
        <v>3046.9575014930911</v>
      </c>
      <c r="AS38" s="132">
        <v>2777.915537642024</v>
      </c>
      <c r="AT38" s="132">
        <v>2864.4711626018707</v>
      </c>
      <c r="AU38" s="132">
        <v>2748.4956623380867</v>
      </c>
      <c r="AV38" s="132">
        <v>2700.6610481716402</v>
      </c>
      <c r="AW38" s="132">
        <v>2550.671395111679</v>
      </c>
      <c r="AX38" s="132">
        <v>2684.9138819960708</v>
      </c>
      <c r="AY38" s="132">
        <v>2526.6824480712285</v>
      </c>
      <c r="AZ38" s="132">
        <v>2486.4989069296107</v>
      </c>
      <c r="BA38" s="132">
        <v>2582.5305943419048</v>
      </c>
      <c r="BB38" s="132">
        <v>2681.6298145442647</v>
      </c>
      <c r="BC38" s="132">
        <v>2643.9621494461649</v>
      </c>
      <c r="BD38" s="132"/>
      <c r="BE38" s="132"/>
      <c r="BF38" s="120"/>
      <c r="BG38" s="1300"/>
    </row>
    <row r="39" spans="20:59" ht="15" customHeight="1" thickBot="1">
      <c r="T39" s="915"/>
      <c r="U39" s="916" t="s">
        <v>1358</v>
      </c>
      <c r="V39" s="917"/>
      <c r="X39" s="915"/>
      <c r="Y39" s="916" t="s">
        <v>1359</v>
      </c>
      <c r="Z39" s="917"/>
      <c r="AA39" s="1654">
        <v>64.613207000000031</v>
      </c>
      <c r="AB39" s="1654">
        <v>66.803699000000023</v>
      </c>
      <c r="AC39" s="1654">
        <v>65.368480000000034</v>
      </c>
      <c r="AD39" s="1654">
        <v>59.679443000000013</v>
      </c>
      <c r="AE39" s="1654">
        <v>67.102707000000024</v>
      </c>
      <c r="AF39" s="1654">
        <v>71.847638000000018</v>
      </c>
      <c r="AG39" s="1654">
        <v>79.849708000000021</v>
      </c>
      <c r="AH39" s="1654">
        <v>86.356879000000049</v>
      </c>
      <c r="AI39" s="1654">
        <v>86.735898000000077</v>
      </c>
      <c r="AJ39" s="1654">
        <v>89.569040000000015</v>
      </c>
      <c r="AK39" s="1654">
        <v>86.668848000000054</v>
      </c>
      <c r="AL39" s="1654">
        <v>78.827302000000017</v>
      </c>
      <c r="AM39" s="1654">
        <v>80.656660000000073</v>
      </c>
      <c r="AN39" s="1654">
        <v>86.201701999999983</v>
      </c>
      <c r="AO39" s="1654">
        <v>87.126387000000008</v>
      </c>
      <c r="AP39" s="1654">
        <v>90.227606999999992</v>
      </c>
      <c r="AQ39" s="1654">
        <v>87.797462000000053</v>
      </c>
      <c r="AR39" s="1654">
        <v>86.709739000000042</v>
      </c>
      <c r="AS39" s="1654">
        <v>72.491562000000002</v>
      </c>
      <c r="AT39" s="1654">
        <v>72.185683000000026</v>
      </c>
      <c r="AU39" s="1654">
        <v>76.792199000000039</v>
      </c>
      <c r="AV39" s="1654">
        <v>88.116302000000047</v>
      </c>
      <c r="AW39" s="1654">
        <v>99.906697000000023</v>
      </c>
      <c r="AX39" s="1654">
        <v>93.526186000000024</v>
      </c>
      <c r="AY39" s="1654">
        <v>90.599487000000025</v>
      </c>
      <c r="AZ39" s="1654">
        <v>96.736382000000006</v>
      </c>
      <c r="BA39" s="1654">
        <v>106.95248199999999</v>
      </c>
      <c r="BB39" s="1654">
        <v>110.63789999999999</v>
      </c>
      <c r="BC39" s="1654">
        <v>105.32984500000002</v>
      </c>
      <c r="BD39" s="316"/>
      <c r="BE39" s="316"/>
      <c r="BF39" s="317"/>
      <c r="BG39" s="1304"/>
    </row>
    <row r="40" spans="20:59" ht="15" customHeight="1">
      <c r="T40" s="894" t="s">
        <v>381</v>
      </c>
      <c r="U40" s="906"/>
      <c r="V40" s="907"/>
      <c r="X40" s="894" t="s">
        <v>673</v>
      </c>
      <c r="Y40" s="906"/>
      <c r="Z40" s="907"/>
      <c r="AA40" s="331">
        <f>SUM(AA41:AA42)</f>
        <v>608.8830323714285</v>
      </c>
      <c r="AB40" s="331">
        <f t="shared" ref="AB40:AZ40" si="29">SUM(AB41:AB42)</f>
        <v>547.87568817142858</v>
      </c>
      <c r="AC40" s="331">
        <f t="shared" si="29"/>
        <v>493.0069734857143</v>
      </c>
      <c r="AD40" s="331">
        <f t="shared" si="29"/>
        <v>523.52121873333328</v>
      </c>
      <c r="AE40" s="331">
        <f t="shared" si="29"/>
        <v>342.54281495238104</v>
      </c>
      <c r="AF40" s="331">
        <f t="shared" si="29"/>
        <v>359.12538566666672</v>
      </c>
      <c r="AG40" s="331">
        <f t="shared" si="29"/>
        <v>349.6185054476191</v>
      </c>
      <c r="AH40" s="331">
        <f t="shared" si="29"/>
        <v>371.50371699047616</v>
      </c>
      <c r="AI40" s="331">
        <f t="shared" si="29"/>
        <v>376.93193486666661</v>
      </c>
      <c r="AJ40" s="331">
        <f t="shared" si="29"/>
        <v>370.29462349523817</v>
      </c>
      <c r="AK40" s="331">
        <f t="shared" si="29"/>
        <v>442.53070567619039</v>
      </c>
      <c r="AL40" s="331">
        <f t="shared" si="29"/>
        <v>367.68445549523807</v>
      </c>
      <c r="AM40" s="331">
        <f t="shared" si="29"/>
        <v>408.14204954285714</v>
      </c>
      <c r="AN40" s="331">
        <f t="shared" si="29"/>
        <v>430.18884228571432</v>
      </c>
      <c r="AO40" s="331">
        <f t="shared" si="29"/>
        <v>402.22257040952377</v>
      </c>
      <c r="AP40" s="331">
        <f t="shared" si="29"/>
        <v>410.55994037142864</v>
      </c>
      <c r="AQ40" s="331">
        <f t="shared" si="29"/>
        <v>383.4825898095238</v>
      </c>
      <c r="AR40" s="331">
        <f t="shared" si="29"/>
        <v>500.07924591428571</v>
      </c>
      <c r="AS40" s="331">
        <f t="shared" si="29"/>
        <v>439.97515058095235</v>
      </c>
      <c r="AT40" s="331">
        <f t="shared" si="29"/>
        <v>390.10057879047622</v>
      </c>
      <c r="AU40" s="331">
        <f t="shared" si="29"/>
        <v>402.94034859047622</v>
      </c>
      <c r="AV40" s="331">
        <f t="shared" si="29"/>
        <v>414.65140985714288</v>
      </c>
      <c r="AW40" s="331">
        <f t="shared" si="29"/>
        <v>520.16101332380958</v>
      </c>
      <c r="AX40" s="331">
        <f t="shared" si="29"/>
        <v>577.76994178095231</v>
      </c>
      <c r="AY40" s="331">
        <f t="shared" si="29"/>
        <v>551.49743345714285</v>
      </c>
      <c r="AZ40" s="331">
        <f t="shared" si="29"/>
        <v>459.40058518095248</v>
      </c>
      <c r="BA40" s="331">
        <f>SUM(BA41:BA42)</f>
        <v>445.81992504761899</v>
      </c>
      <c r="BB40" s="331">
        <f t="shared" ref="BB40" si="30">SUM(BB41:BB42)</f>
        <v>486.34756018095237</v>
      </c>
      <c r="BC40" s="331">
        <f t="shared" ref="BC40" si="31">SUM(BC41:BC42)</f>
        <v>486.34756018095237</v>
      </c>
      <c r="BD40" s="331"/>
      <c r="BE40" s="331"/>
      <c r="BF40" s="158"/>
      <c r="BG40" s="1299"/>
    </row>
    <row r="41" spans="20:59" ht="15" customHeight="1">
      <c r="T41" s="914"/>
      <c r="U41" s="918" t="s">
        <v>382</v>
      </c>
      <c r="V41" s="919"/>
      <c r="X41" s="914"/>
      <c r="Y41" s="918" t="s">
        <v>877</v>
      </c>
      <c r="Z41" s="919"/>
      <c r="AA41" s="168">
        <v>550.23920379999993</v>
      </c>
      <c r="AB41" s="168">
        <v>527.37032626666667</v>
      </c>
      <c r="AC41" s="168">
        <v>477.13732586666669</v>
      </c>
      <c r="AD41" s="168">
        <v>481.58261873333328</v>
      </c>
      <c r="AE41" s="168">
        <v>292.75650066666674</v>
      </c>
      <c r="AF41" s="168">
        <v>303.52845233333341</v>
      </c>
      <c r="AG41" s="168">
        <v>292.73561973333341</v>
      </c>
      <c r="AH41" s="168">
        <v>303.65330746666666</v>
      </c>
      <c r="AI41" s="168">
        <v>300.00380153333327</v>
      </c>
      <c r="AJ41" s="168">
        <v>293.56731873333337</v>
      </c>
      <c r="AK41" s="168">
        <v>332.90198186666657</v>
      </c>
      <c r="AL41" s="168">
        <v>247.34728406666662</v>
      </c>
      <c r="AM41" s="168">
        <v>269.91772573333333</v>
      </c>
      <c r="AN41" s="168">
        <v>246.39832800000002</v>
      </c>
      <c r="AO41" s="168">
        <v>236.30097993333328</v>
      </c>
      <c r="AP41" s="168">
        <v>231.29451180000001</v>
      </c>
      <c r="AQ41" s="168">
        <v>230.36059933333334</v>
      </c>
      <c r="AR41" s="168">
        <v>325.00062686666666</v>
      </c>
      <c r="AS41" s="168">
        <v>305.7365982</v>
      </c>
      <c r="AT41" s="168">
        <v>270.15270260000005</v>
      </c>
      <c r="AU41" s="168">
        <v>242.88427239999999</v>
      </c>
      <c r="AV41" s="168">
        <v>246.77580033333334</v>
      </c>
      <c r="AW41" s="168">
        <v>369.97487046666669</v>
      </c>
      <c r="AX41" s="168">
        <v>379.5766560666666</v>
      </c>
      <c r="AY41" s="168">
        <v>362.50329059999996</v>
      </c>
      <c r="AZ41" s="168">
        <v>258.74769946666675</v>
      </c>
      <c r="BA41" s="168">
        <v>253.01223933333333</v>
      </c>
      <c r="BB41" s="168">
        <v>293.53987446666667</v>
      </c>
      <c r="BC41" s="168">
        <v>293.53987446666667</v>
      </c>
      <c r="BD41" s="168"/>
      <c r="BE41" s="168"/>
      <c r="BF41" s="169"/>
      <c r="BG41" s="1305"/>
    </row>
    <row r="42" spans="20:59" ht="15" customHeight="1" thickBot="1">
      <c r="T42" s="920"/>
      <c r="U42" s="921" t="s">
        <v>383</v>
      </c>
      <c r="V42" s="922"/>
      <c r="X42" s="920"/>
      <c r="Y42" s="921" t="s">
        <v>878</v>
      </c>
      <c r="Z42" s="922"/>
      <c r="AA42" s="1653">
        <v>58.643828571428571</v>
      </c>
      <c r="AB42" s="1653">
        <v>20.505361904761902</v>
      </c>
      <c r="AC42" s="1653">
        <v>15.869647619047624</v>
      </c>
      <c r="AD42" s="1653">
        <v>41.938600000000008</v>
      </c>
      <c r="AE42" s="1653">
        <v>49.786314285714298</v>
      </c>
      <c r="AF42" s="1653">
        <v>55.59693333333334</v>
      </c>
      <c r="AG42" s="1653">
        <v>56.88288571428572</v>
      </c>
      <c r="AH42" s="1653">
        <v>67.850409523809532</v>
      </c>
      <c r="AI42" s="1653">
        <v>76.928133333333349</v>
      </c>
      <c r="AJ42" s="1653">
        <v>76.727304761904776</v>
      </c>
      <c r="AK42" s="314">
        <v>109.62872380952382</v>
      </c>
      <c r="AL42" s="314">
        <v>120.33717142857144</v>
      </c>
      <c r="AM42" s="314">
        <v>138.22432380952381</v>
      </c>
      <c r="AN42" s="314">
        <v>183.79051428571429</v>
      </c>
      <c r="AO42" s="314">
        <v>165.92159047619046</v>
      </c>
      <c r="AP42" s="314">
        <v>179.2654285714286</v>
      </c>
      <c r="AQ42" s="314">
        <v>153.12199047619049</v>
      </c>
      <c r="AR42" s="314">
        <v>175.07861904761904</v>
      </c>
      <c r="AS42" s="314">
        <v>134.23855238095237</v>
      </c>
      <c r="AT42" s="314">
        <v>119.94787619047619</v>
      </c>
      <c r="AU42" s="314">
        <v>160.05607619047623</v>
      </c>
      <c r="AV42" s="314">
        <v>167.87560952380954</v>
      </c>
      <c r="AW42" s="314">
        <v>150.18614285714287</v>
      </c>
      <c r="AX42" s="314">
        <v>198.19328571428571</v>
      </c>
      <c r="AY42" s="314">
        <v>188.99414285714286</v>
      </c>
      <c r="AZ42" s="314">
        <v>200.6528857142857</v>
      </c>
      <c r="BA42" s="314">
        <v>192.8076857142857</v>
      </c>
      <c r="BB42" s="314">
        <v>192.8076857142857</v>
      </c>
      <c r="BC42" s="314">
        <v>192.8076857142857</v>
      </c>
      <c r="BD42" s="314"/>
      <c r="BE42" s="314"/>
      <c r="BF42" s="315"/>
      <c r="BG42" s="1306"/>
    </row>
    <row r="43" spans="20:59" ht="15" customHeight="1">
      <c r="T43" s="894" t="s">
        <v>384</v>
      </c>
      <c r="U43" s="895"/>
      <c r="V43" s="896"/>
      <c r="X43" s="894" t="s">
        <v>879</v>
      </c>
      <c r="Y43" s="895"/>
      <c r="Z43" s="896"/>
      <c r="AA43" s="339">
        <f t="shared" ref="AA43:BC43" si="32">SUM(AA44:AA50)</f>
        <v>-62536.646013499601</v>
      </c>
      <c r="AB43" s="339">
        <f t="shared" si="32"/>
        <v>-70567.779834814995</v>
      </c>
      <c r="AC43" s="339">
        <f t="shared" si="32"/>
        <v>-73619.055036790465</v>
      </c>
      <c r="AD43" s="339">
        <f t="shared" si="32"/>
        <v>-76708.009573980729</v>
      </c>
      <c r="AE43" s="339">
        <f t="shared" si="32"/>
        <v>-76446.410135208964</v>
      </c>
      <c r="AF43" s="339">
        <f t="shared" si="32"/>
        <v>-77382.232585487058</v>
      </c>
      <c r="AG43" s="339">
        <f t="shared" si="32"/>
        <v>-82030.744286867295</v>
      </c>
      <c r="AH43" s="339">
        <f t="shared" si="32"/>
        <v>-84429.670537932558</v>
      </c>
      <c r="AI43" s="339">
        <f t="shared" si="32"/>
        <v>-85832.936040965084</v>
      </c>
      <c r="AJ43" s="339">
        <f t="shared" si="32"/>
        <v>-86029.170560032624</v>
      </c>
      <c r="AK43" s="339">
        <f t="shared" si="32"/>
        <v>-88048.509045192302</v>
      </c>
      <c r="AL43" s="339">
        <f t="shared" si="32"/>
        <v>-88557.638618199766</v>
      </c>
      <c r="AM43" s="339">
        <f t="shared" si="32"/>
        <v>-90016.056841268961</v>
      </c>
      <c r="AN43" s="339">
        <f t="shared" si="32"/>
        <v>-100265.92255737499</v>
      </c>
      <c r="AO43" s="339">
        <f t="shared" si="32"/>
        <v>-96694.820184464552</v>
      </c>
      <c r="AP43" s="339">
        <f t="shared" si="32"/>
        <v>-91471.193871936994</v>
      </c>
      <c r="AQ43" s="339">
        <f t="shared" si="32"/>
        <v>-86054.634516155056</v>
      </c>
      <c r="AR43" s="339">
        <f t="shared" si="32"/>
        <v>-81452.322534986859</v>
      </c>
      <c r="AS43" s="339">
        <f t="shared" si="32"/>
        <v>-71206.567028834033</v>
      </c>
      <c r="AT43" s="339">
        <f t="shared" si="32"/>
        <v>-67158.433487229588</v>
      </c>
      <c r="AU43" s="339">
        <f t="shared" si="32"/>
        <v>-70710.477161070085</v>
      </c>
      <c r="AV43" s="339">
        <f t="shared" si="32"/>
        <v>-69923.137026802317</v>
      </c>
      <c r="AW43" s="339">
        <f t="shared" si="32"/>
        <v>-72984.598858137542</v>
      </c>
      <c r="AX43" s="339">
        <f t="shared" si="32"/>
        <v>-66284.840519547157</v>
      </c>
      <c r="AY43" s="339">
        <f t="shared" si="32"/>
        <v>-64621.431928840997</v>
      </c>
      <c r="AZ43" s="339">
        <f t="shared" si="32"/>
        <v>-59636.437228116374</v>
      </c>
      <c r="BA43" s="339">
        <f t="shared" si="32"/>
        <v>-54535.513844402325</v>
      </c>
      <c r="BB43" s="339">
        <f t="shared" si="32"/>
        <v>-58824.522832529328</v>
      </c>
      <c r="BC43" s="339">
        <f t="shared" si="32"/>
        <v>-57654.607921086324</v>
      </c>
      <c r="BD43" s="339"/>
      <c r="BE43" s="339"/>
      <c r="BF43" s="331"/>
      <c r="BG43" s="1307"/>
    </row>
    <row r="44" spans="20:59" ht="15" customHeight="1">
      <c r="T44" s="897"/>
      <c r="U44" s="918" t="s">
        <v>385</v>
      </c>
      <c r="V44" s="919"/>
      <c r="X44" s="897"/>
      <c r="Y44" s="918" t="s">
        <v>880</v>
      </c>
      <c r="Z44" s="919"/>
      <c r="AA44" s="340">
        <v>-79061.288770236308</v>
      </c>
      <c r="AB44" s="340">
        <v>-86217.558855110372</v>
      </c>
      <c r="AC44" s="340">
        <v>-86568.250057680823</v>
      </c>
      <c r="AD44" s="340">
        <v>-86915.842805233464</v>
      </c>
      <c r="AE44" s="340">
        <v>-87260.763938165415</v>
      </c>
      <c r="AF44" s="340">
        <v>-87606.293511691256</v>
      </c>
      <c r="AG44" s="340">
        <v>-91277.988624926613</v>
      </c>
      <c r="AH44" s="340">
        <v>-91118.261531349068</v>
      </c>
      <c r="AI44" s="340">
        <v>-90957.260445415406</v>
      </c>
      <c r="AJ44" s="340">
        <v>-90797.367563666819</v>
      </c>
      <c r="AK44" s="340">
        <v>-90636.968372159128</v>
      </c>
      <c r="AL44" s="340">
        <v>-90478.521577839609</v>
      </c>
      <c r="AM44" s="340">
        <v>-90317.763300101098</v>
      </c>
      <c r="AN44" s="340">
        <v>-99039.713367348158</v>
      </c>
      <c r="AO44" s="340">
        <v>-98525.196392753496</v>
      </c>
      <c r="AP44" s="340">
        <v>-92661.877371468057</v>
      </c>
      <c r="AQ44" s="340">
        <v>-86784.266347049197</v>
      </c>
      <c r="AR44" s="340">
        <v>-85528.931032061737</v>
      </c>
      <c r="AS44" s="340">
        <v>-80754.820622244981</v>
      </c>
      <c r="AT44" s="340">
        <v>-75866.990863126281</v>
      </c>
      <c r="AU44" s="340">
        <v>-76371.441185329692</v>
      </c>
      <c r="AV44" s="340">
        <v>-78109.830869644895</v>
      </c>
      <c r="AW44" s="340">
        <v>-77675.642388484703</v>
      </c>
      <c r="AX44" s="340">
        <v>-69991.076471383189</v>
      </c>
      <c r="AY44" s="340">
        <v>-68278.921685347857</v>
      </c>
      <c r="AZ44" s="340">
        <v>-63107.855183286083</v>
      </c>
      <c r="BA44" s="340">
        <v>-58561.933691490012</v>
      </c>
      <c r="BB44" s="340">
        <v>-60848.656761239901</v>
      </c>
      <c r="BC44" s="340">
        <v>-59026.91512240321</v>
      </c>
      <c r="BD44" s="340"/>
      <c r="BE44" s="340"/>
      <c r="BF44" s="168"/>
      <c r="BG44" s="1308"/>
    </row>
    <row r="45" spans="20:59" ht="15" customHeight="1">
      <c r="T45" s="897"/>
      <c r="U45" s="923" t="s">
        <v>386</v>
      </c>
      <c r="V45" s="910"/>
      <c r="X45" s="897"/>
      <c r="Y45" s="923" t="s">
        <v>881</v>
      </c>
      <c r="Z45" s="910"/>
      <c r="AA45" s="341">
        <v>11696.685565321197</v>
      </c>
      <c r="AB45" s="341">
        <v>10576.171764462748</v>
      </c>
      <c r="AC45" s="341">
        <v>7148.4360103292038</v>
      </c>
      <c r="AD45" s="341">
        <v>5448.1218086587505</v>
      </c>
      <c r="AE45" s="341">
        <v>6222.938620448419</v>
      </c>
      <c r="AF45" s="341">
        <v>5436.1142092294904</v>
      </c>
      <c r="AG45" s="341">
        <v>3800.6859301556437</v>
      </c>
      <c r="AH45" s="341">
        <v>3155.2920570170959</v>
      </c>
      <c r="AI45" s="341">
        <v>3133.8522519938483</v>
      </c>
      <c r="AJ45" s="341">
        <v>1987.5935580690648</v>
      </c>
      <c r="AK45" s="1651">
        <v>33.808412088216926</v>
      </c>
      <c r="AL45" s="1651">
        <v>-10.842887614740761</v>
      </c>
      <c r="AM45" s="341">
        <v>122.62023196342743</v>
      </c>
      <c r="AN45" s="341">
        <v>-669.06224810159529</v>
      </c>
      <c r="AO45" s="341">
        <v>2646.6908766767556</v>
      </c>
      <c r="AP45" s="341">
        <v>2266.0489784789952</v>
      </c>
      <c r="AQ45" s="341">
        <v>1408.7369842799053</v>
      </c>
      <c r="AR45" s="341">
        <v>4968.2749351235316</v>
      </c>
      <c r="AS45" s="341">
        <v>10442.34471406884</v>
      </c>
      <c r="AT45" s="341">
        <v>8006.5380583752758</v>
      </c>
      <c r="AU45" s="341">
        <v>5503.3625063315958</v>
      </c>
      <c r="AV45" s="341">
        <v>5907.7732309916119</v>
      </c>
      <c r="AW45" s="341">
        <v>4928.5025503579782</v>
      </c>
      <c r="AX45" s="341">
        <v>3657.8645034960937</v>
      </c>
      <c r="AY45" s="341">
        <v>4422.3186608371852</v>
      </c>
      <c r="AZ45" s="341">
        <v>4349.5838441589622</v>
      </c>
      <c r="BA45" s="341">
        <v>4830.837398000197</v>
      </c>
      <c r="BB45" s="341">
        <v>3956.2212320187177</v>
      </c>
      <c r="BC45" s="341">
        <v>3530.2495903247177</v>
      </c>
      <c r="BD45" s="341"/>
      <c r="BE45" s="341"/>
      <c r="BF45" s="338"/>
      <c r="BG45" s="1309"/>
    </row>
    <row r="46" spans="20:59" ht="15" customHeight="1">
      <c r="T46" s="897"/>
      <c r="U46" s="923" t="s">
        <v>387</v>
      </c>
      <c r="V46" s="910"/>
      <c r="X46" s="897"/>
      <c r="Y46" s="923" t="s">
        <v>882</v>
      </c>
      <c r="Z46" s="910"/>
      <c r="AA46" s="341">
        <v>1062.1557992474472</v>
      </c>
      <c r="AB46" s="341">
        <v>825.09129867926094</v>
      </c>
      <c r="AC46" s="1651">
        <v>98.365918224185521</v>
      </c>
      <c r="AD46" s="341">
        <v>-203.59224407060378</v>
      </c>
      <c r="AE46" s="1651">
        <v>102.56738732611122</v>
      </c>
      <c r="AF46" s="341">
        <v>689.2390759707356</v>
      </c>
      <c r="AG46" s="341">
        <v>338.5930271800429</v>
      </c>
      <c r="AH46" s="1651">
        <v>57.3623740132183</v>
      </c>
      <c r="AI46" s="1651">
        <v>30.570918024112018</v>
      </c>
      <c r="AJ46" s="341">
        <v>-393.35068163643803</v>
      </c>
      <c r="AK46" s="1651">
        <v>48.024685073724555</v>
      </c>
      <c r="AL46" s="341">
        <v>-250.54135185678609</v>
      </c>
      <c r="AM46" s="341">
        <v>-518.34209511543452</v>
      </c>
      <c r="AN46" s="341">
        <v>-1209.9115418893225</v>
      </c>
      <c r="AO46" s="341">
        <v>-929.53836477802861</v>
      </c>
      <c r="AP46" s="341">
        <v>-965.87635810573727</v>
      </c>
      <c r="AQ46" s="341">
        <v>-365.98072192931198</v>
      </c>
      <c r="AR46" s="341">
        <v>-650.06885200132115</v>
      </c>
      <c r="AS46" s="341">
        <v>-933.7611500428153</v>
      </c>
      <c r="AT46" s="341">
        <v>-36.293683404410899</v>
      </c>
      <c r="AU46" s="1651">
        <v>123.83930182053112</v>
      </c>
      <c r="AV46" s="341">
        <v>255.59970195456856</v>
      </c>
      <c r="AW46" s="1651">
        <v>-18.92265205659811</v>
      </c>
      <c r="AX46" s="1651">
        <v>-35.450316710538232</v>
      </c>
      <c r="AY46" s="1651">
        <v>146.86356734159702</v>
      </c>
      <c r="AZ46" s="1651">
        <v>-11.56692890334736</v>
      </c>
      <c r="BA46" s="1651">
        <v>-66.745505819740515</v>
      </c>
      <c r="BB46" s="341">
        <v>-180.87691683835624</v>
      </c>
      <c r="BC46" s="341">
        <v>-266.20535585735354</v>
      </c>
      <c r="BD46" s="341"/>
      <c r="BE46" s="341"/>
      <c r="BF46" s="338"/>
      <c r="BG46" s="1309"/>
    </row>
    <row r="47" spans="20:59" ht="15" customHeight="1">
      <c r="T47" s="897"/>
      <c r="U47" s="923" t="s">
        <v>388</v>
      </c>
      <c r="V47" s="910"/>
      <c r="X47" s="897"/>
      <c r="Y47" s="923" t="s">
        <v>883</v>
      </c>
      <c r="Z47" s="910"/>
      <c r="AA47" s="1651">
        <v>90.505847730957811</v>
      </c>
      <c r="AB47" s="1651">
        <v>80.782801960777519</v>
      </c>
      <c r="AC47" s="341">
        <v>253.94768677991394</v>
      </c>
      <c r="AD47" s="341">
        <v>141.00381539008438</v>
      </c>
      <c r="AE47" s="341">
        <v>116.69984183235121</v>
      </c>
      <c r="AF47" s="341">
        <v>358.70885188340867</v>
      </c>
      <c r="AG47" s="341">
        <v>636.99052989787015</v>
      </c>
      <c r="AH47" s="341">
        <v>120.79082740401269</v>
      </c>
      <c r="AI47" s="341">
        <v>484.27931811593078</v>
      </c>
      <c r="AJ47" s="341">
        <v>456.2479888248842</v>
      </c>
      <c r="AK47" s="341">
        <v>426.31207135173179</v>
      </c>
      <c r="AL47" s="341">
        <v>387.08343311169295</v>
      </c>
      <c r="AM47" s="1651">
        <v>94.994382357271263</v>
      </c>
      <c r="AN47" s="1651">
        <v>62.828741608748302</v>
      </c>
      <c r="AO47" s="1651">
        <v>56.466985232604472</v>
      </c>
      <c r="AP47" s="1651">
        <v>42.294030870767756</v>
      </c>
      <c r="AQ47" s="1651">
        <v>42.358796317123641</v>
      </c>
      <c r="AR47" s="1651">
        <v>83.301078341327027</v>
      </c>
      <c r="AS47" s="1651">
        <v>94.688305004550543</v>
      </c>
      <c r="AT47" s="341">
        <v>120.84100147897496</v>
      </c>
      <c r="AU47" s="341">
        <v>114.12792821425768</v>
      </c>
      <c r="AV47" s="1651">
        <v>59.113239848434993</v>
      </c>
      <c r="AW47" s="1651">
        <v>68.265174024902919</v>
      </c>
      <c r="AX47" s="1651">
        <v>23.973627819439873</v>
      </c>
      <c r="AY47" s="1651">
        <v>24.076176483061388</v>
      </c>
      <c r="AZ47" s="1651">
        <v>58.506982718286814</v>
      </c>
      <c r="BA47" s="1651">
        <v>58.636592811169969</v>
      </c>
      <c r="BB47" s="1651">
        <v>17.316555942111805</v>
      </c>
      <c r="BC47" s="1651">
        <v>17.296706498383912</v>
      </c>
      <c r="BD47" s="341"/>
      <c r="BE47" s="341"/>
      <c r="BF47" s="338"/>
      <c r="BG47" s="1309"/>
    </row>
    <row r="48" spans="20:59" ht="15" customHeight="1">
      <c r="T48" s="897"/>
      <c r="U48" s="923" t="s">
        <v>389</v>
      </c>
      <c r="V48" s="910"/>
      <c r="X48" s="897"/>
      <c r="Y48" s="923" t="s">
        <v>884</v>
      </c>
      <c r="Z48" s="910"/>
      <c r="AA48" s="341">
        <v>2865.0561511281448</v>
      </c>
      <c r="AB48" s="341">
        <v>3497.715672314419</v>
      </c>
      <c r="AC48" s="341">
        <v>3917.8647013963337</v>
      </c>
      <c r="AD48" s="341">
        <v>2361.9746362535984</v>
      </c>
      <c r="AE48" s="341">
        <v>1466.7792528093291</v>
      </c>
      <c r="AF48" s="341">
        <v>1288.2342287036104</v>
      </c>
      <c r="AG48" s="341">
        <v>617.17163011167122</v>
      </c>
      <c r="AH48" s="341">
        <v>371.00802779329661</v>
      </c>
      <c r="AI48" s="1651">
        <v>239.2535152712228</v>
      </c>
      <c r="AJ48" s="341">
        <v>-113.69949497097764</v>
      </c>
      <c r="AK48" s="341">
        <v>-446.74709849475903</v>
      </c>
      <c r="AL48" s="341">
        <v>-662.33540338516468</v>
      </c>
      <c r="AM48" s="341">
        <v>-1306.2107882065523</v>
      </c>
      <c r="AN48" s="341">
        <v>-1408.1583327081376</v>
      </c>
      <c r="AO48" s="341">
        <v>-1422.6190916743994</v>
      </c>
      <c r="AP48" s="341">
        <v>-961.62077768748281</v>
      </c>
      <c r="AQ48" s="341">
        <v>-946.09234255518481</v>
      </c>
      <c r="AR48" s="1651">
        <v>-237.88135066253085</v>
      </c>
      <c r="AS48" s="341">
        <v>31.268657055273707</v>
      </c>
      <c r="AT48" s="341">
        <v>-296.08097040647908</v>
      </c>
      <c r="AU48" s="341">
        <v>-384.05686409843975</v>
      </c>
      <c r="AV48" s="341">
        <v>-814.27832467005805</v>
      </c>
      <c r="AW48" s="341">
        <v>-570.37512507860833</v>
      </c>
      <c r="AX48" s="341">
        <v>-443.3021738585353</v>
      </c>
      <c r="AY48" s="341">
        <v>-282.55725697337925</v>
      </c>
      <c r="AZ48" s="1651">
        <v>106.899992047257</v>
      </c>
      <c r="BA48" s="1651">
        <v>196.31087741754322</v>
      </c>
      <c r="BB48" s="341">
        <v>-156.29977576022452</v>
      </c>
      <c r="BC48" s="341">
        <v>-26.859269317017379</v>
      </c>
      <c r="BD48" s="341"/>
      <c r="BE48" s="341"/>
      <c r="BF48" s="338"/>
      <c r="BG48" s="1309"/>
    </row>
    <row r="49" spans="1:59" ht="15" customHeight="1">
      <c r="T49" s="897"/>
      <c r="U49" s="923" t="s">
        <v>390</v>
      </c>
      <c r="V49" s="910"/>
      <c r="X49" s="897"/>
      <c r="Y49" s="923" t="s">
        <v>885</v>
      </c>
      <c r="Z49" s="910"/>
      <c r="AA49" s="341">
        <v>1180.1340781147071</v>
      </c>
      <c r="AB49" s="341">
        <v>1310.2950821401032</v>
      </c>
      <c r="AC49" s="341">
        <v>1048.0838886378981</v>
      </c>
      <c r="AD49" s="341">
        <v>1290.4650316862123</v>
      </c>
      <c r="AE49" s="341">
        <v>1165.7511447717477</v>
      </c>
      <c r="AF49" s="341">
        <v>976.29626372032556</v>
      </c>
      <c r="AG49" s="341">
        <v>887.14870651169326</v>
      </c>
      <c r="AH49" s="341">
        <v>1182.1935049882318</v>
      </c>
      <c r="AI49" s="341">
        <v>878.73463284052013</v>
      </c>
      <c r="AJ49" s="341">
        <v>970.09774085614879</v>
      </c>
      <c r="AK49" s="341">
        <v>705.69333119206669</v>
      </c>
      <c r="AL49" s="341">
        <v>743.53867936637494</v>
      </c>
      <c r="AM49" s="341">
        <v>707.99259502038171</v>
      </c>
      <c r="AN49" s="341">
        <v>578.86082968494702</v>
      </c>
      <c r="AO49" s="341">
        <v>595.58145199242301</v>
      </c>
      <c r="AP49" s="341">
        <v>189.11058778102208</v>
      </c>
      <c r="AQ49" s="341">
        <v>156.64503456321307</v>
      </c>
      <c r="AR49" s="341">
        <v>310.62109569640177</v>
      </c>
      <c r="AS49" s="341">
        <v>341.71293567170881</v>
      </c>
      <c r="AT49" s="341">
        <v>272.0121654141825</v>
      </c>
      <c r="AU49" s="341">
        <v>253.54376610120104</v>
      </c>
      <c r="AV49" s="341">
        <v>317.40451785428559</v>
      </c>
      <c r="AW49" s="341">
        <v>221.34469410480719</v>
      </c>
      <c r="AX49" s="341">
        <v>182.45355506071326</v>
      </c>
      <c r="AY49" s="341">
        <v>189.78543473255706</v>
      </c>
      <c r="AZ49" s="341">
        <v>198.18436976766824</v>
      </c>
      <c r="BA49" s="341">
        <v>207.28821408679036</v>
      </c>
      <c r="BB49" s="341">
        <v>165.27039971196203</v>
      </c>
      <c r="BC49" s="341">
        <v>163.83547851587252</v>
      </c>
      <c r="BD49" s="341"/>
      <c r="BE49" s="341"/>
      <c r="BF49" s="338"/>
      <c r="BG49" s="1309"/>
    </row>
    <row r="50" spans="1:59" ht="15" customHeight="1" thickBot="1">
      <c r="T50" s="915"/>
      <c r="U50" s="924" t="s">
        <v>391</v>
      </c>
      <c r="V50" s="925"/>
      <c r="X50" s="915"/>
      <c r="Y50" s="924" t="s">
        <v>886</v>
      </c>
      <c r="Z50" s="925"/>
      <c r="AA50" s="342">
        <v>-369.89468480574595</v>
      </c>
      <c r="AB50" s="342">
        <v>-640.27759926194233</v>
      </c>
      <c r="AC50" s="342">
        <v>482.49681552284841</v>
      </c>
      <c r="AD50" s="342">
        <v>1169.8601833347036</v>
      </c>
      <c r="AE50" s="342">
        <v>1739.6175557685096</v>
      </c>
      <c r="AF50" s="342">
        <v>1475.4682966966213</v>
      </c>
      <c r="AG50" s="342">
        <v>2966.6545142024011</v>
      </c>
      <c r="AH50" s="342">
        <v>1801.9442022006522</v>
      </c>
      <c r="AI50" s="342">
        <v>357.63376820468858</v>
      </c>
      <c r="AJ50" s="342">
        <v>1861.3078924915235</v>
      </c>
      <c r="AK50" s="342">
        <v>1821.3679257558383</v>
      </c>
      <c r="AL50" s="342">
        <v>1713.9804900184479</v>
      </c>
      <c r="AM50" s="342">
        <v>1200.6521328130511</v>
      </c>
      <c r="AN50" s="342">
        <v>1419.2333613785142</v>
      </c>
      <c r="AO50" s="342">
        <v>883.79435083958026</v>
      </c>
      <c r="AP50" s="342">
        <v>620.72703819350272</v>
      </c>
      <c r="AQ50" s="342">
        <v>433.96408021838704</v>
      </c>
      <c r="AR50" s="342">
        <v>-397.63840942253285</v>
      </c>
      <c r="AS50" s="342">
        <v>-427.99986834660183</v>
      </c>
      <c r="AT50" s="342">
        <v>641.54080443915586</v>
      </c>
      <c r="AU50" s="1652">
        <v>50.147385890468342</v>
      </c>
      <c r="AV50" s="342">
        <v>2461.0814768637256</v>
      </c>
      <c r="AW50" s="1652">
        <v>62.228888994694543</v>
      </c>
      <c r="AX50" s="342">
        <v>320.69675602886218</v>
      </c>
      <c r="AY50" s="342">
        <v>-842.99682591416388</v>
      </c>
      <c r="AZ50" s="342">
        <v>-1230.1903046191148</v>
      </c>
      <c r="BA50" s="342">
        <v>-1199.9077294082756</v>
      </c>
      <c r="BB50" s="342">
        <v>-1777.4975663636271</v>
      </c>
      <c r="BC50" s="342">
        <v>-2046.009948847724</v>
      </c>
      <c r="BD50" s="342"/>
      <c r="BE50" s="342"/>
      <c r="BF50" s="337"/>
      <c r="BG50" s="1310"/>
    </row>
    <row r="51" spans="1:59" ht="15" customHeight="1">
      <c r="T51" s="926" t="s">
        <v>1119</v>
      </c>
      <c r="U51" s="927"/>
      <c r="V51" s="928"/>
      <c r="X51" s="926" t="s">
        <v>678</v>
      </c>
      <c r="Y51" s="927"/>
      <c r="Z51" s="928"/>
      <c r="AA51" s="332">
        <f>SUM(AA52:AA53)</f>
        <v>13132.318459054428</v>
      </c>
      <c r="AB51" s="332">
        <f t="shared" ref="AB51:AZ51" si="33">SUM(AB52:AB53)</f>
        <v>13148.626656180524</v>
      </c>
      <c r="AC51" s="332">
        <f t="shared" si="33"/>
        <v>14195.909504359486</v>
      </c>
      <c r="AD51" s="332">
        <f t="shared" si="33"/>
        <v>13948.590538505649</v>
      </c>
      <c r="AE51" s="332">
        <f t="shared" si="33"/>
        <v>16461.92435280162</v>
      </c>
      <c r="AF51" s="332">
        <f t="shared" si="33"/>
        <v>16713.984198202612</v>
      </c>
      <c r="AG51" s="332">
        <f t="shared" si="33"/>
        <v>17130.318297319038</v>
      </c>
      <c r="AH51" s="332">
        <f t="shared" si="33"/>
        <v>17713.895988884582</v>
      </c>
      <c r="AI51" s="332">
        <f t="shared" si="33"/>
        <v>17699.185274977772</v>
      </c>
      <c r="AJ51" s="332">
        <f t="shared" si="33"/>
        <v>17495.750242950129</v>
      </c>
      <c r="AK51" s="332">
        <f t="shared" si="33"/>
        <v>17643.554017073904</v>
      </c>
      <c r="AL51" s="332">
        <f t="shared" si="33"/>
        <v>16390.635849135906</v>
      </c>
      <c r="AM51" s="332">
        <f t="shared" si="33"/>
        <v>15770.528746900267</v>
      </c>
      <c r="AN51" s="332">
        <f t="shared" si="33"/>
        <v>15708.072380614476</v>
      </c>
      <c r="AO51" s="332">
        <f t="shared" si="33"/>
        <v>15154.666379903154</v>
      </c>
      <c r="AP51" s="332">
        <f t="shared" si="33"/>
        <v>14609.324085851629</v>
      </c>
      <c r="AQ51" s="332">
        <f t="shared" si="33"/>
        <v>13768.78577487598</v>
      </c>
      <c r="AR51" s="332">
        <f t="shared" si="33"/>
        <v>13985.875620321895</v>
      </c>
      <c r="AS51" s="332">
        <f t="shared" si="33"/>
        <v>15053.304166008264</v>
      </c>
      <c r="AT51" s="332">
        <f t="shared" si="33"/>
        <v>12575.499873152216</v>
      </c>
      <c r="AU51" s="332">
        <f t="shared" si="33"/>
        <v>12827.075284978924</v>
      </c>
      <c r="AV51" s="332">
        <f t="shared" si="33"/>
        <v>12072.740771538984</v>
      </c>
      <c r="AW51" s="332">
        <f t="shared" si="33"/>
        <v>12710.658139413397</v>
      </c>
      <c r="AX51" s="332">
        <f t="shared" si="33"/>
        <v>12681.011668468747</v>
      </c>
      <c r="AY51" s="332">
        <f t="shared" si="33"/>
        <v>12178.500892970669</v>
      </c>
      <c r="AZ51" s="332">
        <f t="shared" si="33"/>
        <v>12132.943549290521</v>
      </c>
      <c r="BA51" s="332">
        <f>SUM(BA52:BA53)</f>
        <v>11611.243771536148</v>
      </c>
      <c r="BB51" s="332">
        <f t="shared" ref="BB51" si="34">SUM(BB52:BB53)</f>
        <v>11318.172199408216</v>
      </c>
      <c r="BC51" s="332">
        <f t="shared" ref="BC51" si="35">SUM(BC52:BC53)</f>
        <v>10912.113202276425</v>
      </c>
      <c r="BD51" s="332"/>
      <c r="BE51" s="332"/>
      <c r="BF51" s="313" t="s">
        <v>27</v>
      </c>
      <c r="BG51" s="1311" t="s">
        <v>898</v>
      </c>
    </row>
    <row r="52" spans="1:59" ht="29.25" customHeight="1">
      <c r="T52" s="914"/>
      <c r="U52" s="918" t="s">
        <v>1205</v>
      </c>
      <c r="V52" s="919"/>
      <c r="X52" s="914"/>
      <c r="Y52" s="2027" t="s">
        <v>1401</v>
      </c>
      <c r="Z52" s="2028"/>
      <c r="AA52" s="168">
        <v>12429.488189061511</v>
      </c>
      <c r="AB52" s="168">
        <v>12462.180455938222</v>
      </c>
      <c r="AC52" s="168">
        <v>13497.011858646318</v>
      </c>
      <c r="AD52" s="168">
        <v>13267.845062175809</v>
      </c>
      <c r="AE52" s="168">
        <v>15760.010858869751</v>
      </c>
      <c r="AF52" s="168">
        <v>16046.155463469968</v>
      </c>
      <c r="AG52" s="168">
        <v>16489.850447921912</v>
      </c>
      <c r="AH52" s="168">
        <v>17058.66541720591</v>
      </c>
      <c r="AI52" s="168">
        <v>17090.066551302534</v>
      </c>
      <c r="AJ52" s="168">
        <v>16843.175215899068</v>
      </c>
      <c r="AK52" s="168">
        <v>16987.63958441481</v>
      </c>
      <c r="AL52" s="168">
        <v>15760.106038112603</v>
      </c>
      <c r="AM52" s="168">
        <v>15193.482314590781</v>
      </c>
      <c r="AN52" s="168">
        <v>15191.545563292608</v>
      </c>
      <c r="AO52" s="168">
        <v>14647.967111487405</v>
      </c>
      <c r="AP52" s="168">
        <v>14102.509703661808</v>
      </c>
      <c r="AQ52" s="168">
        <v>13246.425903387348</v>
      </c>
      <c r="AR52" s="168">
        <v>13424.677257893867</v>
      </c>
      <c r="AS52" s="168">
        <v>14522.892490585036</v>
      </c>
      <c r="AT52" s="168">
        <v>12061.811984737313</v>
      </c>
      <c r="AU52" s="168">
        <v>12300.161194062288</v>
      </c>
      <c r="AV52" s="168">
        <v>11548.615416937271</v>
      </c>
      <c r="AW52" s="168">
        <v>12182.554929244554</v>
      </c>
      <c r="AX52" s="168">
        <v>12076.321336072817</v>
      </c>
      <c r="AY52" s="168">
        <v>11561.472645823178</v>
      </c>
      <c r="AZ52" s="168">
        <v>11508.012164887035</v>
      </c>
      <c r="BA52" s="168">
        <v>10992.412261018551</v>
      </c>
      <c r="BB52" s="168">
        <v>10681.550025157596</v>
      </c>
      <c r="BC52" s="168">
        <v>10238.776200384496</v>
      </c>
      <c r="BD52" s="168"/>
      <c r="BE52" s="168"/>
      <c r="BF52" s="169"/>
      <c r="BG52" s="1305"/>
    </row>
    <row r="53" spans="1:59" ht="15" customHeight="1">
      <c r="T53" s="914"/>
      <c r="U53" s="929" t="s">
        <v>1239</v>
      </c>
      <c r="V53" s="930"/>
      <c r="X53" s="914"/>
      <c r="Y53" s="929" t="s">
        <v>1240</v>
      </c>
      <c r="Z53" s="930"/>
      <c r="AA53" s="390">
        <v>702.83026999291678</v>
      </c>
      <c r="AB53" s="390">
        <v>686.44620024230187</v>
      </c>
      <c r="AC53" s="390">
        <v>698.89764571316766</v>
      </c>
      <c r="AD53" s="390">
        <v>680.74547632983922</v>
      </c>
      <c r="AE53" s="390">
        <v>701.91349393186852</v>
      </c>
      <c r="AF53" s="390">
        <v>667.82873473264453</v>
      </c>
      <c r="AG53" s="390">
        <v>640.46784939712438</v>
      </c>
      <c r="AH53" s="390">
        <v>655.23057167867137</v>
      </c>
      <c r="AI53" s="390">
        <v>609.1187236752379</v>
      </c>
      <c r="AJ53" s="390">
        <v>652.57502705106276</v>
      </c>
      <c r="AK53" s="390">
        <v>655.91443265909516</v>
      </c>
      <c r="AL53" s="390">
        <v>630.52981102330273</v>
      </c>
      <c r="AM53" s="390">
        <v>577.04643230948568</v>
      </c>
      <c r="AN53" s="390">
        <v>516.5268173218675</v>
      </c>
      <c r="AO53" s="390">
        <v>506.69926841574829</v>
      </c>
      <c r="AP53" s="390">
        <v>506.81438218982044</v>
      </c>
      <c r="AQ53" s="390">
        <v>522.35987148863205</v>
      </c>
      <c r="AR53" s="390">
        <v>561.19836242802796</v>
      </c>
      <c r="AS53" s="390">
        <v>530.41167542322773</v>
      </c>
      <c r="AT53" s="390">
        <v>513.68788841490209</v>
      </c>
      <c r="AU53" s="390">
        <v>526.91409091663695</v>
      </c>
      <c r="AV53" s="390">
        <v>524.12535460171284</v>
      </c>
      <c r="AW53" s="390">
        <v>528.10321016884393</v>
      </c>
      <c r="AX53" s="390">
        <v>604.69033239592966</v>
      </c>
      <c r="AY53" s="390">
        <v>617.02824714749113</v>
      </c>
      <c r="AZ53" s="390">
        <v>624.93138440348548</v>
      </c>
      <c r="BA53" s="390">
        <v>618.83151051759683</v>
      </c>
      <c r="BB53" s="390">
        <v>636.62217425062067</v>
      </c>
      <c r="BC53" s="390">
        <v>673.33700189192859</v>
      </c>
      <c r="BD53" s="390"/>
      <c r="BE53" s="390"/>
      <c r="BF53" s="391"/>
      <c r="BG53" s="1303"/>
    </row>
    <row r="54" spans="1:59" ht="15" customHeight="1" thickBot="1">
      <c r="T54" s="931" t="s">
        <v>392</v>
      </c>
      <c r="U54" s="932"/>
      <c r="V54" s="933"/>
      <c r="X54" s="931" t="s">
        <v>930</v>
      </c>
      <c r="Y54" s="932"/>
      <c r="Z54" s="933"/>
      <c r="AA54" s="399">
        <v>5482.3072485560906</v>
      </c>
      <c r="AB54" s="399">
        <v>5287.1893274799177</v>
      </c>
      <c r="AC54" s="399">
        <v>5051.3972918374257</v>
      </c>
      <c r="AD54" s="399">
        <v>4819.8265227070688</v>
      </c>
      <c r="AE54" s="399">
        <v>4787.1377147970306</v>
      </c>
      <c r="AF54" s="399">
        <v>4691.9865464444283</v>
      </c>
      <c r="AG54" s="399">
        <v>4713.1959358485592</v>
      </c>
      <c r="AH54" s="399">
        <v>4551.1748632034178</v>
      </c>
      <c r="AI54" s="399">
        <v>4166.3947928362459</v>
      </c>
      <c r="AJ54" s="399">
        <v>4157.3263952802899</v>
      </c>
      <c r="AK54" s="399">
        <v>4232.9320857942712</v>
      </c>
      <c r="AL54" s="399">
        <v>3787.5447855129905</v>
      </c>
      <c r="AM54" s="399">
        <v>3534.8383415131625</v>
      </c>
      <c r="AN54" s="399">
        <v>3388.0377429285791</v>
      </c>
      <c r="AO54" s="399">
        <v>3299.8767398229611</v>
      </c>
      <c r="AP54" s="399">
        <v>3195.8714456467369</v>
      </c>
      <c r="AQ54" s="399">
        <v>3128.9986097736992</v>
      </c>
      <c r="AR54" s="399">
        <v>2978.5821901139434</v>
      </c>
      <c r="AS54" s="399">
        <v>2696.514688392168</v>
      </c>
      <c r="AT54" s="399">
        <v>2478.4711442567268</v>
      </c>
      <c r="AU54" s="399">
        <v>2409.6421176859003</v>
      </c>
      <c r="AV54" s="399">
        <v>2319.2420633577167</v>
      </c>
      <c r="AW54" s="399">
        <v>2240.5082674262731</v>
      </c>
      <c r="AX54" s="399">
        <v>2243.6295652549807</v>
      </c>
      <c r="AY54" s="399">
        <v>2168.2150208081762</v>
      </c>
      <c r="AZ54" s="399">
        <v>2151.1917271451548</v>
      </c>
      <c r="BA54" s="399">
        <v>2108.0647359280579</v>
      </c>
      <c r="BB54" s="399">
        <v>2076.6278341978459</v>
      </c>
      <c r="BC54" s="399">
        <v>2063.02367396811</v>
      </c>
      <c r="BD54" s="399"/>
      <c r="BE54" s="399"/>
      <c r="BF54" s="392"/>
      <c r="BG54" s="1312"/>
    </row>
    <row r="55" spans="1:59" ht="15" customHeight="1" thickTop="1">
      <c r="T55" s="1929" t="s">
        <v>1394</v>
      </c>
      <c r="U55" s="935"/>
      <c r="V55" s="936"/>
      <c r="X55" s="934" t="s">
        <v>931</v>
      </c>
      <c r="Y55" s="1313"/>
      <c r="Z55" s="936"/>
      <c r="AA55" s="393">
        <f t="shared" ref="AA55:BC55" si="36">SUM(AA5,AA27,AA28,AA40,AA51)</f>
        <v>1158391.3111891532</v>
      </c>
      <c r="AB55" s="393">
        <f t="shared" si="36"/>
        <v>1170065.7288121961</v>
      </c>
      <c r="AC55" s="393">
        <f t="shared" si="36"/>
        <v>1179740.097751668</v>
      </c>
      <c r="AD55" s="393">
        <f t="shared" si="36"/>
        <v>1172647.3093924485</v>
      </c>
      <c r="AE55" s="393">
        <f t="shared" si="36"/>
        <v>1227566.8400755855</v>
      </c>
      <c r="AF55" s="393">
        <f t="shared" si="36"/>
        <v>1239928.1584945405</v>
      </c>
      <c r="AG55" s="393">
        <f t="shared" si="36"/>
        <v>1251867.5691839254</v>
      </c>
      <c r="AH55" s="393">
        <f t="shared" si="36"/>
        <v>1245112.0339307301</v>
      </c>
      <c r="AI55" s="393">
        <f t="shared" si="36"/>
        <v>1205416.3192869776</v>
      </c>
      <c r="AJ55" s="393">
        <f t="shared" si="36"/>
        <v>1242015.3071213088</v>
      </c>
      <c r="AK55" s="393">
        <f t="shared" si="36"/>
        <v>1264844.2606349178</v>
      </c>
      <c r="AL55" s="393">
        <f t="shared" si="36"/>
        <v>1250211.0462436543</v>
      </c>
      <c r="AM55" s="393">
        <f t="shared" si="36"/>
        <v>1279452.9647103036</v>
      </c>
      <c r="AN55" s="393">
        <f t="shared" si="36"/>
        <v>1287642.181711457</v>
      </c>
      <c r="AO55" s="393">
        <f t="shared" si="36"/>
        <v>1282872.0828567469</v>
      </c>
      <c r="AP55" s="393">
        <f t="shared" si="36"/>
        <v>1290056.2767010008</v>
      </c>
      <c r="AQ55" s="393">
        <f t="shared" si="36"/>
        <v>1266828.6060160412</v>
      </c>
      <c r="AR55" s="393">
        <f t="shared" si="36"/>
        <v>1302524.2849540222</v>
      </c>
      <c r="AS55" s="393">
        <f t="shared" si="36"/>
        <v>1231909.5245705945</v>
      </c>
      <c r="AT55" s="393">
        <f t="shared" si="36"/>
        <v>1162647.8662828228</v>
      </c>
      <c r="AU55" s="393">
        <f t="shared" si="36"/>
        <v>1214068.5563131724</v>
      </c>
      <c r="AV55" s="393">
        <f t="shared" si="36"/>
        <v>1264155.1270141997</v>
      </c>
      <c r="AW55" s="393">
        <f t="shared" si="36"/>
        <v>1305432.8504780752</v>
      </c>
      <c r="AX55" s="393">
        <f t="shared" si="36"/>
        <v>1314702.9994073045</v>
      </c>
      <c r="AY55" s="393">
        <f t="shared" si="36"/>
        <v>1263049.9420059798</v>
      </c>
      <c r="AZ55" s="393">
        <f t="shared" si="36"/>
        <v>1222781.3147590323</v>
      </c>
      <c r="BA55" s="393">
        <f t="shared" si="36"/>
        <v>1203167.0176745264</v>
      </c>
      <c r="BB55" s="393">
        <f t="shared" si="36"/>
        <v>1187661.453868188</v>
      </c>
      <c r="BC55" s="393">
        <f t="shared" si="36"/>
        <v>1135688.0002024085</v>
      </c>
      <c r="BD55" s="393"/>
      <c r="BE55" s="393"/>
      <c r="BF55" s="394"/>
      <c r="BG55" s="1314"/>
    </row>
    <row r="56" spans="1:59" ht="15" customHeight="1">
      <c r="T56" s="937" t="s">
        <v>393</v>
      </c>
      <c r="U56" s="938"/>
      <c r="V56" s="939"/>
      <c r="X56" s="937" t="s">
        <v>932</v>
      </c>
      <c r="Y56" s="1315"/>
      <c r="Z56" s="939"/>
      <c r="AA56" s="395">
        <f t="shared" ref="AA56:BC56" si="37">SUM(AA5,AA27,AA28,AA40,AA43,AA51)</f>
        <v>1095854.6651756535</v>
      </c>
      <c r="AB56" s="395">
        <f t="shared" si="37"/>
        <v>1099497.948977381</v>
      </c>
      <c r="AC56" s="395">
        <f t="shared" si="37"/>
        <v>1106121.0427148775</v>
      </c>
      <c r="AD56" s="395">
        <f t="shared" si="37"/>
        <v>1095939.2998184678</v>
      </c>
      <c r="AE56" s="395">
        <f t="shared" si="37"/>
        <v>1151120.4299403767</v>
      </c>
      <c r="AF56" s="395">
        <f t="shared" si="37"/>
        <v>1162545.9259090535</v>
      </c>
      <c r="AG56" s="395">
        <f t="shared" si="37"/>
        <v>1169836.8248970581</v>
      </c>
      <c r="AH56" s="395">
        <f t="shared" si="37"/>
        <v>1160682.3633927975</v>
      </c>
      <c r="AI56" s="395">
        <f t="shared" si="37"/>
        <v>1119583.3832460125</v>
      </c>
      <c r="AJ56" s="395">
        <f t="shared" si="37"/>
        <v>1155986.1365612762</v>
      </c>
      <c r="AK56" s="395">
        <f t="shared" si="37"/>
        <v>1176795.7515897255</v>
      </c>
      <c r="AL56" s="395">
        <f t="shared" si="37"/>
        <v>1161653.4076254545</v>
      </c>
      <c r="AM56" s="395">
        <f t="shared" si="37"/>
        <v>1189436.9078690347</v>
      </c>
      <c r="AN56" s="395">
        <f t="shared" si="37"/>
        <v>1187376.259154082</v>
      </c>
      <c r="AO56" s="395">
        <f t="shared" si="37"/>
        <v>1186177.2626722823</v>
      </c>
      <c r="AP56" s="395">
        <f t="shared" si="37"/>
        <v>1198585.0828290638</v>
      </c>
      <c r="AQ56" s="395">
        <f t="shared" si="37"/>
        <v>1180773.9714998861</v>
      </c>
      <c r="AR56" s="395">
        <f t="shared" si="37"/>
        <v>1221071.9624190354</v>
      </c>
      <c r="AS56" s="395">
        <f t="shared" si="37"/>
        <v>1160702.9575417605</v>
      </c>
      <c r="AT56" s="395">
        <f t="shared" si="37"/>
        <v>1095489.4327955933</v>
      </c>
      <c r="AU56" s="395">
        <f t="shared" si="37"/>
        <v>1143358.0791521023</v>
      </c>
      <c r="AV56" s="395">
        <f t="shared" si="37"/>
        <v>1194231.9899873973</v>
      </c>
      <c r="AW56" s="395">
        <f t="shared" si="37"/>
        <v>1232448.2516199376</v>
      </c>
      <c r="AX56" s="395">
        <f t="shared" si="37"/>
        <v>1248418.1588877572</v>
      </c>
      <c r="AY56" s="395">
        <f t="shared" si="37"/>
        <v>1198428.5100771389</v>
      </c>
      <c r="AZ56" s="395">
        <f t="shared" si="37"/>
        <v>1163144.8775309159</v>
      </c>
      <c r="BA56" s="395">
        <f t="shared" si="37"/>
        <v>1148631.5038301242</v>
      </c>
      <c r="BB56" s="395">
        <f t="shared" si="37"/>
        <v>1128836.9310356586</v>
      </c>
      <c r="BC56" s="395">
        <f t="shared" si="37"/>
        <v>1078033.3922813223</v>
      </c>
      <c r="BD56" s="395"/>
      <c r="BE56" s="395"/>
      <c r="BF56" s="396"/>
      <c r="BG56" s="1316"/>
    </row>
    <row r="57" spans="1:59" ht="15" customHeight="1">
      <c r="T57" s="937" t="s">
        <v>394</v>
      </c>
      <c r="U57" s="938"/>
      <c r="V57" s="939"/>
      <c r="X57" s="937" t="s">
        <v>933</v>
      </c>
      <c r="Y57" s="1315"/>
      <c r="Z57" s="939"/>
      <c r="AA57" s="395">
        <f t="shared" ref="AA57:BC57" si="38">SUM(AA5,AA27,AA28,AA40,AA51,AA54)</f>
        <v>1163873.6184377093</v>
      </c>
      <c r="AB57" s="395">
        <f t="shared" si="38"/>
        <v>1175352.9181396759</v>
      </c>
      <c r="AC57" s="395">
        <f t="shared" si="38"/>
        <v>1184791.4950435054</v>
      </c>
      <c r="AD57" s="395">
        <f t="shared" si="38"/>
        <v>1177467.1359151555</v>
      </c>
      <c r="AE57" s="395">
        <f t="shared" si="38"/>
        <v>1232353.9777903825</v>
      </c>
      <c r="AF57" s="395">
        <f t="shared" si="38"/>
        <v>1244620.145040985</v>
      </c>
      <c r="AG57" s="395">
        <f t="shared" si="38"/>
        <v>1256580.765119774</v>
      </c>
      <c r="AH57" s="395">
        <f t="shared" si="38"/>
        <v>1249663.2087939335</v>
      </c>
      <c r="AI57" s="395">
        <f t="shared" si="38"/>
        <v>1209582.7140798138</v>
      </c>
      <c r="AJ57" s="395">
        <f t="shared" si="38"/>
        <v>1246172.6335165889</v>
      </c>
      <c r="AK57" s="395">
        <f t="shared" si="38"/>
        <v>1269077.1927207119</v>
      </c>
      <c r="AL57" s="395">
        <f t="shared" si="38"/>
        <v>1253998.5910291674</v>
      </c>
      <c r="AM57" s="395">
        <f t="shared" si="38"/>
        <v>1282987.8030518168</v>
      </c>
      <c r="AN57" s="395">
        <f t="shared" si="38"/>
        <v>1291030.2194543856</v>
      </c>
      <c r="AO57" s="395">
        <f t="shared" si="38"/>
        <v>1286171.9595965699</v>
      </c>
      <c r="AP57" s="395">
        <f t="shared" si="38"/>
        <v>1293252.1481466475</v>
      </c>
      <c r="AQ57" s="395">
        <f t="shared" si="38"/>
        <v>1269957.6046258151</v>
      </c>
      <c r="AR57" s="395">
        <f t="shared" si="38"/>
        <v>1305502.867144136</v>
      </c>
      <c r="AS57" s="395">
        <f t="shared" si="38"/>
        <v>1234606.0392589867</v>
      </c>
      <c r="AT57" s="395">
        <f t="shared" si="38"/>
        <v>1165126.3374270794</v>
      </c>
      <c r="AU57" s="395">
        <f t="shared" si="38"/>
        <v>1216478.1984308583</v>
      </c>
      <c r="AV57" s="395">
        <f t="shared" si="38"/>
        <v>1266474.3690775575</v>
      </c>
      <c r="AW57" s="395">
        <f t="shared" si="38"/>
        <v>1307673.3587455014</v>
      </c>
      <c r="AX57" s="395">
        <f t="shared" si="38"/>
        <v>1316946.6289725595</v>
      </c>
      <c r="AY57" s="395">
        <f t="shared" si="38"/>
        <v>1265218.157026788</v>
      </c>
      <c r="AZ57" s="395">
        <f t="shared" si="38"/>
        <v>1224932.5064861774</v>
      </c>
      <c r="BA57" s="395">
        <f t="shared" si="38"/>
        <v>1205275.0824104545</v>
      </c>
      <c r="BB57" s="395">
        <f t="shared" si="38"/>
        <v>1189738.0817023858</v>
      </c>
      <c r="BC57" s="395">
        <f t="shared" si="38"/>
        <v>1137751.0238763767</v>
      </c>
      <c r="BD57" s="395"/>
      <c r="BE57" s="395"/>
      <c r="BF57" s="396"/>
      <c r="BG57" s="1316"/>
    </row>
    <row r="58" spans="1:59" ht="15" customHeight="1" thickBot="1">
      <c r="T58" s="940" t="s">
        <v>395</v>
      </c>
      <c r="U58" s="941"/>
      <c r="V58" s="942"/>
      <c r="X58" s="940" t="s">
        <v>934</v>
      </c>
      <c r="Y58" s="1317"/>
      <c r="Z58" s="942"/>
      <c r="AA58" s="397">
        <f t="shared" ref="AA58:BC58" si="39">SUM(AA5,AA27,AA28,AA40,AA43,AA51,AA54)</f>
        <v>1101336.9724242096</v>
      </c>
      <c r="AB58" s="397">
        <f t="shared" si="39"/>
        <v>1104785.1383048608</v>
      </c>
      <c r="AC58" s="397">
        <f t="shared" si="39"/>
        <v>1111172.440006715</v>
      </c>
      <c r="AD58" s="397">
        <f t="shared" si="39"/>
        <v>1100759.1263411748</v>
      </c>
      <c r="AE58" s="397">
        <f t="shared" si="39"/>
        <v>1155907.5676551736</v>
      </c>
      <c r="AF58" s="397">
        <f t="shared" si="39"/>
        <v>1167237.912455498</v>
      </c>
      <c r="AG58" s="397">
        <f t="shared" si="39"/>
        <v>1174550.0208329067</v>
      </c>
      <c r="AH58" s="397">
        <f t="shared" si="39"/>
        <v>1165233.538256001</v>
      </c>
      <c r="AI58" s="397">
        <f t="shared" si="39"/>
        <v>1123749.7780388487</v>
      </c>
      <c r="AJ58" s="397">
        <f t="shared" si="39"/>
        <v>1160143.4629565564</v>
      </c>
      <c r="AK58" s="397">
        <f t="shared" si="39"/>
        <v>1181028.6836755197</v>
      </c>
      <c r="AL58" s="397">
        <f t="shared" si="39"/>
        <v>1165440.9524109676</v>
      </c>
      <c r="AM58" s="397">
        <f t="shared" si="39"/>
        <v>1192971.7462105479</v>
      </c>
      <c r="AN58" s="397">
        <f t="shared" si="39"/>
        <v>1190764.2968970106</v>
      </c>
      <c r="AO58" s="397">
        <f t="shared" si="39"/>
        <v>1189477.1394121053</v>
      </c>
      <c r="AP58" s="397">
        <f t="shared" si="39"/>
        <v>1201780.9542747105</v>
      </c>
      <c r="AQ58" s="397">
        <f t="shared" si="39"/>
        <v>1183902.9701096599</v>
      </c>
      <c r="AR58" s="397">
        <f t="shared" si="39"/>
        <v>1224050.5446091492</v>
      </c>
      <c r="AS58" s="397">
        <f t="shared" si="39"/>
        <v>1163399.4722301527</v>
      </c>
      <c r="AT58" s="397">
        <f t="shared" si="39"/>
        <v>1097967.9039398499</v>
      </c>
      <c r="AU58" s="397">
        <f t="shared" si="39"/>
        <v>1145767.7212697882</v>
      </c>
      <c r="AV58" s="397">
        <f t="shared" si="39"/>
        <v>1196551.2320507551</v>
      </c>
      <c r="AW58" s="397">
        <f t="shared" si="39"/>
        <v>1234688.7598873638</v>
      </c>
      <c r="AX58" s="397">
        <f t="shared" si="39"/>
        <v>1250661.7884530122</v>
      </c>
      <c r="AY58" s="397">
        <f t="shared" si="39"/>
        <v>1200596.7250979471</v>
      </c>
      <c r="AZ58" s="397">
        <f t="shared" si="39"/>
        <v>1165296.069258061</v>
      </c>
      <c r="BA58" s="397">
        <f t="shared" si="39"/>
        <v>1150739.5685660522</v>
      </c>
      <c r="BB58" s="397">
        <f t="shared" si="39"/>
        <v>1130913.5588698564</v>
      </c>
      <c r="BC58" s="397">
        <f t="shared" si="39"/>
        <v>1080096.4159552904</v>
      </c>
      <c r="BD58" s="397"/>
      <c r="BE58" s="397"/>
      <c r="BF58" s="398"/>
      <c r="BG58" s="1318"/>
    </row>
    <row r="59" spans="1:59" ht="30" customHeight="1">
      <c r="T59" s="2023" t="s">
        <v>396</v>
      </c>
      <c r="U59" s="2024"/>
      <c r="V59" s="2024"/>
      <c r="W59" s="1447"/>
      <c r="X59" s="2024" t="s">
        <v>887</v>
      </c>
      <c r="Y59" s="2024"/>
      <c r="Z59" s="2024"/>
      <c r="AA59" s="24"/>
      <c r="AB59" s="24"/>
      <c r="AC59" s="24"/>
      <c r="AD59" s="24"/>
      <c r="AE59" s="24"/>
      <c r="AF59" s="24"/>
      <c r="AG59" s="24"/>
      <c r="AH59" s="24"/>
      <c r="AI59" s="24"/>
      <c r="AJ59" s="24"/>
      <c r="AK59" s="24"/>
      <c r="AL59" s="24"/>
      <c r="AM59" s="24"/>
      <c r="AN59" s="24"/>
      <c r="AO59" s="24"/>
      <c r="AP59" s="24"/>
      <c r="AQ59" s="24"/>
      <c r="AR59" s="24"/>
      <c r="AS59" s="148"/>
      <c r="AT59" s="24"/>
      <c r="AU59" s="24"/>
      <c r="AV59" s="24"/>
      <c r="AW59" s="24"/>
      <c r="AX59" s="24"/>
      <c r="AY59" s="24"/>
      <c r="AZ59" s="24"/>
      <c r="BA59" s="24"/>
      <c r="BB59" s="24"/>
      <c r="BC59" s="24"/>
      <c r="BD59" s="24"/>
      <c r="BE59" s="24"/>
    </row>
    <row r="60" spans="1:59" ht="59.25" customHeight="1">
      <c r="T60" s="2022" t="s">
        <v>397</v>
      </c>
      <c r="U60" s="2019"/>
      <c r="V60" s="2019"/>
      <c r="W60" s="1447"/>
      <c r="X60" s="2019" t="s">
        <v>888</v>
      </c>
      <c r="Y60" s="2019"/>
      <c r="Z60" s="2019"/>
      <c r="AA60" s="432"/>
    </row>
    <row r="61" spans="1:59" ht="44.25" customHeight="1">
      <c r="A61" s="416"/>
      <c r="T61" s="2025" t="s">
        <v>1411</v>
      </c>
      <c r="U61" s="2026"/>
      <c r="V61" s="2026"/>
      <c r="W61" s="1447"/>
      <c r="X61" s="2026" t="s">
        <v>1416</v>
      </c>
      <c r="Y61" s="2026"/>
      <c r="Z61" s="2026"/>
    </row>
    <row r="62" spans="1:59" ht="35.25" customHeight="1">
      <c r="T62" s="2022" t="s">
        <v>1392</v>
      </c>
      <c r="U62" s="2019"/>
      <c r="V62" s="2019"/>
      <c r="W62" s="1447"/>
      <c r="X62" s="2019" t="s">
        <v>1032</v>
      </c>
      <c r="Y62" s="2019"/>
      <c r="Z62" s="2019"/>
      <c r="AA62" s="84"/>
    </row>
    <row r="63" spans="1:59" ht="45" customHeight="1">
      <c r="T63" s="2021" t="s">
        <v>398</v>
      </c>
      <c r="U63" s="2021"/>
      <c r="V63" s="2021"/>
      <c r="W63" s="1447"/>
      <c r="X63" s="2020" t="s">
        <v>1393</v>
      </c>
      <c r="Y63" s="2020"/>
      <c r="Z63" s="2020"/>
      <c r="AA63" s="249"/>
      <c r="AB63" s="198"/>
      <c r="AC63" s="198"/>
      <c r="AD63" s="198"/>
      <c r="AE63" s="198"/>
      <c r="AF63" s="198"/>
    </row>
    <row r="64" spans="1:59">
      <c r="T64" s="943"/>
      <c r="Y64" s="1319"/>
      <c r="Z64" s="1319"/>
      <c r="AA64" s="84"/>
    </row>
    <row r="65" spans="1:59">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row>
    <row r="66" spans="1:59" ht="16">
      <c r="V66" s="1" t="s">
        <v>935</v>
      </c>
      <c r="Z66" s="1" t="s">
        <v>936</v>
      </c>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row>
    <row r="67" spans="1:59">
      <c r="V67" s="771" t="s">
        <v>399</v>
      </c>
      <c r="Z67" s="771" t="s">
        <v>889</v>
      </c>
      <c r="AA67" s="10">
        <v>1990</v>
      </c>
      <c r="AB67" s="10">
        <f t="shared" ref="AB67:BA67" si="40">AA67+1</f>
        <v>1991</v>
      </c>
      <c r="AC67" s="10">
        <f t="shared" si="40"/>
        <v>1992</v>
      </c>
      <c r="AD67" s="10">
        <f t="shared" si="40"/>
        <v>1993</v>
      </c>
      <c r="AE67" s="10">
        <f t="shared" si="40"/>
        <v>1994</v>
      </c>
      <c r="AF67" s="10">
        <f t="shared" si="40"/>
        <v>1995</v>
      </c>
      <c r="AG67" s="10">
        <f t="shared" si="40"/>
        <v>1996</v>
      </c>
      <c r="AH67" s="10">
        <f t="shared" si="40"/>
        <v>1997</v>
      </c>
      <c r="AI67" s="10">
        <f t="shared" si="40"/>
        <v>1998</v>
      </c>
      <c r="AJ67" s="10">
        <f t="shared" si="40"/>
        <v>1999</v>
      </c>
      <c r="AK67" s="10">
        <f t="shared" si="40"/>
        <v>2000</v>
      </c>
      <c r="AL67" s="10">
        <f t="shared" si="40"/>
        <v>2001</v>
      </c>
      <c r="AM67" s="10">
        <f t="shared" si="40"/>
        <v>2002</v>
      </c>
      <c r="AN67" s="10">
        <f t="shared" si="40"/>
        <v>2003</v>
      </c>
      <c r="AO67" s="10">
        <f t="shared" si="40"/>
        <v>2004</v>
      </c>
      <c r="AP67" s="10">
        <f t="shared" si="40"/>
        <v>2005</v>
      </c>
      <c r="AQ67" s="10">
        <f t="shared" si="40"/>
        <v>2006</v>
      </c>
      <c r="AR67" s="10">
        <f t="shared" si="40"/>
        <v>2007</v>
      </c>
      <c r="AS67" s="10">
        <f t="shared" si="40"/>
        <v>2008</v>
      </c>
      <c r="AT67" s="10">
        <f t="shared" si="40"/>
        <v>2009</v>
      </c>
      <c r="AU67" s="10">
        <f t="shared" si="40"/>
        <v>2010</v>
      </c>
      <c r="AV67" s="10">
        <f t="shared" si="40"/>
        <v>2011</v>
      </c>
      <c r="AW67" s="10">
        <f t="shared" si="40"/>
        <v>2012</v>
      </c>
      <c r="AX67" s="10">
        <f t="shared" si="40"/>
        <v>2013</v>
      </c>
      <c r="AY67" s="10">
        <f t="shared" si="40"/>
        <v>2014</v>
      </c>
      <c r="AZ67" s="10">
        <f t="shared" si="40"/>
        <v>2015</v>
      </c>
      <c r="BA67" s="10">
        <f t="shared" si="40"/>
        <v>2016</v>
      </c>
      <c r="BB67" s="10">
        <f t="shared" ref="BB67" si="41">BA67+1</f>
        <v>2017</v>
      </c>
      <c r="BC67" s="10">
        <f t="shared" ref="BC67" si="42">BB67+1</f>
        <v>2018</v>
      </c>
      <c r="BD67" s="10">
        <f t="shared" ref="BD67" si="43">BC67+1</f>
        <v>2019</v>
      </c>
      <c r="BE67" s="10">
        <f t="shared" ref="BE67" si="44">BD67+1</f>
        <v>2020</v>
      </c>
      <c r="BF67" s="10" t="s">
        <v>23</v>
      </c>
      <c r="BG67" s="118" t="s">
        <v>2</v>
      </c>
    </row>
    <row r="68" spans="1:59" s="26" customFormat="1" ht="15" customHeight="1">
      <c r="A68" s="198"/>
      <c r="B68" s="1"/>
      <c r="C68" s="1"/>
      <c r="D68" s="1"/>
      <c r="E68" s="1"/>
      <c r="F68" s="1"/>
      <c r="G68" s="1"/>
      <c r="H68" s="1"/>
      <c r="I68" s="1"/>
      <c r="J68" s="1"/>
      <c r="K68" s="1"/>
      <c r="L68" s="1"/>
      <c r="M68" s="1"/>
      <c r="N68" s="1"/>
      <c r="O68" s="1"/>
      <c r="P68" s="1"/>
      <c r="Q68" s="1"/>
      <c r="R68" s="1"/>
      <c r="S68" s="1"/>
      <c r="T68" s="1"/>
      <c r="U68" s="1"/>
      <c r="V68" s="944" t="s">
        <v>1375</v>
      </c>
      <c r="W68" s="198"/>
      <c r="X68" s="1"/>
      <c r="Y68" s="1"/>
      <c r="Z68" s="944" t="s">
        <v>890</v>
      </c>
      <c r="AA68" s="170">
        <f t="shared" ref="AA68:BE68" si="45">AA6/10^3</f>
        <v>368.52861902154382</v>
      </c>
      <c r="AB68" s="170">
        <f t="shared" si="45"/>
        <v>369.42695026114717</v>
      </c>
      <c r="AC68" s="170">
        <f t="shared" si="45"/>
        <v>374.33178827581685</v>
      </c>
      <c r="AD68" s="170">
        <f t="shared" si="45"/>
        <v>357.04473550049573</v>
      </c>
      <c r="AE68" s="170">
        <f t="shared" si="45"/>
        <v>391.46420833277779</v>
      </c>
      <c r="AF68" s="170">
        <f t="shared" si="45"/>
        <v>378.9040374129637</v>
      </c>
      <c r="AG68" s="170">
        <f t="shared" si="45"/>
        <v>381.21554859544818</v>
      </c>
      <c r="AH68" s="170">
        <f t="shared" si="45"/>
        <v>377.4510290751295</v>
      </c>
      <c r="AI68" s="170">
        <f t="shared" si="45"/>
        <v>364.97290211676284</v>
      </c>
      <c r="AJ68" s="170">
        <f t="shared" si="45"/>
        <v>386.94440519299212</v>
      </c>
      <c r="AK68" s="170">
        <f t="shared" si="45"/>
        <v>395.49510615731043</v>
      </c>
      <c r="AL68" s="170">
        <f t="shared" si="45"/>
        <v>386.56283709120214</v>
      </c>
      <c r="AM68" s="170">
        <f t="shared" si="45"/>
        <v>413.43770591881264</v>
      </c>
      <c r="AN68" s="170">
        <f t="shared" si="45"/>
        <v>432.54760360876611</v>
      </c>
      <c r="AO68" s="170">
        <f t="shared" si="45"/>
        <v>430.22548069606745</v>
      </c>
      <c r="AP68" s="170">
        <f t="shared" si="45"/>
        <v>449.66110635215875</v>
      </c>
      <c r="AQ68" s="170">
        <f t="shared" si="45"/>
        <v>440.69509589406687</v>
      </c>
      <c r="AR68" s="170">
        <f t="shared" si="45"/>
        <v>490.93705432771782</v>
      </c>
      <c r="AS68" s="170">
        <f t="shared" si="45"/>
        <v>471.72615975454482</v>
      </c>
      <c r="AT68" s="170">
        <f t="shared" si="45"/>
        <v>441.43181459801923</v>
      </c>
      <c r="AU68" s="170">
        <f t="shared" si="45"/>
        <v>473.84907749450554</v>
      </c>
      <c r="AV68" s="170">
        <f t="shared" si="45"/>
        <v>534.7915596265334</v>
      </c>
      <c r="AW68" s="170">
        <f t="shared" si="45"/>
        <v>581.48230249302787</v>
      </c>
      <c r="AX68" s="170">
        <f t="shared" si="45"/>
        <v>583.36732829607399</v>
      </c>
      <c r="AY68" s="170">
        <f t="shared" si="45"/>
        <v>552.88380558461165</v>
      </c>
      <c r="AZ68" s="170">
        <f t="shared" si="45"/>
        <v>527.32090043219978</v>
      </c>
      <c r="BA68" s="170">
        <f t="shared" si="45"/>
        <v>522.73638408327963</v>
      </c>
      <c r="BB68" s="170">
        <f t="shared" si="45"/>
        <v>508.7600563122129</v>
      </c>
      <c r="BC68" s="170">
        <f t="shared" si="45"/>
        <v>472.48817024059576</v>
      </c>
      <c r="BD68" s="170">
        <f t="shared" si="45"/>
        <v>0</v>
      </c>
      <c r="BE68" s="170">
        <f t="shared" si="45"/>
        <v>0</v>
      </c>
      <c r="BF68" s="171"/>
      <c r="BG68" s="175"/>
    </row>
    <row r="69" spans="1:59" s="26" customFormat="1" ht="15" customHeight="1">
      <c r="A69" s="198"/>
      <c r="B69" s="1"/>
      <c r="C69" s="1"/>
      <c r="D69" s="1"/>
      <c r="E69" s="1"/>
      <c r="F69" s="1"/>
      <c r="G69" s="1"/>
      <c r="H69" s="1"/>
      <c r="I69" s="1"/>
      <c r="J69" s="1"/>
      <c r="K69" s="1"/>
      <c r="L69" s="1"/>
      <c r="M69" s="1"/>
      <c r="N69" s="1"/>
      <c r="O69" s="1"/>
      <c r="P69" s="1"/>
      <c r="Q69" s="1"/>
      <c r="R69" s="1"/>
      <c r="S69" s="1"/>
      <c r="T69" s="1"/>
      <c r="U69" s="1"/>
      <c r="V69" s="944" t="s">
        <v>400</v>
      </c>
      <c r="W69" s="198"/>
      <c r="X69" s="1"/>
      <c r="Y69" s="1"/>
      <c r="Z69" s="944" t="s">
        <v>891</v>
      </c>
      <c r="AA69" s="170">
        <f t="shared" ref="AA69:BE69" si="46">AA10/10^3</f>
        <v>349.70297462642162</v>
      </c>
      <c r="AB69" s="170">
        <f t="shared" si="46"/>
        <v>346.24621961825181</v>
      </c>
      <c r="AC69" s="170">
        <f t="shared" si="46"/>
        <v>341.13375041511642</v>
      </c>
      <c r="AD69" s="170">
        <f t="shared" si="46"/>
        <v>342.04878177523841</v>
      </c>
      <c r="AE69" s="170">
        <f t="shared" si="46"/>
        <v>350.79817082918402</v>
      </c>
      <c r="AF69" s="170">
        <f t="shared" si="46"/>
        <v>357.55592542884455</v>
      </c>
      <c r="AG69" s="170">
        <f t="shared" si="46"/>
        <v>360.48782014702482</v>
      </c>
      <c r="AH69" s="170">
        <f t="shared" si="46"/>
        <v>356.80701160518043</v>
      </c>
      <c r="AI69" s="170">
        <f t="shared" si="46"/>
        <v>332.22747369395961</v>
      </c>
      <c r="AJ69" s="170">
        <f t="shared" si="46"/>
        <v>336.62440278305655</v>
      </c>
      <c r="AK69" s="170">
        <f t="shared" si="46"/>
        <v>346.63521568174508</v>
      </c>
      <c r="AL69" s="170">
        <f t="shared" si="46"/>
        <v>340.55697387204179</v>
      </c>
      <c r="AM69" s="170">
        <f t="shared" si="46"/>
        <v>346.29484223280082</v>
      </c>
      <c r="AN69" s="170">
        <f t="shared" si="46"/>
        <v>344.19124384990448</v>
      </c>
      <c r="AO69" s="170">
        <f t="shared" si="46"/>
        <v>343.688030223976</v>
      </c>
      <c r="AP69" s="170">
        <f t="shared" si="46"/>
        <v>334.18887731887219</v>
      </c>
      <c r="AQ69" s="170">
        <f t="shared" si="46"/>
        <v>331.5617800778839</v>
      </c>
      <c r="AR69" s="170">
        <f t="shared" si="46"/>
        <v>329.72988458162934</v>
      </c>
      <c r="AS69" s="170">
        <f t="shared" si="46"/>
        <v>300.77791376189714</v>
      </c>
      <c r="AT69" s="170">
        <f t="shared" si="46"/>
        <v>283.82899477961871</v>
      </c>
      <c r="AU69" s="170">
        <f t="shared" si="46"/>
        <v>300.37542797268554</v>
      </c>
      <c r="AV69" s="170">
        <f t="shared" si="46"/>
        <v>299.34291371114625</v>
      </c>
      <c r="AW69" s="170">
        <f t="shared" si="46"/>
        <v>299.0075083145137</v>
      </c>
      <c r="AX69" s="170">
        <f t="shared" si="46"/>
        <v>304.12115293314616</v>
      </c>
      <c r="AY69" s="170">
        <f t="shared" si="46"/>
        <v>296.55271903616818</v>
      </c>
      <c r="AZ69" s="170">
        <f t="shared" si="46"/>
        <v>287.51270128707341</v>
      </c>
      <c r="BA69" s="170">
        <f t="shared" si="46"/>
        <v>273.64682076730611</v>
      </c>
      <c r="BB69" s="170">
        <f t="shared" si="46"/>
        <v>269.84749213257976</v>
      </c>
      <c r="BC69" s="170">
        <f t="shared" si="46"/>
        <v>262.83727629397379</v>
      </c>
      <c r="BD69" s="170">
        <f t="shared" si="46"/>
        <v>0</v>
      </c>
      <c r="BE69" s="170">
        <f t="shared" si="46"/>
        <v>0</v>
      </c>
      <c r="BF69" s="171"/>
      <c r="BG69" s="171"/>
    </row>
    <row r="70" spans="1:59" s="26" customFormat="1" ht="15" customHeight="1">
      <c r="A70" s="198"/>
      <c r="B70" s="1"/>
      <c r="C70" s="1"/>
      <c r="D70" s="1"/>
      <c r="E70" s="1"/>
      <c r="F70" s="1"/>
      <c r="G70" s="1"/>
      <c r="H70" s="1"/>
      <c r="I70" s="1"/>
      <c r="J70" s="1"/>
      <c r="K70" s="1"/>
      <c r="L70" s="1"/>
      <c r="M70" s="1"/>
      <c r="N70" s="1"/>
      <c r="O70" s="1"/>
      <c r="P70" s="1"/>
      <c r="Q70" s="1"/>
      <c r="R70" s="1"/>
      <c r="S70" s="1"/>
      <c r="T70" s="1"/>
      <c r="U70" s="1"/>
      <c r="V70" s="944" t="s">
        <v>401</v>
      </c>
      <c r="W70" s="198"/>
      <c r="X70" s="1"/>
      <c r="Y70" s="1"/>
      <c r="Z70" s="944" t="s">
        <v>892</v>
      </c>
      <c r="AA70" s="170">
        <f t="shared" ref="AA70:BE70" si="47">AA18/10^3</f>
        <v>200.98562690738379</v>
      </c>
      <c r="AB70" s="170">
        <f t="shared" si="47"/>
        <v>212.71826979120871</v>
      </c>
      <c r="AC70" s="170">
        <f t="shared" si="47"/>
        <v>219.41648618259441</v>
      </c>
      <c r="AD70" s="170">
        <f t="shared" si="47"/>
        <v>223.24598725757446</v>
      </c>
      <c r="AE70" s="170">
        <f t="shared" si="47"/>
        <v>232.60179863442474</v>
      </c>
      <c r="AF70" s="170">
        <f t="shared" si="47"/>
        <v>241.99272218554609</v>
      </c>
      <c r="AG70" s="170">
        <f t="shared" si="47"/>
        <v>248.77641768676386</v>
      </c>
      <c r="AH70" s="170">
        <f t="shared" si="47"/>
        <v>250.6770552891652</v>
      </c>
      <c r="AI70" s="170">
        <f t="shared" si="47"/>
        <v>248.90567187256761</v>
      </c>
      <c r="AJ70" s="170">
        <f t="shared" si="47"/>
        <v>253.0268414215268</v>
      </c>
      <c r="AK70" s="170">
        <f t="shared" si="47"/>
        <v>252.6564436909527</v>
      </c>
      <c r="AL70" s="170">
        <f t="shared" si="47"/>
        <v>256.84891657177195</v>
      </c>
      <c r="AM70" s="170">
        <f t="shared" si="47"/>
        <v>253.20744227838816</v>
      </c>
      <c r="AN70" s="170">
        <f t="shared" si="47"/>
        <v>249.17079421338164</v>
      </c>
      <c r="AO70" s="170">
        <f t="shared" si="47"/>
        <v>243.24562225292891</v>
      </c>
      <c r="AP70" s="170">
        <f t="shared" si="47"/>
        <v>237.77713001656971</v>
      </c>
      <c r="AQ70" s="170">
        <f t="shared" si="47"/>
        <v>235.12927713905759</v>
      </c>
      <c r="AR70" s="170">
        <f t="shared" si="47"/>
        <v>232.38381826608548</v>
      </c>
      <c r="AS70" s="170">
        <f t="shared" si="47"/>
        <v>224.77340283190023</v>
      </c>
      <c r="AT70" s="170">
        <f t="shared" si="47"/>
        <v>221.48824726264266</v>
      </c>
      <c r="AU70" s="170">
        <f t="shared" si="47"/>
        <v>221.96863067432619</v>
      </c>
      <c r="AV70" s="170">
        <f t="shared" si="47"/>
        <v>217.13794997739694</v>
      </c>
      <c r="AW70" s="170">
        <f t="shared" si="47"/>
        <v>218.00414694029769</v>
      </c>
      <c r="AX70" s="170">
        <f t="shared" si="47"/>
        <v>215.11475469784975</v>
      </c>
      <c r="AY70" s="170">
        <f t="shared" si="47"/>
        <v>210.13053899187122</v>
      </c>
      <c r="AZ70" s="170">
        <f t="shared" si="47"/>
        <v>208.85284203428043</v>
      </c>
      <c r="BA70" s="170">
        <f t="shared" si="47"/>
        <v>206.94904937098974</v>
      </c>
      <c r="BB70" s="170">
        <f t="shared" si="47"/>
        <v>205.39400673554243</v>
      </c>
      <c r="BC70" s="170">
        <f t="shared" si="47"/>
        <v>202.91449097865623</v>
      </c>
      <c r="BD70" s="170">
        <f t="shared" si="47"/>
        <v>0</v>
      </c>
      <c r="BE70" s="170">
        <f t="shared" si="47"/>
        <v>0</v>
      </c>
      <c r="BF70" s="171"/>
      <c r="BG70" s="171"/>
    </row>
    <row r="71" spans="1:59" s="26" customFormat="1" ht="15" customHeight="1">
      <c r="A71" s="198"/>
      <c r="B71" s="1"/>
      <c r="C71" s="1"/>
      <c r="D71" s="1"/>
      <c r="E71" s="1"/>
      <c r="F71" s="1"/>
      <c r="G71" s="1"/>
      <c r="H71" s="1"/>
      <c r="I71" s="1"/>
      <c r="J71" s="1"/>
      <c r="K71" s="1"/>
      <c r="L71" s="1"/>
      <c r="M71" s="1"/>
      <c r="N71" s="1"/>
      <c r="O71" s="1"/>
      <c r="P71" s="1"/>
      <c r="Q71" s="1"/>
      <c r="R71" s="1"/>
      <c r="S71" s="1"/>
      <c r="T71" s="1"/>
      <c r="U71" s="1"/>
      <c r="V71" s="944" t="s">
        <v>402</v>
      </c>
      <c r="W71" s="198"/>
      <c r="X71" s="1"/>
      <c r="Y71" s="1"/>
      <c r="Z71" s="944" t="s">
        <v>893</v>
      </c>
      <c r="AA71" s="170">
        <f t="shared" ref="AA71:BE71" si="48">(AA23)/10^3</f>
        <v>159.62142464610758</v>
      </c>
      <c r="AB71" s="170">
        <f t="shared" si="48"/>
        <v>160.91080960172269</v>
      </c>
      <c r="AC71" s="170">
        <f t="shared" si="48"/>
        <v>163.20061810903493</v>
      </c>
      <c r="AD71" s="170">
        <f t="shared" si="48"/>
        <v>170.17737579253205</v>
      </c>
      <c r="AE71" s="170">
        <f t="shared" si="48"/>
        <v>168.54559543363374</v>
      </c>
      <c r="AF71" s="170">
        <f t="shared" si="48"/>
        <v>176.42318181194801</v>
      </c>
      <c r="AG71" s="170">
        <f t="shared" si="48"/>
        <v>175.29543913588768</v>
      </c>
      <c r="AH71" s="170">
        <f t="shared" si="48"/>
        <v>176.06330562604703</v>
      </c>
      <c r="AI71" s="170">
        <f t="shared" si="48"/>
        <v>181.36053047763323</v>
      </c>
      <c r="AJ71" s="170">
        <f t="shared" si="48"/>
        <v>187.31995786345502</v>
      </c>
      <c r="AK71" s="170">
        <f t="shared" si="48"/>
        <v>191.24599067658582</v>
      </c>
      <c r="AL71" s="170">
        <f t="shared" si="48"/>
        <v>190.04998888041888</v>
      </c>
      <c r="AM71" s="170">
        <f t="shared" si="48"/>
        <v>193.54619558160684</v>
      </c>
      <c r="AN71" s="170">
        <f t="shared" si="48"/>
        <v>189.65801548422741</v>
      </c>
      <c r="AO71" s="170">
        <f t="shared" si="48"/>
        <v>194.28000256986309</v>
      </c>
      <c r="AP71" s="170">
        <f t="shared" si="48"/>
        <v>196.42507307166673</v>
      </c>
      <c r="AQ71" s="170">
        <f t="shared" si="48"/>
        <v>187.93120698657128</v>
      </c>
      <c r="AR71" s="170">
        <f t="shared" si="48"/>
        <v>178.37269288938884</v>
      </c>
      <c r="AS71" s="170">
        <f t="shared" si="48"/>
        <v>166.94354420957825</v>
      </c>
      <c r="AT71" s="170">
        <f t="shared" si="48"/>
        <v>156.37597160377487</v>
      </c>
      <c r="AU71" s="170">
        <f t="shared" si="48"/>
        <v>157.06562278870487</v>
      </c>
      <c r="AV71" s="170">
        <f t="shared" si="48"/>
        <v>152.97152743775212</v>
      </c>
      <c r="AW71" s="170">
        <f t="shared" si="48"/>
        <v>146.22245659760463</v>
      </c>
      <c r="AX71" s="170">
        <f t="shared" si="48"/>
        <v>149.64455079539579</v>
      </c>
      <c r="AY71" s="170">
        <f t="shared" si="48"/>
        <v>142.15059872450675</v>
      </c>
      <c r="AZ71" s="170">
        <f t="shared" si="48"/>
        <v>139.30543482638359</v>
      </c>
      <c r="BA71" s="170">
        <f t="shared" si="48"/>
        <v>140.9615509404646</v>
      </c>
      <c r="BB71" s="170">
        <f t="shared" si="48"/>
        <v>144.42531599058634</v>
      </c>
      <c r="BC71" s="170">
        <f t="shared" si="48"/>
        <v>139.24705847209896</v>
      </c>
      <c r="BD71" s="170">
        <f t="shared" si="48"/>
        <v>0</v>
      </c>
      <c r="BE71" s="170">
        <f t="shared" si="48"/>
        <v>0</v>
      </c>
      <c r="BF71" s="171"/>
      <c r="BG71" s="171"/>
    </row>
    <row r="72" spans="1:59" s="26" customFormat="1" ht="15" customHeight="1">
      <c r="A72" s="198"/>
      <c r="B72" s="1"/>
      <c r="C72" s="1"/>
      <c r="D72" s="1"/>
      <c r="E72" s="1"/>
      <c r="F72" s="1"/>
      <c r="G72" s="1"/>
      <c r="H72" s="1"/>
      <c r="I72" s="1"/>
      <c r="J72" s="1"/>
      <c r="K72" s="1"/>
      <c r="L72" s="1"/>
      <c r="M72" s="1"/>
      <c r="N72" s="1"/>
      <c r="O72" s="1"/>
      <c r="P72" s="1"/>
      <c r="Q72" s="1"/>
      <c r="R72" s="1"/>
      <c r="S72" s="1"/>
      <c r="T72" s="1"/>
      <c r="U72" s="1"/>
      <c r="V72" s="944" t="s">
        <v>403</v>
      </c>
      <c r="W72" s="198"/>
      <c r="X72" s="1"/>
      <c r="Y72" s="1"/>
      <c r="Z72" s="944" t="s">
        <v>894</v>
      </c>
      <c r="AA72" s="171">
        <f t="shared" ref="AA72:BE72" si="49">AA27/10^3</f>
        <v>0.19157244559434961</v>
      </c>
      <c r="AB72" s="171">
        <f t="shared" si="49"/>
        <v>0.21487157495264905</v>
      </c>
      <c r="AC72" s="171">
        <f t="shared" si="49"/>
        <v>0.20830790119923931</v>
      </c>
      <c r="AD72" s="171">
        <f t="shared" si="49"/>
        <v>0.21166071947326234</v>
      </c>
      <c r="AE72" s="171">
        <f t="shared" si="49"/>
        <v>0.23105484783134334</v>
      </c>
      <c r="AF72" s="171">
        <f t="shared" si="49"/>
        <v>0.52145543285949458</v>
      </c>
      <c r="AG72" s="171">
        <f t="shared" si="49"/>
        <v>0.57067821126416884</v>
      </c>
      <c r="AH72" s="171">
        <f t="shared" si="49"/>
        <v>0.58036016246652244</v>
      </c>
      <c r="AI72" s="171">
        <f t="shared" si="49"/>
        <v>0.49861599045774735</v>
      </c>
      <c r="AJ72" s="171">
        <f t="shared" si="49"/>
        <v>0.53932088090691788</v>
      </c>
      <c r="AK72" s="171">
        <f t="shared" si="49"/>
        <v>0.51156326868907953</v>
      </c>
      <c r="AL72" s="171">
        <f t="shared" si="49"/>
        <v>0.54816721026205817</v>
      </c>
      <c r="AM72" s="171">
        <f t="shared" si="49"/>
        <v>0.52456658288945723</v>
      </c>
      <c r="AN72" s="171">
        <f t="shared" si="49"/>
        <v>0.50575755402436839</v>
      </c>
      <c r="AO72" s="171">
        <f t="shared" si="49"/>
        <v>0.47766388537423032</v>
      </c>
      <c r="AP72" s="171">
        <f t="shared" si="49"/>
        <v>0.50777034493277617</v>
      </c>
      <c r="AQ72" s="171">
        <f t="shared" si="49"/>
        <v>0.55311404526817121</v>
      </c>
      <c r="AR72" s="171">
        <f t="shared" si="49"/>
        <v>0.6156444732933628</v>
      </c>
      <c r="AS72" s="171">
        <f t="shared" si="49"/>
        <v>0.56517308999974103</v>
      </c>
      <c r="AT72" s="171">
        <f t="shared" si="49"/>
        <v>0.50084734009561871</v>
      </c>
      <c r="AU72" s="171">
        <f t="shared" si="49"/>
        <v>0.47454893409888882</v>
      </c>
      <c r="AV72" s="171">
        <f t="shared" si="49"/>
        <v>0.47747635752432865</v>
      </c>
      <c r="AW72" s="171">
        <f t="shared" si="49"/>
        <v>0.49026774163670878</v>
      </c>
      <c r="AX72" s="171">
        <f t="shared" si="49"/>
        <v>0.43819791971053912</v>
      </c>
      <c r="AY72" s="171">
        <f t="shared" si="49"/>
        <v>0.44907799841733181</v>
      </c>
      <c r="AZ72" s="171">
        <f t="shared" si="49"/>
        <v>0.42471117394492364</v>
      </c>
      <c r="BA72" s="171">
        <f t="shared" si="49"/>
        <v>0.45710579797399503</v>
      </c>
      <c r="BB72" s="171">
        <f t="shared" si="49"/>
        <v>0.43607614872316836</v>
      </c>
      <c r="BC72" s="319">
        <f t="shared" si="49"/>
        <v>0.4136087384649077</v>
      </c>
      <c r="BD72" s="319">
        <f t="shared" si="49"/>
        <v>0</v>
      </c>
      <c r="BE72" s="319">
        <f t="shared" si="49"/>
        <v>0</v>
      </c>
      <c r="BF72" s="171"/>
      <c r="BG72" s="171"/>
    </row>
    <row r="73" spans="1:59" s="26" customFormat="1" ht="15" customHeight="1">
      <c r="A73" s="198"/>
      <c r="B73" s="1"/>
      <c r="C73" s="1"/>
      <c r="D73" s="1"/>
      <c r="E73" s="1"/>
      <c r="F73" s="1"/>
      <c r="G73" s="1"/>
      <c r="H73" s="1"/>
      <c r="I73" s="1"/>
      <c r="J73" s="1"/>
      <c r="K73" s="1"/>
      <c r="L73" s="1"/>
      <c r="M73" s="1"/>
      <c r="N73" s="1"/>
      <c r="O73" s="1"/>
      <c r="P73" s="1"/>
      <c r="Q73" s="1"/>
      <c r="R73" s="1"/>
      <c r="S73" s="1"/>
      <c r="T73" s="1"/>
      <c r="U73" s="1"/>
      <c r="V73" s="944" t="s">
        <v>1243</v>
      </c>
      <c r="W73" s="198"/>
      <c r="X73" s="1"/>
      <c r="Y73" s="1"/>
      <c r="Z73" s="944" t="s">
        <v>1244</v>
      </c>
      <c r="AA73" s="319">
        <f t="shared" ref="AA73:BE73" si="50">AA28/10^3</f>
        <v>65.61989205067637</v>
      </c>
      <c r="AB73" s="319">
        <f t="shared" si="50"/>
        <v>66.852105620560891</v>
      </c>
      <c r="AC73" s="319">
        <f t="shared" si="50"/>
        <v>66.760230390060912</v>
      </c>
      <c r="AD73" s="319">
        <f t="shared" si="50"/>
        <v>65.446656589895767</v>
      </c>
      <c r="AE73" s="319">
        <f t="shared" si="50"/>
        <v>67.121544829979868</v>
      </c>
      <c r="AF73" s="319">
        <f t="shared" si="50"/>
        <v>67.457726638509499</v>
      </c>
      <c r="AG73" s="319">
        <f t="shared" si="50"/>
        <v>68.041728604769972</v>
      </c>
      <c r="AH73" s="319">
        <f t="shared" si="50"/>
        <v>65.44787246686613</v>
      </c>
      <c r="AI73" s="319">
        <f t="shared" si="50"/>
        <v>59.375007925752406</v>
      </c>
      <c r="AJ73" s="319">
        <f t="shared" si="50"/>
        <v>59.694334112925866</v>
      </c>
      <c r="AK73" s="319">
        <f t="shared" si="50"/>
        <v>60.213856436884704</v>
      </c>
      <c r="AL73" s="319">
        <f t="shared" si="50"/>
        <v>58.885842313326258</v>
      </c>
      <c r="AM73" s="319">
        <f t="shared" si="50"/>
        <v>56.263541319362453</v>
      </c>
      <c r="AN73" s="319">
        <f t="shared" si="50"/>
        <v>55.430505778252815</v>
      </c>
      <c r="AO73" s="319">
        <f t="shared" si="50"/>
        <v>55.398394278224259</v>
      </c>
      <c r="AP73" s="319">
        <f t="shared" si="50"/>
        <v>56.476435570577493</v>
      </c>
      <c r="AQ73" s="319">
        <f t="shared" si="50"/>
        <v>56.805863508508153</v>
      </c>
      <c r="AR73" s="319">
        <f t="shared" si="50"/>
        <v>55.999235549671205</v>
      </c>
      <c r="AS73" s="319">
        <f t="shared" si="50"/>
        <v>51.630051606085132</v>
      </c>
      <c r="AT73" s="319">
        <f t="shared" si="50"/>
        <v>46.056390246728952</v>
      </c>
      <c r="AU73" s="319">
        <f t="shared" si="50"/>
        <v>47.105232815282129</v>
      </c>
      <c r="AV73" s="319">
        <f t="shared" si="50"/>
        <v>46.946307722450491</v>
      </c>
      <c r="AW73" s="319">
        <f t="shared" si="50"/>
        <v>46.995349238257326</v>
      </c>
      <c r="AX73" s="319">
        <f t="shared" si="50"/>
        <v>48.758233154878504</v>
      </c>
      <c r="AY73" s="319">
        <f t="shared" si="50"/>
        <v>48.153203343976863</v>
      </c>
      <c r="AZ73" s="319">
        <f t="shared" si="50"/>
        <v>46.772380870678738</v>
      </c>
      <c r="BA73" s="319">
        <f t="shared" si="50"/>
        <v>46.359043017928805</v>
      </c>
      <c r="BB73" s="319">
        <f t="shared" si="50"/>
        <v>46.993986788954004</v>
      </c>
      <c r="BC73" s="170">
        <f t="shared" si="50"/>
        <v>46.388934716161266</v>
      </c>
      <c r="BD73" s="170">
        <f t="shared" si="50"/>
        <v>0</v>
      </c>
      <c r="BE73" s="170">
        <f t="shared" si="50"/>
        <v>0</v>
      </c>
      <c r="BF73" s="171"/>
      <c r="BG73" s="171"/>
    </row>
    <row r="74" spans="1:59" s="26" customFormat="1" ht="15" customHeight="1">
      <c r="A74" s="198"/>
      <c r="B74" s="1"/>
      <c r="C74" s="1"/>
      <c r="D74" s="1"/>
      <c r="E74" s="1"/>
      <c r="F74" s="1"/>
      <c r="G74" s="1"/>
      <c r="H74" s="1"/>
      <c r="I74" s="1"/>
      <c r="J74" s="1"/>
      <c r="K74" s="1"/>
      <c r="L74" s="1"/>
      <c r="M74" s="1"/>
      <c r="N74" s="1"/>
      <c r="O74" s="1"/>
      <c r="P74" s="1"/>
      <c r="Q74" s="1"/>
      <c r="R74" s="1"/>
      <c r="S74" s="1"/>
      <c r="T74" s="1"/>
      <c r="U74" s="1"/>
      <c r="V74" s="944" t="s">
        <v>404</v>
      </c>
      <c r="W74" s="198"/>
      <c r="X74" s="1"/>
      <c r="Y74" s="1"/>
      <c r="Z74" s="944" t="s">
        <v>673</v>
      </c>
      <c r="AA74" s="171">
        <f t="shared" ref="AA74:BE74" si="51">AA40/10^3</f>
        <v>0.60888303237142849</v>
      </c>
      <c r="AB74" s="171">
        <f t="shared" si="51"/>
        <v>0.54787568817142862</v>
      </c>
      <c r="AC74" s="171">
        <f t="shared" si="51"/>
        <v>0.49300697348571432</v>
      </c>
      <c r="AD74" s="171">
        <f t="shared" si="51"/>
        <v>0.52352121873333324</v>
      </c>
      <c r="AE74" s="171">
        <f t="shared" si="51"/>
        <v>0.34254281495238104</v>
      </c>
      <c r="AF74" s="171">
        <f t="shared" si="51"/>
        <v>0.35912538566666674</v>
      </c>
      <c r="AG74" s="171">
        <f t="shared" si="51"/>
        <v>0.34961850544761908</v>
      </c>
      <c r="AH74" s="171">
        <f t="shared" si="51"/>
        <v>0.37150371699047618</v>
      </c>
      <c r="AI74" s="171">
        <f t="shared" si="51"/>
        <v>0.3769319348666666</v>
      </c>
      <c r="AJ74" s="171">
        <f t="shared" si="51"/>
        <v>0.37029462349523817</v>
      </c>
      <c r="AK74" s="171">
        <f t="shared" si="51"/>
        <v>0.44253070567619041</v>
      </c>
      <c r="AL74" s="171">
        <f t="shared" si="51"/>
        <v>0.36768445549523809</v>
      </c>
      <c r="AM74" s="171">
        <f t="shared" si="51"/>
        <v>0.40814204954285715</v>
      </c>
      <c r="AN74" s="171">
        <f t="shared" si="51"/>
        <v>0.4301888422857143</v>
      </c>
      <c r="AO74" s="171">
        <f t="shared" si="51"/>
        <v>0.40222257040952375</v>
      </c>
      <c r="AP74" s="171">
        <f t="shared" si="51"/>
        <v>0.41055994037142862</v>
      </c>
      <c r="AQ74" s="171">
        <f t="shared" si="51"/>
        <v>0.38348258980952382</v>
      </c>
      <c r="AR74" s="171">
        <f t="shared" si="51"/>
        <v>0.50007924591428565</v>
      </c>
      <c r="AS74" s="171">
        <f t="shared" si="51"/>
        <v>0.43997515058095232</v>
      </c>
      <c r="AT74" s="171">
        <f t="shared" si="51"/>
        <v>0.39010057879047622</v>
      </c>
      <c r="AU74" s="171">
        <f t="shared" si="51"/>
        <v>0.40294034859047623</v>
      </c>
      <c r="AV74" s="171">
        <f t="shared" si="51"/>
        <v>0.41465140985714288</v>
      </c>
      <c r="AW74" s="171">
        <f t="shared" si="51"/>
        <v>0.5201610133238096</v>
      </c>
      <c r="AX74" s="171">
        <f t="shared" si="51"/>
        <v>0.57776994178095231</v>
      </c>
      <c r="AY74" s="171">
        <f t="shared" si="51"/>
        <v>0.55149743345714286</v>
      </c>
      <c r="AZ74" s="171">
        <f t="shared" si="51"/>
        <v>0.4594005851809525</v>
      </c>
      <c r="BA74" s="171">
        <f t="shared" si="51"/>
        <v>0.44581992504761897</v>
      </c>
      <c r="BB74" s="171">
        <f t="shared" si="51"/>
        <v>0.48634756018095238</v>
      </c>
      <c r="BC74" s="319">
        <f t="shared" si="51"/>
        <v>0.48634756018095238</v>
      </c>
      <c r="BD74" s="319">
        <f t="shared" si="51"/>
        <v>0</v>
      </c>
      <c r="BE74" s="319">
        <f t="shared" si="51"/>
        <v>0</v>
      </c>
      <c r="BF74" s="318"/>
      <c r="BG74" s="318"/>
    </row>
    <row r="75" spans="1:59" s="26" customFormat="1" ht="15" customHeight="1" thickBot="1">
      <c r="A75" s="198"/>
      <c r="B75" s="1"/>
      <c r="C75" s="1"/>
      <c r="D75" s="1"/>
      <c r="E75" s="1"/>
      <c r="F75" s="1"/>
      <c r="G75" s="1"/>
      <c r="H75" s="1"/>
      <c r="I75" s="1"/>
      <c r="J75" s="1"/>
      <c r="K75" s="1"/>
      <c r="L75" s="1"/>
      <c r="M75" s="1"/>
      <c r="N75" s="1"/>
      <c r="O75" s="1"/>
      <c r="P75" s="1"/>
      <c r="Q75" s="1"/>
      <c r="R75" s="1"/>
      <c r="S75" s="1"/>
      <c r="T75" s="1"/>
      <c r="U75" s="1"/>
      <c r="V75" s="945" t="s">
        <v>405</v>
      </c>
      <c r="W75" s="198"/>
      <c r="X75" s="1"/>
      <c r="Y75" s="1"/>
      <c r="Z75" s="945" t="s">
        <v>678</v>
      </c>
      <c r="AA75" s="1655">
        <f t="shared" ref="AA75:AZ75" si="52">AA51/10^3</f>
        <v>13.132318459054428</v>
      </c>
      <c r="AB75" s="1655">
        <f t="shared" si="52"/>
        <v>13.148626656180523</v>
      </c>
      <c r="AC75" s="1655">
        <f t="shared" si="52"/>
        <v>14.195909504359486</v>
      </c>
      <c r="AD75" s="1655">
        <f t="shared" si="52"/>
        <v>13.948590538505648</v>
      </c>
      <c r="AE75" s="1655">
        <f t="shared" si="52"/>
        <v>16.461924352801621</v>
      </c>
      <c r="AF75" s="1655">
        <f t="shared" si="52"/>
        <v>16.713984198202613</v>
      </c>
      <c r="AG75" s="1655">
        <f t="shared" si="52"/>
        <v>17.13031829731904</v>
      </c>
      <c r="AH75" s="1655">
        <f t="shared" si="52"/>
        <v>17.71389598888458</v>
      </c>
      <c r="AI75" s="1655">
        <f t="shared" si="52"/>
        <v>17.699185274977772</v>
      </c>
      <c r="AJ75" s="1655">
        <f t="shared" si="52"/>
        <v>17.49575024295013</v>
      </c>
      <c r="AK75" s="1655">
        <f t="shared" si="52"/>
        <v>17.643554017073903</v>
      </c>
      <c r="AL75" s="1655">
        <f t="shared" si="52"/>
        <v>16.390635849135904</v>
      </c>
      <c r="AM75" s="1655">
        <f t="shared" si="52"/>
        <v>15.770528746900267</v>
      </c>
      <c r="AN75" s="1655">
        <f t="shared" si="52"/>
        <v>15.708072380614476</v>
      </c>
      <c r="AO75" s="1655">
        <f t="shared" si="52"/>
        <v>15.154666379903153</v>
      </c>
      <c r="AP75" s="1655">
        <f t="shared" si="52"/>
        <v>14.609324085851629</v>
      </c>
      <c r="AQ75" s="1655">
        <f t="shared" si="52"/>
        <v>13.76878577487598</v>
      </c>
      <c r="AR75" s="1655">
        <f t="shared" si="52"/>
        <v>13.985875620321895</v>
      </c>
      <c r="AS75" s="1655">
        <f t="shared" si="52"/>
        <v>15.053304166008264</v>
      </c>
      <c r="AT75" s="1655">
        <f t="shared" si="52"/>
        <v>12.575499873152216</v>
      </c>
      <c r="AU75" s="1655">
        <f t="shared" si="52"/>
        <v>12.827075284978925</v>
      </c>
      <c r="AV75" s="1655">
        <f t="shared" si="52"/>
        <v>12.072740771538983</v>
      </c>
      <c r="AW75" s="1655">
        <f t="shared" si="52"/>
        <v>12.710658139413397</v>
      </c>
      <c r="AX75" s="1655">
        <f t="shared" si="52"/>
        <v>12.681011668468747</v>
      </c>
      <c r="AY75" s="1655">
        <f t="shared" si="52"/>
        <v>12.17850089297067</v>
      </c>
      <c r="AZ75" s="1655">
        <f t="shared" si="52"/>
        <v>12.132943549290522</v>
      </c>
      <c r="BA75" s="1655">
        <f>BA51/10^3</f>
        <v>11.611243771536149</v>
      </c>
      <c r="BB75" s="1655">
        <f t="shared" ref="BB75:BD75" si="53">BB51/10^3</f>
        <v>11.318172199408217</v>
      </c>
      <c r="BC75" s="172">
        <f t="shared" si="53"/>
        <v>10.912113202276425</v>
      </c>
      <c r="BD75" s="172">
        <f t="shared" si="53"/>
        <v>0</v>
      </c>
      <c r="BE75" s="172">
        <f>BE51/10^3</f>
        <v>0</v>
      </c>
      <c r="BF75" s="173"/>
      <c r="BG75" s="173"/>
    </row>
    <row r="76" spans="1:59" s="26" customFormat="1" ht="15" customHeight="1" thickTop="1">
      <c r="A76" s="198"/>
      <c r="B76" s="1"/>
      <c r="C76" s="1"/>
      <c r="D76" s="1"/>
      <c r="E76" s="1"/>
      <c r="F76" s="1"/>
      <c r="G76" s="1"/>
      <c r="H76" s="1"/>
      <c r="I76" s="1"/>
      <c r="J76" s="1"/>
      <c r="K76" s="1"/>
      <c r="L76" s="1"/>
      <c r="M76" s="1"/>
      <c r="N76" s="1"/>
      <c r="O76" s="1"/>
      <c r="P76" s="1"/>
      <c r="Q76" s="1"/>
      <c r="R76" s="1"/>
      <c r="S76" s="1"/>
      <c r="T76" s="1"/>
      <c r="U76" s="1"/>
      <c r="V76" s="911" t="s">
        <v>406</v>
      </c>
      <c r="W76" s="198"/>
      <c r="X76" s="1"/>
      <c r="Y76" s="1"/>
      <c r="Z76" s="911" t="s">
        <v>5</v>
      </c>
      <c r="AA76" s="174">
        <f>SUM(AA68:AA75)</f>
        <v>1158.3913111891534</v>
      </c>
      <c r="AB76" s="174">
        <f t="shared" ref="AB76:AX76" si="54">SUM(AB68:AB75)</f>
        <v>1170.0657288121959</v>
      </c>
      <c r="AC76" s="174">
        <f t="shared" si="54"/>
        <v>1179.7400977516681</v>
      </c>
      <c r="AD76" s="174">
        <f t="shared" si="54"/>
        <v>1172.6473093924487</v>
      </c>
      <c r="AE76" s="174">
        <f t="shared" si="54"/>
        <v>1227.5668400755856</v>
      </c>
      <c r="AF76" s="174">
        <f t="shared" si="54"/>
        <v>1239.9281584945404</v>
      </c>
      <c r="AG76" s="174">
        <f t="shared" si="54"/>
        <v>1251.8675691839251</v>
      </c>
      <c r="AH76" s="174">
        <f t="shared" si="54"/>
        <v>1245.1120339307299</v>
      </c>
      <c r="AI76" s="174">
        <f t="shared" si="54"/>
        <v>1205.4163192869778</v>
      </c>
      <c r="AJ76" s="174">
        <f t="shared" si="54"/>
        <v>1242.0153071213088</v>
      </c>
      <c r="AK76" s="174">
        <f t="shared" si="54"/>
        <v>1264.8442606349181</v>
      </c>
      <c r="AL76" s="174">
        <f t="shared" si="54"/>
        <v>1250.2110462436542</v>
      </c>
      <c r="AM76" s="174">
        <f t="shared" si="54"/>
        <v>1279.4529647103036</v>
      </c>
      <c r="AN76" s="174">
        <f t="shared" si="54"/>
        <v>1287.6421817114572</v>
      </c>
      <c r="AO76" s="174">
        <f t="shared" si="54"/>
        <v>1282.8720828567466</v>
      </c>
      <c r="AP76" s="174">
        <f t="shared" si="54"/>
        <v>1290.0562767010008</v>
      </c>
      <c r="AQ76" s="174">
        <f t="shared" si="54"/>
        <v>1266.8286060160415</v>
      </c>
      <c r="AR76" s="174">
        <f t="shared" si="54"/>
        <v>1302.5242849540223</v>
      </c>
      <c r="AS76" s="174">
        <f t="shared" si="54"/>
        <v>1231.9095245705944</v>
      </c>
      <c r="AT76" s="174">
        <f t="shared" si="54"/>
        <v>1162.6478662828229</v>
      </c>
      <c r="AU76" s="174">
        <f t="shared" si="54"/>
        <v>1214.0685563131724</v>
      </c>
      <c r="AV76" s="174">
        <f t="shared" si="54"/>
        <v>1264.1551270141999</v>
      </c>
      <c r="AW76" s="174">
        <f t="shared" si="54"/>
        <v>1305.4328504780751</v>
      </c>
      <c r="AX76" s="174">
        <f t="shared" si="54"/>
        <v>1314.7029994073043</v>
      </c>
      <c r="AY76" s="174">
        <f>SUM(AY68:AY75)</f>
        <v>1263.04994200598</v>
      </c>
      <c r="AZ76" s="174">
        <f>SUM(AZ68:AZ75)</f>
        <v>1222.7813147590323</v>
      </c>
      <c r="BA76" s="174">
        <f>SUM(BA68:BA75)</f>
        <v>1203.1670176745267</v>
      </c>
      <c r="BB76" s="174">
        <f t="shared" ref="BB76" si="55">SUM(BB68:BB75)</f>
        <v>1187.6614538681881</v>
      </c>
      <c r="BC76" s="174">
        <f>SUM(BC68:BC75)</f>
        <v>1135.6880002024084</v>
      </c>
      <c r="BD76" s="174">
        <f>SUM(BD68:BD75)</f>
        <v>0</v>
      </c>
      <c r="BE76" s="174">
        <f>SUM(BE68:BE75)</f>
        <v>0</v>
      </c>
      <c r="BF76" s="175"/>
      <c r="BG76" s="175"/>
    </row>
    <row r="77" spans="1:59">
      <c r="AA77" s="35"/>
    </row>
    <row r="78" spans="1:59">
      <c r="V78" s="1" t="s">
        <v>407</v>
      </c>
      <c r="Z78" s="1" t="s">
        <v>937</v>
      </c>
    </row>
    <row r="79" spans="1:59">
      <c r="V79" s="771" t="s">
        <v>399</v>
      </c>
      <c r="Z79" s="771" t="s">
        <v>889</v>
      </c>
      <c r="AA79" s="10">
        <v>1990</v>
      </c>
      <c r="AB79" s="10">
        <f t="shared" ref="AB79:BE79" si="56">AA79+1</f>
        <v>1991</v>
      </c>
      <c r="AC79" s="10">
        <f t="shared" si="56"/>
        <v>1992</v>
      </c>
      <c r="AD79" s="10">
        <f t="shared" si="56"/>
        <v>1993</v>
      </c>
      <c r="AE79" s="10">
        <f t="shared" si="56"/>
        <v>1994</v>
      </c>
      <c r="AF79" s="10">
        <f t="shared" si="56"/>
        <v>1995</v>
      </c>
      <c r="AG79" s="10">
        <f t="shared" si="56"/>
        <v>1996</v>
      </c>
      <c r="AH79" s="10">
        <f t="shared" si="56"/>
        <v>1997</v>
      </c>
      <c r="AI79" s="10">
        <f t="shared" si="56"/>
        <v>1998</v>
      </c>
      <c r="AJ79" s="10">
        <f t="shared" si="56"/>
        <v>1999</v>
      </c>
      <c r="AK79" s="10">
        <f t="shared" si="56"/>
        <v>2000</v>
      </c>
      <c r="AL79" s="10">
        <f t="shared" si="56"/>
        <v>2001</v>
      </c>
      <c r="AM79" s="10">
        <f t="shared" si="56"/>
        <v>2002</v>
      </c>
      <c r="AN79" s="10">
        <f t="shared" si="56"/>
        <v>2003</v>
      </c>
      <c r="AO79" s="10">
        <f t="shared" si="56"/>
        <v>2004</v>
      </c>
      <c r="AP79" s="10">
        <f t="shared" si="56"/>
        <v>2005</v>
      </c>
      <c r="AQ79" s="10">
        <f t="shared" si="56"/>
        <v>2006</v>
      </c>
      <c r="AR79" s="10">
        <f t="shared" si="56"/>
        <v>2007</v>
      </c>
      <c r="AS79" s="10">
        <f t="shared" si="56"/>
        <v>2008</v>
      </c>
      <c r="AT79" s="10">
        <f t="shared" si="56"/>
        <v>2009</v>
      </c>
      <c r="AU79" s="10">
        <f t="shared" si="56"/>
        <v>2010</v>
      </c>
      <c r="AV79" s="10">
        <f t="shared" si="56"/>
        <v>2011</v>
      </c>
      <c r="AW79" s="10">
        <f t="shared" si="56"/>
        <v>2012</v>
      </c>
      <c r="AX79" s="10">
        <f t="shared" si="56"/>
        <v>2013</v>
      </c>
      <c r="AY79" s="10">
        <f t="shared" si="56"/>
        <v>2014</v>
      </c>
      <c r="AZ79" s="10">
        <f t="shared" si="56"/>
        <v>2015</v>
      </c>
      <c r="BA79" s="10">
        <f t="shared" si="56"/>
        <v>2016</v>
      </c>
      <c r="BB79" s="10">
        <f t="shared" si="56"/>
        <v>2017</v>
      </c>
      <c r="BC79" s="10">
        <f t="shared" si="56"/>
        <v>2018</v>
      </c>
      <c r="BD79" s="10">
        <f t="shared" si="56"/>
        <v>2019</v>
      </c>
      <c r="BE79" s="10">
        <f t="shared" si="56"/>
        <v>2020</v>
      </c>
      <c r="BF79" s="10" t="s">
        <v>23</v>
      </c>
      <c r="BG79" s="118" t="s">
        <v>2</v>
      </c>
    </row>
    <row r="80" spans="1:59" s="26" customFormat="1" ht="15" customHeight="1">
      <c r="A80" s="198"/>
      <c r="B80" s="1"/>
      <c r="C80" s="1"/>
      <c r="D80" s="1"/>
      <c r="E80" s="1"/>
      <c r="F80" s="1"/>
      <c r="G80" s="1"/>
      <c r="H80" s="1"/>
      <c r="I80" s="1"/>
      <c r="J80" s="1"/>
      <c r="K80" s="1"/>
      <c r="L80" s="1"/>
      <c r="M80" s="1"/>
      <c r="N80" s="1"/>
      <c r="O80" s="1"/>
      <c r="P80" s="1"/>
      <c r="Q80" s="1"/>
      <c r="R80" s="1"/>
      <c r="S80" s="1"/>
      <c r="T80" s="1"/>
      <c r="U80" s="1"/>
      <c r="V80" s="944" t="s">
        <v>1375</v>
      </c>
      <c r="W80" s="198"/>
      <c r="X80" s="1"/>
      <c r="Y80" s="1"/>
      <c r="Z80" s="944" t="s">
        <v>890</v>
      </c>
      <c r="AA80" s="1902"/>
      <c r="AB80" s="1923">
        <f t="shared" ref="AB80:AS81" si="57">AB68/$AA68-1</f>
        <v>2.4376159495793637E-3</v>
      </c>
      <c r="AC80" s="1923">
        <f t="shared" si="57"/>
        <v>1.5746861857514949E-2</v>
      </c>
      <c r="AD80" s="1923">
        <f t="shared" si="57"/>
        <v>-3.1161442906491699E-2</v>
      </c>
      <c r="AE80" s="1923">
        <f t="shared" si="57"/>
        <v>6.2235571750516305E-2</v>
      </c>
      <c r="AF80" s="1923">
        <f t="shared" si="57"/>
        <v>2.8153630019201792E-2</v>
      </c>
      <c r="AG80" s="1923">
        <f t="shared" si="57"/>
        <v>3.4425900511033891E-2</v>
      </c>
      <c r="AH80" s="1923">
        <f t="shared" si="57"/>
        <v>2.4210901387455186E-2</v>
      </c>
      <c r="AI80" s="1923">
        <f t="shared" si="57"/>
        <v>-9.648414590491039E-3</v>
      </c>
      <c r="AJ80" s="1923">
        <f t="shared" si="57"/>
        <v>4.9971115460022641E-2</v>
      </c>
      <c r="AK80" s="1923">
        <f t="shared" si="57"/>
        <v>7.3173386662245044E-2</v>
      </c>
      <c r="AL80" s="1923">
        <f t="shared" si="57"/>
        <v>4.8935732908721663E-2</v>
      </c>
      <c r="AM80" s="1923">
        <f t="shared" si="57"/>
        <v>0.12186051389035679</v>
      </c>
      <c r="AN80" s="1923">
        <f t="shared" si="57"/>
        <v>0.17371509642099148</v>
      </c>
      <c r="AO80" s="1923">
        <f t="shared" si="57"/>
        <v>0.16741403106855279</v>
      </c>
      <c r="AP80" s="1923">
        <f t="shared" si="57"/>
        <v>0.22015247430721785</v>
      </c>
      <c r="AQ80" s="1923">
        <f t="shared" si="57"/>
        <v>0.19582326350699031</v>
      </c>
      <c r="AR80" s="1923">
        <f t="shared" si="57"/>
        <v>0.33215448946997017</v>
      </c>
      <c r="AS80" s="1923">
        <f t="shared" si="57"/>
        <v>0.28002585255656398</v>
      </c>
      <c r="AT80" s="1923">
        <f t="shared" ref="AT80:AX85" si="58">AT68/$AA68-1</f>
        <v>0.19782234489694694</v>
      </c>
      <c r="AU80" s="1923">
        <f t="shared" si="58"/>
        <v>0.28578637597424916</v>
      </c>
      <c r="AV80" s="1923">
        <f t="shared" si="58"/>
        <v>0.45115340308284169</v>
      </c>
      <c r="AW80" s="1923">
        <f t="shared" si="58"/>
        <v>0.57784842880556586</v>
      </c>
      <c r="AX80" s="1923">
        <f t="shared" si="58"/>
        <v>0.58296343400665696</v>
      </c>
      <c r="AY80" s="1923">
        <f t="shared" ref="AY80:BB88" si="59">AY68/$AA68-1</f>
        <v>0.50024659428767615</v>
      </c>
      <c r="AZ80" s="1923">
        <f t="shared" si="59"/>
        <v>0.43088181816721582</v>
      </c>
      <c r="BA80" s="1923">
        <f t="shared" si="59"/>
        <v>0.4184417630065278</v>
      </c>
      <c r="BB80" s="1923">
        <f t="shared" si="59"/>
        <v>0.38051708891154346</v>
      </c>
      <c r="BC80" s="1923">
        <f t="shared" ref="BC80:BE80" si="60">BC68/$AA68-1</f>
        <v>0.28209356303200583</v>
      </c>
      <c r="BD80" s="176">
        <f t="shared" si="60"/>
        <v>-1</v>
      </c>
      <c r="BE80" s="176">
        <f t="shared" si="60"/>
        <v>-1</v>
      </c>
      <c r="BF80" s="171"/>
      <c r="BG80" s="171"/>
    </row>
    <row r="81" spans="1:59" s="26" customFormat="1" ht="15" customHeight="1">
      <c r="A81" s="198"/>
      <c r="B81" s="1"/>
      <c r="C81" s="1"/>
      <c r="D81" s="1"/>
      <c r="E81" s="1"/>
      <c r="F81" s="1"/>
      <c r="G81" s="1"/>
      <c r="H81" s="1"/>
      <c r="I81" s="1"/>
      <c r="J81" s="1"/>
      <c r="K81" s="1"/>
      <c r="L81" s="1"/>
      <c r="M81" s="1"/>
      <c r="N81" s="1"/>
      <c r="O81" s="1"/>
      <c r="P81" s="1"/>
      <c r="Q81" s="1"/>
      <c r="R81" s="1"/>
      <c r="S81" s="1"/>
      <c r="T81" s="1"/>
      <c r="U81" s="1"/>
      <c r="V81" s="944" t="s">
        <v>400</v>
      </c>
      <c r="W81" s="198"/>
      <c r="X81" s="1"/>
      <c r="Y81" s="1"/>
      <c r="Z81" s="944" t="s">
        <v>891</v>
      </c>
      <c r="AA81" s="1902"/>
      <c r="AB81" s="1923">
        <f t="shared" si="57"/>
        <v>-9.8848315827526623E-3</v>
      </c>
      <c r="AC81" s="1923">
        <f t="shared" ref="AC81:AS81" si="61">AC69/$AA69-1</f>
        <v>-2.4504293166106139E-2</v>
      </c>
      <c r="AD81" s="1923">
        <f t="shared" si="61"/>
        <v>-2.1887697293281438E-2</v>
      </c>
      <c r="AE81" s="1923">
        <f t="shared" si="61"/>
        <v>3.1317897822640273E-3</v>
      </c>
      <c r="AF81" s="1923">
        <f t="shared" si="61"/>
        <v>2.2456059491092528E-2</v>
      </c>
      <c r="AG81" s="1923">
        <f t="shared" si="61"/>
        <v>3.0840016537246662E-2</v>
      </c>
      <c r="AH81" s="1923">
        <f t="shared" si="61"/>
        <v>2.0314488277795917E-2</v>
      </c>
      <c r="AI81" s="1923">
        <f t="shared" si="61"/>
        <v>-4.9972411447545273E-2</v>
      </c>
      <c r="AJ81" s="1923">
        <f t="shared" si="61"/>
        <v>-3.7399086631552225E-2</v>
      </c>
      <c r="AK81" s="1923">
        <f t="shared" si="61"/>
        <v>-8.772470259807652E-3</v>
      </c>
      <c r="AL81" s="1923">
        <f t="shared" si="61"/>
        <v>-2.6153625842474604E-2</v>
      </c>
      <c r="AM81" s="1923">
        <f t="shared" si="61"/>
        <v>-9.7457918316583569E-3</v>
      </c>
      <c r="AN81" s="1923">
        <f t="shared" si="61"/>
        <v>-1.5761177846442931E-2</v>
      </c>
      <c r="AO81" s="1923">
        <f t="shared" si="61"/>
        <v>-1.7200152240258282E-2</v>
      </c>
      <c r="AP81" s="1923">
        <f t="shared" si="61"/>
        <v>-4.4363641241893181E-2</v>
      </c>
      <c r="AQ81" s="1923">
        <f t="shared" si="61"/>
        <v>-5.1876008683991004E-2</v>
      </c>
      <c r="AR81" s="1923">
        <f t="shared" si="61"/>
        <v>-5.7114441380228476E-2</v>
      </c>
      <c r="AS81" s="1923">
        <f t="shared" si="61"/>
        <v>-0.13990461738791271</v>
      </c>
      <c r="AT81" s="1923">
        <f t="shared" si="58"/>
        <v>-0.18837123109168386</v>
      </c>
      <c r="AU81" s="1923">
        <f t="shared" si="58"/>
        <v>-0.14105555352061672</v>
      </c>
      <c r="AV81" s="1923">
        <f t="shared" si="58"/>
        <v>-0.14400809992844266</v>
      </c>
      <c r="AW81" s="1923">
        <f t="shared" si="58"/>
        <v>-0.14496721500886445</v>
      </c>
      <c r="AX81" s="1923">
        <f t="shared" si="58"/>
        <v>-0.13034439224307226</v>
      </c>
      <c r="AY81" s="1923">
        <f t="shared" si="59"/>
        <v>-0.15198685583682103</v>
      </c>
      <c r="AZ81" s="1923">
        <f t="shared" si="59"/>
        <v>-0.17783741589783275</v>
      </c>
      <c r="BA81" s="1923">
        <f t="shared" si="59"/>
        <v>-0.21748786649688723</v>
      </c>
      <c r="BB81" s="1923">
        <f t="shared" si="59"/>
        <v>-0.22835231121253496</v>
      </c>
      <c r="BC81" s="1923">
        <f t="shared" ref="BC81:BE81" si="62">BC69/$AA69-1</f>
        <v>-0.24839851140884384</v>
      </c>
      <c r="BD81" s="176">
        <f t="shared" si="62"/>
        <v>-1</v>
      </c>
      <c r="BE81" s="176">
        <f t="shared" si="62"/>
        <v>-1</v>
      </c>
      <c r="BF81" s="171"/>
      <c r="BG81" s="171"/>
    </row>
    <row r="82" spans="1:59" s="26" customFormat="1" ht="15" customHeight="1">
      <c r="A82" s="198"/>
      <c r="B82" s="1"/>
      <c r="C82" s="1"/>
      <c r="D82" s="1"/>
      <c r="E82" s="1"/>
      <c r="F82" s="1"/>
      <c r="G82" s="1"/>
      <c r="H82" s="1"/>
      <c r="I82" s="1"/>
      <c r="J82" s="1"/>
      <c r="K82" s="1"/>
      <c r="L82" s="1"/>
      <c r="M82" s="1"/>
      <c r="N82" s="1"/>
      <c r="O82" s="1"/>
      <c r="P82" s="1"/>
      <c r="Q82" s="1"/>
      <c r="R82" s="1"/>
      <c r="S82" s="1"/>
      <c r="T82" s="1"/>
      <c r="U82" s="1"/>
      <c r="V82" s="944" t="s">
        <v>401</v>
      </c>
      <c r="W82" s="198"/>
      <c r="X82" s="1"/>
      <c r="Y82" s="1"/>
      <c r="Z82" s="944" t="s">
        <v>892</v>
      </c>
      <c r="AA82" s="1902"/>
      <c r="AB82" s="1923">
        <f t="shared" ref="AB82:AS82" si="63">AB70/$AA70-1</f>
        <v>5.8375531944040215E-2</v>
      </c>
      <c r="AC82" s="1923">
        <f t="shared" si="63"/>
        <v>9.170237473599907E-2</v>
      </c>
      <c r="AD82" s="1923">
        <f t="shared" si="63"/>
        <v>0.1107559813739738</v>
      </c>
      <c r="AE82" s="1923">
        <f t="shared" si="63"/>
        <v>0.15730563530102581</v>
      </c>
      <c r="AF82" s="1923">
        <f t="shared" si="63"/>
        <v>0.20402998915469106</v>
      </c>
      <c r="AG82" s="1923">
        <f t="shared" si="63"/>
        <v>0.23778213156208694</v>
      </c>
      <c r="AH82" s="1923">
        <f t="shared" si="63"/>
        <v>0.24723871625247962</v>
      </c>
      <c r="AI82" s="1923">
        <f t="shared" si="63"/>
        <v>0.23842523319971454</v>
      </c>
      <c r="AJ82" s="1923">
        <f t="shared" si="63"/>
        <v>0.258930030544543</v>
      </c>
      <c r="AK82" s="1923">
        <f t="shared" si="63"/>
        <v>0.25708712398314604</v>
      </c>
      <c r="AL82" s="1923">
        <f t="shared" si="63"/>
        <v>0.27794668964129721</v>
      </c>
      <c r="AM82" s="1923">
        <f t="shared" si="63"/>
        <v>0.25982860652552398</v>
      </c>
      <c r="AN82" s="1923">
        <f t="shared" si="63"/>
        <v>0.23974434414756463</v>
      </c>
      <c r="AO82" s="1923">
        <f t="shared" si="63"/>
        <v>0.21026376858788498</v>
      </c>
      <c r="AP82" s="1923">
        <f t="shared" si="63"/>
        <v>0.18305539393689996</v>
      </c>
      <c r="AQ82" s="1923">
        <f t="shared" si="63"/>
        <v>0.16988105446668356</v>
      </c>
      <c r="AR82" s="1923">
        <f t="shared" si="63"/>
        <v>0.15622107830213294</v>
      </c>
      <c r="AS82" s="1923">
        <f t="shared" si="63"/>
        <v>0.11835560726677286</v>
      </c>
      <c r="AT82" s="1923">
        <f t="shared" si="58"/>
        <v>0.10201038089508097</v>
      </c>
      <c r="AU82" s="1923">
        <f t="shared" si="58"/>
        <v>0.10440051903120207</v>
      </c>
      <c r="AV82" s="1923">
        <f t="shared" si="58"/>
        <v>8.0365563043253374E-2</v>
      </c>
      <c r="AW82" s="1923">
        <f t="shared" si="58"/>
        <v>8.4675308850598485E-2</v>
      </c>
      <c r="AX82" s="1923">
        <f t="shared" si="58"/>
        <v>7.0299195061230835E-2</v>
      </c>
      <c r="AY82" s="1923">
        <f t="shared" si="59"/>
        <v>4.5500328681222113E-2</v>
      </c>
      <c r="AZ82" s="1923">
        <f t="shared" si="59"/>
        <v>3.9143172812660554E-2</v>
      </c>
      <c r="BA82" s="1923">
        <f t="shared" si="59"/>
        <v>2.9670890179395615E-2</v>
      </c>
      <c r="BB82" s="1923">
        <f t="shared" si="59"/>
        <v>2.1933806391986721E-2</v>
      </c>
      <c r="BC82" s="1923">
        <f t="shared" ref="BC82:BE82" si="64">BC70/$AA70-1</f>
        <v>9.5970249263708229E-3</v>
      </c>
      <c r="BD82" s="176">
        <f t="shared" si="64"/>
        <v>-1</v>
      </c>
      <c r="BE82" s="176">
        <f t="shared" si="64"/>
        <v>-1</v>
      </c>
      <c r="BF82" s="171"/>
      <c r="BG82" s="171"/>
    </row>
    <row r="83" spans="1:59" s="26" customFormat="1" ht="15" customHeight="1">
      <c r="A83" s="198"/>
      <c r="B83" s="1"/>
      <c r="C83" s="1"/>
      <c r="D83" s="1"/>
      <c r="E83" s="1"/>
      <c r="F83" s="1"/>
      <c r="G83" s="1"/>
      <c r="H83" s="1"/>
      <c r="I83" s="1"/>
      <c r="J83" s="1"/>
      <c r="K83" s="1"/>
      <c r="L83" s="1"/>
      <c r="M83" s="1"/>
      <c r="N83" s="1"/>
      <c r="O83" s="1"/>
      <c r="P83" s="1"/>
      <c r="Q83" s="1"/>
      <c r="R83" s="1"/>
      <c r="S83" s="1"/>
      <c r="T83" s="1"/>
      <c r="U83" s="1"/>
      <c r="V83" s="944" t="s">
        <v>402</v>
      </c>
      <c r="W83" s="198"/>
      <c r="X83" s="1"/>
      <c r="Y83" s="1"/>
      <c r="Z83" s="944" t="s">
        <v>893</v>
      </c>
      <c r="AA83" s="1902"/>
      <c r="AB83" s="1923">
        <f t="shared" ref="AB83:AS83" si="65">AB71/$AA71-1</f>
        <v>8.0777687486111027E-3</v>
      </c>
      <c r="AC83" s="1923">
        <f t="shared" si="65"/>
        <v>2.2423014146520037E-2</v>
      </c>
      <c r="AD83" s="1923">
        <f t="shared" si="65"/>
        <v>6.6131167353178144E-2</v>
      </c>
      <c r="AE83" s="1923">
        <f t="shared" si="65"/>
        <v>5.5908351947814516E-2</v>
      </c>
      <c r="AF83" s="1923">
        <f t="shared" si="65"/>
        <v>0.10526003763649627</v>
      </c>
      <c r="AG83" s="1923">
        <f t="shared" si="65"/>
        <v>9.8194929186545821E-2</v>
      </c>
      <c r="AH83" s="1923">
        <f t="shared" si="65"/>
        <v>0.10300547696772089</v>
      </c>
      <c r="AI83" s="1923">
        <f t="shared" si="65"/>
        <v>0.13619165396952715</v>
      </c>
      <c r="AJ83" s="1923">
        <f t="shared" si="65"/>
        <v>0.17352641275290659</v>
      </c>
      <c r="AK83" s="1923">
        <f t="shared" si="65"/>
        <v>0.19812231409782366</v>
      </c>
      <c r="AL83" s="1923">
        <f t="shared" si="65"/>
        <v>0.19062957433047378</v>
      </c>
      <c r="AM83" s="1923">
        <f t="shared" si="65"/>
        <v>0.2125326910890124</v>
      </c>
      <c r="AN83" s="1923">
        <f t="shared" si="65"/>
        <v>0.18817393031488816</v>
      </c>
      <c r="AO83" s="1923">
        <f t="shared" si="65"/>
        <v>0.21712986211341057</v>
      </c>
      <c r="AP83" s="1923">
        <f t="shared" si="65"/>
        <v>0.23056834950042293</v>
      </c>
      <c r="AQ83" s="1923">
        <f t="shared" si="65"/>
        <v>0.17735578042376554</v>
      </c>
      <c r="AR83" s="1923">
        <f t="shared" si="65"/>
        <v>0.11747337981009887</v>
      </c>
      <c r="AS83" s="1923">
        <f t="shared" si="65"/>
        <v>4.5871784315322017E-2</v>
      </c>
      <c r="AT83" s="1923">
        <f t="shared" si="58"/>
        <v>-2.0332189425875113E-2</v>
      </c>
      <c r="AU83" s="1923">
        <f t="shared" si="58"/>
        <v>-1.6011646701369231E-2</v>
      </c>
      <c r="AV83" s="1923">
        <f t="shared" si="58"/>
        <v>-4.166043012771492E-2</v>
      </c>
      <c r="AW83" s="1923">
        <f t="shared" si="58"/>
        <v>-8.3942165522012169E-2</v>
      </c>
      <c r="AX83" s="1923">
        <f t="shared" si="58"/>
        <v>-6.2503350492148946E-2</v>
      </c>
      <c r="AY83" s="1923">
        <f t="shared" si="59"/>
        <v>-0.10945163508178768</v>
      </c>
      <c r="AZ83" s="1923">
        <f t="shared" si="59"/>
        <v>-0.12727608380119426</v>
      </c>
      <c r="BA83" s="1923">
        <f t="shared" si="59"/>
        <v>-0.11690080919283419</v>
      </c>
      <c r="BB83" s="1923">
        <f t="shared" si="59"/>
        <v>-9.5200933641659491E-2</v>
      </c>
      <c r="BC83" s="1923">
        <f t="shared" ref="BC83:BE83" si="66">BC71/$AA71-1</f>
        <v>-0.12764180133826075</v>
      </c>
      <c r="BD83" s="176">
        <f t="shared" si="66"/>
        <v>-1</v>
      </c>
      <c r="BE83" s="176">
        <f t="shared" si="66"/>
        <v>-1</v>
      </c>
      <c r="BF83" s="171"/>
      <c r="BG83" s="171"/>
    </row>
    <row r="84" spans="1:59" s="26" customFormat="1" ht="15" customHeight="1">
      <c r="A84" s="198"/>
      <c r="B84" s="1"/>
      <c r="C84" s="1"/>
      <c r="D84" s="1"/>
      <c r="E84" s="1"/>
      <c r="F84" s="1"/>
      <c r="G84" s="1"/>
      <c r="H84" s="1"/>
      <c r="I84" s="1"/>
      <c r="J84" s="1"/>
      <c r="K84" s="1"/>
      <c r="L84" s="1"/>
      <c r="M84" s="1"/>
      <c r="N84" s="1"/>
      <c r="O84" s="1"/>
      <c r="P84" s="1"/>
      <c r="Q84" s="1"/>
      <c r="R84" s="1"/>
      <c r="S84" s="1"/>
      <c r="T84" s="1"/>
      <c r="U84" s="1"/>
      <c r="V84" s="944" t="s">
        <v>403</v>
      </c>
      <c r="W84" s="198"/>
      <c r="X84" s="1"/>
      <c r="Y84" s="1"/>
      <c r="Z84" s="944" t="s">
        <v>894</v>
      </c>
      <c r="AA84" s="1902"/>
      <c r="AB84" s="1923">
        <f t="shared" ref="AB84:AS84" si="67">AB72/$AA72-1</f>
        <v>0.12162046209732491</v>
      </c>
      <c r="AC84" s="1923">
        <f t="shared" si="67"/>
        <v>8.735836488889781E-2</v>
      </c>
      <c r="AD84" s="1923">
        <f t="shared" si="67"/>
        <v>0.10485993336144595</v>
      </c>
      <c r="AE84" s="1923">
        <f t="shared" si="67"/>
        <v>0.20609645669292576</v>
      </c>
      <c r="AF84" s="1923">
        <f t="shared" si="67"/>
        <v>1.7219751318708165</v>
      </c>
      <c r="AG84" s="1923">
        <f t="shared" si="67"/>
        <v>1.9789159369639582</v>
      </c>
      <c r="AH84" s="1923">
        <f t="shared" si="67"/>
        <v>2.0294553095356007</v>
      </c>
      <c r="AI84" s="1923">
        <f t="shared" si="67"/>
        <v>1.6027542160919928</v>
      </c>
      <c r="AJ84" s="1923">
        <f t="shared" si="67"/>
        <v>1.8152320091424725</v>
      </c>
      <c r="AK84" s="1923">
        <f t="shared" si="67"/>
        <v>1.6703384565664696</v>
      </c>
      <c r="AL84" s="1923">
        <f t="shared" si="67"/>
        <v>1.8614094712910334</v>
      </c>
      <c r="AM84" s="1923">
        <f t="shared" si="67"/>
        <v>1.7382152024107649</v>
      </c>
      <c r="AN84" s="1923">
        <f t="shared" si="67"/>
        <v>1.640032873492145</v>
      </c>
      <c r="AO84" s="1923">
        <f t="shared" si="67"/>
        <v>1.4933851206643411</v>
      </c>
      <c r="AP84" s="1923">
        <f t="shared" si="67"/>
        <v>1.6505395562364358</v>
      </c>
      <c r="AQ84" s="1923">
        <f t="shared" si="67"/>
        <v>1.8872317391582394</v>
      </c>
      <c r="AR84" s="1923">
        <f t="shared" si="67"/>
        <v>2.213637908016147</v>
      </c>
      <c r="AS84" s="1923">
        <f t="shared" si="67"/>
        <v>1.9501794386259625</v>
      </c>
      <c r="AT84" s="1923">
        <f t="shared" si="58"/>
        <v>1.614401766087759</v>
      </c>
      <c r="AU84" s="1923">
        <f t="shared" si="58"/>
        <v>1.4771252077855479</v>
      </c>
      <c r="AV84" s="1923">
        <f t="shared" si="58"/>
        <v>1.4924062332814514</v>
      </c>
      <c r="AW84" s="1923">
        <f t="shared" si="58"/>
        <v>1.5591767131001699</v>
      </c>
      <c r="AX84" s="1923">
        <f t="shared" si="58"/>
        <v>1.2873744621834264</v>
      </c>
      <c r="AY84" s="1923">
        <f t="shared" si="59"/>
        <v>1.3441680092566366</v>
      </c>
      <c r="AZ84" s="1923">
        <f t="shared" si="59"/>
        <v>1.2169742241754333</v>
      </c>
      <c r="BA84" s="1923">
        <f t="shared" si="59"/>
        <v>1.3860727807479494</v>
      </c>
      <c r="BB84" s="1923">
        <f t="shared" si="59"/>
        <v>1.2762989080723535</v>
      </c>
      <c r="BC84" s="1923">
        <f t="shared" ref="BC84:BE84" si="68">BC72/$AA72-1</f>
        <v>1.1590199842242188</v>
      </c>
      <c r="BD84" s="176">
        <f t="shared" si="68"/>
        <v>-1</v>
      </c>
      <c r="BE84" s="176">
        <f t="shared" si="68"/>
        <v>-1</v>
      </c>
      <c r="BF84" s="171"/>
      <c r="BG84" s="171"/>
    </row>
    <row r="85" spans="1:59" s="26" customFormat="1" ht="15" customHeight="1">
      <c r="A85" s="198"/>
      <c r="B85" s="1"/>
      <c r="C85" s="1"/>
      <c r="D85" s="1"/>
      <c r="E85" s="1"/>
      <c r="F85" s="1"/>
      <c r="G85" s="1"/>
      <c r="H85" s="1"/>
      <c r="I85" s="1"/>
      <c r="J85" s="1"/>
      <c r="K85" s="1"/>
      <c r="L85" s="1"/>
      <c r="M85" s="1"/>
      <c r="N85" s="1"/>
      <c r="O85" s="1"/>
      <c r="P85" s="1"/>
      <c r="Q85" s="1"/>
      <c r="R85" s="1"/>
      <c r="S85" s="1"/>
      <c r="T85" s="1"/>
      <c r="U85" s="1"/>
      <c r="V85" s="944" t="s">
        <v>1243</v>
      </c>
      <c r="W85" s="198"/>
      <c r="X85" s="1"/>
      <c r="Y85" s="1"/>
      <c r="Z85" s="944" t="s">
        <v>1244</v>
      </c>
      <c r="AA85" s="1902"/>
      <c r="AB85" s="1923">
        <f t="shared" ref="AB85:AS85" si="69">AB73/$AA73-1</f>
        <v>1.8778049328897373E-2</v>
      </c>
      <c r="AC85" s="1923">
        <f t="shared" si="69"/>
        <v>1.7377936838175456E-2</v>
      </c>
      <c r="AD85" s="1923">
        <f t="shared" si="69"/>
        <v>-2.6399839342439169E-3</v>
      </c>
      <c r="AE85" s="1923">
        <f t="shared" si="69"/>
        <v>2.2884109259792895E-2</v>
      </c>
      <c r="AF85" s="1923">
        <f t="shared" si="69"/>
        <v>2.8007278439498462E-2</v>
      </c>
      <c r="AG85" s="1923">
        <f t="shared" si="69"/>
        <v>3.690704873795414E-2</v>
      </c>
      <c r="AH85" s="1923">
        <f t="shared" si="69"/>
        <v>-2.6214548429520645E-3</v>
      </c>
      <c r="AI85" s="1923">
        <f t="shared" si="69"/>
        <v>-9.516754645224379E-2</v>
      </c>
      <c r="AJ85" s="1923">
        <f t="shared" si="69"/>
        <v>-9.0301244829454563E-2</v>
      </c>
      <c r="AK85" s="1923">
        <f t="shared" si="69"/>
        <v>-8.2384097944213863E-2</v>
      </c>
      <c r="AL85" s="1923">
        <f t="shared" si="69"/>
        <v>-0.10262207886824315</v>
      </c>
      <c r="AM85" s="1923">
        <f t="shared" si="69"/>
        <v>-0.14258406161485715</v>
      </c>
      <c r="AN85" s="1923">
        <f t="shared" si="69"/>
        <v>-0.15527892463697723</v>
      </c>
      <c r="AO85" s="1923">
        <f t="shared" si="69"/>
        <v>-0.15576828082189376</v>
      </c>
      <c r="AP85" s="1923">
        <f t="shared" si="69"/>
        <v>-0.13933970621343972</v>
      </c>
      <c r="AQ85" s="1923">
        <f t="shared" si="69"/>
        <v>-0.13431946116829019</v>
      </c>
      <c r="AR85" s="1923">
        <f t="shared" si="69"/>
        <v>-0.14661189161322308</v>
      </c>
      <c r="AS85" s="1923">
        <f t="shared" si="69"/>
        <v>-0.21319511519140089</v>
      </c>
      <c r="AT85" s="1923">
        <f t="shared" si="58"/>
        <v>-0.29813370904114078</v>
      </c>
      <c r="AU85" s="1923">
        <f t="shared" si="58"/>
        <v>-0.28215010200101975</v>
      </c>
      <c r="AV85" s="1923">
        <f t="shared" si="58"/>
        <v>-0.28457200621123857</v>
      </c>
      <c r="AW85" s="1923">
        <f t="shared" si="58"/>
        <v>-0.28382464875187297</v>
      </c>
      <c r="AX85" s="1923">
        <f t="shared" si="58"/>
        <v>-0.25695956468163783</v>
      </c>
      <c r="AY85" s="1923">
        <f t="shared" si="59"/>
        <v>-0.2661797842216882</v>
      </c>
      <c r="AZ85" s="1923">
        <f t="shared" si="59"/>
        <v>-0.2872225264473498</v>
      </c>
      <c r="BA85" s="1923">
        <f t="shared" si="59"/>
        <v>-0.29352149829617158</v>
      </c>
      <c r="BB85" s="1923">
        <f t="shared" si="59"/>
        <v>-0.28384541150019127</v>
      </c>
      <c r="BC85" s="1923">
        <f t="shared" ref="BC85:BE85" si="70">BC73/$AA73-1</f>
        <v>-0.29306597029546444</v>
      </c>
      <c r="BD85" s="176">
        <f t="shared" si="70"/>
        <v>-1</v>
      </c>
      <c r="BE85" s="176">
        <f t="shared" si="70"/>
        <v>-1</v>
      </c>
      <c r="BF85" s="171"/>
      <c r="BG85" s="171"/>
    </row>
    <row r="86" spans="1:59" s="26" customFormat="1" ht="15" customHeight="1">
      <c r="A86" s="198"/>
      <c r="B86" s="1"/>
      <c r="C86" s="1"/>
      <c r="D86" s="1"/>
      <c r="E86" s="1"/>
      <c r="F86" s="1"/>
      <c r="G86" s="1"/>
      <c r="H86" s="1"/>
      <c r="I86" s="1"/>
      <c r="J86" s="1"/>
      <c r="K86" s="1"/>
      <c r="L86" s="1"/>
      <c r="M86" s="1"/>
      <c r="N86" s="1"/>
      <c r="O86" s="1"/>
      <c r="P86" s="1"/>
      <c r="Q86" s="1"/>
      <c r="R86" s="1"/>
      <c r="S86" s="1"/>
      <c r="T86" s="1"/>
      <c r="U86" s="1"/>
      <c r="V86" s="944" t="s">
        <v>404</v>
      </c>
      <c r="W86" s="198"/>
      <c r="X86" s="1"/>
      <c r="Y86" s="1"/>
      <c r="Z86" s="944" t="s">
        <v>673</v>
      </c>
      <c r="AA86" s="1903"/>
      <c r="AB86" s="1923">
        <f>AB74/$AA74-1</f>
        <v>-0.10019550711142888</v>
      </c>
      <c r="AC86" s="1923">
        <f t="shared" ref="AC86:AW86" si="71">AC74/$AA74-1</f>
        <v>-0.19030922644437875</v>
      </c>
      <c r="AD86" s="1923">
        <f t="shared" si="71"/>
        <v>-0.1401941080631447</v>
      </c>
      <c r="AE86" s="1923">
        <f t="shared" si="71"/>
        <v>-0.43742427241193937</v>
      </c>
      <c r="AF86" s="1923">
        <f t="shared" si="71"/>
        <v>-0.41018986147803438</v>
      </c>
      <c r="AG86" s="1923">
        <f t="shared" si="71"/>
        <v>-0.42580350106661191</v>
      </c>
      <c r="AH86" s="1923">
        <f t="shared" si="71"/>
        <v>-0.38986028967899877</v>
      </c>
      <c r="AI86" s="1923">
        <f t="shared" si="71"/>
        <v>-0.38094524756483605</v>
      </c>
      <c r="AJ86" s="1923">
        <f t="shared" si="71"/>
        <v>-0.39184604627091579</v>
      </c>
      <c r="AK86" s="1923">
        <f t="shared" si="71"/>
        <v>-0.27320900378409707</v>
      </c>
      <c r="AL86" s="1923">
        <f t="shared" si="71"/>
        <v>-0.39613285976583978</v>
      </c>
      <c r="AM86" s="1923">
        <f t="shared" si="71"/>
        <v>-0.32968726693982842</v>
      </c>
      <c r="AN86" s="1923">
        <f t="shared" si="71"/>
        <v>-0.2934786824158172</v>
      </c>
      <c r="AO86" s="1923">
        <f t="shared" si="71"/>
        <v>-0.33940913274758244</v>
      </c>
      <c r="AP86" s="1923">
        <f t="shared" si="71"/>
        <v>-0.32571624015796119</v>
      </c>
      <c r="AQ86" s="1923">
        <f t="shared" si="71"/>
        <v>-0.37018676917967841</v>
      </c>
      <c r="AR86" s="1923">
        <f t="shared" si="71"/>
        <v>-0.17869406876618421</v>
      </c>
      <c r="AS86" s="1923">
        <f t="shared" si="71"/>
        <v>-0.27740612368951612</v>
      </c>
      <c r="AT86" s="1923">
        <f t="shared" si="71"/>
        <v>-0.35931770463180102</v>
      </c>
      <c r="AU86" s="1923">
        <f t="shared" si="71"/>
        <v>-0.3382302886300893</v>
      </c>
      <c r="AV86" s="1923">
        <f t="shared" si="71"/>
        <v>-0.31899660885245551</v>
      </c>
      <c r="AW86" s="1923">
        <f t="shared" si="71"/>
        <v>-0.14571274667003209</v>
      </c>
      <c r="AX86" s="1923">
        <f>AX74/$AA74-1</f>
        <v>-5.1098632966169899E-2</v>
      </c>
      <c r="AY86" s="1923">
        <f t="shared" si="59"/>
        <v>-9.4247328080049875E-2</v>
      </c>
      <c r="AZ86" s="1923">
        <f t="shared" si="59"/>
        <v>-0.24550273080904195</v>
      </c>
      <c r="BA86" s="1923">
        <f t="shared" si="59"/>
        <v>-0.26780694920783799</v>
      </c>
      <c r="BB86" s="1923">
        <f>BB74/$AA74-1</f>
        <v>-0.20124632429521783</v>
      </c>
      <c r="BC86" s="1923">
        <f t="shared" ref="BC86:BE86" si="72">BC74/$AA74-1</f>
        <v>-0.20124632429521783</v>
      </c>
      <c r="BD86" s="176">
        <f t="shared" si="72"/>
        <v>-1</v>
      </c>
      <c r="BE86" s="176">
        <f t="shared" si="72"/>
        <v>-1</v>
      </c>
      <c r="BF86" s="318"/>
      <c r="BG86" s="318"/>
    </row>
    <row r="87" spans="1:59" s="26" customFormat="1" ht="15" customHeight="1" thickBot="1">
      <c r="A87" s="198"/>
      <c r="B87" s="1"/>
      <c r="C87" s="1"/>
      <c r="D87" s="1"/>
      <c r="E87" s="1"/>
      <c r="F87" s="1"/>
      <c r="G87" s="1"/>
      <c r="H87" s="1"/>
      <c r="I87" s="1"/>
      <c r="J87" s="1"/>
      <c r="K87" s="1"/>
      <c r="L87" s="1"/>
      <c r="M87" s="1"/>
      <c r="N87" s="1"/>
      <c r="O87" s="1"/>
      <c r="P87" s="1"/>
      <c r="Q87" s="1"/>
      <c r="R87" s="1"/>
      <c r="S87" s="1"/>
      <c r="T87" s="1"/>
      <c r="U87" s="1"/>
      <c r="V87" s="945" t="s">
        <v>405</v>
      </c>
      <c r="W87" s="198"/>
      <c r="X87" s="1"/>
      <c r="Y87" s="1"/>
      <c r="Z87" s="945" t="s">
        <v>678</v>
      </c>
      <c r="AA87" s="1904"/>
      <c r="AB87" s="1924">
        <f>AB75/$AA75-1</f>
        <v>1.2418368604860675E-3</v>
      </c>
      <c r="AC87" s="1924">
        <f t="shared" ref="AC87:AX87" si="73">AC75/$AA75-1</f>
        <v>8.0990348248198174E-2</v>
      </c>
      <c r="AD87" s="1924">
        <f t="shared" si="73"/>
        <v>6.2157499606508626E-2</v>
      </c>
      <c r="AE87" s="1924">
        <f t="shared" si="73"/>
        <v>0.25354288385014812</v>
      </c>
      <c r="AF87" s="1924">
        <f t="shared" si="73"/>
        <v>0.27273674106484291</v>
      </c>
      <c r="AG87" s="1924">
        <f t="shared" si="73"/>
        <v>0.30443975682816959</v>
      </c>
      <c r="AH87" s="1924">
        <f t="shared" si="73"/>
        <v>0.34887804039440273</v>
      </c>
      <c r="AI87" s="1924">
        <f t="shared" si="73"/>
        <v>0.34775784871212867</v>
      </c>
      <c r="AJ87" s="1924">
        <f t="shared" si="73"/>
        <v>0.33226667457848746</v>
      </c>
      <c r="AK87" s="1924">
        <f t="shared" si="73"/>
        <v>0.34352163877880093</v>
      </c>
      <c r="AL87" s="1924">
        <f t="shared" si="73"/>
        <v>0.24811440571142573</v>
      </c>
      <c r="AM87" s="1924">
        <f t="shared" si="73"/>
        <v>0.20089447998627041</v>
      </c>
      <c r="AN87" s="1924">
        <f t="shared" si="73"/>
        <v>0.19613855158866689</v>
      </c>
      <c r="AO87" s="1924">
        <f t="shared" si="73"/>
        <v>0.15399778242922246</v>
      </c>
      <c r="AP87" s="1924">
        <f t="shared" si="73"/>
        <v>0.11247104853589951</v>
      </c>
      <c r="AQ87" s="1924">
        <f t="shared" si="73"/>
        <v>4.8465723535871419E-2</v>
      </c>
      <c r="AR87" s="1924">
        <f t="shared" si="73"/>
        <v>6.4996684624180734E-2</v>
      </c>
      <c r="AS87" s="1924">
        <f t="shared" si="73"/>
        <v>0.14627925091394367</v>
      </c>
      <c r="AT87" s="1924">
        <f t="shared" si="73"/>
        <v>-4.240063075216538E-2</v>
      </c>
      <c r="AU87" s="1924">
        <f t="shared" si="73"/>
        <v>-2.3243662193178527E-2</v>
      </c>
      <c r="AV87" s="1924">
        <f t="shared" si="73"/>
        <v>-8.0684739013840323E-2</v>
      </c>
      <c r="AW87" s="1924">
        <f t="shared" si="73"/>
        <v>-3.2108596890620289E-2</v>
      </c>
      <c r="AX87" s="1924">
        <f t="shared" si="73"/>
        <v>-3.4366116843177474E-2</v>
      </c>
      <c r="AY87" s="1924">
        <f t="shared" si="59"/>
        <v>-7.2631315563789434E-2</v>
      </c>
      <c r="AZ87" s="1924">
        <f t="shared" si="59"/>
        <v>-7.6100416912663338E-2</v>
      </c>
      <c r="BA87" s="1924">
        <f t="shared" si="59"/>
        <v>-0.11582682008975598</v>
      </c>
      <c r="BB87" s="1924">
        <f t="shared" si="59"/>
        <v>-0.13814363893950499</v>
      </c>
      <c r="BC87" s="1924">
        <f t="shared" ref="BC87:BE87" si="74">BC75/$AA75-1</f>
        <v>-0.16906422606948157</v>
      </c>
      <c r="BD87" s="177">
        <f t="shared" si="74"/>
        <v>-1</v>
      </c>
      <c r="BE87" s="177">
        <f t="shared" si="74"/>
        <v>-1</v>
      </c>
      <c r="BF87" s="173"/>
      <c r="BG87" s="173"/>
    </row>
    <row r="88" spans="1:59" s="26" customFormat="1" ht="15" customHeight="1" thickTop="1">
      <c r="A88" s="198"/>
      <c r="B88" s="1"/>
      <c r="C88" s="1"/>
      <c r="D88" s="1"/>
      <c r="E88" s="1"/>
      <c r="F88" s="1"/>
      <c r="G88" s="1"/>
      <c r="H88" s="1"/>
      <c r="I88" s="1"/>
      <c r="J88" s="1"/>
      <c r="K88" s="1"/>
      <c r="L88" s="1"/>
      <c r="M88" s="1"/>
      <c r="N88" s="1"/>
      <c r="O88" s="1"/>
      <c r="P88" s="1"/>
      <c r="Q88" s="1"/>
      <c r="R88" s="1"/>
      <c r="S88" s="1"/>
      <c r="T88" s="1"/>
      <c r="U88" s="1"/>
      <c r="V88" s="911" t="s">
        <v>406</v>
      </c>
      <c r="W88" s="198"/>
      <c r="X88" s="1"/>
      <c r="Y88" s="1"/>
      <c r="Z88" s="911" t="s">
        <v>5</v>
      </c>
      <c r="AA88" s="1905"/>
      <c r="AB88" s="1925">
        <f t="shared" ref="AB88:AP88" si="75">AB76/$AA76-1</f>
        <v>1.0078129480320497E-2</v>
      </c>
      <c r="AC88" s="1925">
        <f t="shared" si="75"/>
        <v>1.8429684646545708E-2</v>
      </c>
      <c r="AD88" s="1925">
        <f t="shared" si="75"/>
        <v>1.2306720592250242E-2</v>
      </c>
      <c r="AE88" s="1925">
        <f t="shared" si="75"/>
        <v>5.9716892053877313E-2</v>
      </c>
      <c r="AF88" s="1925">
        <f t="shared" si="75"/>
        <v>7.0387999735326723E-2</v>
      </c>
      <c r="AG88" s="1925">
        <f t="shared" si="75"/>
        <v>8.0694888758111594E-2</v>
      </c>
      <c r="AH88" s="1925">
        <f t="shared" si="75"/>
        <v>7.4863063892073534E-2</v>
      </c>
      <c r="AI88" s="1925">
        <f t="shared" si="75"/>
        <v>4.0595097393773205E-2</v>
      </c>
      <c r="AJ88" s="1925">
        <f t="shared" si="75"/>
        <v>7.2189764481495278E-2</v>
      </c>
      <c r="AK88" s="1925">
        <f t="shared" si="75"/>
        <v>9.1897227143809213E-2</v>
      </c>
      <c r="AL88" s="1925">
        <f t="shared" si="75"/>
        <v>7.9264868587664683E-2</v>
      </c>
      <c r="AM88" s="1925">
        <f t="shared" si="75"/>
        <v>0.104508426774087</v>
      </c>
      <c r="AN88" s="1925">
        <f t="shared" si="75"/>
        <v>0.11157790055384709</v>
      </c>
      <c r="AO88" s="1925">
        <f t="shared" si="75"/>
        <v>0.10746003571090901</v>
      </c>
      <c r="AP88" s="1925">
        <f t="shared" si="75"/>
        <v>0.11366190702577517</v>
      </c>
      <c r="AQ88" s="1925">
        <f t="shared" ref="AQ88:AX88" si="76">AQ76/$AA76-1</f>
        <v>9.3610245328559216E-2</v>
      </c>
      <c r="AR88" s="1925">
        <f t="shared" si="76"/>
        <v>0.12442511642884169</v>
      </c>
      <c r="AS88" s="1925">
        <f t="shared" si="76"/>
        <v>6.3465784550792659E-2</v>
      </c>
      <c r="AT88" s="1925">
        <f t="shared" si="76"/>
        <v>3.6745399007696022E-3</v>
      </c>
      <c r="AU88" s="1925">
        <f t="shared" si="76"/>
        <v>4.8064280684964045E-2</v>
      </c>
      <c r="AV88" s="1925">
        <f t="shared" si="76"/>
        <v>9.130232142062078E-2</v>
      </c>
      <c r="AW88" s="1925">
        <f t="shared" si="76"/>
        <v>0.1269359825722236</v>
      </c>
      <c r="AX88" s="1925">
        <f t="shared" si="76"/>
        <v>0.13493858828903704</v>
      </c>
      <c r="AY88" s="1925">
        <f t="shared" si="59"/>
        <v>9.0348252620600755E-2</v>
      </c>
      <c r="AZ88" s="1925">
        <f t="shared" si="59"/>
        <v>5.5585710068714933E-2</v>
      </c>
      <c r="BA88" s="1925">
        <f t="shared" si="59"/>
        <v>3.8653351464980057E-2</v>
      </c>
      <c r="BB88" s="1925">
        <f t="shared" si="59"/>
        <v>2.526792319340454E-2</v>
      </c>
      <c r="BC88" s="1925">
        <f t="shared" ref="BC88:BE88" si="77">BC76/$AA76-1</f>
        <v>-1.9598999722674759E-2</v>
      </c>
      <c r="BD88" s="179">
        <f t="shared" si="77"/>
        <v>-1</v>
      </c>
      <c r="BE88" s="179">
        <f t="shared" si="77"/>
        <v>-1</v>
      </c>
      <c r="BF88" s="180"/>
      <c r="BG88" s="180"/>
    </row>
    <row r="90" spans="1:59">
      <c r="V90" s="1" t="s">
        <v>408</v>
      </c>
      <c r="Z90" s="1" t="s">
        <v>938</v>
      </c>
    </row>
    <row r="91" spans="1:59">
      <c r="V91" s="771" t="s">
        <v>399</v>
      </c>
      <c r="Z91" s="771" t="s">
        <v>889</v>
      </c>
      <c r="AA91" s="10">
        <v>1990</v>
      </c>
      <c r="AB91" s="10">
        <f t="shared" ref="AB91:BE91" si="78">AA91+1</f>
        <v>1991</v>
      </c>
      <c r="AC91" s="10">
        <f t="shared" si="78"/>
        <v>1992</v>
      </c>
      <c r="AD91" s="10">
        <f t="shared" si="78"/>
        <v>1993</v>
      </c>
      <c r="AE91" s="10">
        <f t="shared" si="78"/>
        <v>1994</v>
      </c>
      <c r="AF91" s="10">
        <f t="shared" si="78"/>
        <v>1995</v>
      </c>
      <c r="AG91" s="10">
        <f t="shared" si="78"/>
        <v>1996</v>
      </c>
      <c r="AH91" s="10">
        <f t="shared" si="78"/>
        <v>1997</v>
      </c>
      <c r="AI91" s="10">
        <f t="shared" si="78"/>
        <v>1998</v>
      </c>
      <c r="AJ91" s="10">
        <f t="shared" si="78"/>
        <v>1999</v>
      </c>
      <c r="AK91" s="10">
        <f t="shared" si="78"/>
        <v>2000</v>
      </c>
      <c r="AL91" s="10">
        <f t="shared" si="78"/>
        <v>2001</v>
      </c>
      <c r="AM91" s="10">
        <f t="shared" si="78"/>
        <v>2002</v>
      </c>
      <c r="AN91" s="10">
        <f t="shared" si="78"/>
        <v>2003</v>
      </c>
      <c r="AO91" s="10">
        <f t="shared" si="78"/>
        <v>2004</v>
      </c>
      <c r="AP91" s="10">
        <f t="shared" si="78"/>
        <v>2005</v>
      </c>
      <c r="AQ91" s="10">
        <f t="shared" si="78"/>
        <v>2006</v>
      </c>
      <c r="AR91" s="10">
        <f t="shared" si="78"/>
        <v>2007</v>
      </c>
      <c r="AS91" s="10">
        <f t="shared" si="78"/>
        <v>2008</v>
      </c>
      <c r="AT91" s="10">
        <f t="shared" si="78"/>
        <v>2009</v>
      </c>
      <c r="AU91" s="10">
        <f t="shared" si="78"/>
        <v>2010</v>
      </c>
      <c r="AV91" s="10">
        <f t="shared" si="78"/>
        <v>2011</v>
      </c>
      <c r="AW91" s="10">
        <f t="shared" si="78"/>
        <v>2012</v>
      </c>
      <c r="AX91" s="10">
        <f t="shared" si="78"/>
        <v>2013</v>
      </c>
      <c r="AY91" s="10">
        <f t="shared" si="78"/>
        <v>2014</v>
      </c>
      <c r="AZ91" s="10">
        <f t="shared" si="78"/>
        <v>2015</v>
      </c>
      <c r="BA91" s="10">
        <f t="shared" si="78"/>
        <v>2016</v>
      </c>
      <c r="BB91" s="10">
        <f t="shared" si="78"/>
        <v>2017</v>
      </c>
      <c r="BC91" s="10">
        <f t="shared" si="78"/>
        <v>2018</v>
      </c>
      <c r="BD91" s="10">
        <f t="shared" si="78"/>
        <v>2019</v>
      </c>
      <c r="BE91" s="10">
        <f t="shared" si="78"/>
        <v>2020</v>
      </c>
      <c r="BF91" s="10" t="s">
        <v>23</v>
      </c>
      <c r="BG91" s="118" t="s">
        <v>2</v>
      </c>
    </row>
    <row r="92" spans="1:59" s="26" customFormat="1" ht="15" customHeight="1">
      <c r="A92" s="198"/>
      <c r="B92" s="1"/>
      <c r="C92" s="1"/>
      <c r="D92" s="1"/>
      <c r="E92" s="1"/>
      <c r="F92" s="1"/>
      <c r="G92" s="1"/>
      <c r="H92" s="1"/>
      <c r="I92" s="1"/>
      <c r="J92" s="1"/>
      <c r="K92" s="1"/>
      <c r="L92" s="1"/>
      <c r="M92" s="1"/>
      <c r="N92" s="1"/>
      <c r="O92" s="1"/>
      <c r="P92" s="1"/>
      <c r="Q92" s="1"/>
      <c r="R92" s="1"/>
      <c r="S92" s="1"/>
      <c r="T92" s="1"/>
      <c r="U92" s="1"/>
      <c r="V92" s="944" t="s">
        <v>1375</v>
      </c>
      <c r="W92" s="198"/>
      <c r="X92" s="1"/>
      <c r="Y92" s="1"/>
      <c r="Z92" s="944" t="s">
        <v>890</v>
      </c>
      <c r="AA92" s="1902"/>
      <c r="AB92" s="1923">
        <f>AB68/AA68-1</f>
        <v>2.4376159495793637E-3</v>
      </c>
      <c r="AC92" s="1923">
        <f t="shared" ref="AC92:AR92" si="79">AC68/AB68-1</f>
        <v>1.3276881968688148E-2</v>
      </c>
      <c r="AD92" s="1923">
        <f t="shared" si="79"/>
        <v>-4.6181097402776761E-2</v>
      </c>
      <c r="AE92" s="1923">
        <f t="shared" si="79"/>
        <v>9.6401009201364518E-2</v>
      </c>
      <c r="AF92" s="1923">
        <f t="shared" si="79"/>
        <v>-3.2085106766994276E-2</v>
      </c>
      <c r="AG92" s="1923">
        <f t="shared" si="79"/>
        <v>6.1005187441831588E-3</v>
      </c>
      <c r="AH92" s="1923">
        <f t="shared" si="79"/>
        <v>-9.8750419131347078E-3</v>
      </c>
      <c r="AI92" s="1923">
        <f t="shared" si="79"/>
        <v>-3.3058929495945133E-2</v>
      </c>
      <c r="AJ92" s="1923">
        <f t="shared" si="79"/>
        <v>6.0200368161031692E-2</v>
      </c>
      <c r="AK92" s="1923">
        <f t="shared" si="79"/>
        <v>2.2098009040997901E-2</v>
      </c>
      <c r="AL92" s="1923">
        <f t="shared" si="79"/>
        <v>-2.2585030578242904E-2</v>
      </c>
      <c r="AM92" s="1923">
        <f t="shared" si="79"/>
        <v>6.9522639656304897E-2</v>
      </c>
      <c r="AN92" s="1923">
        <f t="shared" si="79"/>
        <v>4.6221951738736999E-2</v>
      </c>
      <c r="AO92" s="1923">
        <f t="shared" si="79"/>
        <v>-5.3684794305298711E-3</v>
      </c>
      <c r="AP92" s="1923">
        <f t="shared" si="79"/>
        <v>4.5175440619291463E-2</v>
      </c>
      <c r="AQ92" s="1923">
        <f t="shared" si="79"/>
        <v>-1.9939484050172762E-2</v>
      </c>
      <c r="AR92" s="1923">
        <f t="shared" si="79"/>
        <v>0.11400616639883832</v>
      </c>
      <c r="AS92" s="1923">
        <f t="shared" ref="AS92:BA97" si="80">AS68/AR68-1</f>
        <v>-3.9131074755561324E-2</v>
      </c>
      <c r="AT92" s="1923">
        <f t="shared" si="80"/>
        <v>-6.4220193283935689E-2</v>
      </c>
      <c r="AU92" s="1923">
        <f t="shared" si="80"/>
        <v>7.3436625599825556E-2</v>
      </c>
      <c r="AV92" s="1923">
        <f t="shared" si="80"/>
        <v>0.12861158758451841</v>
      </c>
      <c r="AW92" s="1923">
        <f t="shared" si="80"/>
        <v>8.7306431872448576E-2</v>
      </c>
      <c r="AX92" s="1923">
        <f t="shared" si="80"/>
        <v>3.2417595427485235E-3</v>
      </c>
      <c r="AY92" s="1923">
        <f t="shared" si="80"/>
        <v>-5.2254422270270107E-2</v>
      </c>
      <c r="AZ92" s="1923">
        <f t="shared" si="80"/>
        <v>-4.62355831265161E-2</v>
      </c>
      <c r="BA92" s="1923">
        <f t="shared" si="80"/>
        <v>-8.6939780789317966E-3</v>
      </c>
      <c r="BB92" s="1923">
        <f t="shared" ref="BB92:BB100" si="81">BB68/BA68-1</f>
        <v>-2.6736856657829433E-2</v>
      </c>
      <c r="BC92" s="1923">
        <f t="shared" ref="BC92:BC100" si="82">BC68/BB68-1</f>
        <v>-7.129468129738159E-2</v>
      </c>
      <c r="BD92" s="176">
        <f t="shared" ref="BD92:BD100" si="83">BD68/BC68-1</f>
        <v>-1</v>
      </c>
      <c r="BE92" s="176" t="e">
        <f t="shared" ref="BE92:BE100" si="84">BE68/BD68-1</f>
        <v>#DIV/0!</v>
      </c>
      <c r="BF92" s="171"/>
      <c r="BG92" s="171"/>
    </row>
    <row r="93" spans="1:59" s="26" customFormat="1" ht="15" customHeight="1">
      <c r="A93" s="198"/>
      <c r="B93" s="1"/>
      <c r="C93" s="1"/>
      <c r="D93" s="1"/>
      <c r="E93" s="1"/>
      <c r="F93" s="1"/>
      <c r="G93" s="1"/>
      <c r="H93" s="1"/>
      <c r="I93" s="1"/>
      <c r="J93" s="1"/>
      <c r="K93" s="1"/>
      <c r="L93" s="1"/>
      <c r="M93" s="1"/>
      <c r="N93" s="1"/>
      <c r="O93" s="1"/>
      <c r="P93" s="1"/>
      <c r="Q93" s="1"/>
      <c r="R93" s="1"/>
      <c r="S93" s="1"/>
      <c r="T93" s="1"/>
      <c r="U93" s="1"/>
      <c r="V93" s="944" t="s">
        <v>400</v>
      </c>
      <c r="W93" s="198"/>
      <c r="X93" s="1"/>
      <c r="Y93" s="1"/>
      <c r="Z93" s="944" t="s">
        <v>891</v>
      </c>
      <c r="AA93" s="1902"/>
      <c r="AB93" s="1923">
        <f t="shared" ref="AB93:AR93" si="85">AB69/AA69-1</f>
        <v>-9.8848315827526623E-3</v>
      </c>
      <c r="AC93" s="1923">
        <f t="shared" si="85"/>
        <v>-1.4765415226112966E-2</v>
      </c>
      <c r="AD93" s="1923">
        <f t="shared" si="85"/>
        <v>2.6823243346882908E-3</v>
      </c>
      <c r="AE93" s="1923">
        <f t="shared" si="85"/>
        <v>2.5579360372330884E-2</v>
      </c>
      <c r="AF93" s="1923">
        <f t="shared" si="85"/>
        <v>1.9263939101185068E-2</v>
      </c>
      <c r="AG93" s="1923">
        <f t="shared" si="85"/>
        <v>8.199821369660798E-3</v>
      </c>
      <c r="AH93" s="1923">
        <f t="shared" si="85"/>
        <v>-1.0210632193740077E-2</v>
      </c>
      <c r="AI93" s="1923">
        <f t="shared" si="85"/>
        <v>-6.8887485704510087E-2</v>
      </c>
      <c r="AJ93" s="1923">
        <f t="shared" si="85"/>
        <v>1.3234694410454662E-2</v>
      </c>
      <c r="AK93" s="1923">
        <f t="shared" si="85"/>
        <v>2.9738821119098091E-2</v>
      </c>
      <c r="AL93" s="1923">
        <f t="shared" si="85"/>
        <v>-1.7534980679181467E-2</v>
      </c>
      <c r="AM93" s="1923">
        <f t="shared" si="85"/>
        <v>1.684848292936425E-2</v>
      </c>
      <c r="AN93" s="1923">
        <f t="shared" si="85"/>
        <v>-6.0745876817944744E-3</v>
      </c>
      <c r="AO93" s="1923">
        <f t="shared" si="85"/>
        <v>-1.4620175118339462E-3</v>
      </c>
      <c r="AP93" s="1923">
        <f t="shared" si="85"/>
        <v>-2.7638881979431651E-2</v>
      </c>
      <c r="AQ93" s="1923">
        <f t="shared" si="85"/>
        <v>-7.8611151336481777E-3</v>
      </c>
      <c r="AR93" s="1923">
        <f t="shared" si="85"/>
        <v>-5.5250502510398869E-3</v>
      </c>
      <c r="AS93" s="1923">
        <f t="shared" si="80"/>
        <v>-8.7805116167942399E-2</v>
      </c>
      <c r="AT93" s="1923">
        <f t="shared" si="80"/>
        <v>-5.6350277752426958E-2</v>
      </c>
      <c r="AU93" s="1923">
        <f t="shared" si="80"/>
        <v>5.8297191257413505E-2</v>
      </c>
      <c r="AV93" s="1923">
        <f t="shared" si="80"/>
        <v>-3.4374125357323759E-3</v>
      </c>
      <c r="AW93" s="1923">
        <f t="shared" si="80"/>
        <v>-1.1204721450537303E-3</v>
      </c>
      <c r="AX93" s="1923">
        <f t="shared" si="80"/>
        <v>1.7102060906288852E-2</v>
      </c>
      <c r="AY93" s="1923">
        <f t="shared" si="80"/>
        <v>-2.4886246234380516E-2</v>
      </c>
      <c r="AZ93" s="1923">
        <f t="shared" si="80"/>
        <v>-3.0483678512461143E-2</v>
      </c>
      <c r="BA93" s="1923">
        <f t="shared" si="80"/>
        <v>-4.8227019041926056E-2</v>
      </c>
      <c r="BB93" s="1923">
        <f t="shared" si="81"/>
        <v>-1.388405910974233E-2</v>
      </c>
      <c r="BC93" s="1923">
        <f t="shared" si="82"/>
        <v>-2.5978436127773064E-2</v>
      </c>
      <c r="BD93" s="176">
        <f t="shared" si="83"/>
        <v>-1</v>
      </c>
      <c r="BE93" s="176" t="e">
        <f t="shared" si="84"/>
        <v>#DIV/0!</v>
      </c>
      <c r="BF93" s="171"/>
      <c r="BG93" s="171"/>
    </row>
    <row r="94" spans="1:59" s="26" customFormat="1" ht="15" customHeight="1">
      <c r="A94" s="198"/>
      <c r="B94" s="1"/>
      <c r="C94" s="1"/>
      <c r="D94" s="1"/>
      <c r="E94" s="1"/>
      <c r="F94" s="1"/>
      <c r="G94" s="1"/>
      <c r="H94" s="1"/>
      <c r="I94" s="1"/>
      <c r="J94" s="1"/>
      <c r="K94" s="1"/>
      <c r="L94" s="1"/>
      <c r="M94" s="1"/>
      <c r="N94" s="1"/>
      <c r="O94" s="1"/>
      <c r="P94" s="1"/>
      <c r="Q94" s="1"/>
      <c r="R94" s="1"/>
      <c r="S94" s="1"/>
      <c r="T94" s="1"/>
      <c r="U94" s="1"/>
      <c r="V94" s="944" t="s">
        <v>401</v>
      </c>
      <c r="W94" s="198"/>
      <c r="X94" s="1"/>
      <c r="Y94" s="1"/>
      <c r="Z94" s="944" t="s">
        <v>892</v>
      </c>
      <c r="AA94" s="1902"/>
      <c r="AB94" s="1923">
        <f t="shared" ref="AB94:AR94" si="86">AB70/AA70-1</f>
        <v>5.8375531944040215E-2</v>
      </c>
      <c r="AC94" s="1923">
        <f t="shared" si="86"/>
        <v>3.1488674658553206E-2</v>
      </c>
      <c r="AD94" s="1923">
        <f t="shared" si="86"/>
        <v>1.7453114584075502E-2</v>
      </c>
      <c r="AE94" s="1923">
        <f t="shared" si="86"/>
        <v>4.1908083060215651E-2</v>
      </c>
      <c r="AF94" s="1923">
        <f t="shared" si="86"/>
        <v>4.0373391806315606E-2</v>
      </c>
      <c r="AG94" s="1923">
        <f t="shared" si="86"/>
        <v>2.8032642634667537E-2</v>
      </c>
      <c r="AH94" s="1923">
        <f t="shared" si="86"/>
        <v>7.6399428051674434E-3</v>
      </c>
      <c r="AI94" s="1923">
        <f t="shared" si="86"/>
        <v>-7.0663963024227838E-3</v>
      </c>
      <c r="AJ94" s="1923">
        <f t="shared" si="86"/>
        <v>1.655715403331226E-2</v>
      </c>
      <c r="AK94" s="1923">
        <f t="shared" si="86"/>
        <v>-1.46386734503412E-3</v>
      </c>
      <c r="AL94" s="1923">
        <f t="shared" si="86"/>
        <v>1.6593571965049403E-2</v>
      </c>
      <c r="AM94" s="1923">
        <f t="shared" si="86"/>
        <v>-1.4177495245015992E-2</v>
      </c>
      <c r="AN94" s="1923">
        <f t="shared" si="86"/>
        <v>-1.5942059319759005E-2</v>
      </c>
      <c r="AO94" s="1923">
        <f t="shared" si="86"/>
        <v>-2.3779560438285552E-2</v>
      </c>
      <c r="AP94" s="1923">
        <f t="shared" si="86"/>
        <v>-2.2481359317838012E-2</v>
      </c>
      <c r="AQ94" s="1923">
        <f t="shared" si="86"/>
        <v>-1.1135860195333303E-2</v>
      </c>
      <c r="AR94" s="1923">
        <f t="shared" si="86"/>
        <v>-1.1676380357127591E-2</v>
      </c>
      <c r="AS94" s="1923">
        <f t="shared" si="80"/>
        <v>-3.2749334660949314E-2</v>
      </c>
      <c r="AT94" s="1923">
        <f t="shared" si="80"/>
        <v>-1.4615410577355603E-2</v>
      </c>
      <c r="AU94" s="1923">
        <f t="shared" si="80"/>
        <v>2.1688889483779672E-3</v>
      </c>
      <c r="AV94" s="1923">
        <f t="shared" si="80"/>
        <v>-2.1762898127784758E-2</v>
      </c>
      <c r="AW94" s="1923">
        <f t="shared" si="80"/>
        <v>3.9891551107988921E-3</v>
      </c>
      <c r="AX94" s="1923">
        <f t="shared" si="80"/>
        <v>-1.3253840731934474E-2</v>
      </c>
      <c r="AY94" s="1923">
        <f t="shared" si="80"/>
        <v>-2.3170031795259005E-2</v>
      </c>
      <c r="AZ94" s="1923">
        <f t="shared" si="80"/>
        <v>-6.0804915064736065E-3</v>
      </c>
      <c r="BA94" s="1923">
        <f t="shared" si="80"/>
        <v>-9.1154740569832082E-3</v>
      </c>
      <c r="BB94" s="1923">
        <f t="shared" si="81"/>
        <v>-7.5141327789316481E-3</v>
      </c>
      <c r="BC94" s="1923">
        <f t="shared" si="82"/>
        <v>-1.2071996628795212E-2</v>
      </c>
      <c r="BD94" s="176">
        <f t="shared" si="83"/>
        <v>-1</v>
      </c>
      <c r="BE94" s="176" t="e">
        <f t="shared" si="84"/>
        <v>#DIV/0!</v>
      </c>
      <c r="BF94" s="171"/>
      <c r="BG94" s="171"/>
    </row>
    <row r="95" spans="1:59" s="26" customFormat="1" ht="15" customHeight="1">
      <c r="A95" s="198"/>
      <c r="B95" s="1"/>
      <c r="C95" s="1"/>
      <c r="D95" s="1"/>
      <c r="E95" s="1"/>
      <c r="F95" s="1"/>
      <c r="G95" s="1"/>
      <c r="H95" s="1"/>
      <c r="I95" s="1"/>
      <c r="J95" s="1"/>
      <c r="K95" s="1"/>
      <c r="L95" s="1"/>
      <c r="M95" s="1"/>
      <c r="N95" s="1"/>
      <c r="O95" s="1"/>
      <c r="P95" s="1"/>
      <c r="Q95" s="1"/>
      <c r="R95" s="1"/>
      <c r="S95" s="1"/>
      <c r="T95" s="1"/>
      <c r="U95" s="1"/>
      <c r="V95" s="944" t="s">
        <v>402</v>
      </c>
      <c r="W95" s="198"/>
      <c r="X95" s="1"/>
      <c r="Y95" s="1"/>
      <c r="Z95" s="944" t="s">
        <v>893</v>
      </c>
      <c r="AA95" s="1902"/>
      <c r="AB95" s="1923">
        <f t="shared" ref="AB95:AR95" si="87">AB71/AA71-1</f>
        <v>8.0777687486111027E-3</v>
      </c>
      <c r="AC95" s="1923">
        <f t="shared" si="87"/>
        <v>1.4230296354731164E-2</v>
      </c>
      <c r="AD95" s="1923">
        <f t="shared" si="87"/>
        <v>4.2749578796545507E-2</v>
      </c>
      <c r="AE95" s="1923">
        <f t="shared" si="87"/>
        <v>-9.5887032650430193E-3</v>
      </c>
      <c r="AF95" s="1923">
        <f t="shared" si="87"/>
        <v>4.6738607188439696E-2</v>
      </c>
      <c r="AG95" s="1923">
        <f t="shared" si="87"/>
        <v>-6.3922590244541722E-3</v>
      </c>
      <c r="AH95" s="1923">
        <f t="shared" si="87"/>
        <v>4.3804133977729531E-3</v>
      </c>
      <c r="AI95" s="1923">
        <f t="shared" si="87"/>
        <v>3.0087046433385334E-2</v>
      </c>
      <c r="AJ95" s="1923">
        <f t="shared" si="87"/>
        <v>3.2859560843403912E-2</v>
      </c>
      <c r="AK95" s="1923">
        <f t="shared" si="87"/>
        <v>2.0958966988411598E-2</v>
      </c>
      <c r="AL95" s="1923">
        <f t="shared" si="87"/>
        <v>-6.253735264910687E-3</v>
      </c>
      <c r="AM95" s="1923">
        <f t="shared" si="87"/>
        <v>1.8396247859755466E-2</v>
      </c>
      <c r="AN95" s="1923">
        <f t="shared" si="87"/>
        <v>-2.0089157969214733E-2</v>
      </c>
      <c r="AO95" s="1923">
        <f t="shared" si="87"/>
        <v>2.4370112034732605E-2</v>
      </c>
      <c r="AP95" s="1923">
        <f t="shared" si="87"/>
        <v>1.1041128646435361E-2</v>
      </c>
      <c r="AQ95" s="1923">
        <f t="shared" si="87"/>
        <v>-4.3242270206494515E-2</v>
      </c>
      <c r="AR95" s="1923">
        <f t="shared" si="87"/>
        <v>-5.0861771445257831E-2</v>
      </c>
      <c r="AS95" s="1923">
        <f t="shared" si="80"/>
        <v>-6.4074542435135773E-2</v>
      </c>
      <c r="AT95" s="1923">
        <f t="shared" si="80"/>
        <v>-6.3300277083712886E-2</v>
      </c>
      <c r="AU95" s="1923">
        <f t="shared" si="80"/>
        <v>4.4102119900968351E-3</v>
      </c>
      <c r="AV95" s="1923">
        <f t="shared" si="80"/>
        <v>-2.6066145336337554E-2</v>
      </c>
      <c r="AW95" s="1923">
        <f t="shared" si="80"/>
        <v>-4.4119784597783096E-2</v>
      </c>
      <c r="AX95" s="1923">
        <f t="shared" si="80"/>
        <v>2.3403342259585624E-2</v>
      </c>
      <c r="AY95" s="1923">
        <f t="shared" si="80"/>
        <v>-5.0078349201871597E-2</v>
      </c>
      <c r="AZ95" s="1923">
        <f t="shared" si="80"/>
        <v>-2.0015138336752281E-2</v>
      </c>
      <c r="BA95" s="1923">
        <f t="shared" si="80"/>
        <v>1.1888381211723864E-2</v>
      </c>
      <c r="BB95" s="1923">
        <f t="shared" si="81"/>
        <v>2.4572410185701443E-2</v>
      </c>
      <c r="BC95" s="1923">
        <f t="shared" si="82"/>
        <v>-3.5854223222367088E-2</v>
      </c>
      <c r="BD95" s="176">
        <f t="shared" si="83"/>
        <v>-1</v>
      </c>
      <c r="BE95" s="176" t="e">
        <f t="shared" si="84"/>
        <v>#DIV/0!</v>
      </c>
      <c r="BF95" s="171"/>
      <c r="BG95" s="171"/>
    </row>
    <row r="96" spans="1:59" s="26" customFormat="1" ht="15" customHeight="1">
      <c r="A96" s="198"/>
      <c r="B96" s="1"/>
      <c r="C96" s="1"/>
      <c r="D96" s="1"/>
      <c r="E96" s="1"/>
      <c r="F96" s="1"/>
      <c r="G96" s="1"/>
      <c r="H96" s="1"/>
      <c r="I96" s="1"/>
      <c r="J96" s="1"/>
      <c r="K96" s="1"/>
      <c r="L96" s="1"/>
      <c r="M96" s="1"/>
      <c r="N96" s="1"/>
      <c r="O96" s="1"/>
      <c r="P96" s="1"/>
      <c r="Q96" s="1"/>
      <c r="R96" s="1"/>
      <c r="S96" s="1"/>
      <c r="T96" s="1"/>
      <c r="U96" s="1"/>
      <c r="V96" s="944" t="s">
        <v>403</v>
      </c>
      <c r="W96" s="198"/>
      <c r="X96" s="1"/>
      <c r="Y96" s="1"/>
      <c r="Z96" s="944" t="s">
        <v>894</v>
      </c>
      <c r="AA96" s="1902"/>
      <c r="AB96" s="1923">
        <f t="shared" ref="AB96:AR96" si="88">AB72/AA72-1</f>
        <v>0.12162046209732491</v>
      </c>
      <c r="AC96" s="1923">
        <f t="shared" si="88"/>
        <v>-3.0546961620475765E-2</v>
      </c>
      <c r="AD96" s="1923">
        <f t="shared" si="88"/>
        <v>1.6095492560391111E-2</v>
      </c>
      <c r="AE96" s="1923">
        <f t="shared" si="88"/>
        <v>9.1628377746920231E-2</v>
      </c>
      <c r="AF96" s="1923">
        <f t="shared" si="88"/>
        <v>1.2568469683878991</v>
      </c>
      <c r="AG96" s="1923">
        <f t="shared" si="88"/>
        <v>9.4394986230658784E-2</v>
      </c>
      <c r="AH96" s="1923">
        <f t="shared" si="88"/>
        <v>1.6965692769145946E-2</v>
      </c>
      <c r="AI96" s="1923">
        <f t="shared" si="88"/>
        <v>-0.1408507635351185</v>
      </c>
      <c r="AJ96" s="1923">
        <f t="shared" si="88"/>
        <v>8.1635750212908365E-2</v>
      </c>
      <c r="AK96" s="1923">
        <f t="shared" si="88"/>
        <v>-5.1467712822765854E-2</v>
      </c>
      <c r="AL96" s="1923">
        <f t="shared" si="88"/>
        <v>7.1553107530138105E-2</v>
      </c>
      <c r="AM96" s="1923">
        <f t="shared" si="88"/>
        <v>-4.3053701372102071E-2</v>
      </c>
      <c r="AN96" s="1923">
        <f t="shared" si="88"/>
        <v>-3.5856323064812012E-2</v>
      </c>
      <c r="AO96" s="1923">
        <f t="shared" si="88"/>
        <v>-5.5547699538234574E-2</v>
      </c>
      <c r="AP96" s="1923">
        <f t="shared" si="88"/>
        <v>6.3028544716037471E-2</v>
      </c>
      <c r="AQ96" s="1923">
        <f t="shared" si="88"/>
        <v>8.9299622925789635E-2</v>
      </c>
      <c r="AR96" s="1923">
        <f t="shared" si="88"/>
        <v>0.11305160040706319</v>
      </c>
      <c r="AS96" s="1923">
        <f t="shared" si="80"/>
        <v>-8.1981379648593866E-2</v>
      </c>
      <c r="AT96" s="1923">
        <f t="shared" si="80"/>
        <v>-0.11381601679611431</v>
      </c>
      <c r="AU96" s="1923">
        <f t="shared" si="80"/>
        <v>-5.25078280174337E-2</v>
      </c>
      <c r="AV96" s="1923">
        <f t="shared" si="80"/>
        <v>6.1688547062035415E-3</v>
      </c>
      <c r="AW96" s="1923">
        <f t="shared" si="80"/>
        <v>2.6789565411578176E-2</v>
      </c>
      <c r="AX96" s="1923">
        <f t="shared" si="80"/>
        <v>-0.106206910029079</v>
      </c>
      <c r="AY96" s="1923">
        <f t="shared" si="80"/>
        <v>2.4829142762657908E-2</v>
      </c>
      <c r="AZ96" s="1923">
        <f t="shared" si="80"/>
        <v>-5.4259671055547631E-2</v>
      </c>
      <c r="BA96" s="1923">
        <f t="shared" si="80"/>
        <v>7.6274480203038619E-2</v>
      </c>
      <c r="BB96" s="1923">
        <f t="shared" si="81"/>
        <v>-4.6006087308529509E-2</v>
      </c>
      <c r="BC96" s="1923">
        <f t="shared" si="82"/>
        <v>-5.1521759041500581E-2</v>
      </c>
      <c r="BD96" s="176">
        <f t="shared" si="83"/>
        <v>-1</v>
      </c>
      <c r="BE96" s="176" t="e">
        <f t="shared" si="84"/>
        <v>#DIV/0!</v>
      </c>
      <c r="BF96" s="171"/>
      <c r="BG96" s="171"/>
    </row>
    <row r="97" spans="1:59" s="26" customFormat="1" ht="15" customHeight="1">
      <c r="A97" s="198"/>
      <c r="B97" s="1"/>
      <c r="C97" s="1"/>
      <c r="D97" s="1"/>
      <c r="E97" s="1"/>
      <c r="F97" s="1"/>
      <c r="G97" s="1"/>
      <c r="H97" s="1"/>
      <c r="I97" s="1"/>
      <c r="J97" s="1"/>
      <c r="K97" s="1"/>
      <c r="L97" s="1"/>
      <c r="M97" s="1"/>
      <c r="N97" s="1"/>
      <c r="O97" s="1"/>
      <c r="P97" s="1"/>
      <c r="Q97" s="1"/>
      <c r="R97" s="1"/>
      <c r="S97" s="1"/>
      <c r="T97" s="1"/>
      <c r="U97" s="1"/>
      <c r="V97" s="944" t="s">
        <v>1243</v>
      </c>
      <c r="W97" s="198"/>
      <c r="X97" s="1"/>
      <c r="Y97" s="1"/>
      <c r="Z97" s="944" t="s">
        <v>1244</v>
      </c>
      <c r="AA97" s="1902"/>
      <c r="AB97" s="1923">
        <f t="shared" ref="AB97:AR97" si="89">AB73/AA73-1</f>
        <v>1.8778049328897373E-2</v>
      </c>
      <c r="AC97" s="1923">
        <f t="shared" si="89"/>
        <v>-1.3743057103009493E-3</v>
      </c>
      <c r="AD97" s="1923">
        <f t="shared" si="89"/>
        <v>-1.9675992615518334E-2</v>
      </c>
      <c r="AE97" s="1923">
        <f t="shared" si="89"/>
        <v>2.5591654751431436E-2</v>
      </c>
      <c r="AF97" s="1923">
        <f t="shared" si="89"/>
        <v>5.0085529077315005E-3</v>
      </c>
      <c r="AG97" s="1923">
        <f t="shared" si="89"/>
        <v>8.6573028081720071E-3</v>
      </c>
      <c r="AH97" s="1923">
        <f t="shared" si="89"/>
        <v>-3.8121549688583389E-2</v>
      </c>
      <c r="AI97" s="1923">
        <f t="shared" si="89"/>
        <v>-9.2789334660010381E-2</v>
      </c>
      <c r="AJ97" s="1923">
        <f t="shared" si="89"/>
        <v>5.3781245397519495E-3</v>
      </c>
      <c r="AK97" s="1923">
        <f t="shared" si="89"/>
        <v>8.7030424525054162E-3</v>
      </c>
      <c r="AL97" s="1923">
        <f t="shared" si="89"/>
        <v>-2.2054958810858616E-2</v>
      </c>
      <c r="AM97" s="1923">
        <f t="shared" si="89"/>
        <v>-4.453194334914623E-2</v>
      </c>
      <c r="AN97" s="1923">
        <f t="shared" si="89"/>
        <v>-1.4805956425337219E-2</v>
      </c>
      <c r="AO97" s="1923">
        <f t="shared" si="89"/>
        <v>-5.7931096925245562E-4</v>
      </c>
      <c r="AP97" s="1923">
        <f t="shared" si="89"/>
        <v>1.9459793129364966E-2</v>
      </c>
      <c r="AQ97" s="1923">
        <f t="shared" si="89"/>
        <v>5.8330157454604681E-3</v>
      </c>
      <c r="AR97" s="1923">
        <f t="shared" si="89"/>
        <v>-1.419973060907942E-2</v>
      </c>
      <c r="AS97" s="1923">
        <f t="shared" si="80"/>
        <v>-7.8022206922996551E-2</v>
      </c>
      <c r="AT97" s="1923">
        <f t="shared" si="80"/>
        <v>-0.10795382119469477</v>
      </c>
      <c r="AU97" s="1923">
        <f t="shared" si="80"/>
        <v>2.2773008543101492E-2</v>
      </c>
      <c r="AV97" s="1923">
        <f t="shared" si="80"/>
        <v>-3.3738309596057503E-3</v>
      </c>
      <c r="AW97" s="1923">
        <f t="shared" si="80"/>
        <v>1.0446298800912412E-3</v>
      </c>
      <c r="AX97" s="1923">
        <f t="shared" si="80"/>
        <v>3.7511880328491509E-2</v>
      </c>
      <c r="AY97" s="1923">
        <f t="shared" si="80"/>
        <v>-1.2408772257595735E-2</v>
      </c>
      <c r="AZ97" s="1923">
        <f t="shared" si="80"/>
        <v>-2.8675609874474595E-2</v>
      </c>
      <c r="BA97" s="1923">
        <f t="shared" si="80"/>
        <v>-8.8372207070829267E-3</v>
      </c>
      <c r="BB97" s="1923">
        <f t="shared" si="81"/>
        <v>1.3696222563948091E-2</v>
      </c>
      <c r="BC97" s="1923">
        <f t="shared" si="82"/>
        <v>-1.2875095605528797E-2</v>
      </c>
      <c r="BD97" s="176">
        <f t="shared" si="83"/>
        <v>-1</v>
      </c>
      <c r="BE97" s="176" t="e">
        <f t="shared" si="84"/>
        <v>#DIV/0!</v>
      </c>
      <c r="BF97" s="171"/>
      <c r="BG97" s="171"/>
    </row>
    <row r="98" spans="1:59" s="26" customFormat="1" ht="15" customHeight="1">
      <c r="A98" s="198"/>
      <c r="B98" s="1"/>
      <c r="C98" s="1"/>
      <c r="D98" s="1"/>
      <c r="E98" s="1"/>
      <c r="F98" s="1"/>
      <c r="G98" s="1"/>
      <c r="H98" s="1"/>
      <c r="I98" s="1"/>
      <c r="J98" s="1"/>
      <c r="K98" s="1"/>
      <c r="L98" s="1"/>
      <c r="M98" s="1"/>
      <c r="N98" s="1"/>
      <c r="O98" s="1"/>
      <c r="P98" s="1"/>
      <c r="Q98" s="1"/>
      <c r="R98" s="1"/>
      <c r="S98" s="1"/>
      <c r="T98" s="1"/>
      <c r="U98" s="1"/>
      <c r="V98" s="944" t="s">
        <v>404</v>
      </c>
      <c r="W98" s="198"/>
      <c r="X98" s="1"/>
      <c r="Y98" s="1"/>
      <c r="Z98" s="944" t="s">
        <v>673</v>
      </c>
      <c r="AA98" s="1903"/>
      <c r="AB98" s="1923">
        <f>AB74/AA74-1</f>
        <v>-0.10019550711142888</v>
      </c>
      <c r="AC98" s="1923">
        <f t="shared" ref="AC98:BA98" si="90">AC74/AB74-1</f>
        <v>-0.10014811000072343</v>
      </c>
      <c r="AD98" s="1923">
        <f t="shared" si="90"/>
        <v>6.1894145293470482E-2</v>
      </c>
      <c r="AE98" s="1923">
        <f t="shared" si="90"/>
        <v>-0.34569449585793666</v>
      </c>
      <c r="AF98" s="1923">
        <f t="shared" si="90"/>
        <v>4.8410213235945188E-2</v>
      </c>
      <c r="AG98" s="1923">
        <f t="shared" si="90"/>
        <v>-2.6472314680287656E-2</v>
      </c>
      <c r="AH98" s="1923">
        <f t="shared" si="90"/>
        <v>6.259740603500763E-2</v>
      </c>
      <c r="AI98" s="1923">
        <f t="shared" si="90"/>
        <v>1.4611476623071162E-2</v>
      </c>
      <c r="AJ98" s="1923">
        <f t="shared" si="90"/>
        <v>-1.7608779616341774E-2</v>
      </c>
      <c r="AK98" s="1923">
        <f t="shared" si="90"/>
        <v>0.195077318431228</v>
      </c>
      <c r="AL98" s="1923">
        <f t="shared" si="90"/>
        <v>-0.16913233188324561</v>
      </c>
      <c r="AM98" s="1923">
        <f t="shared" si="90"/>
        <v>0.11003346332149477</v>
      </c>
      <c r="AN98" s="1923">
        <f t="shared" si="90"/>
        <v>5.401744997250546E-2</v>
      </c>
      <c r="AO98" s="1923">
        <f t="shared" si="90"/>
        <v>-6.5009291565066851E-2</v>
      </c>
      <c r="AP98" s="1923">
        <f t="shared" si="90"/>
        <v>2.0728249917492558E-2</v>
      </c>
      <c r="AQ98" s="1923">
        <f t="shared" si="90"/>
        <v>-6.5952246917729607E-2</v>
      </c>
      <c r="AR98" s="1923">
        <f t="shared" si="90"/>
        <v>0.30404680473936385</v>
      </c>
      <c r="AS98" s="1923">
        <f t="shared" si="90"/>
        <v>-0.12018914166982897</v>
      </c>
      <c r="AT98" s="1923">
        <f t="shared" si="90"/>
        <v>-0.11335770150796176</v>
      </c>
      <c r="AU98" s="1923">
        <f t="shared" si="90"/>
        <v>3.2913998332969152E-2</v>
      </c>
      <c r="AV98" s="1923">
        <f t="shared" si="90"/>
        <v>2.9064007383805324E-2</v>
      </c>
      <c r="AW98" s="1923">
        <f t="shared" si="90"/>
        <v>0.25445374345409144</v>
      </c>
      <c r="AX98" s="1923">
        <f t="shared" si="90"/>
        <v>0.11075210748499553</v>
      </c>
      <c r="AY98" s="1923">
        <f t="shared" si="90"/>
        <v>-4.547226573058738E-2</v>
      </c>
      <c r="AZ98" s="1923">
        <f t="shared" si="90"/>
        <v>-0.1669941557096063</v>
      </c>
      <c r="BA98" s="1923">
        <f t="shared" si="90"/>
        <v>-2.9561695329544002E-2</v>
      </c>
      <c r="BB98" s="1923">
        <f t="shared" si="81"/>
        <v>9.0905840803334526E-2</v>
      </c>
      <c r="BC98" s="1923">
        <f t="shared" si="82"/>
        <v>0</v>
      </c>
      <c r="BD98" s="176">
        <f t="shared" si="83"/>
        <v>-1</v>
      </c>
      <c r="BE98" s="176" t="e">
        <f t="shared" si="84"/>
        <v>#DIV/0!</v>
      </c>
      <c r="BF98" s="318"/>
      <c r="BG98" s="318"/>
    </row>
    <row r="99" spans="1:59" s="26" customFormat="1" ht="15" customHeight="1" thickBot="1">
      <c r="A99" s="198"/>
      <c r="B99" s="1"/>
      <c r="C99" s="1"/>
      <c r="D99" s="1"/>
      <c r="E99" s="1"/>
      <c r="F99" s="1"/>
      <c r="G99" s="1"/>
      <c r="H99" s="1"/>
      <c r="I99" s="1"/>
      <c r="J99" s="1"/>
      <c r="K99" s="1"/>
      <c r="L99" s="1"/>
      <c r="M99" s="1"/>
      <c r="N99" s="1"/>
      <c r="O99" s="1"/>
      <c r="P99" s="1"/>
      <c r="Q99" s="1"/>
      <c r="R99" s="1"/>
      <c r="S99" s="1"/>
      <c r="T99" s="1"/>
      <c r="U99" s="1"/>
      <c r="V99" s="945" t="s">
        <v>409</v>
      </c>
      <c r="W99" s="198"/>
      <c r="X99" s="1"/>
      <c r="Y99" s="1"/>
      <c r="Z99" s="945" t="s">
        <v>678</v>
      </c>
      <c r="AA99" s="1904"/>
      <c r="AB99" s="1924">
        <f t="shared" ref="AB99:AR99" si="91">AB75/AA75-1</f>
        <v>1.2418368604860675E-3</v>
      </c>
      <c r="AC99" s="1924">
        <f t="shared" si="91"/>
        <v>7.9649599579031838E-2</v>
      </c>
      <c r="AD99" s="1924">
        <f t="shared" si="91"/>
        <v>-1.7421847172094718E-2</v>
      </c>
      <c r="AE99" s="1924">
        <f t="shared" si="91"/>
        <v>0.18018550385845877</v>
      </c>
      <c r="AF99" s="1924">
        <f t="shared" si="91"/>
        <v>1.5311687746766722E-2</v>
      </c>
      <c r="AG99" s="1924">
        <f t="shared" si="91"/>
        <v>2.4909327074821519E-2</v>
      </c>
      <c r="AH99" s="1924">
        <f t="shared" si="91"/>
        <v>3.4066949687494796E-2</v>
      </c>
      <c r="AI99" s="1924">
        <f t="shared" si="91"/>
        <v>-8.3046179767787276E-4</v>
      </c>
      <c r="AJ99" s="1924">
        <f t="shared" si="91"/>
        <v>-1.1494033700819473E-2</v>
      </c>
      <c r="AK99" s="1924">
        <f t="shared" si="91"/>
        <v>8.4479814852940205E-3</v>
      </c>
      <c r="AL99" s="1924">
        <f t="shared" si="91"/>
        <v>-7.101279972989194E-2</v>
      </c>
      <c r="AM99" s="1924">
        <f t="shared" si="91"/>
        <v>-3.7833010747312157E-2</v>
      </c>
      <c r="AN99" s="1924">
        <f t="shared" si="91"/>
        <v>-3.9603216409637154E-3</v>
      </c>
      <c r="AO99" s="1924">
        <f t="shared" si="91"/>
        <v>-3.5230675496141006E-2</v>
      </c>
      <c r="AP99" s="1924">
        <f t="shared" si="91"/>
        <v>-3.5985107186174092E-2</v>
      </c>
      <c r="AQ99" s="1924">
        <f t="shared" si="91"/>
        <v>-5.7534373666860206E-2</v>
      </c>
      <c r="AR99" s="1924">
        <f t="shared" si="91"/>
        <v>1.5766811176773476E-2</v>
      </c>
      <c r="AS99" s="1924">
        <f t="shared" ref="AS99:BA100" si="92">AS75/AR75-1</f>
        <v>7.6321896080311369E-2</v>
      </c>
      <c r="AT99" s="1924">
        <f t="shared" si="92"/>
        <v>-0.16460202129251833</v>
      </c>
      <c r="AU99" s="1924">
        <f t="shared" si="92"/>
        <v>2.0005201730692646E-2</v>
      </c>
      <c r="AV99" s="1924">
        <f t="shared" si="92"/>
        <v>-5.8807989871494715E-2</v>
      </c>
      <c r="AW99" s="1924">
        <f t="shared" si="92"/>
        <v>5.2839481932576371E-2</v>
      </c>
      <c r="AX99" s="1924">
        <f t="shared" si="92"/>
        <v>-2.3324103771402704E-3</v>
      </c>
      <c r="AY99" s="1924">
        <f t="shared" si="92"/>
        <v>-3.962702571653387E-2</v>
      </c>
      <c r="AZ99" s="1924">
        <f t="shared" si="92"/>
        <v>-3.7408006191010923E-3</v>
      </c>
      <c r="BA99" s="1924">
        <f t="shared" si="92"/>
        <v>-4.2998615763351178E-2</v>
      </c>
      <c r="BB99" s="1924">
        <f t="shared" si="81"/>
        <v>-2.5240325489192528E-2</v>
      </c>
      <c r="BC99" s="1924">
        <f t="shared" si="82"/>
        <v>-3.5876729031656174E-2</v>
      </c>
      <c r="BD99" s="177">
        <f t="shared" si="83"/>
        <v>-1</v>
      </c>
      <c r="BE99" s="177" t="e">
        <f t="shared" si="84"/>
        <v>#DIV/0!</v>
      </c>
      <c r="BF99" s="173"/>
      <c r="BG99" s="173"/>
    </row>
    <row r="100" spans="1:59" s="26" customFormat="1" ht="15" customHeight="1" thickTop="1">
      <c r="A100" s="198"/>
      <c r="B100" s="1"/>
      <c r="C100" s="1"/>
      <c r="D100" s="1"/>
      <c r="E100" s="1"/>
      <c r="F100" s="1"/>
      <c r="G100" s="1"/>
      <c r="H100" s="1"/>
      <c r="I100" s="1"/>
      <c r="J100" s="1"/>
      <c r="K100" s="1"/>
      <c r="L100" s="1"/>
      <c r="M100" s="1"/>
      <c r="N100" s="1"/>
      <c r="O100" s="1"/>
      <c r="P100" s="1"/>
      <c r="Q100" s="1"/>
      <c r="R100" s="1"/>
      <c r="S100" s="1"/>
      <c r="T100" s="1"/>
      <c r="U100" s="1"/>
      <c r="V100" s="911" t="s">
        <v>406</v>
      </c>
      <c r="W100" s="198"/>
      <c r="X100" s="1"/>
      <c r="Y100" s="1"/>
      <c r="Z100" s="911" t="s">
        <v>5</v>
      </c>
      <c r="AA100" s="1905"/>
      <c r="AB100" s="1926">
        <f t="shared" ref="AB100:AR100" si="93">AB76/AA76-1</f>
        <v>1.0078129480320497E-2</v>
      </c>
      <c r="AC100" s="1926">
        <f t="shared" si="93"/>
        <v>8.2682269049050294E-3</v>
      </c>
      <c r="AD100" s="1926">
        <f t="shared" si="93"/>
        <v>-6.0121618081276917E-3</v>
      </c>
      <c r="AE100" s="1926">
        <f t="shared" si="93"/>
        <v>4.6833800958952176E-2</v>
      </c>
      <c r="AF100" s="1926">
        <f t="shared" si="93"/>
        <v>1.0069772182990544E-2</v>
      </c>
      <c r="AG100" s="1926">
        <f t="shared" si="93"/>
        <v>9.6291148866889387E-3</v>
      </c>
      <c r="AH100" s="1926">
        <f t="shared" si="93"/>
        <v>-5.3963657334769044E-3</v>
      </c>
      <c r="AI100" s="1926">
        <f t="shared" si="93"/>
        <v>-3.1881239247552373E-2</v>
      </c>
      <c r="AJ100" s="1926">
        <f t="shared" si="93"/>
        <v>3.0362114108410054E-2</v>
      </c>
      <c r="AK100" s="1926">
        <f t="shared" si="93"/>
        <v>1.8380573397699385E-2</v>
      </c>
      <c r="AL100" s="1926">
        <f t="shared" si="93"/>
        <v>-1.1569182741848705E-2</v>
      </c>
      <c r="AM100" s="1926">
        <f t="shared" si="93"/>
        <v>2.3389585745949626E-2</v>
      </c>
      <c r="AN100" s="1926">
        <f t="shared" si="93"/>
        <v>6.4005611984399025E-3</v>
      </c>
      <c r="AO100" s="1926">
        <f t="shared" si="93"/>
        <v>-3.7045220500391274E-3</v>
      </c>
      <c r="AP100" s="1926">
        <f t="shared" si="93"/>
        <v>5.6000858856140034E-3</v>
      </c>
      <c r="AQ100" s="1926">
        <f t="shared" si="93"/>
        <v>-1.8005160785976249E-2</v>
      </c>
      <c r="AR100" s="1926">
        <f t="shared" si="93"/>
        <v>2.8177196795577286E-2</v>
      </c>
      <c r="AS100" s="1926">
        <f t="shared" si="92"/>
        <v>-5.4213776433289729E-2</v>
      </c>
      <c r="AT100" s="1926">
        <f t="shared" si="92"/>
        <v>-5.6223007377034451E-2</v>
      </c>
      <c r="AU100" s="1926">
        <f t="shared" si="92"/>
        <v>4.4227226077273141E-2</v>
      </c>
      <c r="AV100" s="1926">
        <f t="shared" si="92"/>
        <v>4.125514201037217E-2</v>
      </c>
      <c r="AW100" s="1926">
        <f t="shared" si="92"/>
        <v>3.2652419455331261E-2</v>
      </c>
      <c r="AX100" s="1926">
        <f t="shared" si="92"/>
        <v>7.101207025573375E-3</v>
      </c>
      <c r="AY100" s="1926">
        <f t="shared" si="92"/>
        <v>-3.9288765161873518E-2</v>
      </c>
      <c r="AZ100" s="1926">
        <f t="shared" si="92"/>
        <v>-3.188205462643301E-2</v>
      </c>
      <c r="BA100" s="1926">
        <f t="shared" si="92"/>
        <v>-1.60407235928125E-2</v>
      </c>
      <c r="BB100" s="1926">
        <f t="shared" si="81"/>
        <v>-1.2887291272584589E-2</v>
      </c>
      <c r="BC100" s="1926">
        <f t="shared" si="82"/>
        <v>-4.3761169057481286E-2</v>
      </c>
      <c r="BD100" s="178">
        <f t="shared" si="83"/>
        <v>-1</v>
      </c>
      <c r="BE100" s="178" t="e">
        <f t="shared" si="84"/>
        <v>#DIV/0!</v>
      </c>
      <c r="BF100" s="175"/>
      <c r="BG100" s="175"/>
    </row>
  </sheetData>
  <mergeCells count="13">
    <mergeCell ref="X62:Z62"/>
    <mergeCell ref="X63:Z63"/>
    <mergeCell ref="T63:V63"/>
    <mergeCell ref="T62:V62"/>
    <mergeCell ref="T1:V1"/>
    <mergeCell ref="T59:V59"/>
    <mergeCell ref="T60:V60"/>
    <mergeCell ref="T61:V61"/>
    <mergeCell ref="X1:Z1"/>
    <mergeCell ref="X59:Z59"/>
    <mergeCell ref="X60:Z60"/>
    <mergeCell ref="X61:Z61"/>
    <mergeCell ref="Y52:Z52"/>
  </mergeCells>
  <phoneticPr fontId="9"/>
  <pageMargins left="0.19685039370078741" right="0.19685039370078741" top="0.98425196850393704" bottom="0.98425196850393704" header="0.51181102362204722" footer="0.51181102362204722"/>
  <pageSetup paperSize="9" scale="3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139"/>
  <sheetViews>
    <sheetView topLeftCell="T26" workbookViewId="0">
      <selection activeCell="AZ26" sqref="AZ26"/>
    </sheetView>
  </sheetViews>
  <sheetFormatPr defaultColWidth="9" defaultRowHeight="13"/>
  <cols>
    <col min="1" max="1" width="2.90625" style="426" customWidth="1"/>
    <col min="2" max="20" width="9" style="426" customWidth="1"/>
    <col min="21" max="21" width="3.90625" style="426" customWidth="1"/>
    <col min="22" max="22" width="6" style="426" customWidth="1"/>
    <col min="23" max="23" width="19.26953125" style="426" customWidth="1"/>
    <col min="24" max="24" width="25.90625" customWidth="1"/>
    <col min="25" max="25" width="5.90625" style="426" customWidth="1"/>
    <col min="26" max="26" width="1.90625" style="426" customWidth="1"/>
    <col min="27" max="27" width="15.08984375" style="426" customWidth="1"/>
    <col min="28" max="41" width="8.7265625" style="426" hidden="1" customWidth="1"/>
    <col min="42" max="42" width="15.08984375" style="426" customWidth="1"/>
    <col min="43" max="49" width="9" style="426" hidden="1" customWidth="1"/>
    <col min="50" max="50" width="15.08984375" style="426" customWidth="1"/>
    <col min="51" max="51" width="15.08984375" style="426" hidden="1" customWidth="1"/>
    <col min="52" max="59" width="15.08984375" style="426" customWidth="1"/>
    <col min="60" max="16384" width="9" style="426"/>
  </cols>
  <sheetData>
    <row r="1" spans="1:61">
      <c r="W1"/>
      <c r="Y1" s="426" t="s">
        <v>51</v>
      </c>
    </row>
    <row r="2" spans="1:61">
      <c r="V2" s="532" t="s">
        <v>3</v>
      </c>
      <c r="W2" s="533"/>
      <c r="X2" s="533"/>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c r="BF2" s="534"/>
      <c r="BG2" s="534"/>
    </row>
    <row r="3" spans="1:61" ht="17.5">
      <c r="A3" s="436"/>
      <c r="V3" s="534"/>
      <c r="W3" s="533" t="s">
        <v>501</v>
      </c>
      <c r="X3" s="533"/>
      <c r="Y3" s="535" t="s">
        <v>1128</v>
      </c>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7" t="s">
        <v>69</v>
      </c>
      <c r="BA3" s="537" t="s">
        <v>1027</v>
      </c>
      <c r="BB3" s="537" t="s">
        <v>1021</v>
      </c>
      <c r="BC3" s="537" t="s">
        <v>1022</v>
      </c>
      <c r="BD3" s="537" t="s">
        <v>1023</v>
      </c>
      <c r="BE3" s="537" t="s">
        <v>1024</v>
      </c>
      <c r="BF3" s="537" t="s">
        <v>1025</v>
      </c>
      <c r="BG3" s="537" t="s">
        <v>1026</v>
      </c>
    </row>
    <row r="4" spans="1:61" ht="17.5">
      <c r="V4" s="534"/>
      <c r="W4" s="533" t="s">
        <v>502</v>
      </c>
      <c r="X4" s="533"/>
      <c r="Y4" s="535" t="s">
        <v>42</v>
      </c>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1369"/>
      <c r="BA4" s="1369"/>
      <c r="BB4" s="1370" t="s">
        <v>1020</v>
      </c>
      <c r="BC4" s="1370" t="s">
        <v>1020</v>
      </c>
      <c r="BD4" s="1370" t="s">
        <v>1020</v>
      </c>
      <c r="BE4" s="1370" t="s">
        <v>1020</v>
      </c>
      <c r="BF4" s="1370" t="s">
        <v>1020</v>
      </c>
      <c r="BG4" s="1370" t="s">
        <v>1020</v>
      </c>
      <c r="BI4" s="529"/>
    </row>
    <row r="5" spans="1:61" ht="14">
      <c r="V5" s="534"/>
      <c r="W5" s="533"/>
      <c r="X5" s="533"/>
      <c r="Y5" s="535" t="s">
        <v>43</v>
      </c>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9">
        <f>ROUND('1.Total'!AZ15*10^2,-2 )</f>
        <v>132200</v>
      </c>
      <c r="BA5" s="539">
        <f>ROUND('1.Total'!BA15*10^2,-2 )</f>
        <v>130500</v>
      </c>
      <c r="BB5" s="539">
        <f>ROUND('1.Total'!BB15*10^2,-2 )</f>
        <v>129100</v>
      </c>
      <c r="BC5" s="539">
        <f>ROUND('1.Total'!BC15*10^2,-2 )</f>
        <v>124000</v>
      </c>
      <c r="BD5" s="539">
        <f>ROUND('1.Total'!BD15*10^2,-2 )</f>
        <v>0</v>
      </c>
      <c r="BE5" s="539">
        <f>ROUND('1.Total'!BE15*10^2,-2 )</f>
        <v>0</v>
      </c>
      <c r="BF5" s="539">
        <f>ROUND('1.Total'!BG15*10^2,-2 )</f>
        <v>0</v>
      </c>
      <c r="BG5" s="539">
        <f>ROUND('1.Total'!BH15*10^2,-2 )</f>
        <v>0</v>
      </c>
      <c r="BI5" s="529"/>
    </row>
    <row r="6" spans="1:61" ht="14">
      <c r="V6" s="534"/>
      <c r="W6" s="533"/>
      <c r="X6" s="533"/>
      <c r="Y6" s="535" t="s">
        <v>41</v>
      </c>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9"/>
      <c r="BA6" s="539"/>
      <c r="BB6" s="539"/>
      <c r="BC6" s="539"/>
      <c r="BD6" s="539"/>
      <c r="BE6" s="539"/>
      <c r="BF6" s="539"/>
      <c r="BG6" s="539"/>
      <c r="BI6" s="529"/>
    </row>
    <row r="7" spans="1:61" ht="15.5">
      <c r="V7" s="534"/>
      <c r="W7" s="533"/>
      <c r="X7" s="533"/>
      <c r="Y7" s="535" t="s">
        <v>44</v>
      </c>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1082" t="s">
        <v>503</v>
      </c>
      <c r="BA7" s="1082" t="s">
        <v>1028</v>
      </c>
      <c r="BB7" s="1082" t="s">
        <v>1029</v>
      </c>
      <c r="BC7" s="1844" t="s">
        <v>1262</v>
      </c>
      <c r="BD7" s="1844" t="s">
        <v>1333</v>
      </c>
      <c r="BE7" s="1844" t="s">
        <v>1334</v>
      </c>
      <c r="BF7" s="539"/>
      <c r="BG7" s="539"/>
      <c r="BI7" s="529"/>
    </row>
    <row r="8" spans="1:61" ht="15">
      <c r="V8" s="534"/>
      <c r="W8" s="533"/>
      <c r="X8" s="533"/>
      <c r="Y8" s="535" t="s">
        <v>45</v>
      </c>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1083">
        <f>'1.Total'!AZ15</f>
        <v>1321.9513827417115</v>
      </c>
      <c r="BA8" s="1083">
        <f>'1.Total'!BA15</f>
        <v>1304.9501474065253</v>
      </c>
      <c r="BB8" s="1787">
        <f>'1.Total'!BB15</f>
        <v>1291.3161607220773</v>
      </c>
      <c r="BC8" s="1845">
        <f>'1.Total'!BC15</f>
        <v>1240.4057333097319</v>
      </c>
      <c r="BD8" s="1845">
        <f>'1.Total'!BD15</f>
        <v>0</v>
      </c>
      <c r="BE8" s="1845">
        <f>'1.Total'!BE15</f>
        <v>0</v>
      </c>
      <c r="BF8" s="539"/>
      <c r="BG8" s="539"/>
      <c r="BI8" s="530"/>
    </row>
    <row r="9" spans="1:61" ht="14">
      <c r="V9" s="534"/>
      <c r="W9" s="533"/>
      <c r="X9" s="533"/>
      <c r="Y9" s="535" t="s">
        <v>46</v>
      </c>
      <c r="Z9" s="540"/>
      <c r="AA9" s="540"/>
      <c r="AB9" s="540"/>
      <c r="AC9" s="540"/>
      <c r="AD9" s="540"/>
      <c r="AE9" s="540"/>
      <c r="AF9" s="540"/>
      <c r="AG9" s="540"/>
      <c r="AH9" s="540"/>
      <c r="AI9" s="540"/>
      <c r="AJ9" s="540"/>
      <c r="AK9" s="540"/>
      <c r="AL9" s="540"/>
      <c r="AM9" s="540"/>
      <c r="AN9" s="540"/>
      <c r="AO9" s="540"/>
      <c r="AP9" s="540"/>
      <c r="AQ9" s="540"/>
      <c r="AR9" s="540"/>
      <c r="AS9" s="540"/>
      <c r="AT9" s="540"/>
      <c r="AU9" s="540"/>
      <c r="AV9" s="540"/>
      <c r="AW9" s="540"/>
      <c r="AX9" s="540"/>
      <c r="AY9" s="540"/>
      <c r="AZ9" s="540"/>
      <c r="BA9" s="540"/>
      <c r="BB9" s="540"/>
      <c r="BC9" s="540"/>
      <c r="BD9" s="540"/>
      <c r="BE9" s="540"/>
      <c r="BF9" s="540"/>
      <c r="BG9" s="540"/>
      <c r="BI9" s="529"/>
    </row>
    <row r="10" spans="1:61" ht="14">
      <c r="V10" s="534"/>
      <c r="W10" s="533"/>
      <c r="X10" s="533"/>
      <c r="Y10" s="535"/>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I10" s="529"/>
    </row>
    <row r="11" spans="1:61" ht="14">
      <c r="V11" s="534"/>
      <c r="W11" s="533" t="s">
        <v>1257</v>
      </c>
      <c r="X11" s="533"/>
      <c r="Y11" s="535" t="s">
        <v>1258</v>
      </c>
      <c r="Z11" s="538"/>
      <c r="AA11" s="538">
        <f>'1.Total'!$AP$15*0.962</f>
        <v>1329.4519449284051</v>
      </c>
      <c r="AB11" s="538">
        <f>'1.Total'!$AP$15*0.962</f>
        <v>1329.4519449284051</v>
      </c>
      <c r="AC11" s="538">
        <f>'1.Total'!$AP$15*0.962</f>
        <v>1329.4519449284051</v>
      </c>
      <c r="AD11" s="538">
        <f>'1.Total'!$AP$15*0.962</f>
        <v>1329.4519449284051</v>
      </c>
      <c r="AE11" s="538">
        <f>'1.Total'!$AP$15*0.962</f>
        <v>1329.4519449284051</v>
      </c>
      <c r="AF11" s="538">
        <f>'1.Total'!$AP$15*0.962</f>
        <v>1329.4519449284051</v>
      </c>
      <c r="AG11" s="538">
        <f>'1.Total'!$AP$15*0.962</f>
        <v>1329.4519449284051</v>
      </c>
      <c r="AH11" s="538">
        <f>'1.Total'!$AP$15*0.962</f>
        <v>1329.4519449284051</v>
      </c>
      <c r="AI11" s="538">
        <f>'1.Total'!$AP$15*0.962</f>
        <v>1329.4519449284051</v>
      </c>
      <c r="AJ11" s="538">
        <f>'1.Total'!$AP$15*0.962</f>
        <v>1329.4519449284051</v>
      </c>
      <c r="AK11" s="538">
        <f>'1.Total'!$AP$15*0.962</f>
        <v>1329.4519449284051</v>
      </c>
      <c r="AL11" s="538">
        <f>'1.Total'!$AP$15*0.962</f>
        <v>1329.4519449284051</v>
      </c>
      <c r="AM11" s="538">
        <f>'1.Total'!$AP$15*0.962</f>
        <v>1329.4519449284051</v>
      </c>
      <c r="AN11" s="538">
        <f>'1.Total'!$AP$15*0.962</f>
        <v>1329.4519449284051</v>
      </c>
      <c r="AO11" s="538">
        <f>'1.Total'!$AP$15*0.962</f>
        <v>1329.4519449284051</v>
      </c>
      <c r="AP11" s="538">
        <f>'1.Total'!$AP$15*0.962</f>
        <v>1329.4519449284051</v>
      </c>
      <c r="AQ11" s="538">
        <f>'1.Total'!$AP$15*0.962</f>
        <v>1329.4519449284051</v>
      </c>
      <c r="AR11" s="538">
        <f>'1.Total'!$AP$15*0.962</f>
        <v>1329.4519449284051</v>
      </c>
      <c r="AS11" s="538">
        <f>'1.Total'!$AP$15*0.962</f>
        <v>1329.4519449284051</v>
      </c>
      <c r="AT11" s="538">
        <f>'1.Total'!$AP$15*0.962</f>
        <v>1329.4519449284051</v>
      </c>
      <c r="AU11" s="538">
        <f>'1.Total'!$AP$15*0.962</f>
        <v>1329.4519449284051</v>
      </c>
      <c r="AV11" s="538">
        <f>'1.Total'!$AP$15*0.962</f>
        <v>1329.4519449284051</v>
      </c>
      <c r="AW11" s="538">
        <f>'1.Total'!$AP$15*0.962</f>
        <v>1329.4519449284051</v>
      </c>
      <c r="AX11" s="538">
        <f>'1.Total'!$AP$15*0.962</f>
        <v>1329.4519449284051</v>
      </c>
      <c r="AY11" s="538">
        <f>'1.Total'!$AP$15*0.962</f>
        <v>1329.4519449284051</v>
      </c>
      <c r="AZ11" s="538">
        <f>'1.Total'!$AP$15*0.962</f>
        <v>1329.4519449284051</v>
      </c>
      <c r="BA11" s="538">
        <f>'1.Total'!$AP$15*0.962</f>
        <v>1329.4519449284051</v>
      </c>
      <c r="BB11" s="538">
        <f>'1.Total'!$AP$15*0.962</f>
        <v>1329.4519449284051</v>
      </c>
      <c r="BC11" s="538">
        <f>'1.Total'!$AP$15*0.962</f>
        <v>1329.4519449284051</v>
      </c>
      <c r="BD11" s="538">
        <f>'1.Total'!$AP$15*0.962</f>
        <v>1329.4519449284051</v>
      </c>
      <c r="BE11" s="538">
        <f>'1.Total'!$AP$15*0.962</f>
        <v>1329.4519449284051</v>
      </c>
      <c r="BF11" s="538"/>
      <c r="BG11" s="538"/>
      <c r="BI11" s="529"/>
    </row>
    <row r="12" spans="1:61" ht="14">
      <c r="V12" s="534"/>
      <c r="W12" s="533" t="s">
        <v>1259</v>
      </c>
      <c r="X12" s="533"/>
      <c r="Y12" s="535" t="s">
        <v>1260</v>
      </c>
      <c r="Z12" s="538"/>
      <c r="AA12" s="538">
        <f>'1.Total'!$AX$15*0.74</f>
        <v>1043.4389947111777</v>
      </c>
      <c r="AB12" s="538">
        <f>'1.Total'!$AX$15*0.74</f>
        <v>1043.4389947111777</v>
      </c>
      <c r="AC12" s="538">
        <f>'1.Total'!$AX$15*0.74</f>
        <v>1043.4389947111777</v>
      </c>
      <c r="AD12" s="538">
        <f>'1.Total'!$AX$15*0.74</f>
        <v>1043.4389947111777</v>
      </c>
      <c r="AE12" s="538">
        <f>'1.Total'!$AX$15*0.74</f>
        <v>1043.4389947111777</v>
      </c>
      <c r="AF12" s="538">
        <f>'1.Total'!$AX$15*0.74</f>
        <v>1043.4389947111777</v>
      </c>
      <c r="AG12" s="538">
        <f>'1.Total'!$AX$15*0.74</f>
        <v>1043.4389947111777</v>
      </c>
      <c r="AH12" s="538">
        <f>'1.Total'!$AX$15*0.74</f>
        <v>1043.4389947111777</v>
      </c>
      <c r="AI12" s="538">
        <f>'1.Total'!$AX$15*0.74</f>
        <v>1043.4389947111777</v>
      </c>
      <c r="AJ12" s="538">
        <f>'1.Total'!$AX$15*0.74</f>
        <v>1043.4389947111777</v>
      </c>
      <c r="AK12" s="538">
        <f>'1.Total'!$AX$15*0.74</f>
        <v>1043.4389947111777</v>
      </c>
      <c r="AL12" s="538">
        <f>'1.Total'!$AX$15*0.74</f>
        <v>1043.4389947111777</v>
      </c>
      <c r="AM12" s="538">
        <f>'1.Total'!$AX$15*0.74</f>
        <v>1043.4389947111777</v>
      </c>
      <c r="AN12" s="538">
        <f>'1.Total'!$AX$15*0.74</f>
        <v>1043.4389947111777</v>
      </c>
      <c r="AO12" s="538">
        <f>'1.Total'!$AX$15*0.74</f>
        <v>1043.4389947111777</v>
      </c>
      <c r="AP12" s="538">
        <f>'1.Total'!$AX$15*0.74</f>
        <v>1043.4389947111777</v>
      </c>
      <c r="AQ12" s="538">
        <f>'1.Total'!$AX$15*0.74</f>
        <v>1043.4389947111777</v>
      </c>
      <c r="AR12" s="538">
        <f>'1.Total'!$AX$15*0.74</f>
        <v>1043.4389947111777</v>
      </c>
      <c r="AS12" s="538">
        <f>'1.Total'!$AX$15*0.74</f>
        <v>1043.4389947111777</v>
      </c>
      <c r="AT12" s="538">
        <f>'1.Total'!$AX$15*0.74</f>
        <v>1043.4389947111777</v>
      </c>
      <c r="AU12" s="538">
        <f>'1.Total'!$AX$15*0.74</f>
        <v>1043.4389947111777</v>
      </c>
      <c r="AV12" s="538">
        <f>'1.Total'!$AX$15*0.74</f>
        <v>1043.4389947111777</v>
      </c>
      <c r="AW12" s="538">
        <f>'1.Total'!$AX$15*0.74</f>
        <v>1043.4389947111777</v>
      </c>
      <c r="AX12" s="538">
        <f>'1.Total'!$AX$15*0.74</f>
        <v>1043.4389947111777</v>
      </c>
      <c r="AY12" s="538">
        <f>'1.Total'!$AX$15*0.74</f>
        <v>1043.4389947111777</v>
      </c>
      <c r="AZ12" s="538">
        <f>'1.Total'!$AX$15*0.74</f>
        <v>1043.4389947111777</v>
      </c>
      <c r="BA12" s="538">
        <f>'1.Total'!$AX$15*0.74</f>
        <v>1043.4389947111777</v>
      </c>
      <c r="BB12" s="538">
        <f>'1.Total'!$AX$15*0.74</f>
        <v>1043.4389947111777</v>
      </c>
      <c r="BC12" s="538">
        <f>'1.Total'!$AX$15*0.74</f>
        <v>1043.4389947111777</v>
      </c>
      <c r="BD12" s="538">
        <f>'1.Total'!$AX$15*0.74</f>
        <v>1043.4389947111777</v>
      </c>
      <c r="BE12" s="538">
        <f>'1.Total'!$AX$15*0.74</f>
        <v>1043.4389947111777</v>
      </c>
      <c r="BF12" s="538"/>
      <c r="BG12" s="538"/>
      <c r="BI12" s="529"/>
    </row>
    <row r="13" spans="1:61" ht="14">
      <c r="W13"/>
      <c r="Y13" s="437"/>
      <c r="Z13" s="427"/>
      <c r="AA13" s="427"/>
      <c r="AB13" s="427"/>
      <c r="AC13" s="427"/>
      <c r="AD13" s="427"/>
      <c r="AE13" s="427"/>
      <c r="AF13" s="427"/>
      <c r="AG13" s="427"/>
      <c r="AH13" s="427"/>
      <c r="AI13" s="427"/>
      <c r="AJ13" s="427"/>
      <c r="AK13" s="427"/>
      <c r="AL13" s="427"/>
      <c r="AM13" s="427"/>
      <c r="AN13" s="427"/>
      <c r="AO13" s="427"/>
      <c r="AP13" s="427"/>
      <c r="AQ13" s="427"/>
      <c r="AR13" s="427"/>
      <c r="AS13" s="427"/>
      <c r="AT13" s="427"/>
      <c r="AU13" s="427"/>
      <c r="AV13" s="427"/>
      <c r="AW13" s="427"/>
      <c r="AX13" s="427"/>
      <c r="AY13" s="427"/>
      <c r="AZ13" s="427"/>
      <c r="BA13" s="427"/>
      <c r="BB13" s="427"/>
      <c r="BC13" s="427"/>
      <c r="BD13" s="427"/>
      <c r="BE13" s="427"/>
      <c r="BF13" s="427"/>
      <c r="BG13" s="427"/>
      <c r="BI13" s="530"/>
    </row>
    <row r="14" spans="1:61">
      <c r="V14" s="1081" t="s">
        <v>500</v>
      </c>
      <c r="W14" s="1081"/>
      <c r="X14" s="1081"/>
      <c r="Y14" s="538"/>
      <c r="Z14" s="538"/>
      <c r="AA14" s="538"/>
      <c r="AB14" s="427"/>
      <c r="AC14" s="427"/>
      <c r="AD14" s="427"/>
      <c r="AE14" s="427"/>
      <c r="AF14" s="427"/>
      <c r="AG14" s="427"/>
      <c r="AH14" s="427"/>
      <c r="AI14" s="427"/>
      <c r="AJ14" s="427"/>
      <c r="AK14" s="427"/>
      <c r="AL14" s="427"/>
      <c r="AM14" s="427"/>
      <c r="AN14" s="427"/>
      <c r="AO14" s="427"/>
      <c r="AP14" s="427"/>
      <c r="AQ14" s="427"/>
      <c r="AR14" s="427"/>
      <c r="AS14" s="427"/>
      <c r="AT14" s="427"/>
      <c r="AU14" s="427"/>
      <c r="AV14" s="427"/>
      <c r="AW14" s="427"/>
      <c r="AX14" s="427"/>
      <c r="AY14" s="427"/>
      <c r="AZ14" s="427"/>
      <c r="BA14" s="427"/>
      <c r="BB14" s="427"/>
      <c r="BC14" s="427"/>
      <c r="BD14" s="427"/>
      <c r="BE14" s="427"/>
      <c r="BF14" s="427"/>
      <c r="BG14" s="427"/>
      <c r="BI14" s="530"/>
    </row>
    <row r="15" spans="1:61" ht="14">
      <c r="V15" s="1077"/>
      <c r="W15" s="1077" t="s">
        <v>495</v>
      </c>
      <c r="X15" s="1080" t="s">
        <v>499</v>
      </c>
      <c r="Y15" s="538"/>
      <c r="Z15" s="538"/>
      <c r="AA15" s="538"/>
      <c r="AB15" s="427"/>
      <c r="AC15" s="427"/>
      <c r="AD15" s="427"/>
      <c r="AE15" s="427"/>
      <c r="AF15" s="427"/>
      <c r="AG15" s="427"/>
      <c r="AH15" s="427"/>
      <c r="AI15" s="427"/>
      <c r="AJ15" s="427"/>
      <c r="AK15" s="427"/>
      <c r="AL15" s="427"/>
      <c r="AM15" s="427"/>
      <c r="AN15" s="427"/>
      <c r="AO15" s="427"/>
      <c r="AP15" s="427"/>
      <c r="AQ15" s="427"/>
      <c r="AR15" s="427"/>
      <c r="AS15" s="427"/>
      <c r="AT15" s="427"/>
      <c r="AU15" s="427"/>
      <c r="AV15" s="427"/>
      <c r="AW15" s="427"/>
      <c r="AX15" s="427"/>
      <c r="AY15" s="427"/>
      <c r="AZ15" s="427"/>
      <c r="BA15" s="427"/>
      <c r="BB15" s="427"/>
      <c r="BC15" s="427"/>
      <c r="BD15" s="427"/>
      <c r="BE15" s="427"/>
      <c r="BF15" s="427"/>
      <c r="BG15" s="427"/>
      <c r="BI15" s="530"/>
    </row>
    <row r="16" spans="1:61" ht="14">
      <c r="V16" s="1078"/>
      <c r="W16" s="1077" t="s">
        <v>496</v>
      </c>
      <c r="X16" s="1078"/>
      <c r="Y16" s="538"/>
      <c r="Z16" s="538"/>
      <c r="AA16" s="538"/>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I16" s="530"/>
    </row>
    <row r="17" spans="22:61" ht="14">
      <c r="V17" s="1078"/>
      <c r="W17" s="1077" t="s">
        <v>1129</v>
      </c>
      <c r="X17" s="1078"/>
      <c r="Y17" s="538"/>
      <c r="Z17" s="538"/>
      <c r="AA17" s="538"/>
      <c r="AB17" s="427"/>
      <c r="AC17" s="427"/>
      <c r="AD17" s="427"/>
      <c r="AE17" s="427"/>
      <c r="AF17" s="427"/>
      <c r="AG17" s="427"/>
      <c r="AH17" s="427"/>
      <c r="AI17" s="427"/>
      <c r="AJ17" s="427"/>
      <c r="AK17" s="427"/>
      <c r="AL17" s="427"/>
      <c r="AM17" s="427"/>
      <c r="AN17" s="427"/>
      <c r="AO17" s="427"/>
      <c r="AP17" s="427"/>
      <c r="AQ17" s="427"/>
      <c r="AR17" s="427"/>
      <c r="AS17" s="427"/>
      <c r="AT17" s="427"/>
      <c r="AU17" s="427"/>
      <c r="AV17" s="427"/>
      <c r="AW17" s="427"/>
      <c r="AX17" s="427"/>
      <c r="AY17" s="427"/>
      <c r="AZ17" s="427"/>
      <c r="BA17" s="427"/>
      <c r="BB17" s="427"/>
      <c r="BC17" s="427"/>
      <c r="BD17" s="427"/>
      <c r="BE17" s="427"/>
      <c r="BF17" s="427"/>
      <c r="BG17" s="427"/>
      <c r="BI17" s="530"/>
    </row>
    <row r="18" spans="22:61" ht="14">
      <c r="V18" s="1079"/>
      <c r="W18" s="1087" t="s">
        <v>493</v>
      </c>
      <c r="X18" s="1079"/>
      <c r="Y18" s="538"/>
      <c r="Z18" s="538"/>
      <c r="AA18" s="538"/>
      <c r="AB18" s="427"/>
      <c r="AC18" s="427"/>
      <c r="AD18" s="427"/>
      <c r="AE18" s="427"/>
      <c r="AF18" s="427"/>
      <c r="AG18" s="427"/>
      <c r="AH18" s="427"/>
      <c r="AI18" s="427"/>
      <c r="AJ18" s="427"/>
      <c r="AK18" s="427"/>
      <c r="AL18" s="427"/>
      <c r="AM18" s="427"/>
      <c r="AN18" s="427"/>
      <c r="AO18" s="427"/>
      <c r="AP18" s="427"/>
      <c r="AQ18" s="427"/>
      <c r="AR18" s="427"/>
      <c r="AS18" s="427"/>
      <c r="AT18" s="427"/>
      <c r="AU18" s="427"/>
      <c r="AV18" s="427"/>
      <c r="AW18" s="427"/>
      <c r="AX18" s="427"/>
      <c r="AY18" s="427"/>
      <c r="AZ18" s="427"/>
      <c r="BA18" s="427"/>
      <c r="BB18" s="427"/>
      <c r="BC18" s="427"/>
      <c r="BD18" s="427"/>
      <c r="BE18" s="427"/>
      <c r="BF18" s="427"/>
      <c r="BG18" s="427"/>
      <c r="BI18" s="530"/>
    </row>
    <row r="19" spans="22:61" ht="14">
      <c r="V19" s="1079"/>
      <c r="W19" s="1087" t="s">
        <v>494</v>
      </c>
      <c r="X19" s="1079"/>
      <c r="Y19" s="538"/>
      <c r="Z19" s="538"/>
      <c r="AA19" s="538"/>
      <c r="AB19" s="427"/>
      <c r="AC19" s="427"/>
      <c r="AD19" s="427"/>
      <c r="AE19" s="427"/>
      <c r="AF19" s="427"/>
      <c r="AG19" s="427"/>
      <c r="AH19" s="427"/>
      <c r="AI19" s="427"/>
      <c r="AJ19" s="427"/>
      <c r="AK19" s="427"/>
      <c r="AL19" s="427"/>
      <c r="AM19" s="427"/>
      <c r="AN19" s="427"/>
      <c r="AO19" s="427"/>
      <c r="AP19" s="427"/>
      <c r="AQ19" s="427"/>
      <c r="AR19" s="427"/>
      <c r="AS19" s="427"/>
      <c r="AT19" s="427"/>
      <c r="AU19" s="427"/>
      <c r="AV19" s="427"/>
      <c r="AW19" s="427"/>
      <c r="AX19" s="427"/>
      <c r="AY19" s="427"/>
      <c r="AZ19" s="427"/>
      <c r="BA19" s="427"/>
      <c r="BB19" s="427"/>
      <c r="BC19" s="427"/>
      <c r="BD19" s="427"/>
      <c r="BE19" s="427"/>
      <c r="BF19" s="427"/>
      <c r="BG19" s="427"/>
      <c r="BI19" s="530"/>
    </row>
    <row r="20" spans="22:61" ht="14">
      <c r="V20" s="1078"/>
      <c r="W20" s="1077" t="s">
        <v>497</v>
      </c>
      <c r="X20" s="1078"/>
      <c r="Y20" s="538"/>
      <c r="Z20" s="538"/>
      <c r="AA20" s="538"/>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427"/>
      <c r="BA20" s="427"/>
      <c r="BB20" s="427"/>
      <c r="BC20" s="427"/>
      <c r="BD20" s="427"/>
      <c r="BE20" s="427"/>
      <c r="BF20" s="427"/>
      <c r="BG20" s="427"/>
      <c r="BI20" s="530"/>
    </row>
    <row r="21" spans="22:61" ht="14">
      <c r="V21" s="1078"/>
      <c r="W21" s="1077" t="s">
        <v>498</v>
      </c>
      <c r="X21" s="1078"/>
      <c r="Y21" s="538"/>
      <c r="Z21" s="538"/>
      <c r="AA21" s="538"/>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I21" s="530"/>
    </row>
    <row r="22" spans="22:61">
      <c r="V22" s="431"/>
      <c r="W22" s="1076"/>
      <c r="Y22" s="427"/>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I22" s="531"/>
    </row>
    <row r="23" spans="22:61">
      <c r="W23"/>
      <c r="Y23" s="427"/>
      <c r="Z23" s="427"/>
      <c r="AA23" s="440"/>
      <c r="AB23" s="440"/>
      <c r="AC23" s="440"/>
      <c r="AD23" s="440"/>
      <c r="AE23" s="440"/>
      <c r="AF23" s="440"/>
      <c r="AG23" s="440"/>
      <c r="AH23" s="440"/>
      <c r="AI23" s="440"/>
      <c r="AJ23" s="440"/>
      <c r="AK23" s="440"/>
      <c r="AL23" s="440"/>
      <c r="AM23" s="440"/>
      <c r="AN23" s="440"/>
      <c r="AO23" s="440"/>
      <c r="AP23" s="441"/>
      <c r="AQ23" s="441"/>
      <c r="AR23" s="441"/>
      <c r="AS23" s="441"/>
      <c r="AT23" s="441"/>
      <c r="AU23" s="441"/>
      <c r="AV23" s="441"/>
      <c r="AW23" s="441"/>
      <c r="AX23" s="441"/>
      <c r="AY23" s="441"/>
      <c r="AZ23" s="441"/>
      <c r="BA23" s="441"/>
      <c r="BB23" s="441"/>
      <c r="BC23" s="441"/>
      <c r="BD23" s="441"/>
      <c r="BE23" s="441"/>
      <c r="BF23" s="441"/>
      <c r="BG23" s="441"/>
    </row>
    <row r="24" spans="22:61">
      <c r="V24" s="551" t="s">
        <v>70</v>
      </c>
      <c r="W24" s="552"/>
      <c r="X24" s="552"/>
      <c r="Y24" s="553"/>
      <c r="Z24" s="553"/>
      <c r="AA24" s="553"/>
      <c r="AB24" s="553"/>
      <c r="AC24" s="553"/>
      <c r="AD24" s="553"/>
      <c r="AE24" s="553"/>
      <c r="AF24" s="553"/>
      <c r="AG24" s="553"/>
      <c r="AH24" s="553"/>
      <c r="AI24" s="553"/>
      <c r="AJ24" s="553"/>
      <c r="AK24" s="553"/>
      <c r="AL24" s="553"/>
      <c r="AM24" s="553"/>
      <c r="AN24" s="553"/>
      <c r="AO24" s="553"/>
      <c r="AP24" s="553"/>
      <c r="AQ24" s="553"/>
      <c r="AR24" s="553"/>
      <c r="AS24" s="553"/>
      <c r="AT24" s="553"/>
      <c r="AU24" s="553"/>
      <c r="AV24" s="553"/>
      <c r="AW24" s="553"/>
      <c r="AX24" s="553"/>
      <c r="AY24" s="553"/>
      <c r="AZ24" s="553"/>
      <c r="BA24" s="554"/>
      <c r="BB24" s="554"/>
      <c r="BC24" s="554"/>
      <c r="BD24" s="554"/>
      <c r="BE24" s="554"/>
      <c r="BF24" s="554"/>
      <c r="BG24" s="554"/>
    </row>
    <row r="25" spans="22:61" ht="26">
      <c r="V25" s="553"/>
      <c r="W25" s="555" t="s">
        <v>1277</v>
      </c>
      <c r="X25" s="1084" t="s">
        <v>1282</v>
      </c>
      <c r="Y25" s="553" t="s">
        <v>510</v>
      </c>
      <c r="Z25" s="553"/>
      <c r="AA25" s="574" t="s">
        <v>1033</v>
      </c>
      <c r="AB25" s="574"/>
      <c r="AC25" s="574"/>
      <c r="AD25" s="574"/>
      <c r="AE25" s="574"/>
      <c r="AF25" s="574"/>
      <c r="AG25" s="574"/>
      <c r="AH25" s="574"/>
      <c r="AI25" s="574"/>
      <c r="AJ25" s="574"/>
      <c r="AK25" s="574"/>
      <c r="AL25" s="574"/>
      <c r="AM25" s="574"/>
      <c r="AN25" s="574"/>
      <c r="AO25" s="574"/>
      <c r="AP25" s="575" t="s">
        <v>1034</v>
      </c>
      <c r="AQ25" s="575"/>
      <c r="AR25" s="575"/>
      <c r="AS25" s="575"/>
      <c r="AT25" s="575"/>
      <c r="AU25" s="575"/>
      <c r="AV25" s="575"/>
      <c r="AW25" s="575"/>
      <c r="AX25" s="575" t="s">
        <v>1035</v>
      </c>
      <c r="AY25" s="575"/>
      <c r="AZ25" s="575" t="s">
        <v>1036</v>
      </c>
      <c r="BA25" s="575" t="s">
        <v>1037</v>
      </c>
      <c r="BB25" s="575" t="s">
        <v>1038</v>
      </c>
      <c r="BC25" s="575" t="s">
        <v>1039</v>
      </c>
      <c r="BD25" s="575" t="s">
        <v>1040</v>
      </c>
      <c r="BE25" s="575" t="s">
        <v>1041</v>
      </c>
      <c r="BF25" s="575" t="s">
        <v>1042</v>
      </c>
      <c r="BG25" s="575" t="s">
        <v>1328</v>
      </c>
    </row>
    <row r="26" spans="22:61" ht="26">
      <c r="V26" s="553"/>
      <c r="W26" s="555" t="s">
        <v>73</v>
      </c>
      <c r="X26" s="1084" t="s">
        <v>1341</v>
      </c>
      <c r="Y26" s="556" t="s">
        <v>52</v>
      </c>
      <c r="Z26" s="556"/>
      <c r="AA26" s="557">
        <f>ROUND('2.CO2-Sector'!$AA$80*100,-2)</f>
        <v>116400</v>
      </c>
      <c r="AB26" s="557"/>
      <c r="AC26" s="557"/>
      <c r="AD26" s="557"/>
      <c r="AE26" s="557"/>
      <c r="AF26" s="557"/>
      <c r="AG26" s="557"/>
      <c r="AH26" s="557"/>
      <c r="AI26" s="557"/>
      <c r="AJ26" s="557"/>
      <c r="AK26" s="557"/>
      <c r="AL26" s="557"/>
      <c r="AM26" s="557"/>
      <c r="AN26" s="557"/>
      <c r="AO26" s="557"/>
      <c r="AP26" s="557">
        <f>ROUND('2.CO2-Sector'!$AP$80*100,-2)</f>
        <v>129300</v>
      </c>
      <c r="AQ26" s="557"/>
      <c r="AR26" s="557"/>
      <c r="AS26" s="557"/>
      <c r="AT26" s="557"/>
      <c r="AU26" s="557"/>
      <c r="AV26" s="557"/>
      <c r="AW26" s="557"/>
      <c r="AX26" s="557">
        <f>ROUND('2.CO2-Sector'!$AX$80*100,-2)</f>
        <v>131700</v>
      </c>
      <c r="AY26" s="557"/>
      <c r="AZ26" s="557">
        <f>ROUND('2.CO2-Sector'!AZ$80*100,-2)</f>
        <v>122500</v>
      </c>
      <c r="BA26" s="557">
        <f>ROUND('2.CO2-Sector'!BA$80*100,-2)</f>
        <v>120500</v>
      </c>
      <c r="BB26" s="557">
        <f>ROUND('2.CO2-Sector'!BB$80*100,-2)</f>
        <v>119000</v>
      </c>
      <c r="BC26" s="557">
        <f>ROUND('2.CO2-Sector'!BC$80*100,-2)</f>
        <v>113800</v>
      </c>
      <c r="BD26" s="557">
        <f>ROUND('2.CO2-Sector'!BD$80*100,-2)</f>
        <v>0</v>
      </c>
      <c r="BE26" s="557">
        <f>ROUND('2.CO2-Sector'!BE$80*100,-2)</f>
        <v>0</v>
      </c>
      <c r="BF26" s="557">
        <f>ROUND('2.CO2-Sector'!BF$80*100,-2)</f>
        <v>0</v>
      </c>
      <c r="BG26" s="557">
        <f>ROUND('2.CO2-Sector'!BG$80*100,-2)</f>
        <v>0</v>
      </c>
    </row>
    <row r="27" spans="22:61" ht="26">
      <c r="V27" s="553"/>
      <c r="W27" s="555" t="s">
        <v>1278</v>
      </c>
      <c r="X27" s="1084" t="s">
        <v>1340</v>
      </c>
      <c r="Y27" s="552"/>
      <c r="Z27" s="553"/>
      <c r="AA27" s="553"/>
      <c r="AB27" s="553"/>
      <c r="AC27" s="553"/>
      <c r="AD27" s="553"/>
      <c r="AE27" s="553"/>
      <c r="AF27" s="553"/>
      <c r="AG27" s="553"/>
      <c r="AH27" s="553"/>
      <c r="AI27" s="553"/>
      <c r="AJ27" s="553"/>
      <c r="AK27" s="553"/>
      <c r="AL27" s="553"/>
      <c r="AM27" s="553"/>
      <c r="AN27" s="553"/>
      <c r="AO27" s="553"/>
      <c r="AP27" s="553"/>
      <c r="AQ27" s="553"/>
      <c r="AR27" s="553"/>
      <c r="AS27" s="553"/>
      <c r="AT27" s="553"/>
      <c r="AU27" s="553"/>
      <c r="AV27" s="553"/>
      <c r="AW27" s="553"/>
      <c r="AX27" s="553"/>
      <c r="AY27" s="553"/>
      <c r="AZ27" s="553"/>
      <c r="BA27" s="554"/>
      <c r="BB27" s="554"/>
      <c r="BC27" s="554"/>
      <c r="BD27" s="554"/>
      <c r="BE27" s="554"/>
      <c r="BF27" s="559"/>
      <c r="BG27" s="559"/>
    </row>
    <row r="28" spans="22:61" ht="37">
      <c r="V28" s="553"/>
      <c r="W28" s="555" t="s">
        <v>72</v>
      </c>
      <c r="X28" s="1084" t="s">
        <v>504</v>
      </c>
      <c r="Y28" s="552" t="s">
        <v>511</v>
      </c>
      <c r="Z28" s="553"/>
      <c r="AA28" s="574" t="s">
        <v>1094</v>
      </c>
      <c r="AB28" s="574"/>
      <c r="AC28" s="574"/>
      <c r="AD28" s="574"/>
      <c r="AE28" s="574"/>
      <c r="AF28" s="574"/>
      <c r="AG28" s="574"/>
      <c r="AH28" s="574"/>
      <c r="AI28" s="574"/>
      <c r="AJ28" s="574"/>
      <c r="AK28" s="574"/>
      <c r="AL28" s="574"/>
      <c r="AM28" s="574"/>
      <c r="AN28" s="574"/>
      <c r="AO28" s="574"/>
      <c r="AP28" s="574" t="s">
        <v>1093</v>
      </c>
      <c r="AQ28" s="575"/>
      <c r="AR28" s="575"/>
      <c r="AS28" s="575"/>
      <c r="AT28" s="575"/>
      <c r="AU28" s="575"/>
      <c r="AV28" s="575"/>
      <c r="AW28" s="575"/>
      <c r="AX28" s="574" t="s">
        <v>1092</v>
      </c>
      <c r="AY28" s="574" t="s">
        <v>1116</v>
      </c>
      <c r="AZ28" s="574" t="s">
        <v>1115</v>
      </c>
      <c r="BA28" s="574" t="s">
        <v>1114</v>
      </c>
      <c r="BB28" s="574" t="s">
        <v>1091</v>
      </c>
      <c r="BC28" s="574" t="s">
        <v>1095</v>
      </c>
      <c r="BD28" s="574" t="s">
        <v>1096</v>
      </c>
      <c r="BE28" s="574" t="s">
        <v>1330</v>
      </c>
      <c r="BF28" s="574" t="s">
        <v>1331</v>
      </c>
      <c r="BG28" s="574" t="s">
        <v>1332</v>
      </c>
    </row>
    <row r="29" spans="22:61">
      <c r="V29" s="553"/>
      <c r="W29" s="560" t="s">
        <v>49</v>
      </c>
      <c r="X29" s="1085" t="s">
        <v>458</v>
      </c>
      <c r="Y29" s="552"/>
      <c r="Z29" s="556"/>
      <c r="AA29" s="1086">
        <f>'2.CO2-Sector'!AA$80</f>
        <v>1163.8736184377092</v>
      </c>
      <c r="AB29" s="1086">
        <f>'2.CO2-Sector'!AB$80</f>
        <v>1175.3529181396757</v>
      </c>
      <c r="AC29" s="1086">
        <f>'2.CO2-Sector'!AC$80</f>
        <v>1184.7914950435054</v>
      </c>
      <c r="AD29" s="1086">
        <f>'2.CO2-Sector'!AD$80</f>
        <v>1177.4671359151557</v>
      </c>
      <c r="AE29" s="1086">
        <f>'2.CO2-Sector'!AE$80</f>
        <v>1232.3539777903825</v>
      </c>
      <c r="AF29" s="1086">
        <f>'2.CO2-Sector'!AF$80</f>
        <v>1244.6201450409853</v>
      </c>
      <c r="AG29" s="1086">
        <f>'2.CO2-Sector'!AG$80</f>
        <v>1256.580765119774</v>
      </c>
      <c r="AH29" s="1086">
        <f>'2.CO2-Sector'!AH$80</f>
        <v>1249.6632087939333</v>
      </c>
      <c r="AI29" s="1086">
        <f>'2.CO2-Sector'!AI$80</f>
        <v>1209.5827140798142</v>
      </c>
      <c r="AJ29" s="1086">
        <f>'2.CO2-Sector'!AJ$80</f>
        <v>1246.172633516589</v>
      </c>
      <c r="AK29" s="1086">
        <f>'2.CO2-Sector'!AK$80</f>
        <v>1269.0771927207124</v>
      </c>
      <c r="AL29" s="1086">
        <f>'2.CO2-Sector'!AL$80</f>
        <v>1253.9985910291671</v>
      </c>
      <c r="AM29" s="1086">
        <f>'2.CO2-Sector'!AM$80</f>
        <v>1282.9878030518171</v>
      </c>
      <c r="AN29" s="1086">
        <f>'2.CO2-Sector'!AN$80</f>
        <v>1291.0302194543854</v>
      </c>
      <c r="AO29" s="1086">
        <f>'2.CO2-Sector'!AO$80</f>
        <v>1286.1719595965694</v>
      </c>
      <c r="AP29" s="1843">
        <f>'2.CO2-Sector'!AP$80</f>
        <v>1293.2521481466476</v>
      </c>
      <c r="AQ29" s="1843">
        <f>'2.CO2-Sector'!AQ$80</f>
        <v>1269.9576046258153</v>
      </c>
      <c r="AR29" s="1843">
        <f>'2.CO2-Sector'!AR$80</f>
        <v>1305.5028671441364</v>
      </c>
      <c r="AS29" s="1843">
        <f>'2.CO2-Sector'!AS$80</f>
        <v>1234.6060392589866</v>
      </c>
      <c r="AT29" s="1843">
        <f>'2.CO2-Sector'!AT$80</f>
        <v>1165.1263374270798</v>
      </c>
      <c r="AU29" s="1843">
        <f>'2.CO2-Sector'!AU$80</f>
        <v>1216.4781984308579</v>
      </c>
      <c r="AV29" s="1843">
        <f>'2.CO2-Sector'!AV$80</f>
        <v>1266.4743690775574</v>
      </c>
      <c r="AW29" s="1843">
        <f>'2.CO2-Sector'!AW$80</f>
        <v>1307.6733587455014</v>
      </c>
      <c r="AX29" s="1843">
        <f>'2.CO2-Sector'!AX$80</f>
        <v>1316.9466289725594</v>
      </c>
      <c r="AY29" s="1843">
        <f>'2.CO2-Sector'!AY$80</f>
        <v>1265.2181570267876</v>
      </c>
      <c r="AZ29" s="1843">
        <f>'2.CO2-Sector'!AZ$80</f>
        <v>1224.9325064861778</v>
      </c>
      <c r="BA29" s="1843">
        <f>'2.CO2-Sector'!BA$80</f>
        <v>1205.2750824104548</v>
      </c>
      <c r="BB29" s="1843">
        <f>'2.CO2-Sector'!BB$80</f>
        <v>1189.7380817023857</v>
      </c>
      <c r="BC29" s="1843">
        <f>'2.CO2-Sector'!BC$80</f>
        <v>1137.7510238763762</v>
      </c>
      <c r="BD29" s="1843">
        <f>'2.CO2-Sector'!BD$80</f>
        <v>0</v>
      </c>
      <c r="BE29" s="1843">
        <f>'2.CO2-Sector'!BE$80</f>
        <v>0</v>
      </c>
      <c r="BF29" s="1843">
        <f>'2.CO2-Sector'!BF$80</f>
        <v>0</v>
      </c>
      <c r="BG29" s="1843">
        <f>'2.CO2-Sector'!BG$80</f>
        <v>0</v>
      </c>
    </row>
    <row r="30" spans="22:61" ht="25">
      <c r="V30" s="553"/>
      <c r="W30" s="555" t="s">
        <v>1279</v>
      </c>
      <c r="X30" s="1085" t="s">
        <v>1245</v>
      </c>
      <c r="Y30" s="552"/>
      <c r="Z30" s="558"/>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row>
    <row r="31" spans="22:61" ht="26">
      <c r="V31" s="553"/>
      <c r="W31" s="555" t="s">
        <v>1280</v>
      </c>
      <c r="X31" s="1084" t="s">
        <v>1281</v>
      </c>
      <c r="Y31" s="552"/>
      <c r="Z31" s="558"/>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559"/>
    </row>
    <row r="32" spans="22:61" ht="26">
      <c r="V32" s="553"/>
      <c r="W32" s="555" t="s">
        <v>1351</v>
      </c>
      <c r="X32" s="1084" t="s">
        <v>1352</v>
      </c>
      <c r="Y32" s="552"/>
      <c r="Z32" s="558"/>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row>
    <row r="33" spans="22:59" ht="26">
      <c r="V33" s="553"/>
      <c r="W33" s="561" t="s">
        <v>83</v>
      </c>
      <c r="X33" s="1084" t="s">
        <v>505</v>
      </c>
      <c r="Y33" s="552"/>
      <c r="Z33" s="558"/>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row>
    <row r="34" spans="22:59">
      <c r="W34"/>
      <c r="Y34" s="427"/>
      <c r="Z34" s="427"/>
      <c r="AA34" s="438"/>
      <c r="AB34" s="438"/>
      <c r="AC34" s="438"/>
      <c r="AD34" s="438"/>
      <c r="AE34" s="438"/>
      <c r="AF34" s="438"/>
      <c r="AG34" s="438"/>
      <c r="AH34" s="438"/>
      <c r="AI34" s="438"/>
      <c r="AJ34" s="438"/>
      <c r="AK34" s="438"/>
      <c r="AL34" s="438"/>
      <c r="AM34" s="438"/>
      <c r="AN34" s="438"/>
      <c r="AO34" s="438"/>
      <c r="AP34" s="438"/>
      <c r="AQ34" s="438"/>
      <c r="AR34" s="438"/>
      <c r="AS34" s="438"/>
      <c r="AT34" s="438"/>
      <c r="AU34" s="438"/>
      <c r="AV34" s="438"/>
      <c r="AW34" s="438"/>
      <c r="AX34" s="438"/>
      <c r="AY34" s="438"/>
      <c r="AZ34" s="438"/>
      <c r="BA34" s="438"/>
      <c r="BB34" s="438"/>
      <c r="BC34" s="438"/>
      <c r="BD34" s="438"/>
      <c r="BE34" s="438"/>
      <c r="BF34" s="438"/>
      <c r="BG34" s="438"/>
    </row>
    <row r="35" spans="22:59">
      <c r="W35"/>
      <c r="Y35" s="427"/>
      <c r="Z35" s="427"/>
      <c r="AA35" s="438"/>
      <c r="AB35" s="438"/>
      <c r="AC35" s="438"/>
      <c r="AD35" s="438"/>
      <c r="AE35" s="438"/>
      <c r="AF35" s="438"/>
      <c r="AG35" s="438"/>
      <c r="AH35" s="438"/>
      <c r="AI35" s="438"/>
      <c r="AJ35" s="438"/>
      <c r="AK35" s="438"/>
      <c r="AL35" s="438"/>
      <c r="AM35" s="438"/>
      <c r="AN35" s="438"/>
      <c r="AO35" s="438"/>
      <c r="AP35" s="438"/>
      <c r="AQ35" s="438"/>
      <c r="AR35" s="438"/>
      <c r="AS35" s="438"/>
      <c r="AT35" s="438"/>
      <c r="AU35" s="438"/>
      <c r="AV35" s="438"/>
      <c r="AW35" s="438"/>
      <c r="AX35" s="438"/>
      <c r="AY35" s="438"/>
      <c r="AZ35" s="438"/>
      <c r="BA35" s="438"/>
      <c r="BB35" s="438"/>
      <c r="BC35" s="438"/>
      <c r="BD35" s="438"/>
      <c r="BE35" s="438"/>
      <c r="BF35" s="438"/>
      <c r="BG35" s="438"/>
    </row>
    <row r="36" spans="22:59">
      <c r="V36" s="566" t="s">
        <v>59</v>
      </c>
      <c r="W36" s="542"/>
      <c r="X36" s="542"/>
      <c r="Y36" s="541"/>
      <c r="Z36" s="541"/>
      <c r="AA36" s="567"/>
      <c r="AB36" s="567"/>
      <c r="AC36" s="567"/>
      <c r="AD36" s="567"/>
      <c r="AE36" s="567"/>
      <c r="AF36" s="567"/>
      <c r="AG36" s="567"/>
      <c r="AH36" s="567"/>
      <c r="AI36" s="567"/>
      <c r="AJ36" s="567"/>
      <c r="AK36" s="567"/>
      <c r="AL36" s="567"/>
      <c r="AM36" s="567"/>
      <c r="AN36" s="567"/>
      <c r="AO36" s="567"/>
      <c r="AP36" s="567"/>
      <c r="AQ36" s="567"/>
      <c r="AR36" s="567"/>
      <c r="AS36" s="567"/>
      <c r="AT36" s="567"/>
      <c r="AU36" s="567"/>
      <c r="AV36" s="567"/>
      <c r="AW36" s="567"/>
      <c r="AX36" s="567"/>
      <c r="AY36" s="567"/>
      <c r="AZ36" s="567"/>
      <c r="BA36" s="567"/>
      <c r="BB36" s="567"/>
      <c r="BC36" s="567"/>
      <c r="BD36" s="567"/>
      <c r="BE36" s="567"/>
      <c r="BF36" s="567"/>
      <c r="BG36" s="567"/>
    </row>
    <row r="37" spans="22:59" ht="42">
      <c r="V37" s="541"/>
      <c r="W37" s="568" t="s">
        <v>1169</v>
      </c>
      <c r="X37" s="1088" t="s">
        <v>506</v>
      </c>
      <c r="Y37" s="541"/>
      <c r="Z37" s="543"/>
      <c r="AA37" s="544" t="s">
        <v>1043</v>
      </c>
      <c r="AB37" s="544"/>
      <c r="AC37" s="544"/>
      <c r="AD37" s="544"/>
      <c r="AE37" s="544"/>
      <c r="AF37" s="544"/>
      <c r="AG37" s="544"/>
      <c r="AH37" s="544"/>
      <c r="AI37" s="544"/>
      <c r="AJ37" s="544"/>
      <c r="AK37" s="544"/>
      <c r="AL37" s="544"/>
      <c r="AM37" s="544"/>
      <c r="AN37" s="544"/>
      <c r="AO37" s="544"/>
      <c r="AP37" s="545" t="s">
        <v>1034</v>
      </c>
      <c r="AQ37" s="545"/>
      <c r="AR37" s="545"/>
      <c r="AS37" s="545"/>
      <c r="AT37" s="545"/>
      <c r="AU37" s="545"/>
      <c r="AV37" s="545"/>
      <c r="AW37" s="545"/>
      <c r="AX37" s="545" t="s">
        <v>1035</v>
      </c>
      <c r="AY37" s="545"/>
      <c r="AZ37" s="545" t="s">
        <v>1036</v>
      </c>
      <c r="BA37" s="545" t="s">
        <v>1037</v>
      </c>
      <c r="BB37" s="545" t="s">
        <v>1044</v>
      </c>
      <c r="BC37" s="545" t="s">
        <v>1045</v>
      </c>
      <c r="BD37" s="545" t="s">
        <v>1046</v>
      </c>
      <c r="BE37" s="545" t="s">
        <v>1041</v>
      </c>
      <c r="BF37" s="545" t="s">
        <v>1042</v>
      </c>
      <c r="BG37" s="545" t="s">
        <v>1328</v>
      </c>
    </row>
    <row r="38" spans="22:59" ht="42">
      <c r="V38" s="541"/>
      <c r="W38" s="571" t="s">
        <v>74</v>
      </c>
      <c r="X38" s="1088" t="s">
        <v>507</v>
      </c>
      <c r="Y38" s="569" t="s">
        <v>53</v>
      </c>
      <c r="Z38" s="569"/>
      <c r="AA38" s="570">
        <f>ROUND('9.CH4'!AA10/10, -1)</f>
        <v>4440</v>
      </c>
      <c r="AB38" s="570"/>
      <c r="AC38" s="570"/>
      <c r="AD38" s="570"/>
      <c r="AE38" s="570"/>
      <c r="AF38" s="570"/>
      <c r="AG38" s="570"/>
      <c r="AH38" s="570"/>
      <c r="AI38" s="570"/>
      <c r="AJ38" s="570"/>
      <c r="AK38" s="570"/>
      <c r="AL38" s="570"/>
      <c r="AM38" s="570"/>
      <c r="AN38" s="570"/>
      <c r="AO38" s="570"/>
      <c r="AP38" s="570">
        <f>ROUND('9.CH4'!AP10/10, -1)</f>
        <v>3580</v>
      </c>
      <c r="AQ38" s="570"/>
      <c r="AR38" s="570"/>
      <c r="AS38" s="570"/>
      <c r="AT38" s="570"/>
      <c r="AU38" s="570"/>
      <c r="AV38" s="570"/>
      <c r="AW38" s="570"/>
      <c r="AX38" s="570">
        <f>ROUND('9.CH4'!AX10/10, -1)</f>
        <v>3250</v>
      </c>
      <c r="AY38" s="570"/>
      <c r="AZ38" s="570">
        <f>ROUND('9.CH4'!AZ10/10, -1)</f>
        <v>3110</v>
      </c>
      <c r="BA38" s="570">
        <f>ROUND('9.CH4'!BA10/10, -1)</f>
        <v>3070</v>
      </c>
      <c r="BB38" s="570">
        <f>ROUND('9.CH4'!BB10/10, -1)</f>
        <v>3020</v>
      </c>
      <c r="BC38" s="570">
        <f>ROUND('9.CH4'!BC10/10, -1)</f>
        <v>2990</v>
      </c>
      <c r="BD38" s="570">
        <f>ROUND('9.CH4'!BD10/10, -1)</f>
        <v>0</v>
      </c>
      <c r="BE38" s="570">
        <f>ROUND('9.CH4'!BE10/10, -1)</f>
        <v>0</v>
      </c>
      <c r="BF38" s="570">
        <f>ROUND('9.CH4'!BG10/10, -1)</f>
        <v>0</v>
      </c>
      <c r="BG38" s="570">
        <f>ROUND('9.CH4'!BG10/10, -1)</f>
        <v>0</v>
      </c>
    </row>
    <row r="39" spans="22:59" ht="14">
      <c r="V39" s="541"/>
      <c r="W39" s="541" t="s">
        <v>50</v>
      </c>
      <c r="X39" s="1089" t="s">
        <v>508</v>
      </c>
      <c r="Y39" s="572"/>
      <c r="Z39" s="572"/>
      <c r="AA39" s="563"/>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row>
    <row r="40" spans="22:59" ht="36">
      <c r="V40" s="541"/>
      <c r="W40" s="571" t="s">
        <v>75</v>
      </c>
      <c r="X40" s="1088" t="s">
        <v>509</v>
      </c>
      <c r="Y40" s="572"/>
      <c r="Z40" s="543"/>
      <c r="AA40" s="544" t="s">
        <v>1097</v>
      </c>
      <c r="AB40" s="544"/>
      <c r="AC40" s="544"/>
      <c r="AD40" s="544"/>
      <c r="AE40" s="544"/>
      <c r="AF40" s="544"/>
      <c r="AG40" s="544"/>
      <c r="AH40" s="544"/>
      <c r="AI40" s="544"/>
      <c r="AJ40" s="544"/>
      <c r="AK40" s="544"/>
      <c r="AL40" s="544"/>
      <c r="AM40" s="544"/>
      <c r="AN40" s="544"/>
      <c r="AO40" s="544"/>
      <c r="AP40" s="545" t="s">
        <v>1098</v>
      </c>
      <c r="AQ40" s="545"/>
      <c r="AR40" s="545"/>
      <c r="AS40" s="545"/>
      <c r="AT40" s="545"/>
      <c r="AU40" s="545"/>
      <c r="AV40" s="545"/>
      <c r="AW40" s="545"/>
      <c r="AX40" s="545" t="s">
        <v>1099</v>
      </c>
      <c r="AY40" s="545"/>
      <c r="AZ40" s="545" t="s">
        <v>660</v>
      </c>
      <c r="BA40" s="545" t="s">
        <v>1100</v>
      </c>
      <c r="BB40" s="545" t="s">
        <v>1101</v>
      </c>
      <c r="BC40" s="545" t="s">
        <v>1102</v>
      </c>
      <c r="BD40" s="545" t="s">
        <v>1103</v>
      </c>
      <c r="BE40" s="545" t="s">
        <v>1104</v>
      </c>
      <c r="BF40" s="545" t="s">
        <v>1326</v>
      </c>
      <c r="BG40" s="545" t="s">
        <v>1327</v>
      </c>
    </row>
    <row r="41" spans="22:59" ht="56">
      <c r="V41" s="541"/>
      <c r="W41" s="573" t="s">
        <v>1343</v>
      </c>
      <c r="X41" s="1088" t="s">
        <v>1344</v>
      </c>
      <c r="Y41" s="572"/>
      <c r="Z41" s="569"/>
      <c r="AA41" s="1090">
        <f>ROUND('9.CH4'!AA10/10^3, 1)</f>
        <v>44.4</v>
      </c>
      <c r="AB41" s="1090">
        <f>ROUND('9.CH4'!AB10/10^3, 1)</f>
        <v>43.3</v>
      </c>
      <c r="AC41" s="1090">
        <f>ROUND('9.CH4'!AC10/10^3, 1)</f>
        <v>44.1</v>
      </c>
      <c r="AD41" s="1090">
        <f>ROUND('9.CH4'!AD10/10^3, 1)</f>
        <v>40</v>
      </c>
      <c r="AE41" s="1090">
        <f>ROUND('9.CH4'!AE10/10^3, 1)</f>
        <v>43.4</v>
      </c>
      <c r="AF41" s="1090">
        <f>ROUND('9.CH4'!AF10/10^3, 1)</f>
        <v>41.9</v>
      </c>
      <c r="AG41" s="1090">
        <f>ROUND('9.CH4'!AG10/10^3, 1)</f>
        <v>40.700000000000003</v>
      </c>
      <c r="AH41" s="1090">
        <f>ROUND('9.CH4'!AH10/10^3, 1)</f>
        <v>40</v>
      </c>
      <c r="AI41" s="1090">
        <f>ROUND('9.CH4'!AI10/10^3, 1)</f>
        <v>38.1</v>
      </c>
      <c r="AJ41" s="1090">
        <f>ROUND('9.CH4'!AJ10/10^3, 1)</f>
        <v>38</v>
      </c>
      <c r="AK41" s="1090">
        <f>ROUND('9.CH4'!AK10/10^3, 1)</f>
        <v>38</v>
      </c>
      <c r="AL41" s="1090">
        <f>ROUND('9.CH4'!AL10/10^3, 1)</f>
        <v>37.1</v>
      </c>
      <c r="AM41" s="1090">
        <f>ROUND('9.CH4'!AM10/10^3, 1)</f>
        <v>36.4</v>
      </c>
      <c r="AN41" s="1090">
        <f>ROUND('9.CH4'!AN10/10^3, 1)</f>
        <v>35</v>
      </c>
      <c r="AO41" s="1090">
        <f>ROUND('9.CH4'!AO10/10^3, 1)</f>
        <v>36</v>
      </c>
      <c r="AP41" s="1841">
        <f>ROUND('9.CH4'!AP10/10^3, 1)</f>
        <v>35.799999999999997</v>
      </c>
      <c r="AQ41" s="1841">
        <f>ROUND('9.CH4'!AQ10/10^3, 1)</f>
        <v>35.299999999999997</v>
      </c>
      <c r="AR41" s="1841">
        <f>ROUND('9.CH4'!AR10/10^3, 1)</f>
        <v>35.5</v>
      </c>
      <c r="AS41" s="1841">
        <f>ROUND('9.CH4'!AS10/10^3, 1)</f>
        <v>35.200000000000003</v>
      </c>
      <c r="AT41" s="1841">
        <f>ROUND('9.CH4'!AT10/10^3, 1)</f>
        <v>34.299999999999997</v>
      </c>
      <c r="AU41" s="1841">
        <f>ROUND('9.CH4'!AU10/10^3, 1)</f>
        <v>34.799999999999997</v>
      </c>
      <c r="AV41" s="1841">
        <f>ROUND('9.CH4'!AV10/10^3, 1)</f>
        <v>33.799999999999997</v>
      </c>
      <c r="AW41" s="1841">
        <f>ROUND('9.CH4'!AW10/10^3, 1)</f>
        <v>32.9</v>
      </c>
      <c r="AX41" s="1841">
        <f>ROUND('9.CH4'!AX10/10^3, 1)</f>
        <v>32.5</v>
      </c>
      <c r="AY41" s="1841">
        <f>ROUND('9.CH4'!AY10/10^3, 1)</f>
        <v>31.9</v>
      </c>
      <c r="AZ41" s="1841">
        <f>ROUND('9.CH4'!AZ10/10^3, 1)</f>
        <v>31.1</v>
      </c>
      <c r="BA41" s="1841">
        <f>ROUND('9.CH4'!BA10/10^3, 1)</f>
        <v>30.7</v>
      </c>
      <c r="BB41" s="1841">
        <f>ROUND('9.CH4'!BB10/10^3, 1)</f>
        <v>30.2</v>
      </c>
      <c r="BC41" s="1841">
        <f>ROUND('9.CH4'!BC10/10^3, 1)</f>
        <v>29.9</v>
      </c>
      <c r="BD41" s="1841">
        <f>ROUND('9.CH4'!BD10/10^3, 1)</f>
        <v>0</v>
      </c>
      <c r="BE41" s="1841">
        <f>ROUND('9.CH4'!BE10/10^3, 1)</f>
        <v>0</v>
      </c>
      <c r="BF41" s="1841">
        <f>ROUND('9.CH4'!BF10/10^3, 1)</f>
        <v>0</v>
      </c>
      <c r="BG41" s="1841">
        <f>ROUND('9.CH4'!BG10/10^3, 1)</f>
        <v>0</v>
      </c>
    </row>
    <row r="42" spans="22:59">
      <c r="W42"/>
      <c r="Y42" s="427"/>
      <c r="Z42" s="427"/>
      <c r="AA42" s="565"/>
      <c r="AB42" s="439"/>
      <c r="AC42" s="439"/>
      <c r="AD42" s="439"/>
      <c r="AE42" s="439"/>
      <c r="AF42" s="439"/>
      <c r="AG42" s="439"/>
      <c r="AH42" s="439"/>
      <c r="AI42" s="439"/>
      <c r="AJ42" s="439"/>
      <c r="AK42" s="439"/>
      <c r="AL42" s="439"/>
      <c r="AM42" s="439"/>
      <c r="AN42" s="439"/>
      <c r="AO42" s="439"/>
      <c r="AP42" s="439"/>
      <c r="AQ42" s="439"/>
      <c r="AR42" s="439"/>
      <c r="AS42" s="439"/>
      <c r="AT42" s="439"/>
      <c r="AU42" s="439"/>
      <c r="AV42" s="439"/>
      <c r="AW42" s="439"/>
      <c r="AX42" s="439"/>
      <c r="AY42" s="439"/>
      <c r="AZ42" s="439"/>
      <c r="BA42" s="439"/>
      <c r="BB42" s="439"/>
      <c r="BC42" s="439"/>
      <c r="BD42" s="439"/>
      <c r="BE42" s="439"/>
      <c r="BF42" s="439"/>
      <c r="BG42" s="439"/>
    </row>
    <row r="43" spans="22:59">
      <c r="W43"/>
      <c r="Y43" s="427"/>
      <c r="Z43" s="427"/>
      <c r="AA43" s="564"/>
      <c r="AB43" s="439"/>
      <c r="AC43" s="439"/>
      <c r="AD43" s="439"/>
      <c r="AE43" s="439"/>
      <c r="AF43" s="439"/>
      <c r="AG43" s="439"/>
      <c r="AH43" s="439"/>
      <c r="AI43" s="439"/>
      <c r="AJ43" s="439"/>
      <c r="AK43" s="439"/>
      <c r="AL43" s="439"/>
      <c r="AM43" s="439"/>
      <c r="AN43" s="439"/>
      <c r="AO43" s="439"/>
      <c r="AP43" s="439"/>
      <c r="AQ43" s="439"/>
      <c r="AR43" s="439"/>
      <c r="AS43" s="439"/>
      <c r="AT43" s="439"/>
      <c r="AU43" s="439"/>
      <c r="AV43" s="439"/>
      <c r="AW43" s="439"/>
      <c r="AX43" s="439"/>
      <c r="AY43" s="439"/>
      <c r="AZ43" s="439"/>
      <c r="BA43" s="439"/>
      <c r="BB43" s="439"/>
      <c r="BC43" s="439"/>
      <c r="BD43" s="439"/>
      <c r="BE43" s="439"/>
      <c r="BF43" s="439"/>
      <c r="BG43" s="439"/>
    </row>
    <row r="44" spans="22:59">
      <c r="V44" s="576" t="s">
        <v>61</v>
      </c>
      <c r="W44" s="577"/>
      <c r="X44" s="577"/>
      <c r="Y44" s="578"/>
      <c r="Z44" s="578"/>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579"/>
      <c r="BG44" s="579"/>
    </row>
    <row r="45" spans="22:59" ht="34.5">
      <c r="V45" s="578"/>
      <c r="W45" s="580" t="s">
        <v>78</v>
      </c>
      <c r="X45" s="1091" t="s">
        <v>512</v>
      </c>
      <c r="Y45" s="578"/>
      <c r="Z45" s="581"/>
      <c r="AA45" s="582" t="s">
        <v>1043</v>
      </c>
      <c r="AB45" s="582"/>
      <c r="AC45" s="582"/>
      <c r="AD45" s="582"/>
      <c r="AE45" s="582"/>
      <c r="AF45" s="582"/>
      <c r="AG45" s="582"/>
      <c r="AH45" s="582"/>
      <c r="AI45" s="582"/>
      <c r="AJ45" s="582"/>
      <c r="AK45" s="582"/>
      <c r="AL45" s="582"/>
      <c r="AM45" s="582"/>
      <c r="AN45" s="582"/>
      <c r="AO45" s="582"/>
      <c r="AP45" s="583" t="s">
        <v>1034</v>
      </c>
      <c r="AQ45" s="583"/>
      <c r="AR45" s="583"/>
      <c r="AS45" s="583"/>
      <c r="AT45" s="583"/>
      <c r="AU45" s="583"/>
      <c r="AV45" s="583"/>
      <c r="AW45" s="583"/>
      <c r="AX45" s="583" t="s">
        <v>1035</v>
      </c>
      <c r="AY45" s="583"/>
      <c r="AZ45" s="583" t="s">
        <v>1036</v>
      </c>
      <c r="BA45" s="583" t="s">
        <v>1037</v>
      </c>
      <c r="BB45" s="583" t="s">
        <v>1038</v>
      </c>
      <c r="BC45" s="583" t="s">
        <v>1039</v>
      </c>
      <c r="BD45" s="583" t="s">
        <v>1046</v>
      </c>
      <c r="BE45" s="583" t="s">
        <v>1041</v>
      </c>
      <c r="BF45" s="583" t="s">
        <v>1042</v>
      </c>
      <c r="BG45" s="583" t="s">
        <v>1328</v>
      </c>
    </row>
    <row r="46" spans="22:59" ht="34.5">
      <c r="V46" s="578"/>
      <c r="W46" s="584" t="s">
        <v>76</v>
      </c>
      <c r="X46" s="1091" t="s">
        <v>969</v>
      </c>
      <c r="Y46" s="585" t="s">
        <v>54</v>
      </c>
      <c r="Z46" s="585"/>
      <c r="AA46" s="586">
        <f>ROUND('11.N2O'!AA9/10, -1)</f>
        <v>3190</v>
      </c>
      <c r="AB46" s="586"/>
      <c r="AC46" s="586"/>
      <c r="AD46" s="586"/>
      <c r="AE46" s="586"/>
      <c r="AF46" s="586"/>
      <c r="AG46" s="586"/>
      <c r="AH46" s="586"/>
      <c r="AI46" s="586"/>
      <c r="AJ46" s="586"/>
      <c r="AK46" s="586"/>
      <c r="AL46" s="586"/>
      <c r="AM46" s="586"/>
      <c r="AN46" s="586"/>
      <c r="AO46" s="586"/>
      <c r="AP46" s="586">
        <f>ROUND('11.N2O'!AP9/10, -1)</f>
        <v>2500</v>
      </c>
      <c r="AQ46" s="586"/>
      <c r="AR46" s="586"/>
      <c r="AS46" s="586"/>
      <c r="AT46" s="586"/>
      <c r="AU46" s="586"/>
      <c r="AV46" s="586"/>
      <c r="AW46" s="586"/>
      <c r="AX46" s="586">
        <f>ROUND('11.N2O'!AX9/10, -1)</f>
        <v>2150</v>
      </c>
      <c r="AY46" s="586"/>
      <c r="AZ46" s="586">
        <f>ROUND('11.N2O'!AZ9/10, -1)</f>
        <v>2070</v>
      </c>
      <c r="BA46" s="586">
        <f>ROUND('11.N2O'!BA9/10, -1)</f>
        <v>2020</v>
      </c>
      <c r="BB46" s="586">
        <f>ROUND('11.N2O'!BB9/10, -1)</f>
        <v>2040</v>
      </c>
      <c r="BC46" s="586">
        <f>ROUND('11.N2O'!BC9/10, -1)</f>
        <v>2000</v>
      </c>
      <c r="BD46" s="586">
        <f>ROUND('11.N2O'!BD9/10, -1)</f>
        <v>0</v>
      </c>
      <c r="BE46" s="586">
        <f>ROUND('11.N2O'!BE9/10, -1)</f>
        <v>0</v>
      </c>
      <c r="BF46" s="586">
        <f>ROUND('11.N2O'!BF9/10, -1)</f>
        <v>0</v>
      </c>
      <c r="BG46" s="586">
        <f>ROUND('11.N2O'!BG9/10, -1)</f>
        <v>0</v>
      </c>
    </row>
    <row r="47" spans="22:59" ht="34.5">
      <c r="V47" s="578"/>
      <c r="W47" s="587" t="s">
        <v>77</v>
      </c>
      <c r="X47" s="1091" t="s">
        <v>513</v>
      </c>
      <c r="Y47" s="578"/>
      <c r="Z47" s="581"/>
      <c r="AA47" s="582" t="s">
        <v>1097</v>
      </c>
      <c r="AB47" s="582"/>
      <c r="AC47" s="582"/>
      <c r="AD47" s="582"/>
      <c r="AE47" s="582"/>
      <c r="AF47" s="582"/>
      <c r="AG47" s="582"/>
      <c r="AH47" s="582"/>
      <c r="AI47" s="582"/>
      <c r="AJ47" s="582"/>
      <c r="AK47" s="582"/>
      <c r="AL47" s="582"/>
      <c r="AM47" s="582"/>
      <c r="AN47" s="582"/>
      <c r="AO47" s="582"/>
      <c r="AP47" s="582" t="s">
        <v>1098</v>
      </c>
      <c r="AQ47" s="583"/>
      <c r="AR47" s="583"/>
      <c r="AS47" s="583"/>
      <c r="AT47" s="583"/>
      <c r="AU47" s="583"/>
      <c r="AV47" s="583"/>
      <c r="AW47" s="583"/>
      <c r="AX47" s="582" t="s">
        <v>1099</v>
      </c>
      <c r="AY47" s="583"/>
      <c r="AZ47" s="582" t="s">
        <v>660</v>
      </c>
      <c r="BA47" s="582" t="s">
        <v>1100</v>
      </c>
      <c r="BB47" s="582" t="s">
        <v>1101</v>
      </c>
      <c r="BC47" s="582" t="s">
        <v>1102</v>
      </c>
      <c r="BD47" s="582" t="s">
        <v>1323</v>
      </c>
      <c r="BE47" s="582" t="s">
        <v>1324</v>
      </c>
      <c r="BF47" s="582" t="s">
        <v>1325</v>
      </c>
      <c r="BG47" s="582" t="s">
        <v>1329</v>
      </c>
    </row>
    <row r="48" spans="22:59" ht="44">
      <c r="V48" s="578"/>
      <c r="W48" s="587" t="s">
        <v>1058</v>
      </c>
      <c r="X48" s="1862" t="s">
        <v>1345</v>
      </c>
      <c r="Y48" s="578"/>
      <c r="Z48" s="585"/>
      <c r="AA48" s="1803">
        <f>ROUND('11.N2O'!AA9/10^3,1)</f>
        <v>31.9</v>
      </c>
      <c r="AB48" s="1803">
        <f>ROUND('11.N2O'!AB9/10^3,1)</f>
        <v>31.6</v>
      </c>
      <c r="AC48" s="1803">
        <f>ROUND('11.N2O'!AC9/10^3,1)</f>
        <v>31.8</v>
      </c>
      <c r="AD48" s="1803">
        <f>ROUND('11.N2O'!AD9/10^3,1)</f>
        <v>31.6</v>
      </c>
      <c r="AE48" s="1803">
        <f>ROUND('11.N2O'!AE9/10^3,1)</f>
        <v>32.9</v>
      </c>
      <c r="AF48" s="1803">
        <f>ROUND('11.N2O'!AF9/10^3,1)</f>
        <v>33.200000000000003</v>
      </c>
      <c r="AG48" s="1803">
        <f>ROUND('11.N2O'!AG9/10^3,1)</f>
        <v>34.299999999999997</v>
      </c>
      <c r="AH48" s="1803">
        <f>ROUND('11.N2O'!AH9/10^3,1)</f>
        <v>35.1</v>
      </c>
      <c r="AI48" s="1803">
        <f>ROUND('11.N2O'!AI9/10^3,1)</f>
        <v>33.5</v>
      </c>
      <c r="AJ48" s="1803">
        <f>ROUND('11.N2O'!AJ9/10^3,1)</f>
        <v>27.4</v>
      </c>
      <c r="AK48" s="1803">
        <f>ROUND('11.N2O'!AK9/10^3,1)</f>
        <v>29.9</v>
      </c>
      <c r="AL48" s="1803">
        <f>ROUND('11.N2O'!AL9/10^3,1)</f>
        <v>26.3</v>
      </c>
      <c r="AM48" s="1803">
        <f>ROUND('11.N2O'!AM9/10^3,1)</f>
        <v>25.7</v>
      </c>
      <c r="AN48" s="1803">
        <f>ROUND('11.N2O'!AN9/10^3,1)</f>
        <v>25.6</v>
      </c>
      <c r="AO48" s="1803">
        <f>ROUND('11.N2O'!AO9/10^3,1)</f>
        <v>25.4</v>
      </c>
      <c r="AP48" s="1840">
        <f>ROUND('11.N2O'!AP9/10^3,1)</f>
        <v>25</v>
      </c>
      <c r="AQ48" s="1803">
        <f>ROUND('11.N2O'!AQ9/10^3,1)</f>
        <v>24.8</v>
      </c>
      <c r="AR48" s="1803">
        <f>ROUND('11.N2O'!AR9/10^3,1)</f>
        <v>24.2</v>
      </c>
      <c r="AS48" s="1803">
        <f>ROUND('11.N2O'!AS9/10^3,1)</f>
        <v>23.4</v>
      </c>
      <c r="AT48" s="1803">
        <f>ROUND('11.N2O'!AT9/10^3,1)</f>
        <v>22.7</v>
      </c>
      <c r="AU48" s="1803">
        <f>ROUND('11.N2O'!AU9/10^3,1)</f>
        <v>22.2</v>
      </c>
      <c r="AV48" s="1803">
        <f>ROUND('11.N2O'!AV9/10^3,1)</f>
        <v>21.8</v>
      </c>
      <c r="AW48" s="1803">
        <f>ROUND('11.N2O'!AW9/10^3,1)</f>
        <v>21.5</v>
      </c>
      <c r="AX48" s="1839">
        <f>ROUND('11.N2O'!AX9/10^3,1)</f>
        <v>21.5</v>
      </c>
      <c r="AY48" s="1803">
        <f>ROUND('11.N2O'!AY9/10^3,1)</f>
        <v>21.1</v>
      </c>
      <c r="AZ48" s="1840">
        <f>ROUND('11.N2O'!AZ9/10^3,1)</f>
        <v>20.7</v>
      </c>
      <c r="BA48" s="1840">
        <f>ROUND('11.N2O'!BA9/10^3,1)</f>
        <v>20.2</v>
      </c>
      <c r="BB48" s="1840">
        <f>ROUND('11.N2O'!BB9/10^3,1)</f>
        <v>20.399999999999999</v>
      </c>
      <c r="BC48" s="1840">
        <f>ROUND('11.N2O'!BC9/10^3,1)</f>
        <v>20</v>
      </c>
      <c r="BD48" s="1840">
        <f>ROUND('11.N2O'!BD9/10^3,1)</f>
        <v>0</v>
      </c>
      <c r="BE48" s="1840">
        <f>ROUND('11.N2O'!BE9/10^3,1)</f>
        <v>0</v>
      </c>
      <c r="BF48" s="1840">
        <f>ROUND('11.N2O'!BF9/10^3,1)</f>
        <v>0</v>
      </c>
      <c r="BG48" s="1840">
        <f>ROUND('11.N2O'!BG9/10^3,1)</f>
        <v>0</v>
      </c>
    </row>
    <row r="49" spans="22:59">
      <c r="V49" s="578"/>
      <c r="W49" s="577"/>
      <c r="X49" s="577"/>
      <c r="Y49" s="578"/>
      <c r="Z49" s="578"/>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579"/>
      <c r="BG49" s="579"/>
    </row>
    <row r="50" spans="22:59">
      <c r="W50"/>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row>
    <row r="51" spans="22:59">
      <c r="W51"/>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row>
    <row r="52" spans="22:59">
      <c r="V52" s="1093" t="s">
        <v>62</v>
      </c>
      <c r="W52" s="547"/>
      <c r="X52" s="547"/>
      <c r="Y52" s="548"/>
      <c r="Z52" s="548"/>
      <c r="AA52" s="549" t="s">
        <v>1047</v>
      </c>
      <c r="AB52" s="549"/>
      <c r="AC52" s="549"/>
      <c r="AD52" s="549"/>
      <c r="AE52" s="549"/>
      <c r="AF52" s="549"/>
      <c r="AG52" s="549"/>
      <c r="AH52" s="549"/>
      <c r="AI52" s="549"/>
      <c r="AJ52" s="549"/>
      <c r="AK52" s="549"/>
      <c r="AL52" s="549"/>
      <c r="AM52" s="549"/>
      <c r="AN52" s="549"/>
      <c r="AO52" s="549"/>
      <c r="AP52" s="550" t="s">
        <v>1048</v>
      </c>
      <c r="AQ52" s="550"/>
      <c r="AR52" s="550"/>
      <c r="AS52" s="550"/>
      <c r="AT52" s="550"/>
      <c r="AU52" s="550"/>
      <c r="AV52" s="550"/>
      <c r="AW52" s="550"/>
      <c r="AX52" s="550" t="s">
        <v>1049</v>
      </c>
      <c r="AY52" s="550"/>
      <c r="AZ52" s="550" t="s">
        <v>1050</v>
      </c>
      <c r="BA52" s="550" t="s">
        <v>1051</v>
      </c>
      <c r="BB52" s="550" t="s">
        <v>1052</v>
      </c>
      <c r="BC52" s="550" t="s">
        <v>1053</v>
      </c>
      <c r="BD52" s="550" t="s">
        <v>1054</v>
      </c>
      <c r="BE52" s="550" t="s">
        <v>1055</v>
      </c>
      <c r="BF52" s="550" t="s">
        <v>1056</v>
      </c>
      <c r="BG52" s="550"/>
    </row>
    <row r="53" spans="22:59">
      <c r="V53" s="546"/>
      <c r="W53" s="547"/>
      <c r="X53" s="547"/>
      <c r="Y53" s="1094"/>
      <c r="Z53" s="1094"/>
      <c r="AA53" s="1095"/>
      <c r="AB53" s="1095"/>
      <c r="AC53" s="1095"/>
      <c r="AD53" s="1095"/>
      <c r="AE53" s="1095"/>
      <c r="AF53" s="1095"/>
      <c r="AG53" s="1095"/>
      <c r="AH53" s="1095"/>
      <c r="AI53" s="1095"/>
      <c r="AJ53" s="1095"/>
      <c r="AK53" s="1095"/>
      <c r="AL53" s="1095"/>
      <c r="AM53" s="1095"/>
      <c r="AN53" s="1095"/>
      <c r="AO53" s="1095"/>
      <c r="AP53" s="1096"/>
      <c r="AQ53" s="1096"/>
      <c r="AR53" s="1096"/>
      <c r="AS53" s="1096"/>
      <c r="AT53" s="1096"/>
      <c r="AU53" s="1096"/>
      <c r="AV53" s="1096"/>
      <c r="AW53" s="1096"/>
      <c r="AX53" s="1096"/>
      <c r="AY53" s="1096"/>
      <c r="AZ53" s="1096"/>
      <c r="BA53" s="1096"/>
      <c r="BB53" s="1096"/>
      <c r="BC53" s="1096"/>
      <c r="BD53" s="1096"/>
      <c r="BE53" s="1096"/>
      <c r="BF53" s="1096"/>
      <c r="BG53" s="1096"/>
    </row>
    <row r="54" spans="22:59">
      <c r="V54" s="546"/>
      <c r="W54" s="547"/>
      <c r="X54" s="547"/>
      <c r="Y54" s="1097"/>
      <c r="Z54" s="1097"/>
      <c r="AA54" s="1098" t="s">
        <v>1106</v>
      </c>
      <c r="AB54" s="1098"/>
      <c r="AC54" s="1098"/>
      <c r="AD54" s="1098"/>
      <c r="AE54" s="1098"/>
      <c r="AF54" s="1098"/>
      <c r="AG54" s="1098"/>
      <c r="AH54" s="1098"/>
      <c r="AI54" s="1098"/>
      <c r="AJ54" s="1098"/>
      <c r="AK54" s="1098"/>
      <c r="AL54" s="1098"/>
      <c r="AM54" s="1098"/>
      <c r="AN54" s="1098"/>
      <c r="AO54" s="1098"/>
      <c r="AP54" s="1099" t="s">
        <v>1105</v>
      </c>
      <c r="AQ54" s="1099"/>
      <c r="AR54" s="1099"/>
      <c r="AS54" s="1099"/>
      <c r="AT54" s="1099"/>
      <c r="AU54" s="1099"/>
      <c r="AV54" s="1099"/>
      <c r="AW54" s="1099"/>
      <c r="AX54" s="1099" t="s">
        <v>1107</v>
      </c>
      <c r="AY54" s="1099"/>
      <c r="AZ54" s="1099" t="s">
        <v>1108</v>
      </c>
      <c r="BA54" s="1099" t="s">
        <v>1109</v>
      </c>
      <c r="BB54" s="1099" t="s">
        <v>1110</v>
      </c>
      <c r="BC54" s="1099" t="s">
        <v>1111</v>
      </c>
      <c r="BD54" s="1099" t="s">
        <v>1112</v>
      </c>
      <c r="BE54" s="1099" t="s">
        <v>1113</v>
      </c>
      <c r="BF54" s="1099"/>
      <c r="BG54" s="1099"/>
    </row>
    <row r="55" spans="22:59">
      <c r="V55" s="546"/>
      <c r="W55" s="547"/>
      <c r="X55" s="547"/>
      <c r="Y55" s="546"/>
      <c r="Z55" s="546"/>
      <c r="AA55" s="1100"/>
      <c r="AB55" s="1100"/>
      <c r="AC55" s="1100"/>
      <c r="AD55" s="1100"/>
      <c r="AE55" s="1100"/>
      <c r="AF55" s="1100"/>
      <c r="AG55" s="1100"/>
      <c r="AH55" s="1100"/>
      <c r="AI55" s="1100"/>
      <c r="AJ55" s="1100"/>
      <c r="AK55" s="1100"/>
      <c r="AL55" s="1100"/>
      <c r="AM55" s="1100"/>
      <c r="AN55" s="1100"/>
      <c r="AO55" s="1100"/>
      <c r="AP55" s="1101"/>
      <c r="AQ55" s="1101"/>
      <c r="AR55" s="1101"/>
      <c r="AS55" s="1101"/>
      <c r="AT55" s="1101"/>
      <c r="AU55" s="1101"/>
      <c r="AV55" s="1101"/>
      <c r="AW55" s="1101"/>
      <c r="AX55" s="1101"/>
      <c r="AY55" s="1101"/>
      <c r="AZ55" s="1101"/>
      <c r="BA55" s="1101"/>
      <c r="BB55" s="1101"/>
      <c r="BC55" s="1101"/>
      <c r="BD55" s="1101"/>
      <c r="BE55" s="1101"/>
      <c r="BF55" s="1101"/>
      <c r="BG55" s="1101"/>
    </row>
    <row r="56" spans="22:59">
      <c r="V56" s="546"/>
      <c r="W56" s="547"/>
      <c r="X56" s="547"/>
      <c r="Y56" s="1094" t="s">
        <v>55</v>
      </c>
      <c r="Z56" s="1094" t="s">
        <v>510</v>
      </c>
      <c r="AA56" s="1094"/>
      <c r="AB56" s="1094"/>
      <c r="AC56" s="1094"/>
      <c r="AD56" s="1094"/>
      <c r="AE56" s="1094"/>
      <c r="AF56" s="1094"/>
      <c r="AG56" s="1094"/>
      <c r="AH56" s="1094"/>
      <c r="AI56" s="1094"/>
      <c r="AJ56" s="1094"/>
      <c r="AK56" s="1094"/>
      <c r="AL56" s="1094"/>
      <c r="AM56" s="1094"/>
      <c r="AN56" s="1094"/>
      <c r="AO56" s="1094"/>
      <c r="AP56" s="1102">
        <f>ROUND('13.F-gas'!$AP$5/10, -1)</f>
        <v>1280</v>
      </c>
      <c r="AQ56" s="1102"/>
      <c r="AR56" s="1102"/>
      <c r="AS56" s="1102"/>
      <c r="AT56" s="1102"/>
      <c r="AU56" s="1102"/>
      <c r="AV56" s="1102"/>
      <c r="AW56" s="1102"/>
      <c r="AX56" s="1102">
        <f>ROUND('13.F-gas'!$AX$5/10, -1)</f>
        <v>3210</v>
      </c>
      <c r="AY56" s="1102"/>
      <c r="AZ56" s="1102">
        <f>ROUND('13.F-gas'!AZ$5/10, -1)</f>
        <v>3930</v>
      </c>
      <c r="BA56" s="1102">
        <f>ROUND('13.F-gas'!BA$5/10, -1)</f>
        <v>4260</v>
      </c>
      <c r="BB56" s="1102">
        <f>ROUND('13.F-gas'!BB$5/10, -1)</f>
        <v>4490</v>
      </c>
      <c r="BC56" s="1102">
        <f>ROUND('13.F-gas'!BC$5/10, -1)</f>
        <v>4700</v>
      </c>
      <c r="BD56" s="1102">
        <f>ROUND('13.F-gas'!BD$5/10, -1)</f>
        <v>0</v>
      </c>
      <c r="BE56" s="1102">
        <f>ROUND('13.F-gas'!BE$5/10, -1)</f>
        <v>0</v>
      </c>
      <c r="BF56" s="1102">
        <f>ROUND('13.F-gas'!BG$5/10, -1)</f>
        <v>0</v>
      </c>
      <c r="BG56" s="1102">
        <f>ROUND('13.F-gas'!BH$5/10, -1)</f>
        <v>0</v>
      </c>
    </row>
    <row r="57" spans="22:59">
      <c r="V57" s="546"/>
      <c r="W57" s="547"/>
      <c r="X57" s="547"/>
      <c r="Y57" s="1097"/>
      <c r="Z57" s="1097" t="s">
        <v>511</v>
      </c>
      <c r="AA57" s="1097"/>
      <c r="AB57" s="1097"/>
      <c r="AC57" s="1097"/>
      <c r="AD57" s="1097"/>
      <c r="AE57" s="1097"/>
      <c r="AF57" s="1097"/>
      <c r="AG57" s="1097"/>
      <c r="AH57" s="1097"/>
      <c r="AI57" s="1097"/>
      <c r="AJ57" s="1097"/>
      <c r="AK57" s="1097"/>
      <c r="AL57" s="1097"/>
      <c r="AM57" s="1097"/>
      <c r="AN57" s="1097"/>
      <c r="AO57" s="1097"/>
      <c r="AP57" s="1842">
        <f>ROUND('13.F-gas'!AP$5/10^3,1)</f>
        <v>12.8</v>
      </c>
      <c r="AQ57" s="1103">
        <f>ROUND('13.F-gas'!AQ$5/10^3,1)</f>
        <v>14.6</v>
      </c>
      <c r="AR57" s="1103">
        <f>ROUND('13.F-gas'!AR$5/10^3,1)</f>
        <v>16.7</v>
      </c>
      <c r="AS57" s="1103">
        <f>ROUND('13.F-gas'!AS$5/10^3,1)</f>
        <v>19.3</v>
      </c>
      <c r="AT57" s="1103">
        <f>ROUND('13.F-gas'!AT$5/10^3,1)</f>
        <v>20.9</v>
      </c>
      <c r="AU57" s="1103">
        <f>ROUND('13.F-gas'!AU$5/10^3,1)</f>
        <v>23.3</v>
      </c>
      <c r="AV57" s="1103">
        <f>ROUND('13.F-gas'!AV$5/10^3,1)</f>
        <v>26.1</v>
      </c>
      <c r="AW57" s="1103">
        <f>ROUND('13.F-gas'!AW$5/10^3,1)</f>
        <v>29.4</v>
      </c>
      <c r="AX57" s="1842">
        <f>ROUND('13.F-gas'!AX$5/10^3,1)</f>
        <v>32.1</v>
      </c>
      <c r="AY57" s="1842">
        <f>ROUND('13.F-gas'!AY$5/10^3,1)</f>
        <v>35.799999999999997</v>
      </c>
      <c r="AZ57" s="1842">
        <f>ROUND('13.F-gas'!AZ$5/10^3,1)</f>
        <v>39.299999999999997</v>
      </c>
      <c r="BA57" s="1842">
        <f>ROUND('13.F-gas'!BA$5/10^3,1)</f>
        <v>42.6</v>
      </c>
      <c r="BB57" s="1842">
        <f>ROUND('13.F-gas'!BB$5/10^3,1)</f>
        <v>44.9</v>
      </c>
      <c r="BC57" s="1842">
        <f>ROUND('13.F-gas'!BC$5/10^3,1)</f>
        <v>47</v>
      </c>
      <c r="BD57" s="1842">
        <f>ROUND('13.F-gas'!BD$5/10^3,1)</f>
        <v>0</v>
      </c>
      <c r="BE57" s="1842">
        <f>ROUND('13.F-gas'!BE$5/10^3,1)</f>
        <v>0</v>
      </c>
      <c r="BF57" s="1842">
        <f>ROUND('13.F-gas'!BF$5/10^3,1)</f>
        <v>0</v>
      </c>
      <c r="BG57" s="1842">
        <f>ROUND('13.F-gas'!BG$5/10^3,1)</f>
        <v>0</v>
      </c>
    </row>
    <row r="58" spans="22:59">
      <c r="V58" s="546"/>
      <c r="W58" s="547"/>
      <c r="X58" s="547"/>
      <c r="Y58" s="546"/>
      <c r="Z58" s="546"/>
      <c r="AA58" s="546"/>
      <c r="AB58" s="546"/>
      <c r="AC58" s="546"/>
      <c r="AD58" s="546"/>
      <c r="AE58" s="546"/>
      <c r="AF58" s="546"/>
      <c r="AG58" s="546"/>
      <c r="AH58" s="546"/>
      <c r="AI58" s="546"/>
      <c r="AJ58" s="546"/>
      <c r="AK58" s="546"/>
      <c r="AL58" s="546"/>
      <c r="AM58" s="546"/>
      <c r="AN58" s="546"/>
      <c r="AO58" s="546"/>
      <c r="AP58" s="1104"/>
      <c r="AQ58" s="1104"/>
      <c r="AR58" s="1104"/>
      <c r="AS58" s="1104"/>
      <c r="AT58" s="1104"/>
      <c r="AU58" s="1104"/>
      <c r="AV58" s="1104"/>
      <c r="AW58" s="1104"/>
      <c r="AX58" s="1104"/>
      <c r="AY58" s="1104"/>
      <c r="AZ58" s="1104"/>
      <c r="BA58" s="1104"/>
      <c r="BB58" s="1104"/>
      <c r="BC58" s="1104"/>
      <c r="BD58" s="1104"/>
      <c r="BE58" s="1104"/>
      <c r="BF58" s="1104"/>
      <c r="BG58" s="1104"/>
    </row>
    <row r="59" spans="22:59">
      <c r="V59" s="546"/>
      <c r="W59" s="547"/>
      <c r="X59" s="547"/>
      <c r="Y59" s="1094" t="s">
        <v>20</v>
      </c>
      <c r="Z59" s="1094" t="s">
        <v>516</v>
      </c>
      <c r="AA59" s="1094"/>
      <c r="AB59" s="1094"/>
      <c r="AC59" s="1094"/>
      <c r="AD59" s="1094"/>
      <c r="AE59" s="1094"/>
      <c r="AF59" s="1094"/>
      <c r="AG59" s="1094"/>
      <c r="AH59" s="1094"/>
      <c r="AI59" s="1094"/>
      <c r="AJ59" s="1094"/>
      <c r="AK59" s="1094"/>
      <c r="AL59" s="1094"/>
      <c r="AM59" s="1094"/>
      <c r="AN59" s="1094"/>
      <c r="AO59" s="1094"/>
      <c r="AP59" s="1102">
        <f>ROUND('13.F-gas'!$AP$16/10, -1)</f>
        <v>860</v>
      </c>
      <c r="AQ59" s="1102"/>
      <c r="AR59" s="1102"/>
      <c r="AS59" s="1102"/>
      <c r="AT59" s="1102"/>
      <c r="AU59" s="1102"/>
      <c r="AV59" s="1102"/>
      <c r="AW59" s="1102"/>
      <c r="AX59" s="1102">
        <f>ROUND('13.F-gas'!$AX$16/10, -1)</f>
        <v>330</v>
      </c>
      <c r="AY59" s="1102"/>
      <c r="AZ59" s="1102">
        <f>ROUND('13.F-gas'!AZ$16/10, -1)</f>
        <v>330</v>
      </c>
      <c r="BA59" s="1102">
        <f>ROUND('13.F-gas'!BA$16/10, -1)</f>
        <v>340</v>
      </c>
      <c r="BB59" s="1102">
        <f>ROUND('13.F-gas'!BB$16/10, -1)</f>
        <v>350</v>
      </c>
      <c r="BC59" s="1102">
        <f>ROUND('13.F-gas'!BC$16/10, -1)</f>
        <v>350</v>
      </c>
      <c r="BD59" s="1102">
        <f>ROUND('13.F-gas'!BD$16/10, -1)</f>
        <v>0</v>
      </c>
      <c r="BE59" s="1102">
        <f>ROUND('13.F-gas'!BE$16/10, -1)</f>
        <v>0</v>
      </c>
      <c r="BF59" s="1102">
        <f>ROUND('13.F-gas'!BG$16/10, -1)</f>
        <v>0</v>
      </c>
      <c r="BG59" s="1102">
        <f>ROUND('13.F-gas'!BH$16/10, -1)</f>
        <v>0</v>
      </c>
    </row>
    <row r="60" spans="22:59">
      <c r="V60" s="546"/>
      <c r="W60" s="547"/>
      <c r="X60" s="547"/>
      <c r="Y60" s="1097"/>
      <c r="Z60" s="1097" t="s">
        <v>511</v>
      </c>
      <c r="AA60" s="1097"/>
      <c r="AB60" s="1097"/>
      <c r="AC60" s="1097"/>
      <c r="AD60" s="1097"/>
      <c r="AE60" s="1097"/>
      <c r="AF60" s="1097"/>
      <c r="AG60" s="1097"/>
      <c r="AH60" s="1097"/>
      <c r="AI60" s="1097"/>
      <c r="AJ60" s="1097"/>
      <c r="AK60" s="1097"/>
      <c r="AL60" s="1097"/>
      <c r="AM60" s="1097"/>
      <c r="AN60" s="1097"/>
      <c r="AO60" s="1097"/>
      <c r="AP60" s="1842">
        <f>ROUND('13.F-gas'!AP$16/10^3,1)</f>
        <v>8.6</v>
      </c>
      <c r="AQ60" s="1103">
        <f>ROUND('13.F-gas'!AQ$16/10^3,1)</f>
        <v>9</v>
      </c>
      <c r="AR60" s="1103">
        <f>ROUND('13.F-gas'!AR$16/10^3,1)</f>
        <v>7.9</v>
      </c>
      <c r="AS60" s="1103">
        <f>ROUND('13.F-gas'!AS$16/10^3,1)</f>
        <v>5.7</v>
      </c>
      <c r="AT60" s="1103">
        <f>ROUND('13.F-gas'!AT$16/10^3,1)</f>
        <v>4</v>
      </c>
      <c r="AU60" s="1103">
        <f>ROUND('13.F-gas'!AU$16/10^3,1)</f>
        <v>4.2</v>
      </c>
      <c r="AV60" s="1103">
        <f>ROUND('13.F-gas'!AV$16/10^3,1)</f>
        <v>3.8</v>
      </c>
      <c r="AW60" s="1103">
        <f>ROUND('13.F-gas'!AW$16/10^3,1)</f>
        <v>3.4</v>
      </c>
      <c r="AX60" s="1842">
        <f>ROUND('13.F-gas'!AX$16/10^3,1)</f>
        <v>3.3</v>
      </c>
      <c r="AY60" s="1842">
        <f>ROUND('13.F-gas'!AY$16/10^3,1)</f>
        <v>3.4</v>
      </c>
      <c r="AZ60" s="1842">
        <f>ROUND('13.F-gas'!AZ$16/10^3,1)</f>
        <v>3.3</v>
      </c>
      <c r="BA60" s="1842">
        <f>ROUND('13.F-gas'!BA$16/10^3,1)</f>
        <v>3.4</v>
      </c>
      <c r="BB60" s="1842">
        <f>ROUND('13.F-gas'!BB$16/10^3,1)</f>
        <v>3.5</v>
      </c>
      <c r="BC60" s="1842">
        <f>ROUND('13.F-gas'!BC$16/10^3,1)</f>
        <v>3.5</v>
      </c>
      <c r="BD60" s="1842">
        <f>ROUND('13.F-gas'!BD$16/10^3,1)</f>
        <v>0</v>
      </c>
      <c r="BE60" s="1842">
        <f>ROUND('13.F-gas'!BE$16/10^3,1)</f>
        <v>0</v>
      </c>
      <c r="BF60" s="1842">
        <f>ROUND('13.F-gas'!BF$16/10^3,1)</f>
        <v>0</v>
      </c>
      <c r="BG60" s="1842">
        <f>ROUND('13.F-gas'!BG$16/10^3,1)</f>
        <v>0</v>
      </c>
    </row>
    <row r="61" spans="22:59">
      <c r="V61" s="546"/>
      <c r="W61" s="547"/>
      <c r="X61" s="547"/>
      <c r="Y61" s="546"/>
      <c r="Z61" s="546"/>
      <c r="AA61" s="546"/>
      <c r="AB61" s="546"/>
      <c r="AC61" s="546"/>
      <c r="AD61" s="546"/>
      <c r="AE61" s="546"/>
      <c r="AF61" s="546"/>
      <c r="AG61" s="546"/>
      <c r="AH61" s="546"/>
      <c r="AI61" s="546"/>
      <c r="AJ61" s="546"/>
      <c r="AK61" s="546"/>
      <c r="AL61" s="546"/>
      <c r="AM61" s="546"/>
      <c r="AN61" s="546"/>
      <c r="AO61" s="546"/>
      <c r="AP61" s="1104"/>
      <c r="AQ61" s="1104"/>
      <c r="AR61" s="1104"/>
      <c r="AS61" s="1104"/>
      <c r="AT61" s="1104"/>
      <c r="AU61" s="1104"/>
      <c r="AV61" s="1104"/>
      <c r="AW61" s="1104"/>
      <c r="AX61" s="1104"/>
      <c r="AY61" s="1104"/>
      <c r="AZ61" s="1104"/>
      <c r="BA61" s="1104"/>
      <c r="BB61" s="1104"/>
      <c r="BC61" s="1104"/>
      <c r="BD61" s="1104"/>
      <c r="BE61" s="1104"/>
      <c r="BF61" s="1104"/>
      <c r="BG61" s="1104"/>
    </row>
    <row r="62" spans="22:59">
      <c r="V62" s="546"/>
      <c r="W62" s="547"/>
      <c r="X62" s="547"/>
      <c r="Y62" s="1094" t="s">
        <v>56</v>
      </c>
      <c r="Z62" s="1094" t="s">
        <v>516</v>
      </c>
      <c r="AA62" s="1094"/>
      <c r="AB62" s="1094"/>
      <c r="AC62" s="1094"/>
      <c r="AD62" s="1094"/>
      <c r="AE62" s="1094"/>
      <c r="AF62" s="1094"/>
      <c r="AG62" s="1094"/>
      <c r="AH62" s="1094"/>
      <c r="AI62" s="1094"/>
      <c r="AJ62" s="1094"/>
      <c r="AK62" s="1094"/>
      <c r="AL62" s="1094"/>
      <c r="AM62" s="1094"/>
      <c r="AN62" s="1094"/>
      <c r="AO62" s="1094"/>
      <c r="AP62" s="1102">
        <f>ROUND('13.F-gas'!$AP$23/10, -1)</f>
        <v>500</v>
      </c>
      <c r="AQ62" s="1102"/>
      <c r="AR62" s="1102"/>
      <c r="AS62" s="1102"/>
      <c r="AT62" s="1102"/>
      <c r="AU62" s="1102"/>
      <c r="AV62" s="1102"/>
      <c r="AW62" s="1102"/>
      <c r="AX62" s="1102">
        <f>ROUND('13.F-gas'!$AX$23/10, -1)</f>
        <v>210</v>
      </c>
      <c r="AY62" s="1102"/>
      <c r="AZ62" s="1102">
        <f>ROUND('13.F-gas'!AZ$23/10, -1)</f>
        <v>210</v>
      </c>
      <c r="BA62" s="1102">
        <f>ROUND('13.F-gas'!BA$23/10, -1)</f>
        <v>220</v>
      </c>
      <c r="BB62" s="1102">
        <f>ROUND('13.F-gas'!BB$23/10, -1)</f>
        <v>210</v>
      </c>
      <c r="BC62" s="1102">
        <f>ROUND('13.F-gas'!BC$23/10, -1)</f>
        <v>200</v>
      </c>
      <c r="BD62" s="1102">
        <f>ROUND('13.F-gas'!BD$23/10, -1)</f>
        <v>0</v>
      </c>
      <c r="BE62" s="1102">
        <f>ROUND('13.F-gas'!BE$23/10, -1)</f>
        <v>0</v>
      </c>
      <c r="BF62" s="1102">
        <f>ROUND('13.F-gas'!BG$23/10, -1)</f>
        <v>0</v>
      </c>
      <c r="BG62" s="1102">
        <f>ROUND('13.F-gas'!BH$23/10, -1)</f>
        <v>0</v>
      </c>
    </row>
    <row r="63" spans="22:59">
      <c r="V63" s="546"/>
      <c r="W63" s="547"/>
      <c r="X63" s="547"/>
      <c r="Y63" s="1097"/>
      <c r="Z63" s="1097" t="s">
        <v>517</v>
      </c>
      <c r="AA63" s="1097"/>
      <c r="AB63" s="1097"/>
      <c r="AC63" s="1097"/>
      <c r="AD63" s="1097"/>
      <c r="AE63" s="1097"/>
      <c r="AF63" s="1097"/>
      <c r="AG63" s="1097"/>
      <c r="AH63" s="1097"/>
      <c r="AI63" s="1097"/>
      <c r="AJ63" s="1097"/>
      <c r="AK63" s="1097"/>
      <c r="AL63" s="1097"/>
      <c r="AM63" s="1097"/>
      <c r="AN63" s="1097"/>
      <c r="AO63" s="1097"/>
      <c r="AP63" s="1842">
        <f>ROUND('13.F-gas'!AP$23/10^3, 1)</f>
        <v>5</v>
      </c>
      <c r="AQ63" s="1103">
        <f>ROUND('13.F-gas'!AQ$23/10^3, 1)</f>
        <v>5.2</v>
      </c>
      <c r="AR63" s="1103">
        <f>ROUND('13.F-gas'!AR$23/10^3, 1)</f>
        <v>4.7</v>
      </c>
      <c r="AS63" s="1103">
        <f>ROUND('13.F-gas'!AS$23/10^3, 1)</f>
        <v>4.2</v>
      </c>
      <c r="AT63" s="1103">
        <f>ROUND('13.F-gas'!AT$23/10^3, 1)</f>
        <v>2.4</v>
      </c>
      <c r="AU63" s="1103">
        <f>ROUND('13.F-gas'!AU$23/10^3, 1)</f>
        <v>2.4</v>
      </c>
      <c r="AV63" s="1103">
        <f>ROUND('13.F-gas'!AV$23/10^3, 1)</f>
        <v>2.2000000000000002</v>
      </c>
      <c r="AW63" s="1103">
        <f>ROUND('13.F-gas'!AW$23/10^3, 1)</f>
        <v>2.2000000000000002</v>
      </c>
      <c r="AX63" s="1842">
        <f>ROUND('13.F-gas'!AX$23/10^3, 1)</f>
        <v>2.1</v>
      </c>
      <c r="AY63" s="1842">
        <f>ROUND('13.F-gas'!AY$23/10^3, 1)</f>
        <v>2</v>
      </c>
      <c r="AZ63" s="1842">
        <f>ROUND('13.F-gas'!AZ$23/10^3, 1)</f>
        <v>2.1</v>
      </c>
      <c r="BA63" s="1842">
        <f>ROUND('13.F-gas'!BA$23/10^3, 1)</f>
        <v>2.2000000000000002</v>
      </c>
      <c r="BB63" s="1842">
        <f>ROUND('13.F-gas'!BB$23/10^3, 1)</f>
        <v>2.1</v>
      </c>
      <c r="BC63" s="1842">
        <f>ROUND('13.F-gas'!BC$23/10^3, 1)</f>
        <v>2</v>
      </c>
      <c r="BD63" s="1842">
        <f>ROUND('13.F-gas'!BD$23/10^3, 1)</f>
        <v>0</v>
      </c>
      <c r="BE63" s="1842">
        <f>ROUND('13.F-gas'!BE$23/10^3, 1)</f>
        <v>0</v>
      </c>
      <c r="BF63" s="1842">
        <f>ROUND('13.F-gas'!BF$23/10^3, 1)</f>
        <v>0</v>
      </c>
      <c r="BG63" s="1842">
        <f>ROUND('13.F-gas'!BG$23/10^3, 1)</f>
        <v>0</v>
      </c>
    </row>
    <row r="64" spans="22:59">
      <c r="V64" s="546"/>
      <c r="W64" s="547"/>
      <c r="X64" s="547"/>
      <c r="Y64" s="546"/>
      <c r="Z64" s="546"/>
      <c r="AA64" s="546"/>
      <c r="AB64" s="546"/>
      <c r="AC64" s="546"/>
      <c r="AD64" s="546"/>
      <c r="AE64" s="546"/>
      <c r="AF64" s="546"/>
      <c r="AG64" s="546"/>
      <c r="AH64" s="546"/>
      <c r="AI64" s="546"/>
      <c r="AJ64" s="546"/>
      <c r="AK64" s="546"/>
      <c r="AL64" s="546"/>
      <c r="AM64" s="546"/>
      <c r="AN64" s="546"/>
      <c r="AO64" s="546"/>
      <c r="AP64" s="1104"/>
      <c r="AQ64" s="1104"/>
      <c r="AR64" s="1104"/>
      <c r="AS64" s="1104"/>
      <c r="AT64" s="1104"/>
      <c r="AU64" s="1104"/>
      <c r="AV64" s="1104"/>
      <c r="AW64" s="1104"/>
      <c r="AX64" s="1104"/>
      <c r="AY64" s="1104"/>
      <c r="AZ64" s="1104"/>
      <c r="BA64" s="1104"/>
      <c r="BB64" s="1104"/>
      <c r="BC64" s="1104"/>
      <c r="BD64" s="1104"/>
      <c r="BE64" s="1104"/>
      <c r="BF64" s="1104"/>
      <c r="BG64" s="1104"/>
    </row>
    <row r="65" spans="22:59">
      <c r="V65" s="546"/>
      <c r="W65" s="547"/>
      <c r="X65" s="547"/>
      <c r="Y65" s="1094" t="s">
        <v>57</v>
      </c>
      <c r="Z65" s="1094" t="s">
        <v>510</v>
      </c>
      <c r="AA65" s="1094"/>
      <c r="AB65" s="1094"/>
      <c r="AC65" s="1094"/>
      <c r="AD65" s="1094"/>
      <c r="AE65" s="1094"/>
      <c r="AF65" s="1094"/>
      <c r="AG65" s="1094"/>
      <c r="AH65" s="1094"/>
      <c r="AI65" s="1094"/>
      <c r="AJ65" s="1094"/>
      <c r="AK65" s="1094"/>
      <c r="AL65" s="1094"/>
      <c r="AM65" s="1094"/>
      <c r="AN65" s="1094"/>
      <c r="AO65" s="1094"/>
      <c r="AP65" s="1102">
        <f>ROUND('13.F-gas'!$AP$30/10,-1)</f>
        <v>150</v>
      </c>
      <c r="AQ65" s="1102"/>
      <c r="AR65" s="1102"/>
      <c r="AS65" s="1102"/>
      <c r="AT65" s="1102"/>
      <c r="AU65" s="1102"/>
      <c r="AV65" s="1102"/>
      <c r="AW65" s="1102"/>
      <c r="AX65" s="1102">
        <f>ROUND('13.F-gas'!$AX$30/10,-1)</f>
        <v>160</v>
      </c>
      <c r="AY65" s="1102"/>
      <c r="AZ65" s="1102">
        <f>ROUND('13.F-gas'!AZ$30/10,1)</f>
        <v>57.1</v>
      </c>
      <c r="BA65" s="1102">
        <f>ROUND('13.F-gas'!BA$30/10,1)</f>
        <v>63.4</v>
      </c>
      <c r="BB65" s="1102">
        <f>ROUND('13.F-gas'!BB$30/10,1)</f>
        <v>45</v>
      </c>
      <c r="BC65" s="1102">
        <f>ROUND('13.F-gas'!BC$30/10,1)</f>
        <v>28.2</v>
      </c>
      <c r="BD65" s="1102">
        <f>ROUND('13.F-gas'!BD$30/10,1)</f>
        <v>0</v>
      </c>
      <c r="BE65" s="1102">
        <f>ROUND('13.F-gas'!BE$30/10,1)</f>
        <v>0</v>
      </c>
      <c r="BF65" s="1102">
        <f>ROUND('13.F-gas'!BF$30/10,1)</f>
        <v>0</v>
      </c>
      <c r="BG65" s="1102">
        <f>ROUND('13.F-gas'!BH$30/10, -1)</f>
        <v>0</v>
      </c>
    </row>
    <row r="66" spans="22:59">
      <c r="V66" s="546"/>
      <c r="W66" s="547"/>
      <c r="X66" s="547"/>
      <c r="Y66" s="1097"/>
      <c r="Z66" s="1097" t="s">
        <v>518</v>
      </c>
      <c r="AA66" s="1097"/>
      <c r="AB66" s="1097"/>
      <c r="AC66" s="1097"/>
      <c r="AD66" s="1097"/>
      <c r="AE66" s="1097"/>
      <c r="AF66" s="1097"/>
      <c r="AG66" s="1097"/>
      <c r="AH66" s="1097"/>
      <c r="AI66" s="1097"/>
      <c r="AJ66" s="1097"/>
      <c r="AK66" s="1097"/>
      <c r="AL66" s="1097"/>
      <c r="AM66" s="1097"/>
      <c r="AN66" s="1097"/>
      <c r="AO66" s="1097"/>
      <c r="AP66" s="1842">
        <f>ROUND('13.F-gas'!AP$30/10^3,1)</f>
        <v>1.5</v>
      </c>
      <c r="AQ66" s="1103">
        <f>ROUND('13.F-gas'!AQ$30/10^3,1)</f>
        <v>1.4</v>
      </c>
      <c r="AR66" s="1103">
        <f>ROUND('13.F-gas'!AR$30/10^3,1)</f>
        <v>1.6</v>
      </c>
      <c r="AS66" s="1103">
        <f>ROUND('13.F-gas'!AS$30/10^3,1)</f>
        <v>1.5</v>
      </c>
      <c r="AT66" s="1103">
        <f>ROUND('13.F-gas'!AT$30/10^3,1)</f>
        <v>1.4</v>
      </c>
      <c r="AU66" s="1103">
        <f>ROUND('13.F-gas'!AU$30/10^3,1)</f>
        <v>1.5</v>
      </c>
      <c r="AV66" s="1103">
        <f>ROUND('13.F-gas'!AV$30/10^3,1)</f>
        <v>1.8</v>
      </c>
      <c r="AW66" s="1103">
        <f>ROUND('13.F-gas'!AW$30/10^3,1)</f>
        <v>1.5</v>
      </c>
      <c r="AX66" s="1842">
        <f>ROUND('13.F-gas'!AX$30/10^3,1)</f>
        <v>1.6</v>
      </c>
      <c r="AY66" s="1842">
        <f>ROUND('13.F-gas'!AY$30/10^3,1)</f>
        <v>1.1000000000000001</v>
      </c>
      <c r="AZ66" s="1842">
        <f>ROUND('13.F-gas'!AZ$30/10^3,2)</f>
        <v>0.56999999999999995</v>
      </c>
      <c r="BA66" s="1842">
        <f>ROUND('13.F-gas'!BA$30/10^3,2)</f>
        <v>0.63</v>
      </c>
      <c r="BB66" s="1842">
        <f>ROUND('13.F-gas'!BB$30/10^3,2)</f>
        <v>0.45</v>
      </c>
      <c r="BC66" s="1846">
        <f>ROUND('13.F-gas'!BC$30/10^3,2)</f>
        <v>0.28000000000000003</v>
      </c>
      <c r="BD66" s="1842">
        <f>ROUND('13.F-gas'!BD$30/10^3,2)</f>
        <v>0</v>
      </c>
      <c r="BE66" s="1842">
        <f>ROUND('13.F-gas'!BE$30/10^3,2)</f>
        <v>0</v>
      </c>
      <c r="BF66" s="1842">
        <f>ROUND('13.F-gas'!BF$30/10^3,2)</f>
        <v>0</v>
      </c>
      <c r="BG66" s="1842">
        <f>ROUND('13.F-gas'!BG$30/10^3,2)</f>
        <v>0</v>
      </c>
    </row>
    <row r="67" spans="22:59">
      <c r="W67"/>
      <c r="Y67" s="427"/>
      <c r="Z67" s="427"/>
      <c r="AA67" s="427"/>
      <c r="AB67" s="427"/>
      <c r="AC67" s="427"/>
      <c r="AD67" s="427"/>
      <c r="AE67" s="427"/>
      <c r="AF67" s="427"/>
      <c r="AG67" s="427"/>
      <c r="AH67" s="427"/>
      <c r="AI67" s="427"/>
      <c r="AJ67" s="427"/>
      <c r="AK67" s="427"/>
      <c r="AL67" s="427"/>
      <c r="AM67" s="427"/>
      <c r="AN67" s="427"/>
      <c r="AO67" s="427"/>
      <c r="AP67" s="1092"/>
      <c r="AQ67" s="1092"/>
      <c r="AR67" s="1092"/>
      <c r="AS67" s="1092"/>
      <c r="AT67" s="1092"/>
      <c r="AU67" s="1092"/>
      <c r="AV67" s="1092"/>
      <c r="AW67" s="1092"/>
      <c r="AX67" s="1092"/>
      <c r="AY67" s="1092"/>
      <c r="AZ67" s="1092"/>
      <c r="BA67" s="1092"/>
      <c r="BB67" s="1092"/>
      <c r="BC67" s="1092"/>
      <c r="BD67" s="1092"/>
      <c r="BE67" s="1092"/>
      <c r="BF67" s="427"/>
      <c r="BG67" s="427"/>
    </row>
    <row r="68" spans="22:59">
      <c r="W68"/>
      <c r="BA68" s="430"/>
      <c r="BB68" s="430"/>
      <c r="BC68" s="430"/>
      <c r="BD68" s="430"/>
    </row>
    <row r="69" spans="22:59" ht="15.5">
      <c r="V69" s="532" t="s">
        <v>71</v>
      </c>
      <c r="W69" s="533"/>
      <c r="X69" s="533"/>
      <c r="Y69" s="536"/>
      <c r="Z69" s="536"/>
      <c r="AA69" s="536"/>
      <c r="AB69" s="536"/>
      <c r="AC69" s="536"/>
      <c r="AD69" s="536"/>
      <c r="AE69" s="536"/>
      <c r="AF69" s="536"/>
      <c r="AG69" s="536"/>
      <c r="AH69" s="536"/>
      <c r="AI69" s="536"/>
      <c r="AJ69" s="536"/>
      <c r="AK69" s="536"/>
      <c r="AL69" s="536"/>
      <c r="AM69" s="536"/>
      <c r="AN69" s="536"/>
      <c r="AO69" s="536"/>
      <c r="AP69" s="536"/>
      <c r="AQ69" s="536"/>
      <c r="AR69" s="536"/>
      <c r="AS69" s="536"/>
      <c r="AT69" s="536"/>
      <c r="AU69" s="536"/>
      <c r="AV69" s="536"/>
      <c r="AW69" s="536"/>
      <c r="AX69" s="536"/>
      <c r="AY69" s="536"/>
      <c r="AZ69" s="1105" t="s">
        <v>79</v>
      </c>
      <c r="BA69" s="1105" t="s">
        <v>79</v>
      </c>
      <c r="BB69" s="1105" t="s">
        <v>79</v>
      </c>
      <c r="BC69" s="1105" t="s">
        <v>79</v>
      </c>
      <c r="BD69" s="1105" t="s">
        <v>79</v>
      </c>
      <c r="BE69" s="1105" t="s">
        <v>79</v>
      </c>
      <c r="BF69" s="1105" t="s">
        <v>79</v>
      </c>
      <c r="BG69" s="1105" t="s">
        <v>79</v>
      </c>
    </row>
    <row r="70" spans="22:59" ht="14.5">
      <c r="V70" s="534"/>
      <c r="W70" s="533"/>
      <c r="X70" s="533"/>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1106">
        <f>ROUND('14.Household (per household)'!AZ$10,-1)</f>
        <v>4620</v>
      </c>
      <c r="BA70" s="1106">
        <f>ROUND('14.Household (per household)'!BA$10,-1)</f>
        <v>4490</v>
      </c>
      <c r="BB70" s="1106">
        <f>ROUND('14.Household (per household)'!BB$10,-1)</f>
        <v>4510</v>
      </c>
      <c r="BC70" s="1106">
        <f>ROUND('14.Household (per household)'!BC$10,-1)</f>
        <v>4150</v>
      </c>
      <c r="BD70" s="1106">
        <f>ROUND('14.Household (per household)'!BD$10,-1)</f>
        <v>0</v>
      </c>
      <c r="BE70" s="1106">
        <f>ROUND('14.Household (per household)'!BE$10,-1)</f>
        <v>0</v>
      </c>
      <c r="BF70" s="1106">
        <f>ROUND('14.Household (per household)'!BF$10,-1)</f>
        <v>0</v>
      </c>
      <c r="BG70" s="1106">
        <f>ROUND('14.Household (per household)'!BG$10,-1)</f>
        <v>0</v>
      </c>
    </row>
    <row r="71" spans="22:59" ht="14.5">
      <c r="V71" s="534"/>
      <c r="W71" s="533"/>
      <c r="X71" s="533"/>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c r="AU71" s="538"/>
      <c r="AV71" s="538"/>
      <c r="AW71" s="538"/>
      <c r="AX71" s="538"/>
      <c r="AY71" s="538"/>
      <c r="AZ71" s="1564">
        <v>2015</v>
      </c>
      <c r="BA71" s="1564">
        <v>2016</v>
      </c>
      <c r="BB71" s="1564">
        <v>2017</v>
      </c>
      <c r="BC71" s="1564">
        <v>2018</v>
      </c>
      <c r="BD71" s="1564">
        <v>2019</v>
      </c>
      <c r="BE71" s="1564">
        <v>2020</v>
      </c>
      <c r="BF71" s="1564">
        <v>2021</v>
      </c>
      <c r="BG71" s="1564">
        <v>2022</v>
      </c>
    </row>
    <row r="72" spans="22:59" ht="14.5">
      <c r="V72" s="534"/>
      <c r="W72" s="533"/>
      <c r="X72" s="533"/>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1107"/>
      <c r="BA72" s="1107"/>
      <c r="BB72" s="1107"/>
      <c r="BC72" s="1107"/>
      <c r="BD72" s="1107"/>
      <c r="BE72" s="1107"/>
      <c r="BF72" s="1107"/>
      <c r="BG72" s="1107"/>
    </row>
    <row r="73" spans="22:59" ht="14.5">
      <c r="V73" s="534"/>
      <c r="W73" s="533"/>
      <c r="X73" s="533"/>
      <c r="Y73" s="536"/>
      <c r="Z73" s="536"/>
      <c r="AA73" s="536"/>
      <c r="AB73" s="536"/>
      <c r="AC73" s="536"/>
      <c r="AD73" s="536"/>
      <c r="AE73" s="536"/>
      <c r="AF73" s="536"/>
      <c r="AG73" s="536"/>
      <c r="AH73" s="536"/>
      <c r="AI73" s="536"/>
      <c r="AJ73" s="536"/>
      <c r="AK73" s="536"/>
      <c r="AL73" s="536"/>
      <c r="AM73" s="536"/>
      <c r="AN73" s="536"/>
      <c r="AO73" s="536"/>
      <c r="AP73" s="536"/>
      <c r="AQ73" s="536"/>
      <c r="AR73" s="536"/>
      <c r="AS73" s="536"/>
      <c r="AT73" s="536"/>
      <c r="AU73" s="536"/>
      <c r="AV73" s="536"/>
      <c r="AW73" s="536"/>
      <c r="AX73" s="536"/>
      <c r="AY73" s="536"/>
      <c r="AZ73" s="1105" t="s">
        <v>515</v>
      </c>
      <c r="BA73" s="1105" t="s">
        <v>515</v>
      </c>
      <c r="BB73" s="1105" t="s">
        <v>514</v>
      </c>
      <c r="BC73" s="1105" t="s">
        <v>514</v>
      </c>
      <c r="BD73" s="1105" t="s">
        <v>514</v>
      </c>
      <c r="BE73" s="1105" t="s">
        <v>514</v>
      </c>
      <c r="BF73" s="1107"/>
      <c r="BG73" s="1107"/>
    </row>
    <row r="74" spans="22:59" ht="14.5">
      <c r="V74" s="534"/>
      <c r="W74" s="533"/>
      <c r="X74" s="533"/>
      <c r="Y74" s="538"/>
      <c r="Z74" s="538"/>
      <c r="AA74" s="538"/>
      <c r="AB74" s="538"/>
      <c r="AC74" s="538"/>
      <c r="AD74" s="538"/>
      <c r="AE74" s="538"/>
      <c r="AF74" s="538"/>
      <c r="AG74" s="538"/>
      <c r="AH74" s="538"/>
      <c r="AI74" s="538"/>
      <c r="AJ74" s="538"/>
      <c r="AK74" s="538"/>
      <c r="AL74" s="538"/>
      <c r="AM74" s="538"/>
      <c r="AN74" s="538"/>
      <c r="AO74" s="538"/>
      <c r="AP74" s="538"/>
      <c r="AQ74" s="538"/>
      <c r="AR74" s="538"/>
      <c r="AS74" s="538"/>
      <c r="AT74" s="538"/>
      <c r="AU74" s="538"/>
      <c r="AV74" s="538"/>
      <c r="AW74" s="538"/>
      <c r="AX74" s="538"/>
      <c r="AY74" s="538"/>
      <c r="AZ74" s="1108">
        <f>ROUND('14.Household (per household)'!AZ10,-1)</f>
        <v>4620</v>
      </c>
      <c r="BA74" s="1108">
        <f>ROUND('14.Household (per household)'!BA10,-1)</f>
        <v>4490</v>
      </c>
      <c r="BB74" s="1108">
        <f>ROUND('14.Household (per household)'!BB10,-1)</f>
        <v>4510</v>
      </c>
      <c r="BC74" s="1108">
        <f>ROUND('14.Household (per household)'!BC10,-1)</f>
        <v>4150</v>
      </c>
      <c r="BD74" s="1108">
        <f>ROUND('14.Household (per household)'!BD10,-1)</f>
        <v>0</v>
      </c>
      <c r="BE74" s="1108">
        <f>ROUND('14.Household (per household)'!BE10,-1)</f>
        <v>0</v>
      </c>
      <c r="BF74" s="1107"/>
      <c r="BG74" s="1107"/>
    </row>
    <row r="75" spans="22:59" ht="14.5">
      <c r="V75" s="534"/>
      <c r="W75" s="533"/>
      <c r="X75" s="533"/>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1109">
        <v>2015</v>
      </c>
      <c r="BA75" s="1109">
        <v>2016</v>
      </c>
      <c r="BB75" s="1109">
        <v>2017</v>
      </c>
      <c r="BC75" s="1109">
        <v>2018</v>
      </c>
      <c r="BD75" s="1109">
        <v>2019</v>
      </c>
      <c r="BE75" s="1109">
        <v>2020</v>
      </c>
      <c r="BF75" s="1107"/>
      <c r="BG75" s="1107"/>
    </row>
    <row r="76" spans="22:59" ht="14.5">
      <c r="V76" s="534"/>
      <c r="W76" s="533"/>
      <c r="X76" s="533"/>
      <c r="Y76" s="538"/>
      <c r="Z76" s="538"/>
      <c r="AA76" s="538"/>
      <c r="AB76" s="538"/>
      <c r="AC76" s="538"/>
      <c r="AD76" s="538"/>
      <c r="AE76" s="538"/>
      <c r="AF76" s="538"/>
      <c r="AG76" s="538"/>
      <c r="AH76" s="538"/>
      <c r="AI76" s="538"/>
      <c r="AJ76" s="538"/>
      <c r="AK76" s="538"/>
      <c r="AL76" s="538"/>
      <c r="AM76" s="538"/>
      <c r="AN76" s="538"/>
      <c r="AO76" s="538"/>
      <c r="AP76" s="538"/>
      <c r="AQ76" s="538"/>
      <c r="AR76" s="538"/>
      <c r="AS76" s="538"/>
      <c r="AT76" s="538"/>
      <c r="AU76" s="538"/>
      <c r="AV76" s="538"/>
      <c r="AW76" s="538"/>
      <c r="AX76" s="538"/>
      <c r="AY76" s="538"/>
      <c r="AZ76" s="1107"/>
      <c r="BA76" s="1107"/>
      <c r="BB76" s="1107"/>
      <c r="BC76" s="1107"/>
      <c r="BD76" s="1107"/>
      <c r="BE76" s="1107"/>
      <c r="BF76" s="1107"/>
      <c r="BG76" s="1107"/>
    </row>
    <row r="77" spans="22:59" ht="14.5">
      <c r="W77"/>
      <c r="Y77" s="427"/>
      <c r="Z77" s="427"/>
      <c r="AA77" s="427"/>
      <c r="AB77" s="427"/>
      <c r="AC77" s="427"/>
      <c r="AD77" s="427"/>
      <c r="AE77" s="427"/>
      <c r="AF77" s="427"/>
      <c r="AG77" s="427"/>
      <c r="AH77" s="427"/>
      <c r="AI77" s="427"/>
      <c r="AJ77" s="427"/>
      <c r="AK77" s="427"/>
      <c r="AL77" s="427"/>
      <c r="AM77" s="427"/>
      <c r="AN77" s="427"/>
      <c r="AO77" s="427"/>
      <c r="AP77" s="427"/>
      <c r="AQ77" s="427"/>
      <c r="AR77" s="427"/>
      <c r="AS77" s="427"/>
      <c r="AT77" s="427"/>
      <c r="AU77" s="427"/>
      <c r="AV77" s="427"/>
      <c r="AW77" s="427"/>
      <c r="AX77" s="427"/>
      <c r="AY77" s="427"/>
      <c r="AZ77" s="442"/>
      <c r="BA77" s="442"/>
      <c r="BB77" s="442"/>
      <c r="BC77" s="442"/>
      <c r="BD77" s="442"/>
      <c r="BE77" s="442"/>
      <c r="BF77" s="442"/>
      <c r="BG77" s="442"/>
    </row>
    <row r="78" spans="22:59" ht="15.5">
      <c r="V78" s="551" t="s">
        <v>81</v>
      </c>
      <c r="W78" s="552"/>
      <c r="X78" s="552"/>
      <c r="Y78" s="1110"/>
      <c r="Z78" s="1110"/>
      <c r="AA78" s="1110"/>
      <c r="AB78" s="1110"/>
      <c r="AC78" s="1110"/>
      <c r="AD78" s="1110"/>
      <c r="AE78" s="1110"/>
      <c r="AF78" s="1110"/>
      <c r="AG78" s="1110"/>
      <c r="AH78" s="1110"/>
      <c r="AI78" s="1110"/>
      <c r="AJ78" s="1110"/>
      <c r="AK78" s="1110"/>
      <c r="AL78" s="1110"/>
      <c r="AM78" s="1110"/>
      <c r="AN78" s="1110"/>
      <c r="AO78" s="1110"/>
      <c r="AP78" s="1110"/>
      <c r="AQ78" s="1110"/>
      <c r="AR78" s="1110"/>
      <c r="AS78" s="1110"/>
      <c r="AT78" s="1110"/>
      <c r="AU78" s="1110"/>
      <c r="AV78" s="1110"/>
      <c r="AW78" s="1110"/>
      <c r="AX78" s="1110"/>
      <c r="AY78" s="1110"/>
      <c r="AZ78" s="1111" t="s">
        <v>82</v>
      </c>
      <c r="BA78" s="1111" t="s">
        <v>1120</v>
      </c>
      <c r="BB78" s="1111" t="s">
        <v>1120</v>
      </c>
      <c r="BC78" s="1111" t="s">
        <v>1120</v>
      </c>
      <c r="BD78" s="1111" t="s">
        <v>1120</v>
      </c>
      <c r="BE78" s="1111" t="s">
        <v>1120</v>
      </c>
      <c r="BF78" s="1111" t="s">
        <v>1120</v>
      </c>
      <c r="BG78" s="1111" t="s">
        <v>1120</v>
      </c>
    </row>
    <row r="79" spans="22:59" ht="14.5">
      <c r="V79" s="553"/>
      <c r="W79" s="552"/>
      <c r="X79" s="552"/>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1112">
        <f>ROUND('15.Household (per capita)'!AZ$10,-1)</f>
        <v>2070</v>
      </c>
      <c r="BA79" s="1112">
        <f>ROUND('15.Household (per capita)'!BA$10,-1)</f>
        <v>2040</v>
      </c>
      <c r="BB79" s="1112">
        <f>ROUND('15.Household (per capita)'!BB$10,-1)</f>
        <v>2070</v>
      </c>
      <c r="BC79" s="1112">
        <f>ROUND('15.Household (per capita)'!BC$10,-1)</f>
        <v>1920</v>
      </c>
      <c r="BD79" s="1112">
        <f>ROUND('15.Household (per capita)'!BD$10,-1)</f>
        <v>0</v>
      </c>
      <c r="BE79" s="1112">
        <f>ROUND('15.Household (per capita)'!BE$10,-1)</f>
        <v>0</v>
      </c>
      <c r="BF79" s="1112">
        <f>ROUND('15.Household (per capita)'!BF$10,-1)</f>
        <v>0</v>
      </c>
      <c r="BG79" s="1112">
        <f>ROUND('15.Household (per capita)'!BG$10,-1)</f>
        <v>0</v>
      </c>
    </row>
    <row r="80" spans="22:59" ht="14.5">
      <c r="V80" s="553"/>
      <c r="W80" s="552"/>
      <c r="X80" s="552"/>
      <c r="Y80" s="558"/>
      <c r="Z80" s="558"/>
      <c r="AA80" s="558"/>
      <c r="AB80" s="558"/>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1565">
        <v>2015</v>
      </c>
      <c r="BA80" s="1565">
        <v>2016</v>
      </c>
      <c r="BB80" s="1565">
        <v>2017</v>
      </c>
      <c r="BC80" s="1565">
        <v>2018</v>
      </c>
      <c r="BD80" s="1565">
        <v>2019</v>
      </c>
      <c r="BE80" s="1565">
        <v>2020</v>
      </c>
      <c r="BF80" s="1565">
        <v>2021</v>
      </c>
      <c r="BG80" s="1565">
        <v>2022</v>
      </c>
    </row>
    <row r="81" spans="22:59">
      <c r="V81" s="553"/>
      <c r="W81" s="552"/>
      <c r="X81" s="552"/>
      <c r="Y81" s="556"/>
      <c r="Z81" s="556"/>
      <c r="AA81" s="556"/>
      <c r="AB81" s="556"/>
      <c r="AC81" s="556"/>
      <c r="AD81" s="556"/>
      <c r="AE81" s="556"/>
      <c r="AF81" s="556"/>
      <c r="AG81" s="556"/>
      <c r="AH81" s="556"/>
      <c r="AI81" s="556"/>
      <c r="AJ81" s="556"/>
      <c r="AK81" s="556"/>
      <c r="AL81" s="556"/>
      <c r="AM81" s="556"/>
      <c r="AN81" s="556"/>
      <c r="AO81" s="556"/>
      <c r="AP81" s="556"/>
      <c r="AQ81" s="556"/>
      <c r="AR81" s="556"/>
      <c r="AS81" s="556"/>
      <c r="AT81" s="556"/>
      <c r="AU81" s="556"/>
      <c r="AV81" s="556"/>
      <c r="AW81" s="556"/>
      <c r="AX81" s="556"/>
      <c r="AY81" s="556"/>
      <c r="AZ81" s="1113"/>
      <c r="BA81" s="1113"/>
      <c r="BB81" s="1113"/>
      <c r="BC81" s="1113"/>
      <c r="BD81" s="1113"/>
      <c r="BE81" s="1113"/>
      <c r="BF81" s="1113"/>
      <c r="BG81" s="1113"/>
    </row>
    <row r="82" spans="22:59">
      <c r="V82" s="553"/>
      <c r="W82" s="552"/>
      <c r="X82" s="552"/>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1" t="s">
        <v>519</v>
      </c>
      <c r="BA82" s="1111" t="s">
        <v>519</v>
      </c>
      <c r="BB82" s="1111" t="s">
        <v>519</v>
      </c>
      <c r="BC82" s="1111" t="s">
        <v>519</v>
      </c>
      <c r="BD82" s="1111" t="s">
        <v>519</v>
      </c>
      <c r="BE82" s="1111" t="s">
        <v>519</v>
      </c>
      <c r="BF82" s="553"/>
      <c r="BG82" s="553"/>
    </row>
    <row r="83" spans="22:59" ht="14.5">
      <c r="V83" s="553"/>
      <c r="W83" s="553"/>
      <c r="X83" s="552"/>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1114">
        <f>ROUND('15.Household (per capita)'!AZ$10,-1)</f>
        <v>2070</v>
      </c>
      <c r="BA83" s="1114">
        <f>ROUND('15.Household (per capita)'!BA$10,-1)</f>
        <v>2040</v>
      </c>
      <c r="BB83" s="1114">
        <f>ROUND('15.Household (per capita)'!BB$10,-1)</f>
        <v>2070</v>
      </c>
      <c r="BC83" s="1114">
        <f>ROUND('15.Household (per capita)'!BC$10,-1)</f>
        <v>1920</v>
      </c>
      <c r="BD83" s="1114">
        <f>ROUND('15.Household (per capita)'!BD$10,-1)</f>
        <v>0</v>
      </c>
      <c r="BE83" s="1114">
        <f>ROUND('15.Household (per capita)'!BE$10,-1)</f>
        <v>0</v>
      </c>
      <c r="BF83" s="553"/>
      <c r="BG83" s="553"/>
    </row>
    <row r="84" spans="22:59" ht="14.5">
      <c r="V84" s="553"/>
      <c r="W84" s="553"/>
      <c r="X84" s="552"/>
      <c r="Y84" s="558"/>
      <c r="Z84" s="558"/>
      <c r="AA84" s="558"/>
      <c r="AB84" s="558"/>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1115">
        <v>2015</v>
      </c>
      <c r="BA84" s="1115">
        <v>2016</v>
      </c>
      <c r="BB84" s="1115">
        <v>2017</v>
      </c>
      <c r="BC84" s="1115">
        <v>2018</v>
      </c>
      <c r="BD84" s="1115">
        <v>2019</v>
      </c>
      <c r="BE84" s="1115">
        <v>2020</v>
      </c>
      <c r="BF84" s="553"/>
      <c r="BG84" s="553"/>
    </row>
    <row r="85" spans="22:59">
      <c r="V85" s="553"/>
      <c r="W85" s="553"/>
      <c r="X85" s="552"/>
      <c r="Y85" s="553"/>
      <c r="Z85" s="553"/>
      <c r="AA85" s="553"/>
      <c r="AB85" s="553"/>
      <c r="AC85" s="553"/>
      <c r="AD85" s="553"/>
      <c r="AE85" s="553"/>
      <c r="AF85" s="553"/>
      <c r="AG85" s="553"/>
      <c r="AH85" s="553"/>
      <c r="AI85" s="553"/>
      <c r="AJ85" s="553"/>
      <c r="AK85" s="553"/>
      <c r="AL85" s="553"/>
      <c r="AM85" s="553"/>
      <c r="AN85" s="553"/>
      <c r="AO85" s="553"/>
      <c r="AP85" s="553"/>
      <c r="AQ85" s="553"/>
      <c r="AR85" s="553"/>
      <c r="AS85" s="553"/>
      <c r="AT85" s="553"/>
      <c r="AU85" s="553"/>
      <c r="AV85" s="553"/>
      <c r="AW85" s="553"/>
      <c r="AX85" s="553"/>
      <c r="AY85" s="553"/>
      <c r="AZ85" s="553"/>
      <c r="BA85" s="553"/>
      <c r="BB85" s="553"/>
      <c r="BC85" s="553"/>
      <c r="BD85" s="553"/>
      <c r="BE85" s="553"/>
      <c r="BF85" s="553"/>
      <c r="BG85" s="553"/>
    </row>
    <row r="89" spans="22:59" ht="14">
      <c r="W89" s="1804" t="s">
        <v>19</v>
      </c>
    </row>
    <row r="90" spans="22:59" ht="14">
      <c r="W90" s="1805" t="s">
        <v>1283</v>
      </c>
      <c r="X90" s="84" t="s">
        <v>801</v>
      </c>
    </row>
    <row r="91" spans="22:59" ht="14">
      <c r="W91" s="1806" t="s">
        <v>1284</v>
      </c>
      <c r="X91" s="1807" t="s">
        <v>802</v>
      </c>
    </row>
    <row r="92" spans="22:59" ht="14">
      <c r="W92" s="1073" t="s">
        <v>1285</v>
      </c>
      <c r="X92" s="84" t="s">
        <v>803</v>
      </c>
    </row>
    <row r="93" spans="22:59" ht="14">
      <c r="W93" s="1808" t="s">
        <v>1286</v>
      </c>
      <c r="X93" s="84" t="s">
        <v>805</v>
      </c>
    </row>
    <row r="94" spans="22:59" ht="14">
      <c r="W94" s="1808" t="s">
        <v>1287</v>
      </c>
      <c r="X94" s="84" t="s">
        <v>808</v>
      </c>
    </row>
    <row r="95" spans="22:59" ht="14">
      <c r="W95" s="1805" t="s">
        <v>1288</v>
      </c>
      <c r="X95" s="1807" t="s">
        <v>1373</v>
      </c>
    </row>
    <row r="96" spans="22:59" ht="14">
      <c r="W96" s="1073" t="s">
        <v>1289</v>
      </c>
      <c r="X96" s="84" t="s">
        <v>804</v>
      </c>
    </row>
    <row r="97" spans="23:24" ht="28">
      <c r="W97" s="1074" t="s">
        <v>1290</v>
      </c>
      <c r="X97" s="84" t="s">
        <v>806</v>
      </c>
    </row>
    <row r="98" spans="23:24" ht="14">
      <c r="W98" s="1073" t="s">
        <v>1291</v>
      </c>
      <c r="X98" s="84" t="s">
        <v>807</v>
      </c>
    </row>
    <row r="99" spans="23:24" ht="14">
      <c r="W99" s="1805" t="s">
        <v>1292</v>
      </c>
      <c r="X99" s="84" t="s">
        <v>809</v>
      </c>
    </row>
    <row r="100" spans="23:24">
      <c r="W100" s="427"/>
    </row>
    <row r="101" spans="23:24" ht="14">
      <c r="W101" s="1809" t="s">
        <v>20</v>
      </c>
    </row>
    <row r="102" spans="23:24" ht="14">
      <c r="W102" s="1810" t="s">
        <v>1293</v>
      </c>
      <c r="X102" s="84" t="s">
        <v>805</v>
      </c>
    </row>
    <row r="103" spans="23:24" ht="14">
      <c r="W103" s="1810" t="s">
        <v>1287</v>
      </c>
      <c r="X103" s="84" t="s">
        <v>808</v>
      </c>
    </row>
    <row r="104" spans="23:24" ht="14">
      <c r="W104" s="1811" t="s">
        <v>1294</v>
      </c>
      <c r="X104" s="1807" t="s">
        <v>1373</v>
      </c>
    </row>
    <row r="105" spans="23:24" ht="14">
      <c r="W105" s="84" t="s">
        <v>1295</v>
      </c>
      <c r="X105" s="84" t="s">
        <v>811</v>
      </c>
    </row>
    <row r="106" spans="23:24" ht="14">
      <c r="W106" s="84" t="s">
        <v>1296</v>
      </c>
      <c r="X106" s="84" t="s">
        <v>812</v>
      </c>
    </row>
    <row r="107" spans="23:24" ht="14">
      <c r="W107" s="84" t="s">
        <v>1297</v>
      </c>
      <c r="X107" s="84" t="s">
        <v>813</v>
      </c>
    </row>
    <row r="108" spans="23:24">
      <c r="W108" s="427"/>
      <c r="X108" s="1076"/>
    </row>
    <row r="109" spans="23:24">
      <c r="W109" s="427"/>
      <c r="X109" s="1076"/>
    </row>
    <row r="110" spans="23:24" ht="16">
      <c r="W110" s="1812" t="s">
        <v>942</v>
      </c>
      <c r="X110" s="1076"/>
    </row>
    <row r="111" spans="23:24" ht="14">
      <c r="W111" s="84" t="s">
        <v>1298</v>
      </c>
      <c r="X111" s="84" t="s">
        <v>814</v>
      </c>
    </row>
    <row r="112" spans="23:24" ht="14">
      <c r="W112" s="84" t="s">
        <v>1299</v>
      </c>
      <c r="X112" s="84" t="s">
        <v>815</v>
      </c>
    </row>
    <row r="113" spans="23:24" ht="14">
      <c r="W113" s="84" t="s">
        <v>1292</v>
      </c>
      <c r="X113" s="84" t="s">
        <v>816</v>
      </c>
    </row>
    <row r="114" spans="23:24" ht="14">
      <c r="W114" s="1810" t="s">
        <v>1286</v>
      </c>
      <c r="X114" s="84" t="s">
        <v>805</v>
      </c>
    </row>
    <row r="115" spans="23:24" ht="14">
      <c r="W115" s="1810" t="s">
        <v>1287</v>
      </c>
      <c r="X115" s="84" t="s">
        <v>808</v>
      </c>
    </row>
    <row r="116" spans="23:24" ht="16">
      <c r="W116" s="84" t="s">
        <v>1300</v>
      </c>
      <c r="X116" s="84" t="s">
        <v>943</v>
      </c>
    </row>
    <row r="117" spans="23:24">
      <c r="W117" s="427"/>
      <c r="X117" s="1076"/>
    </row>
    <row r="118" spans="23:24">
      <c r="W118" s="427"/>
      <c r="X118" s="1076"/>
    </row>
    <row r="119" spans="23:24" ht="16">
      <c r="W119" s="1813" t="s">
        <v>944</v>
      </c>
      <c r="X119" s="1076"/>
    </row>
    <row r="120" spans="23:24" ht="14">
      <c r="W120" s="1810" t="s">
        <v>1286</v>
      </c>
      <c r="X120" s="84" t="s">
        <v>805</v>
      </c>
    </row>
    <row r="121" spans="23:24" ht="18">
      <c r="W121" s="84" t="s">
        <v>1301</v>
      </c>
      <c r="X121" s="84" t="s">
        <v>945</v>
      </c>
    </row>
    <row r="122" spans="23:24" ht="14">
      <c r="W122" s="1810" t="s">
        <v>1287</v>
      </c>
      <c r="X122" s="84" t="s">
        <v>817</v>
      </c>
    </row>
    <row r="125" spans="23:24" ht="16.5">
      <c r="W125" s="1814" t="s">
        <v>1302</v>
      </c>
    </row>
    <row r="131" spans="23:24" ht="12.5">
      <c r="W131" s="1815" t="s">
        <v>1303</v>
      </c>
      <c r="X131" s="1816" t="s">
        <v>1304</v>
      </c>
    </row>
    <row r="132" spans="23:24">
      <c r="W132" s="1817" t="s">
        <v>1305</v>
      </c>
      <c r="X132" s="1818" t="s">
        <v>1306</v>
      </c>
    </row>
    <row r="133" spans="23:24">
      <c r="W133" s="1819" t="s">
        <v>1307</v>
      </c>
      <c r="X133" s="1818" t="s">
        <v>1308</v>
      </c>
    </row>
    <row r="134" spans="23:24" ht="14">
      <c r="W134" s="1820" t="s">
        <v>1309</v>
      </c>
      <c r="X134" s="1818" t="s">
        <v>1310</v>
      </c>
    </row>
    <row r="135" spans="23:24">
      <c r="W135" s="1821" t="s">
        <v>1311</v>
      </c>
      <c r="X135" s="1818" t="s">
        <v>1312</v>
      </c>
    </row>
    <row r="136" spans="23:24">
      <c r="W136" s="1822" t="s">
        <v>1313</v>
      </c>
      <c r="X136" s="1818" t="s">
        <v>1314</v>
      </c>
    </row>
    <row r="137" spans="23:24">
      <c r="W137" s="1823" t="s">
        <v>1315</v>
      </c>
      <c r="X137" s="1818" t="s">
        <v>1316</v>
      </c>
    </row>
    <row r="138" spans="23:24">
      <c r="W138" s="1824" t="s">
        <v>1317</v>
      </c>
      <c r="X138" s="1818" t="s">
        <v>1318</v>
      </c>
    </row>
    <row r="139" spans="23:24">
      <c r="W139" s="1825" t="s">
        <v>1319</v>
      </c>
      <c r="X139" s="1818" t="s">
        <v>1320</v>
      </c>
    </row>
  </sheetData>
  <phoneticPr fontId="9"/>
  <hyperlinks>
    <hyperlink ref="V36" location="'9.CH4'!A1" display="9.CH4" xr:uid="{00000000-0004-0000-1400-000000000000}"/>
    <hyperlink ref="V44" location="'11.N2O'!A1" display="11.N2O" xr:uid="{00000000-0004-0000-1400-000001000000}"/>
    <hyperlink ref="V24" location="'5.CO2-Share'!A1" display="5.CO2-Share" xr:uid="{00000000-0004-0000-1400-000002000000}"/>
    <hyperlink ref="V52" location="'13.F-gas'!A1" display="13.F-gas" xr:uid="{00000000-0004-0000-1400-000003000000}"/>
    <hyperlink ref="V69" location="'14.家庭におけるCO2排出量（世帯あたり）'!A1" display="14.家庭におけるCO2排出量（世帯あたり）" xr:uid="{00000000-0004-0000-1400-000004000000}"/>
    <hyperlink ref="V78" location="'15.家庭におけるCO2排出量（一人あたり）'!A1" display="15.家庭におけるCO2排出量（一人あたり）" xr:uid="{00000000-0004-0000-1400-000005000000}"/>
    <hyperlink ref="V2" location="'1.Total'!A1" display="1.Total" xr:uid="{00000000-0004-0000-1400-000006000000}"/>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B89"/>
  <sheetViews>
    <sheetView zoomScale="85" zoomScaleNormal="85" workbookViewId="0">
      <pane xSplit="22" ySplit="4" topLeftCell="W5" activePane="bottomRight" state="frozen"/>
      <selection pane="topRight" activeCell="W1" sqref="W1"/>
      <selection pane="bottomLeft" activeCell="A5" sqref="A5"/>
      <selection pane="bottomRight" activeCell="BX48" sqref="BX48"/>
    </sheetView>
  </sheetViews>
  <sheetFormatPr defaultColWidth="9" defaultRowHeight="14"/>
  <cols>
    <col min="1" max="1" width="1.453125" style="976" customWidth="1"/>
    <col min="2" max="17" width="1.6328125" style="977" hidden="1" customWidth="1"/>
    <col min="18" max="18" width="1.453125" style="1017" customWidth="1"/>
    <col min="19" max="19" width="1.6328125" style="1017" customWidth="1"/>
    <col min="20" max="20" width="29.453125" style="1" customWidth="1"/>
    <col min="21" max="21" width="11.90625" style="1017" customWidth="1"/>
    <col min="22" max="22" width="1" style="977" customWidth="1"/>
    <col min="23" max="23" width="2.6328125" style="977" customWidth="1"/>
    <col min="24" max="24" width="30.81640625" style="977" bestFit="1" customWidth="1"/>
    <col min="25" max="25" width="10.90625" style="1" customWidth="1"/>
    <col min="26" max="26" width="9.36328125" style="1017" hidden="1" customWidth="1"/>
    <col min="27" max="55" width="9.36328125" style="977" customWidth="1"/>
    <col min="56" max="57" width="9.36328125" style="977" hidden="1" customWidth="1"/>
    <col min="58" max="58" width="9.36328125" style="976" customWidth="1"/>
    <col min="59" max="59" width="10.453125" style="977" customWidth="1"/>
    <col min="60" max="60" width="7.90625" style="977" bestFit="1" customWidth="1"/>
    <col min="61" max="61" width="12.26953125" style="977" bestFit="1" customWidth="1"/>
    <col min="62" max="62" width="7.453125" style="977" customWidth="1"/>
    <col min="63" max="67" width="9" style="977"/>
    <col min="68" max="79" width="13.7265625" style="977" bestFit="1" customWidth="1"/>
    <col min="80" max="80" width="13.36328125" style="977" bestFit="1" customWidth="1"/>
    <col min="81" max="16384" width="9" style="977"/>
  </cols>
  <sheetData>
    <row r="1" spans="1:62" s="1" customFormat="1" ht="53.25" customHeight="1">
      <c r="S1" s="1934" t="s">
        <v>1066</v>
      </c>
      <c r="T1" s="1934"/>
      <c r="U1" s="963"/>
      <c r="W1" s="1934" t="s">
        <v>1395</v>
      </c>
      <c r="X1" s="1934"/>
      <c r="Z1" s="963"/>
      <c r="BF1" s="198"/>
    </row>
    <row r="2" spans="1:62" s="1" customFormat="1">
      <c r="A2" s="198"/>
      <c r="R2" s="963"/>
      <c r="S2" s="1497" t="str">
        <f>'0.Contents'!C2</f>
        <v>＜確報値＞</v>
      </c>
      <c r="U2" s="963"/>
      <c r="Z2" s="963"/>
      <c r="BF2" s="198"/>
    </row>
    <row r="3" spans="1:62" s="1" customFormat="1" ht="18.75" customHeight="1" thickBot="1">
      <c r="A3" s="198"/>
      <c r="S3" s="964" t="s">
        <v>771</v>
      </c>
      <c r="U3" s="963"/>
      <c r="W3" s="964" t="s">
        <v>1067</v>
      </c>
      <c r="Y3" s="963"/>
      <c r="Z3" s="963"/>
      <c r="AM3" s="965"/>
      <c r="AN3" s="965"/>
      <c r="AP3" s="966"/>
      <c r="AQ3" s="966"/>
      <c r="AR3" s="965"/>
      <c r="AT3" s="965"/>
      <c r="AW3" s="965"/>
      <c r="AX3" s="965"/>
      <c r="AY3" s="965"/>
      <c r="AZ3" s="965"/>
      <c r="BA3" s="965"/>
      <c r="BB3" s="965"/>
      <c r="BC3" s="965"/>
      <c r="BD3" s="965"/>
      <c r="BE3" s="965"/>
      <c r="BF3" s="1483"/>
      <c r="BG3" s="965"/>
      <c r="BH3" s="965"/>
      <c r="BI3" s="965"/>
      <c r="BJ3" s="965"/>
    </row>
    <row r="4" spans="1:62" s="1" customFormat="1" ht="20.25" customHeight="1">
      <c r="A4" s="198"/>
      <c r="S4" s="967" t="s">
        <v>92</v>
      </c>
      <c r="T4" s="968"/>
      <c r="U4" s="969" t="s">
        <v>1</v>
      </c>
      <c r="W4" s="1231" t="s">
        <v>481</v>
      </c>
      <c r="X4" s="1232"/>
      <c r="Y4" s="969" t="s">
        <v>1</v>
      </c>
      <c r="Z4" s="970"/>
      <c r="AA4" s="971">
        <v>1990</v>
      </c>
      <c r="AB4" s="971">
        <v>1991</v>
      </c>
      <c r="AC4" s="971">
        <v>1992</v>
      </c>
      <c r="AD4" s="971">
        <v>1993</v>
      </c>
      <c r="AE4" s="971">
        <v>1994</v>
      </c>
      <c r="AF4" s="971">
        <v>1995</v>
      </c>
      <c r="AG4" s="971">
        <v>1996</v>
      </c>
      <c r="AH4" s="971">
        <v>1997</v>
      </c>
      <c r="AI4" s="971">
        <v>1998</v>
      </c>
      <c r="AJ4" s="972">
        <v>1999</v>
      </c>
      <c r="AK4" s="972">
        <v>2000</v>
      </c>
      <c r="AL4" s="972">
        <f t="shared" ref="AL4:BE4" si="0">AK4+1</f>
        <v>2001</v>
      </c>
      <c r="AM4" s="972">
        <f t="shared" si="0"/>
        <v>2002</v>
      </c>
      <c r="AN4" s="971">
        <f t="shared" si="0"/>
        <v>2003</v>
      </c>
      <c r="AO4" s="971">
        <f t="shared" si="0"/>
        <v>2004</v>
      </c>
      <c r="AP4" s="973">
        <f t="shared" si="0"/>
        <v>2005</v>
      </c>
      <c r="AQ4" s="971">
        <f t="shared" si="0"/>
        <v>2006</v>
      </c>
      <c r="AR4" s="971">
        <f t="shared" si="0"/>
        <v>2007</v>
      </c>
      <c r="AS4" s="971">
        <f t="shared" si="0"/>
        <v>2008</v>
      </c>
      <c r="AT4" s="971">
        <f t="shared" si="0"/>
        <v>2009</v>
      </c>
      <c r="AU4" s="972">
        <f t="shared" si="0"/>
        <v>2010</v>
      </c>
      <c r="AV4" s="972">
        <f t="shared" si="0"/>
        <v>2011</v>
      </c>
      <c r="AW4" s="971">
        <f t="shared" si="0"/>
        <v>2012</v>
      </c>
      <c r="AX4" s="971">
        <f t="shared" si="0"/>
        <v>2013</v>
      </c>
      <c r="AY4" s="974">
        <f t="shared" si="0"/>
        <v>2014</v>
      </c>
      <c r="AZ4" s="971">
        <f>AY4+1</f>
        <v>2015</v>
      </c>
      <c r="BA4" s="972">
        <f>AZ4+1</f>
        <v>2016</v>
      </c>
      <c r="BB4" s="971">
        <f>BA4+1</f>
        <v>2017</v>
      </c>
      <c r="BC4" s="1791">
        <f>BB4+1</f>
        <v>2018</v>
      </c>
      <c r="BD4" s="974">
        <f>BC4+1</f>
        <v>2019</v>
      </c>
      <c r="BE4" s="975">
        <f t="shared" si="0"/>
        <v>2020</v>
      </c>
      <c r="BF4" s="1471"/>
      <c r="BG4" s="2"/>
      <c r="BH4" s="2"/>
      <c r="BI4" s="2"/>
      <c r="BJ4" s="2"/>
    </row>
    <row r="5" spans="1:62" ht="34.5" customHeight="1">
      <c r="S5" s="979" t="s">
        <v>411</v>
      </c>
      <c r="T5" s="980"/>
      <c r="U5" s="981">
        <v>1</v>
      </c>
      <c r="W5" s="828" t="s">
        <v>1369</v>
      </c>
      <c r="X5" s="1233"/>
      <c r="Y5" s="981">
        <v>1</v>
      </c>
      <c r="Z5" s="982"/>
      <c r="AA5" s="1607">
        <f t="shared" ref="AA5:AR5" si="1">SUM(AA6:AA7)</f>
        <v>1163.8736184377096</v>
      </c>
      <c r="AB5" s="1607">
        <f t="shared" si="1"/>
        <v>1175.3529181396759</v>
      </c>
      <c r="AC5" s="1607">
        <f t="shared" si="1"/>
        <v>1184.7914950435054</v>
      </c>
      <c r="AD5" s="1607">
        <f t="shared" si="1"/>
        <v>1177.467135915155</v>
      </c>
      <c r="AE5" s="1607">
        <f t="shared" si="1"/>
        <v>1232.3539777903827</v>
      </c>
      <c r="AF5" s="1607">
        <f t="shared" si="1"/>
        <v>1244.6201450409851</v>
      </c>
      <c r="AG5" s="1607">
        <f t="shared" si="1"/>
        <v>1256.5807651197742</v>
      </c>
      <c r="AH5" s="1607">
        <f t="shared" si="1"/>
        <v>1249.6632087939336</v>
      </c>
      <c r="AI5" s="1607">
        <f t="shared" si="1"/>
        <v>1209.582714079814</v>
      </c>
      <c r="AJ5" s="1607">
        <f t="shared" si="1"/>
        <v>1246.1726335165893</v>
      </c>
      <c r="AK5" s="1607">
        <f t="shared" si="1"/>
        <v>1269.0771927207122</v>
      </c>
      <c r="AL5" s="1607">
        <f t="shared" si="1"/>
        <v>1253.9985910291673</v>
      </c>
      <c r="AM5" s="1607">
        <f t="shared" si="1"/>
        <v>1282.9878030518169</v>
      </c>
      <c r="AN5" s="1607">
        <f t="shared" si="1"/>
        <v>1291.0302194543854</v>
      </c>
      <c r="AO5" s="1607">
        <f t="shared" si="1"/>
        <v>1286.1719595965694</v>
      </c>
      <c r="AP5" s="1607">
        <f t="shared" si="1"/>
        <v>1293.252148146647</v>
      </c>
      <c r="AQ5" s="1607">
        <f t="shared" si="1"/>
        <v>1269.9576046258151</v>
      </c>
      <c r="AR5" s="1607">
        <f t="shared" si="1"/>
        <v>1305.5028671441362</v>
      </c>
      <c r="AS5" s="1607">
        <f>SUM(AS6:AS7)</f>
        <v>1234.6060392589866</v>
      </c>
      <c r="AT5" s="1607">
        <f t="shared" ref="AT5:AZ5" si="2">SUM(AT6:AT7)</f>
        <v>1165.1263374270789</v>
      </c>
      <c r="AU5" s="1607">
        <f t="shared" si="2"/>
        <v>1216.4781984308586</v>
      </c>
      <c r="AV5" s="1607">
        <f t="shared" si="2"/>
        <v>1266.4743690775574</v>
      </c>
      <c r="AW5" s="1607">
        <f t="shared" si="2"/>
        <v>1307.6733587455012</v>
      </c>
      <c r="AX5" s="1607">
        <f t="shared" si="2"/>
        <v>1316.9466289725592</v>
      </c>
      <c r="AY5" s="1607">
        <f t="shared" si="2"/>
        <v>1265.2181570267876</v>
      </c>
      <c r="AZ5" s="1607">
        <f t="shared" si="2"/>
        <v>1224.9325064861775</v>
      </c>
      <c r="BA5" s="1608">
        <f>SUM(BA6:BA7)</f>
        <v>1205.2750824104546</v>
      </c>
      <c r="BB5" s="1607">
        <f t="shared" ref="BB5" si="3">SUM(BB6:BB7)</f>
        <v>1189.7380817023857</v>
      </c>
      <c r="BC5" s="1792">
        <f t="shared" ref="BC5:BD5" si="4">SUM(BC6:BC7)</f>
        <v>1137.7510238763762</v>
      </c>
      <c r="BD5" s="1373">
        <f t="shared" si="4"/>
        <v>0</v>
      </c>
      <c r="BE5" s="984">
        <f>SUM(BE6:BE7)</f>
        <v>0</v>
      </c>
      <c r="BF5" s="1482"/>
      <c r="BG5" s="2"/>
      <c r="BH5" s="2"/>
      <c r="BI5" s="2"/>
      <c r="BJ5" s="4"/>
    </row>
    <row r="6" spans="1:62" ht="34.5" customHeight="1">
      <c r="S6" s="985"/>
      <c r="T6" s="986" t="s">
        <v>65</v>
      </c>
      <c r="U6" s="981">
        <v>1</v>
      </c>
      <c r="W6" s="828"/>
      <c r="X6" s="986" t="s">
        <v>772</v>
      </c>
      <c r="Y6" s="981">
        <v>1</v>
      </c>
      <c r="Z6" s="987"/>
      <c r="AA6" s="1607">
        <v>1067.5716801085</v>
      </c>
      <c r="AB6" s="1607">
        <v>1077.836074957436</v>
      </c>
      <c r="AC6" s="1607">
        <v>1085.8221219052448</v>
      </c>
      <c r="AD6" s="1607">
        <v>1081.0016257430202</v>
      </c>
      <c r="AE6" s="1607">
        <v>1130.8456022770429</v>
      </c>
      <c r="AF6" s="1607">
        <v>1142.0420610701253</v>
      </c>
      <c r="AG6" s="1607">
        <v>1152.7946075477321</v>
      </c>
      <c r="AH6" s="1607">
        <v>1146.9570057227174</v>
      </c>
      <c r="AI6" s="1607">
        <v>1113.1485420953047</v>
      </c>
      <c r="AJ6" s="1607">
        <v>1149.4786834938736</v>
      </c>
      <c r="AK6" s="1607">
        <v>1170.3001609849173</v>
      </c>
      <c r="AL6" s="1607">
        <v>1157.360140835646</v>
      </c>
      <c r="AM6" s="1607">
        <v>1188.9908054189971</v>
      </c>
      <c r="AN6" s="1607">
        <v>1197.2982133972207</v>
      </c>
      <c r="AO6" s="1607">
        <v>1193.4424110291955</v>
      </c>
      <c r="AP6" s="1607">
        <v>1200.5210723981911</v>
      </c>
      <c r="AQ6" s="1607">
        <v>1178.7176815800869</v>
      </c>
      <c r="AR6" s="1607">
        <v>1214.4893158623697</v>
      </c>
      <c r="AS6" s="1607">
        <v>1147.0211880210277</v>
      </c>
      <c r="AT6" s="1607">
        <v>1087.1315649887179</v>
      </c>
      <c r="AU6" s="1607">
        <v>1137.0296587623227</v>
      </c>
      <c r="AV6" s="1607">
        <v>1187.9850775239856</v>
      </c>
      <c r="AW6" s="1607">
        <v>1227.3154456416423</v>
      </c>
      <c r="AX6" s="1607">
        <v>1235.2782059780652</v>
      </c>
      <c r="AY6" s="1607">
        <v>1185.1361197476983</v>
      </c>
      <c r="AZ6" s="1607">
        <v>1145.9126108645389</v>
      </c>
      <c r="BA6" s="1608">
        <v>1126.5410537957109</v>
      </c>
      <c r="BB6" s="1607">
        <v>1110.1421208946153</v>
      </c>
      <c r="BC6" s="1792">
        <v>1059.2900795788084</v>
      </c>
      <c r="BD6" s="1373">
        <v>0</v>
      </c>
      <c r="BE6" s="984">
        <v>0</v>
      </c>
      <c r="BF6" s="1482"/>
      <c r="BG6" s="2"/>
      <c r="BH6" s="2"/>
      <c r="BI6" s="2"/>
      <c r="BJ6" s="4"/>
    </row>
    <row r="7" spans="1:62" ht="34.5" customHeight="1">
      <c r="S7" s="988"/>
      <c r="T7" s="989" t="s">
        <v>66</v>
      </c>
      <c r="U7" s="981">
        <v>1</v>
      </c>
      <c r="W7" s="1234"/>
      <c r="X7" s="986" t="s">
        <v>773</v>
      </c>
      <c r="Y7" s="981">
        <v>1</v>
      </c>
      <c r="Z7" s="982"/>
      <c r="AA7" s="983">
        <v>96.301938329209634</v>
      </c>
      <c r="AB7" s="983">
        <v>97.51684318223991</v>
      </c>
      <c r="AC7" s="983">
        <v>98.969373138260622</v>
      </c>
      <c r="AD7" s="983">
        <v>96.465510172134842</v>
      </c>
      <c r="AE7" s="983">
        <v>101.50837551333974</v>
      </c>
      <c r="AF7" s="983">
        <v>102.57808397085968</v>
      </c>
      <c r="AG7" s="983">
        <v>103.78615757204204</v>
      </c>
      <c r="AH7" s="983">
        <v>102.70620307121612</v>
      </c>
      <c r="AI7" s="983">
        <v>96.434171984509348</v>
      </c>
      <c r="AJ7" s="983">
        <v>96.69395002271564</v>
      </c>
      <c r="AK7" s="983">
        <v>98.77703173579502</v>
      </c>
      <c r="AL7" s="983">
        <v>96.638450193521237</v>
      </c>
      <c r="AM7" s="983">
        <v>93.996997632819728</v>
      </c>
      <c r="AN7" s="983">
        <v>93.732006057164568</v>
      </c>
      <c r="AO7" s="983">
        <v>92.729548567374039</v>
      </c>
      <c r="AP7" s="983">
        <v>92.73107574845595</v>
      </c>
      <c r="AQ7" s="983">
        <v>91.239923045728148</v>
      </c>
      <c r="AR7" s="983">
        <v>91.013551281766524</v>
      </c>
      <c r="AS7" s="983">
        <v>87.584851237959001</v>
      </c>
      <c r="AT7" s="983">
        <v>77.994772438361068</v>
      </c>
      <c r="AU7" s="983">
        <v>79.448539668535901</v>
      </c>
      <c r="AV7" s="983">
        <v>78.489291553571789</v>
      </c>
      <c r="AW7" s="983">
        <v>80.357913103858948</v>
      </c>
      <c r="AX7" s="983">
        <v>81.668422994494037</v>
      </c>
      <c r="AY7" s="983">
        <v>80.082037279089292</v>
      </c>
      <c r="AZ7" s="983">
        <v>79.019895621638554</v>
      </c>
      <c r="BA7" s="1372">
        <v>78.734028614743806</v>
      </c>
      <c r="BB7" s="983">
        <v>79.595960807770268</v>
      </c>
      <c r="BC7" s="984">
        <v>78.460944297567806</v>
      </c>
      <c r="BD7" s="1373">
        <v>0</v>
      </c>
      <c r="BE7" s="984">
        <v>0</v>
      </c>
      <c r="BF7" s="1482"/>
      <c r="BG7" s="2"/>
      <c r="BH7" s="2"/>
      <c r="BI7" s="2"/>
      <c r="BJ7" s="4"/>
    </row>
    <row r="8" spans="1:62" ht="33.75" customHeight="1">
      <c r="S8" s="990" t="s">
        <v>774</v>
      </c>
      <c r="T8" s="980"/>
      <c r="U8" s="981">
        <v>25</v>
      </c>
      <c r="W8" s="1235" t="s">
        <v>775</v>
      </c>
      <c r="X8" s="1233"/>
      <c r="Y8" s="981">
        <v>25</v>
      </c>
      <c r="Z8" s="991"/>
      <c r="AA8" s="983">
        <v>44.418487295150435</v>
      </c>
      <c r="AB8" s="983">
        <v>43.259723113292615</v>
      </c>
      <c r="AC8" s="983">
        <v>44.118705015709864</v>
      </c>
      <c r="AD8" s="983">
        <v>40.02552088699403</v>
      </c>
      <c r="AE8" s="983">
        <v>43.411571719400868</v>
      </c>
      <c r="AF8" s="983">
        <v>41.926419583018458</v>
      </c>
      <c r="AG8" s="983">
        <v>40.721693602033135</v>
      </c>
      <c r="AH8" s="983">
        <v>39.970454729664318</v>
      </c>
      <c r="AI8" s="983">
        <v>38.107777628715503</v>
      </c>
      <c r="AJ8" s="983">
        <v>37.98986986930209</v>
      </c>
      <c r="AK8" s="983">
        <v>37.981977706620519</v>
      </c>
      <c r="AL8" s="983">
        <v>37.132109487702785</v>
      </c>
      <c r="AM8" s="983">
        <v>36.43612613204877</v>
      </c>
      <c r="AN8" s="983">
        <v>34.991467748097016</v>
      </c>
      <c r="AO8" s="983">
        <v>36.025050127154437</v>
      </c>
      <c r="AP8" s="983">
        <v>35.845439411833169</v>
      </c>
      <c r="AQ8" s="983">
        <v>35.26372328081198</v>
      </c>
      <c r="AR8" s="983">
        <v>35.539524822560139</v>
      </c>
      <c r="AS8" s="983">
        <v>35.239645979001764</v>
      </c>
      <c r="AT8" s="983">
        <v>34.276540347346</v>
      </c>
      <c r="AU8" s="983">
        <v>34.783599198531178</v>
      </c>
      <c r="AV8" s="983">
        <v>33.776168540486211</v>
      </c>
      <c r="AW8" s="983">
        <v>32.90396441452409</v>
      </c>
      <c r="AX8" s="983">
        <v>32.533424435627623</v>
      </c>
      <c r="AY8" s="983">
        <v>31.886892953517954</v>
      </c>
      <c r="AZ8" s="983">
        <v>31.06469379046063</v>
      </c>
      <c r="BA8" s="1372">
        <v>30.736221569165021</v>
      </c>
      <c r="BB8" s="983">
        <v>30.23719222388895</v>
      </c>
      <c r="BC8" s="984">
        <v>29.854897441755366</v>
      </c>
      <c r="BD8" s="1373">
        <v>0</v>
      </c>
      <c r="BE8" s="984">
        <v>0</v>
      </c>
      <c r="BF8" s="1482"/>
      <c r="BG8" s="2"/>
      <c r="BH8" s="2"/>
      <c r="BI8" s="2"/>
      <c r="BJ8" s="4"/>
    </row>
    <row r="9" spans="1:62" ht="33.75" customHeight="1">
      <c r="S9" s="990" t="s">
        <v>412</v>
      </c>
      <c r="T9" s="980"/>
      <c r="U9" s="981">
        <v>298</v>
      </c>
      <c r="W9" s="1236" t="s">
        <v>1367</v>
      </c>
      <c r="X9" s="1233"/>
      <c r="Y9" s="981">
        <v>298</v>
      </c>
      <c r="Z9" s="991"/>
      <c r="AA9" s="983">
        <v>31.87587917135582</v>
      </c>
      <c r="AB9" s="983">
        <v>31.580537363811526</v>
      </c>
      <c r="AC9" s="983">
        <v>31.752763950442244</v>
      </c>
      <c r="AD9" s="983">
        <v>31.615368254060911</v>
      </c>
      <c r="AE9" s="983">
        <v>32.871017691425571</v>
      </c>
      <c r="AF9" s="983">
        <v>33.178794407039064</v>
      </c>
      <c r="AG9" s="983">
        <v>34.309232323056428</v>
      </c>
      <c r="AH9" s="983">
        <v>35.11648948879364</v>
      </c>
      <c r="AI9" s="983">
        <v>33.533047991868209</v>
      </c>
      <c r="AJ9" s="983">
        <v>27.386599125225128</v>
      </c>
      <c r="AK9" s="983">
        <v>29.905553006007032</v>
      </c>
      <c r="AL9" s="983">
        <v>26.28830060669971</v>
      </c>
      <c r="AM9" s="983">
        <v>25.735577954533987</v>
      </c>
      <c r="AN9" s="983">
        <v>25.577403328280763</v>
      </c>
      <c r="AO9" s="983">
        <v>25.407783642251712</v>
      </c>
      <c r="AP9" s="983">
        <v>24.962613323085758</v>
      </c>
      <c r="AQ9" s="983">
        <v>24.837316517803636</v>
      </c>
      <c r="AR9" s="983">
        <v>24.202343380888387</v>
      </c>
      <c r="AS9" s="983">
        <v>23.386656878270347</v>
      </c>
      <c r="AT9" s="983">
        <v>22.743001574133988</v>
      </c>
      <c r="AU9" s="983">
        <v>22.195351404016343</v>
      </c>
      <c r="AV9" s="983">
        <v>21.789834556919569</v>
      </c>
      <c r="AW9" s="983">
        <v>21.470793529119238</v>
      </c>
      <c r="AX9" s="983">
        <v>21.496231996977954</v>
      </c>
      <c r="AY9" s="983">
        <v>21.101085759570264</v>
      </c>
      <c r="AZ9" s="983">
        <v>20.737143926420234</v>
      </c>
      <c r="BA9" s="1372">
        <v>20.195800324504759</v>
      </c>
      <c r="BB9" s="983">
        <v>20.417797712929467</v>
      </c>
      <c r="BC9" s="984">
        <v>19.999976573695122</v>
      </c>
      <c r="BD9" s="1373">
        <v>0</v>
      </c>
      <c r="BE9" s="984">
        <v>0</v>
      </c>
      <c r="BF9" s="1482"/>
      <c r="BG9" s="2"/>
      <c r="BH9" s="2"/>
      <c r="BI9" s="2"/>
      <c r="BJ9" s="4"/>
    </row>
    <row r="10" spans="1:62" ht="33.75" customHeight="1">
      <c r="S10" s="992" t="s">
        <v>67</v>
      </c>
      <c r="T10" s="993"/>
      <c r="U10" s="981"/>
      <c r="W10" s="992" t="s">
        <v>482</v>
      </c>
      <c r="X10" s="1233"/>
      <c r="Y10" s="981"/>
      <c r="Z10" s="994"/>
      <c r="AA10" s="983">
        <f>SUM(AA11:AA14)</f>
        <v>35.35428892405767</v>
      </c>
      <c r="AB10" s="983">
        <f t="shared" ref="AB10:AZ10" si="5">SUM(AB11:AB14)</f>
        <v>39.095187235868003</v>
      </c>
      <c r="AC10" s="983">
        <f t="shared" si="5"/>
        <v>41.052951673445413</v>
      </c>
      <c r="AD10" s="983">
        <f t="shared" si="5"/>
        <v>44.817405684401898</v>
      </c>
      <c r="AE10" s="983">
        <f t="shared" si="5"/>
        <v>49.591402497918821</v>
      </c>
      <c r="AF10" s="983">
        <f t="shared" si="5"/>
        <v>59.471728426964553</v>
      </c>
      <c r="AG10" s="983">
        <f t="shared" si="5"/>
        <v>60.071026195534181</v>
      </c>
      <c r="AH10" s="983">
        <f t="shared" si="5"/>
        <v>59.102675143276009</v>
      </c>
      <c r="AI10" s="983">
        <f t="shared" si="5"/>
        <v>53.722814545016718</v>
      </c>
      <c r="AJ10" s="983">
        <f t="shared" si="5"/>
        <v>46.978226472088487</v>
      </c>
      <c r="AK10" s="983">
        <f t="shared" si="5"/>
        <v>42.042239535271378</v>
      </c>
      <c r="AL10" s="983">
        <f t="shared" si="5"/>
        <v>35.70181953185422</v>
      </c>
      <c r="AM10" s="983">
        <f t="shared" si="5"/>
        <v>31.542795140045861</v>
      </c>
      <c r="AN10" s="983">
        <f t="shared" si="5"/>
        <v>30.905871343604161</v>
      </c>
      <c r="AO10" s="983">
        <f t="shared" si="5"/>
        <v>27.383945358469372</v>
      </c>
      <c r="AP10" s="983">
        <f t="shared" si="5"/>
        <v>27.906477838189812</v>
      </c>
      <c r="AQ10" s="983">
        <f t="shared" si="5"/>
        <v>30.232566297724198</v>
      </c>
      <c r="AR10" s="983">
        <f t="shared" si="5"/>
        <v>30.924313940465524</v>
      </c>
      <c r="AS10" s="983">
        <f t="shared" si="5"/>
        <v>30.668458337391652</v>
      </c>
      <c r="AT10" s="983">
        <f t="shared" si="5"/>
        <v>28.754877566599134</v>
      </c>
      <c r="AU10" s="983">
        <f t="shared" si="5"/>
        <v>31.50246205939477</v>
      </c>
      <c r="AV10" s="983">
        <f t="shared" si="5"/>
        <v>33.88279561441307</v>
      </c>
      <c r="AW10" s="983">
        <f t="shared" si="5"/>
        <v>36.516164634051897</v>
      </c>
      <c r="AX10" s="983">
        <f t="shared" si="5"/>
        <v>39.07641015048091</v>
      </c>
      <c r="AY10" s="983">
        <f t="shared" si="5"/>
        <v>42.306625236658427</v>
      </c>
      <c r="AZ10" s="983">
        <f t="shared" si="5"/>
        <v>45.21703853865327</v>
      </c>
      <c r="BA10" s="1372">
        <f>SUM(BA11:BA14)</f>
        <v>48.743043102400819</v>
      </c>
      <c r="BB10" s="983">
        <f t="shared" ref="BB10" si="6">SUM(BB11:BB14)</f>
        <v>50.923089082872998</v>
      </c>
      <c r="BC10" s="984">
        <f t="shared" ref="BC10:BD10" si="7">SUM(BC11:BC14)</f>
        <v>52.799835417905079</v>
      </c>
      <c r="BD10" s="1373">
        <f t="shared" si="7"/>
        <v>0</v>
      </c>
      <c r="BE10" s="984">
        <f>SUM(BE11:BE14)</f>
        <v>0</v>
      </c>
      <c r="BF10" s="1482"/>
      <c r="BG10" s="2"/>
      <c r="BH10" s="2"/>
      <c r="BI10" s="2"/>
      <c r="BJ10" s="4"/>
    </row>
    <row r="11" spans="1:62" ht="42">
      <c r="S11" s="995"/>
      <c r="T11" s="1852" t="s">
        <v>776</v>
      </c>
      <c r="U11" s="997" t="s">
        <v>781</v>
      </c>
      <c r="W11" s="1237"/>
      <c r="X11" s="1238" t="s">
        <v>483</v>
      </c>
      <c r="Y11" s="997" t="s">
        <v>484</v>
      </c>
      <c r="Z11" s="982"/>
      <c r="AA11" s="983">
        <v>15.9323098610065</v>
      </c>
      <c r="AB11" s="983">
        <v>17.349612944863189</v>
      </c>
      <c r="AC11" s="983">
        <v>17.76722403564693</v>
      </c>
      <c r="AD11" s="983">
        <v>18.129158284890007</v>
      </c>
      <c r="AE11" s="983">
        <v>21.051895213035113</v>
      </c>
      <c r="AF11" s="983">
        <v>25.213191034391045</v>
      </c>
      <c r="AG11" s="983">
        <v>24.598107256849218</v>
      </c>
      <c r="AH11" s="983">
        <v>24.436792431397134</v>
      </c>
      <c r="AI11" s="983">
        <v>23.742102500183375</v>
      </c>
      <c r="AJ11" s="983">
        <v>24.368275903524488</v>
      </c>
      <c r="AK11" s="983">
        <v>22.851998107079659</v>
      </c>
      <c r="AL11" s="983">
        <v>19.462521407101939</v>
      </c>
      <c r="AM11" s="983">
        <v>16.236391797572242</v>
      </c>
      <c r="AN11" s="983">
        <v>16.229258623473811</v>
      </c>
      <c r="AO11" s="983">
        <v>12.422564206556329</v>
      </c>
      <c r="AP11" s="983">
        <v>12.784022032514812</v>
      </c>
      <c r="AQ11" s="983">
        <v>14.630088728013055</v>
      </c>
      <c r="AR11" s="983">
        <v>16.712624766565696</v>
      </c>
      <c r="AS11" s="983">
        <v>19.293113917906059</v>
      </c>
      <c r="AT11" s="983">
        <v>20.934099089037463</v>
      </c>
      <c r="AU11" s="983">
        <v>23.315041111894196</v>
      </c>
      <c r="AV11" s="983">
        <v>26.104826193760339</v>
      </c>
      <c r="AW11" s="983">
        <v>29.360711378609547</v>
      </c>
      <c r="AX11" s="983">
        <v>32.103862682894565</v>
      </c>
      <c r="AY11" s="983">
        <v>35.783473534765342</v>
      </c>
      <c r="AZ11" s="983">
        <v>39.262797459515099</v>
      </c>
      <c r="BA11" s="1372">
        <v>42.574739632459135</v>
      </c>
      <c r="BB11" s="983">
        <v>44.891097333372592</v>
      </c>
      <c r="BC11" s="984">
        <v>46.98766847116552</v>
      </c>
      <c r="BD11" s="1373">
        <v>0</v>
      </c>
      <c r="BE11" s="984">
        <v>0</v>
      </c>
      <c r="BF11" s="1482"/>
      <c r="BG11" s="2"/>
      <c r="BH11" s="2"/>
      <c r="BI11" s="2"/>
      <c r="BJ11" s="4"/>
    </row>
    <row r="12" spans="1:62" ht="34.5" customHeight="1">
      <c r="S12" s="995"/>
      <c r="T12" s="1852" t="s">
        <v>777</v>
      </c>
      <c r="U12" s="997" t="s">
        <v>778</v>
      </c>
      <c r="W12" s="1237"/>
      <c r="X12" s="1238" t="s">
        <v>424</v>
      </c>
      <c r="Y12" s="997" t="s">
        <v>1403</v>
      </c>
      <c r="Z12" s="982"/>
      <c r="AA12" s="983">
        <v>6.5392993330603124</v>
      </c>
      <c r="AB12" s="983">
        <v>7.5069220881606293</v>
      </c>
      <c r="AC12" s="983">
        <v>7.6172931076973525</v>
      </c>
      <c r="AD12" s="983">
        <v>10.942797023893531</v>
      </c>
      <c r="AE12" s="983">
        <v>13.443461837094947</v>
      </c>
      <c r="AF12" s="983">
        <v>17.609918599177117</v>
      </c>
      <c r="AG12" s="983">
        <v>18.258177043160494</v>
      </c>
      <c r="AH12" s="983">
        <v>19.984282883097684</v>
      </c>
      <c r="AI12" s="983">
        <v>16.568476128945992</v>
      </c>
      <c r="AJ12" s="983">
        <v>13.118064707488832</v>
      </c>
      <c r="AK12" s="983">
        <v>11.873109881357884</v>
      </c>
      <c r="AL12" s="983">
        <v>9.8784684342627678</v>
      </c>
      <c r="AM12" s="983">
        <v>9.1994397103048353</v>
      </c>
      <c r="AN12" s="983">
        <v>8.8542056268787857</v>
      </c>
      <c r="AO12" s="983">
        <v>9.216640483583598</v>
      </c>
      <c r="AP12" s="983">
        <v>8.6233516588427417</v>
      </c>
      <c r="AQ12" s="983">
        <v>8.9987757459274516</v>
      </c>
      <c r="AR12" s="983">
        <v>7.9168495857216747</v>
      </c>
      <c r="AS12" s="983">
        <v>5.7434047787878875</v>
      </c>
      <c r="AT12" s="983">
        <v>4.0468721450282388</v>
      </c>
      <c r="AU12" s="983">
        <v>4.2495437036642674</v>
      </c>
      <c r="AV12" s="983">
        <v>3.7554464923644928</v>
      </c>
      <c r="AW12" s="983">
        <v>3.4363283067771979</v>
      </c>
      <c r="AX12" s="983">
        <v>3.2800593072681292</v>
      </c>
      <c r="AY12" s="983">
        <v>3.361425307453592</v>
      </c>
      <c r="AZ12" s="983">
        <v>3.3081046771154901</v>
      </c>
      <c r="BA12" s="1372">
        <v>3.3753293478526576</v>
      </c>
      <c r="BB12" s="983">
        <v>3.5121465828604048</v>
      </c>
      <c r="BC12" s="984">
        <v>3.4867875527848491</v>
      </c>
      <c r="BD12" s="1373">
        <v>0</v>
      </c>
      <c r="BE12" s="984">
        <v>0</v>
      </c>
      <c r="BF12" s="1482"/>
      <c r="BG12" s="2"/>
      <c r="BH12" s="2"/>
      <c r="BI12" s="2"/>
      <c r="BJ12" s="4"/>
    </row>
    <row r="13" spans="1:62" ht="34.5" customHeight="1">
      <c r="S13" s="995"/>
      <c r="T13" s="998" t="s">
        <v>413</v>
      </c>
      <c r="U13" s="981">
        <v>22800</v>
      </c>
      <c r="W13" s="1237"/>
      <c r="X13" s="1238" t="s">
        <v>1370</v>
      </c>
      <c r="Y13" s="981">
        <v>22800</v>
      </c>
      <c r="Z13" s="982"/>
      <c r="AA13" s="983">
        <v>12.850069876123966</v>
      </c>
      <c r="AB13" s="983">
        <v>14.206042348977288</v>
      </c>
      <c r="AC13" s="983">
        <v>15.635824676234234</v>
      </c>
      <c r="AD13" s="983">
        <v>15.701970570462503</v>
      </c>
      <c r="AE13" s="983">
        <v>15.019955788766001</v>
      </c>
      <c r="AF13" s="983">
        <v>16.447524694550538</v>
      </c>
      <c r="AG13" s="983">
        <v>17.022187764473411</v>
      </c>
      <c r="AH13" s="983">
        <v>14.510540478356033</v>
      </c>
      <c r="AI13" s="983">
        <v>13.224101247799888</v>
      </c>
      <c r="AJ13" s="983">
        <v>9.1766166900014632</v>
      </c>
      <c r="AK13" s="983">
        <v>7.0313589307549007</v>
      </c>
      <c r="AL13" s="983">
        <v>6.0660167800018465</v>
      </c>
      <c r="AM13" s="983">
        <v>5.7354807991064209</v>
      </c>
      <c r="AN13" s="983">
        <v>5.4063108216924833</v>
      </c>
      <c r="AO13" s="983">
        <v>5.2587023289238077</v>
      </c>
      <c r="AP13" s="983">
        <v>5.0273514352714539</v>
      </c>
      <c r="AQ13" s="983">
        <v>5.2023880798331499</v>
      </c>
      <c r="AR13" s="983">
        <v>4.708042131894544</v>
      </c>
      <c r="AS13" s="983">
        <v>4.1508999868307095</v>
      </c>
      <c r="AT13" s="983">
        <v>2.4197509350141626</v>
      </c>
      <c r="AU13" s="983">
        <v>2.3981357722873771</v>
      </c>
      <c r="AV13" s="983">
        <v>2.222142959381602</v>
      </c>
      <c r="AW13" s="983">
        <v>2.2072726992822638</v>
      </c>
      <c r="AX13" s="983">
        <v>2.0752507946442691</v>
      </c>
      <c r="AY13" s="983">
        <v>2.0388590558698669</v>
      </c>
      <c r="AZ13" s="983">
        <v>2.0751053198261808</v>
      </c>
      <c r="BA13" s="1372">
        <v>2.1585388379704913</v>
      </c>
      <c r="BB13" s="983">
        <v>2.0700698690302226</v>
      </c>
      <c r="BC13" s="984">
        <v>2.0428824941430315</v>
      </c>
      <c r="BD13" s="1373">
        <v>0</v>
      </c>
      <c r="BE13" s="984">
        <v>0</v>
      </c>
      <c r="BF13" s="1482"/>
      <c r="BG13" s="2"/>
      <c r="BH13" s="2"/>
      <c r="BI13" s="2"/>
      <c r="BJ13" s="4"/>
    </row>
    <row r="14" spans="1:62" ht="34.5" customHeight="1" thickBot="1">
      <c r="S14" s="999"/>
      <c r="T14" s="1000" t="s">
        <v>414</v>
      </c>
      <c r="U14" s="981">
        <v>17200</v>
      </c>
      <c r="W14" s="1239"/>
      <c r="X14" s="1240" t="s">
        <v>1368</v>
      </c>
      <c r="Y14" s="981">
        <v>17200</v>
      </c>
      <c r="Z14" s="1001"/>
      <c r="AA14" s="1002">
        <v>3.260985386689496E-2</v>
      </c>
      <c r="AB14" s="1002">
        <v>3.260985386689496E-2</v>
      </c>
      <c r="AC14" s="1002">
        <v>3.260985386689496E-2</v>
      </c>
      <c r="AD14" s="1002">
        <v>4.3479805155859939E-2</v>
      </c>
      <c r="AE14" s="1002">
        <v>7.6089659022754899E-2</v>
      </c>
      <c r="AF14" s="1002">
        <v>0.20109409884585214</v>
      </c>
      <c r="AG14" s="1002">
        <v>0.19255413105106323</v>
      </c>
      <c r="AH14" s="1002">
        <v>0.17105935042516235</v>
      </c>
      <c r="AI14" s="1002">
        <v>0.18813466808746665</v>
      </c>
      <c r="AJ14" s="1002">
        <v>0.3152691710736984</v>
      </c>
      <c r="AK14" s="1002">
        <v>0.28577261607893389</v>
      </c>
      <c r="AL14" s="1002">
        <v>0.29481291048766206</v>
      </c>
      <c r="AM14" s="1002">
        <v>0.37148283306236585</v>
      </c>
      <c r="AN14" s="1002">
        <v>0.4160962715590813</v>
      </c>
      <c r="AO14" s="1002">
        <v>0.48603833940564012</v>
      </c>
      <c r="AP14" s="1003">
        <v>1.4717527115608</v>
      </c>
      <c r="AQ14" s="1003">
        <v>1.4013137439505405</v>
      </c>
      <c r="AR14" s="1003">
        <v>1.58679745628361</v>
      </c>
      <c r="AS14" s="1003">
        <v>1.481039653866997</v>
      </c>
      <c r="AT14" s="1003">
        <v>1.3541553975192695</v>
      </c>
      <c r="AU14" s="1003">
        <v>1.5397414715489333</v>
      </c>
      <c r="AV14" s="1003">
        <v>1.80037996890664</v>
      </c>
      <c r="AW14" s="1003">
        <v>1.5118522493828876</v>
      </c>
      <c r="AX14" s="1003">
        <v>1.6172373656739449</v>
      </c>
      <c r="AY14" s="1003">
        <v>1.1228673385696302</v>
      </c>
      <c r="AZ14" s="1002">
        <v>0.57103108219650822</v>
      </c>
      <c r="BA14" s="1606">
        <v>0.63443528411853689</v>
      </c>
      <c r="BB14" s="1002">
        <v>0.44977529760978152</v>
      </c>
      <c r="BC14" s="1004">
        <v>0.28249689981167958</v>
      </c>
      <c r="BD14" s="1374">
        <v>0</v>
      </c>
      <c r="BE14" s="1004">
        <v>0</v>
      </c>
      <c r="BF14" s="1482"/>
      <c r="BG14" s="2"/>
      <c r="BH14" s="2"/>
      <c r="BI14" s="2"/>
      <c r="BJ14" s="4"/>
    </row>
    <row r="15" spans="1:62" ht="34.5" customHeight="1" thickTop="1" thickBot="1">
      <c r="S15" s="1005" t="s">
        <v>93</v>
      </c>
      <c r="T15" s="1006"/>
      <c r="U15" s="1007"/>
      <c r="W15" s="1436" t="s">
        <v>425</v>
      </c>
      <c r="X15" s="1437"/>
      <c r="Y15" s="1438"/>
      <c r="Z15" s="1008"/>
      <c r="AA15" s="1605">
        <f>SUM(AA5,AA8:AA10)</f>
        <v>1275.5222738282737</v>
      </c>
      <c r="AB15" s="1605">
        <f t="shared" ref="AB15:AY15" si="8">SUM(AB5,AB8:AB10)</f>
        <v>1289.2883658526482</v>
      </c>
      <c r="AC15" s="1605">
        <f t="shared" si="8"/>
        <v>1301.7159156831028</v>
      </c>
      <c r="AD15" s="1605">
        <f t="shared" si="8"/>
        <v>1293.9254307406118</v>
      </c>
      <c r="AE15" s="1605">
        <f t="shared" si="8"/>
        <v>1358.2279696991279</v>
      </c>
      <c r="AF15" s="1605">
        <f t="shared" si="8"/>
        <v>1379.1970874580072</v>
      </c>
      <c r="AG15" s="1605">
        <f t="shared" si="8"/>
        <v>1391.682717240398</v>
      </c>
      <c r="AH15" s="1605">
        <f t="shared" si="8"/>
        <v>1383.8528281556676</v>
      </c>
      <c r="AI15" s="1605">
        <f t="shared" si="8"/>
        <v>1334.9463542454143</v>
      </c>
      <c r="AJ15" s="1605">
        <f t="shared" si="8"/>
        <v>1358.5273289832048</v>
      </c>
      <c r="AK15" s="1605">
        <f t="shared" si="8"/>
        <v>1379.0069629686111</v>
      </c>
      <c r="AL15" s="1605">
        <f t="shared" si="8"/>
        <v>1353.120820655424</v>
      </c>
      <c r="AM15" s="1605">
        <f t="shared" si="8"/>
        <v>1376.7023022784454</v>
      </c>
      <c r="AN15" s="1605">
        <f t="shared" si="8"/>
        <v>1382.5049618743672</v>
      </c>
      <c r="AO15" s="1605">
        <f t="shared" si="8"/>
        <v>1374.9887387244448</v>
      </c>
      <c r="AP15" s="1605">
        <f t="shared" si="8"/>
        <v>1381.9666787197559</v>
      </c>
      <c r="AQ15" s="1605">
        <f t="shared" si="8"/>
        <v>1360.2912107221548</v>
      </c>
      <c r="AR15" s="1605">
        <f t="shared" si="8"/>
        <v>1396.1690492880502</v>
      </c>
      <c r="AS15" s="1605">
        <f>SUM(AS5,AS8:AS10)</f>
        <v>1323.9008004536504</v>
      </c>
      <c r="AT15" s="1605">
        <f>SUM(AT5,AT8:AT10)</f>
        <v>1250.9007569151581</v>
      </c>
      <c r="AU15" s="1605">
        <f>SUM(AU5,AU8:AU10)</f>
        <v>1304.9596110928007</v>
      </c>
      <c r="AV15" s="1605">
        <f t="shared" si="8"/>
        <v>1355.9231677893761</v>
      </c>
      <c r="AW15" s="1605">
        <f t="shared" si="8"/>
        <v>1398.5642813231964</v>
      </c>
      <c r="AX15" s="1605">
        <f t="shared" si="8"/>
        <v>1410.0526955556456</v>
      </c>
      <c r="AY15" s="1605">
        <f t="shared" si="8"/>
        <v>1360.5127609765341</v>
      </c>
      <c r="AZ15" s="1605">
        <f>SUM(AZ5,AZ8:AZ10)</f>
        <v>1321.9513827417115</v>
      </c>
      <c r="BA15" s="1609">
        <f>SUM(BA5,BA8:BA10)</f>
        <v>1304.9501474065253</v>
      </c>
      <c r="BB15" s="1605">
        <f t="shared" ref="BB15" si="9">SUM(BB5,BB8:BB10)</f>
        <v>1291.3161607220773</v>
      </c>
      <c r="BC15" s="1793">
        <f t="shared" ref="BC15" si="10">SUM(BC5,BC8:BC10)</f>
        <v>1240.4057333097319</v>
      </c>
      <c r="BD15" s="1790">
        <f>SUM(BD5,BD8:BD10)</f>
        <v>0</v>
      </c>
      <c r="BE15" s="1009">
        <f>SUM(BE5,BE8:BE10)</f>
        <v>0</v>
      </c>
      <c r="BF15" s="1484"/>
      <c r="BG15" s="2"/>
      <c r="BH15" s="2"/>
      <c r="BI15" s="2"/>
      <c r="BJ15" s="4"/>
    </row>
    <row r="16" spans="1:62" ht="18" customHeight="1">
      <c r="S16" s="1928" t="s">
        <v>415</v>
      </c>
      <c r="T16" s="977"/>
      <c r="U16" s="1010"/>
      <c r="W16" s="1011" t="s">
        <v>779</v>
      </c>
      <c r="Y16" s="1010"/>
      <c r="Z16" s="1012"/>
      <c r="AA16" s="1013"/>
      <c r="AB16" s="1013"/>
      <c r="AC16" s="1013"/>
      <c r="AD16" s="1013"/>
      <c r="AE16" s="1013"/>
      <c r="AF16" s="1013"/>
      <c r="AG16" s="1013"/>
      <c r="AH16" s="1013"/>
      <c r="AI16" s="1013"/>
      <c r="AJ16" s="1013"/>
      <c r="AK16" s="1013"/>
      <c r="AL16" s="1013"/>
      <c r="AM16" s="1013"/>
      <c r="AN16" s="1013"/>
      <c r="AO16" s="1013"/>
      <c r="AP16" s="1013"/>
      <c r="AQ16" s="4"/>
      <c r="AR16" s="4"/>
      <c r="AS16" s="4"/>
      <c r="AT16" s="4"/>
      <c r="AU16" s="4"/>
      <c r="AV16" s="4"/>
      <c r="AW16" s="4"/>
      <c r="AX16" s="4"/>
      <c r="AY16" s="4"/>
      <c r="AZ16" s="4"/>
      <c r="BA16" s="4"/>
      <c r="BB16" s="4"/>
      <c r="BC16" s="4"/>
      <c r="BD16" s="4"/>
      <c r="BE16" s="4"/>
      <c r="BF16" s="1466"/>
      <c r="BG16" s="4"/>
      <c r="BH16" s="4"/>
      <c r="BI16" s="4"/>
      <c r="BJ16" s="4"/>
    </row>
    <row r="17" spans="19:80" ht="15">
      <c r="S17" s="1014"/>
      <c r="T17" s="977"/>
      <c r="U17" s="1015"/>
      <c r="W17" s="1014"/>
      <c r="Y17" s="1015"/>
      <c r="Z17" s="1012"/>
      <c r="AA17" s="1016"/>
      <c r="AB17" s="1016"/>
      <c r="AC17" s="1016"/>
      <c r="AD17" s="1016"/>
      <c r="AE17" s="1016"/>
      <c r="AF17" s="1016"/>
      <c r="AG17" s="1016"/>
      <c r="AH17" s="1016"/>
      <c r="AI17" s="1016"/>
      <c r="AJ17" s="1016"/>
      <c r="AK17" s="1016"/>
      <c r="AL17" s="1016"/>
      <c r="AM17" s="1016"/>
      <c r="AN17" s="1016"/>
      <c r="AO17" s="1016"/>
      <c r="AP17" s="88"/>
      <c r="AQ17" s="4"/>
      <c r="AR17" s="4"/>
      <c r="AS17" s="4"/>
      <c r="AT17" s="4"/>
      <c r="AU17" s="4"/>
      <c r="AV17" s="4"/>
      <c r="AW17" s="4"/>
      <c r="AX17" s="4"/>
      <c r="AY17" s="4"/>
      <c r="AZ17" s="4"/>
      <c r="BA17" s="4"/>
      <c r="BB17" s="4"/>
      <c r="BC17" s="4"/>
      <c r="BD17" s="4"/>
      <c r="BE17" s="4"/>
      <c r="BF17" s="1466"/>
      <c r="BG17" s="4"/>
      <c r="BH17" s="4"/>
      <c r="BI17" s="4"/>
      <c r="BJ17" s="4"/>
    </row>
    <row r="18" spans="19:80" ht="15">
      <c r="S18" s="1014"/>
      <c r="T18" s="977"/>
      <c r="U18" s="1015"/>
      <c r="W18" s="1014"/>
      <c r="Y18" s="1015"/>
      <c r="Z18" s="1012"/>
      <c r="AA18" s="1016"/>
      <c r="AB18" s="1016"/>
      <c r="AC18" s="1016"/>
      <c r="AD18" s="1016"/>
      <c r="AE18" s="1016"/>
      <c r="AF18" s="1016"/>
      <c r="AG18" s="1016"/>
      <c r="AH18" s="1016"/>
      <c r="AI18" s="1016"/>
      <c r="AJ18" s="1016"/>
      <c r="AK18" s="1016"/>
      <c r="AL18" s="1016"/>
      <c r="AM18" s="1016"/>
      <c r="AN18" s="1016"/>
      <c r="AO18" s="1016"/>
      <c r="AP18" s="88"/>
      <c r="AQ18" s="4"/>
      <c r="AR18" s="4"/>
      <c r="AS18" s="4"/>
      <c r="AT18" s="4"/>
      <c r="AU18" s="4"/>
      <c r="AV18" s="4"/>
      <c r="AW18" s="4"/>
      <c r="AX18" s="4"/>
      <c r="AY18" s="4"/>
      <c r="AZ18" s="4"/>
      <c r="BA18" s="4"/>
      <c r="BB18" s="4"/>
      <c r="BC18" s="4"/>
      <c r="BD18" s="4"/>
      <c r="BE18" s="4"/>
      <c r="BF18" s="1466"/>
      <c r="BG18" s="4"/>
      <c r="BH18" s="4"/>
      <c r="BI18" s="4"/>
      <c r="BJ18" s="4"/>
    </row>
    <row r="19" spans="19:80" ht="21.75" customHeight="1">
      <c r="S19" s="1" t="s">
        <v>780</v>
      </c>
      <c r="T19" s="977"/>
      <c r="W19" s="1" t="s">
        <v>1068</v>
      </c>
      <c r="Y19" s="1017"/>
      <c r="AA19" s="4"/>
      <c r="BG19" s="36"/>
      <c r="BI19" s="4"/>
    </row>
    <row r="20" spans="19:80">
      <c r="S20" s="1018" t="s">
        <v>64</v>
      </c>
      <c r="T20" s="1019"/>
      <c r="U20" s="1020" t="s">
        <v>1</v>
      </c>
      <c r="W20" s="1241" t="s">
        <v>426</v>
      </c>
      <c r="X20" s="1019"/>
      <c r="Y20" s="1020" t="s">
        <v>1</v>
      </c>
      <c r="Z20" s="1021"/>
      <c r="AA20" s="10">
        <v>1990</v>
      </c>
      <c r="AB20" s="10">
        <f t="shared" ref="AB20:BA20" si="11">AA20+1</f>
        <v>1991</v>
      </c>
      <c r="AC20" s="10">
        <f t="shared" si="11"/>
        <v>1992</v>
      </c>
      <c r="AD20" s="10">
        <f t="shared" si="11"/>
        <v>1993</v>
      </c>
      <c r="AE20" s="10">
        <f t="shared" si="11"/>
        <v>1994</v>
      </c>
      <c r="AF20" s="10">
        <f t="shared" si="11"/>
        <v>1995</v>
      </c>
      <c r="AG20" s="10">
        <f t="shared" si="11"/>
        <v>1996</v>
      </c>
      <c r="AH20" s="10">
        <f t="shared" si="11"/>
        <v>1997</v>
      </c>
      <c r="AI20" s="10">
        <f t="shared" si="11"/>
        <v>1998</v>
      </c>
      <c r="AJ20" s="1022">
        <f t="shared" si="11"/>
        <v>1999</v>
      </c>
      <c r="AK20" s="1022">
        <f t="shared" si="11"/>
        <v>2000</v>
      </c>
      <c r="AL20" s="1022">
        <f t="shared" si="11"/>
        <v>2001</v>
      </c>
      <c r="AM20" s="1022">
        <f t="shared" si="11"/>
        <v>2002</v>
      </c>
      <c r="AN20" s="10">
        <f t="shared" si="11"/>
        <v>2003</v>
      </c>
      <c r="AO20" s="10">
        <f t="shared" si="11"/>
        <v>2004</v>
      </c>
      <c r="AP20" s="10">
        <f t="shared" si="11"/>
        <v>2005</v>
      </c>
      <c r="AQ20" s="10">
        <f t="shared" si="11"/>
        <v>2006</v>
      </c>
      <c r="AR20" s="39">
        <f t="shared" si="11"/>
        <v>2007</v>
      </c>
      <c r="AS20" s="1023">
        <f t="shared" si="11"/>
        <v>2008</v>
      </c>
      <c r="AT20" s="10">
        <f t="shared" si="11"/>
        <v>2009</v>
      </c>
      <c r="AU20" s="1023">
        <f t="shared" si="11"/>
        <v>2010</v>
      </c>
      <c r="AV20" s="1022">
        <f t="shared" si="11"/>
        <v>2011</v>
      </c>
      <c r="AW20" s="10">
        <f t="shared" si="11"/>
        <v>2012</v>
      </c>
      <c r="AX20" s="10">
        <f t="shared" si="11"/>
        <v>2013</v>
      </c>
      <c r="AY20" s="39">
        <f t="shared" si="11"/>
        <v>2014</v>
      </c>
      <c r="AZ20" s="39">
        <f t="shared" si="11"/>
        <v>2015</v>
      </c>
      <c r="BA20" s="10">
        <f t="shared" si="11"/>
        <v>2016</v>
      </c>
      <c r="BB20" s="10">
        <f t="shared" ref="BB20" si="12">BA20+1</f>
        <v>2017</v>
      </c>
      <c r="BC20" s="39">
        <f t="shared" ref="BC20" si="13">BB20+1</f>
        <v>2018</v>
      </c>
      <c r="BD20" s="39">
        <f t="shared" ref="BD20" si="14">BC20+1</f>
        <v>2019</v>
      </c>
      <c r="BE20" s="10">
        <f t="shared" ref="BE20" si="15">BD20+1</f>
        <v>2020</v>
      </c>
      <c r="BF20" s="1471"/>
      <c r="BH20" s="1024"/>
      <c r="BI20" s="1025"/>
    </row>
    <row r="21" spans="19:80" ht="18">
      <c r="S21" s="1026" t="s">
        <v>411</v>
      </c>
      <c r="T21" s="980"/>
      <c r="U21" s="978">
        <v>1</v>
      </c>
      <c r="W21" s="42" t="s">
        <v>1369</v>
      </c>
      <c r="X21" s="1233"/>
      <c r="Y21" s="978">
        <v>1</v>
      </c>
      <c r="Z21" s="1027"/>
      <c r="AA21" s="208">
        <f t="shared" ref="AA21:AP21" si="16">AA5/AA$15</f>
        <v>0.91246828245855038</v>
      </c>
      <c r="AB21" s="208">
        <f t="shared" si="16"/>
        <v>0.91162919736918346</v>
      </c>
      <c r="AC21" s="208">
        <f t="shared" si="16"/>
        <v>0.91017669890112785</v>
      </c>
      <c r="AD21" s="208">
        <f t="shared" si="16"/>
        <v>0.90999613110718536</v>
      </c>
      <c r="AE21" s="208">
        <f t="shared" si="16"/>
        <v>0.90732484184033657</v>
      </c>
      <c r="AF21" s="208">
        <f t="shared" si="16"/>
        <v>0.90242370460261023</v>
      </c>
      <c r="AG21" s="208">
        <f t="shared" si="16"/>
        <v>0.90292187260288703</v>
      </c>
      <c r="AH21" s="208">
        <f t="shared" si="16"/>
        <v>0.90303187114154659</v>
      </c>
      <c r="AI21" s="208">
        <f t="shared" si="16"/>
        <v>0.90609087790912557</v>
      </c>
      <c r="AJ21" s="208">
        <f t="shared" si="16"/>
        <v>0.91729669836623173</v>
      </c>
      <c r="AK21" s="208">
        <f t="shared" si="16"/>
        <v>0.92028338275301291</v>
      </c>
      <c r="AL21" s="208">
        <f t="shared" si="16"/>
        <v>0.92674547009169217</v>
      </c>
      <c r="AM21" s="208">
        <f t="shared" si="16"/>
        <v>0.93192827594496586</v>
      </c>
      <c r="AN21" s="208">
        <f t="shared" si="16"/>
        <v>0.93383405850785339</v>
      </c>
      <c r="AO21" s="208">
        <f t="shared" si="16"/>
        <v>0.93540544978552387</v>
      </c>
      <c r="AP21" s="208">
        <f t="shared" si="16"/>
        <v>0.93580559362307236</v>
      </c>
      <c r="AQ21" s="208">
        <f t="shared" ref="AQ21:BA21" si="17">AQ5/AQ$15</f>
        <v>0.93359245036334304</v>
      </c>
      <c r="AR21" s="208">
        <f t="shared" si="17"/>
        <v>0.93506074197093281</v>
      </c>
      <c r="AS21" s="208">
        <f t="shared" si="17"/>
        <v>0.9325517733926395</v>
      </c>
      <c r="AT21" s="208">
        <f t="shared" si="17"/>
        <v>0.93142987641992703</v>
      </c>
      <c r="AU21" s="208">
        <f t="shared" si="17"/>
        <v>0.93219605272852391</v>
      </c>
      <c r="AV21" s="208">
        <f t="shared" si="17"/>
        <v>0.93403107134923347</v>
      </c>
      <c r="AW21" s="208">
        <f t="shared" si="17"/>
        <v>0.93501126563042047</v>
      </c>
      <c r="AX21" s="208">
        <f t="shared" si="17"/>
        <v>0.93396979639374611</v>
      </c>
      <c r="AY21" s="208">
        <f t="shared" si="17"/>
        <v>0.92995684665144418</v>
      </c>
      <c r="AZ21" s="208">
        <f t="shared" si="17"/>
        <v>0.92660934621187208</v>
      </c>
      <c r="BA21" s="208">
        <f t="shared" si="17"/>
        <v>0.92361772195346603</v>
      </c>
      <c r="BB21" s="208">
        <f t="shared" ref="BB21:BE21" si="18">BB5/BB$15</f>
        <v>0.92133756076986506</v>
      </c>
      <c r="BC21" s="208">
        <f t="shared" si="18"/>
        <v>0.91724102309697841</v>
      </c>
      <c r="BD21" s="208" t="e">
        <f t="shared" si="18"/>
        <v>#DIV/0!</v>
      </c>
      <c r="BE21" s="208" t="e">
        <f t="shared" si="18"/>
        <v>#DIV/0!</v>
      </c>
      <c r="BF21" s="1479"/>
      <c r="BG21" s="2"/>
      <c r="BJ21" s="2"/>
    </row>
    <row r="22" spans="19:80" ht="16">
      <c r="S22" s="1028"/>
      <c r="T22" s="986" t="s">
        <v>65</v>
      </c>
      <c r="U22" s="978">
        <v>1</v>
      </c>
      <c r="W22" s="42"/>
      <c r="X22" s="986" t="s">
        <v>772</v>
      </c>
      <c r="Y22" s="978">
        <v>1</v>
      </c>
      <c r="Z22" s="1027"/>
      <c r="AA22" s="208">
        <f t="shared" ref="AA22:AP22" si="19">AA6/AA$15</f>
        <v>0.83696827724094258</v>
      </c>
      <c r="AB22" s="208">
        <f t="shared" si="19"/>
        <v>0.83599302026170697</v>
      </c>
      <c r="AC22" s="208">
        <f t="shared" si="19"/>
        <v>0.83414676645129349</v>
      </c>
      <c r="AD22" s="208">
        <f t="shared" si="19"/>
        <v>0.83544352716236581</v>
      </c>
      <c r="AE22" s="208">
        <f t="shared" si="19"/>
        <v>0.83258895230050789</v>
      </c>
      <c r="AF22" s="208">
        <f t="shared" si="19"/>
        <v>0.82804848665611575</v>
      </c>
      <c r="AG22" s="208">
        <f t="shared" si="19"/>
        <v>0.82834585302146813</v>
      </c>
      <c r="AH22" s="208">
        <f t="shared" si="19"/>
        <v>0.82881429469008383</v>
      </c>
      <c r="AI22" s="208">
        <f t="shared" si="19"/>
        <v>0.83385264026172645</v>
      </c>
      <c r="AJ22" s="208">
        <f t="shared" si="19"/>
        <v>0.84612113350285378</v>
      </c>
      <c r="AK22" s="208">
        <f t="shared" si="19"/>
        <v>0.84865427979101193</v>
      </c>
      <c r="AL22" s="208">
        <f t="shared" si="19"/>
        <v>0.85532653342444653</v>
      </c>
      <c r="AM22" s="208">
        <f t="shared" si="19"/>
        <v>0.86365135254819769</v>
      </c>
      <c r="AN22" s="208">
        <f t="shared" si="19"/>
        <v>0.86603538245096234</v>
      </c>
      <c r="AO22" s="208">
        <f t="shared" si="19"/>
        <v>0.86796522576347279</v>
      </c>
      <c r="AP22" s="208">
        <f t="shared" si="19"/>
        <v>0.86870478925754224</v>
      </c>
      <c r="AQ22" s="208">
        <f t="shared" ref="AQ22:BA22" si="20">AQ6/AQ$15</f>
        <v>0.86651863386982142</v>
      </c>
      <c r="AR22" s="208">
        <f t="shared" si="20"/>
        <v>0.86987268230997916</v>
      </c>
      <c r="AS22" s="208">
        <f t="shared" si="20"/>
        <v>0.86639511633196931</v>
      </c>
      <c r="AT22" s="208">
        <f t="shared" si="20"/>
        <v>0.86907898886374413</v>
      </c>
      <c r="AU22" s="208">
        <f t="shared" si="20"/>
        <v>0.87131406144451473</v>
      </c>
      <c r="AV22" s="208">
        <f t="shared" si="20"/>
        <v>0.87614483308874525</v>
      </c>
      <c r="AW22" s="208">
        <f t="shared" si="20"/>
        <v>0.87755383290674793</v>
      </c>
      <c r="AX22" s="208">
        <f t="shared" si="20"/>
        <v>0.87605109360206657</v>
      </c>
      <c r="AY22" s="208">
        <f t="shared" si="20"/>
        <v>0.87109518832961497</v>
      </c>
      <c r="AZ22" s="208">
        <f t="shared" si="20"/>
        <v>0.86683415579771905</v>
      </c>
      <c r="BA22" s="208">
        <f t="shared" si="20"/>
        <v>0.86328282811003398</v>
      </c>
      <c r="BB22" s="208">
        <f t="shared" ref="BB22:BE22" si="21">BB6/BB$15</f>
        <v>0.85969815500012547</v>
      </c>
      <c r="BC22" s="208">
        <f t="shared" si="21"/>
        <v>0.85398676508237448</v>
      </c>
      <c r="BD22" s="208" t="e">
        <f t="shared" si="21"/>
        <v>#DIV/0!</v>
      </c>
      <c r="BE22" s="208" t="e">
        <f t="shared" si="21"/>
        <v>#DIV/0!</v>
      </c>
      <c r="BF22" s="1479"/>
      <c r="BG22" s="2"/>
      <c r="BH22" s="1029"/>
      <c r="BI22" s="1030"/>
      <c r="BJ22" s="2"/>
    </row>
    <row r="23" spans="19:80" ht="16">
      <c r="S23" s="1031"/>
      <c r="T23" s="989" t="s">
        <v>66</v>
      </c>
      <c r="U23" s="978">
        <v>1</v>
      </c>
      <c r="W23" s="638"/>
      <c r="X23" s="986" t="s">
        <v>773</v>
      </c>
      <c r="Y23" s="978">
        <v>1</v>
      </c>
      <c r="Z23" s="1027"/>
      <c r="AA23" s="208">
        <f t="shared" ref="AA23:AP23" si="22">AA7/AA$15</f>
        <v>7.5500005217607802E-2</v>
      </c>
      <c r="AB23" s="208">
        <f t="shared" si="22"/>
        <v>7.563617710747654E-2</v>
      </c>
      <c r="AC23" s="208">
        <f t="shared" si="22"/>
        <v>7.6029932449834386E-2</v>
      </c>
      <c r="AD23" s="208">
        <f t="shared" si="22"/>
        <v>7.4552603944819523E-2</v>
      </c>
      <c r="AE23" s="208">
        <f t="shared" si="22"/>
        <v>7.473588953982864E-2</v>
      </c>
      <c r="AF23" s="208">
        <f t="shared" si="22"/>
        <v>7.4375217946494473E-2</v>
      </c>
      <c r="AG23" s="208">
        <f t="shared" si="22"/>
        <v>7.4576019581418795E-2</v>
      </c>
      <c r="AH23" s="208">
        <f t="shared" si="22"/>
        <v>7.4217576451462694E-2</v>
      </c>
      <c r="AI23" s="208">
        <f t="shared" si="22"/>
        <v>7.2238237647399159E-2</v>
      </c>
      <c r="AJ23" s="208">
        <f t="shared" si="22"/>
        <v>7.1175564863377908E-2</v>
      </c>
      <c r="AK23" s="208">
        <f t="shared" si="22"/>
        <v>7.1629102962001048E-2</v>
      </c>
      <c r="AL23" s="208">
        <f t="shared" si="22"/>
        <v>7.1418936667245692E-2</v>
      </c>
      <c r="AM23" s="208">
        <f t="shared" si="22"/>
        <v>6.8276923396768122E-2</v>
      </c>
      <c r="AN23" s="208">
        <f t="shared" si="22"/>
        <v>6.7798676056890939E-2</v>
      </c>
      <c r="AO23" s="208">
        <f t="shared" si="22"/>
        <v>6.744022402205109E-2</v>
      </c>
      <c r="AP23" s="208">
        <f t="shared" si="22"/>
        <v>6.7100804365530259E-2</v>
      </c>
      <c r="AQ23" s="208">
        <f t="shared" ref="AQ23:BA23" si="23">AQ7/AQ$15</f>
        <v>6.7073816493521607E-2</v>
      </c>
      <c r="AR23" s="208">
        <f t="shared" si="23"/>
        <v>6.518805966095377E-2</v>
      </c>
      <c r="AS23" s="208">
        <f t="shared" si="23"/>
        <v>6.6156657060670254E-2</v>
      </c>
      <c r="AT23" s="208">
        <f t="shared" si="23"/>
        <v>6.2350887556182871E-2</v>
      </c>
      <c r="AU23" s="208">
        <f t="shared" si="23"/>
        <v>6.0881991284009181E-2</v>
      </c>
      <c r="AV23" s="208">
        <f t="shared" si="23"/>
        <v>5.7886238260488235E-2</v>
      </c>
      <c r="AW23" s="208">
        <f t="shared" si="23"/>
        <v>5.7457432723672507E-2</v>
      </c>
      <c r="AX23" s="208">
        <f t="shared" si="23"/>
        <v>5.7918702791679544E-2</v>
      </c>
      <c r="AY23" s="208">
        <f t="shared" si="23"/>
        <v>5.8861658321829248E-2</v>
      </c>
      <c r="AZ23" s="208">
        <f t="shared" si="23"/>
        <v>5.9775190414152919E-2</v>
      </c>
      <c r="BA23" s="208">
        <f t="shared" si="23"/>
        <v>6.0334893843432123E-2</v>
      </c>
      <c r="BB23" s="208">
        <f t="shared" ref="BB23:BE23" si="24">BB7/BB$15</f>
        <v>6.1639405769739503E-2</v>
      </c>
      <c r="BC23" s="208">
        <f t="shared" si="24"/>
        <v>6.3254258014603951E-2</v>
      </c>
      <c r="BD23" s="208" t="e">
        <f t="shared" si="24"/>
        <v>#DIV/0!</v>
      </c>
      <c r="BE23" s="208" t="e">
        <f t="shared" si="24"/>
        <v>#DIV/0!</v>
      </c>
      <c r="BF23" s="1479"/>
      <c r="BG23" s="2"/>
      <c r="BH23" s="1032"/>
      <c r="BI23" s="1033"/>
      <c r="BJ23" s="2"/>
    </row>
    <row r="24" spans="19:80" ht="18">
      <c r="S24" s="1034" t="s">
        <v>774</v>
      </c>
      <c r="T24" s="980"/>
      <c r="U24" s="978">
        <v>25</v>
      </c>
      <c r="W24" s="45" t="s">
        <v>775</v>
      </c>
      <c r="X24" s="1233"/>
      <c r="Y24" s="978">
        <v>25</v>
      </c>
      <c r="Z24" s="1027"/>
      <c r="AA24" s="208">
        <f t="shared" ref="AA24:AP24" si="25">AA8/AA$15</f>
        <v>3.482376451321037E-2</v>
      </c>
      <c r="AB24" s="208">
        <f t="shared" si="25"/>
        <v>3.3553178838066654E-2</v>
      </c>
      <c r="AC24" s="208">
        <f t="shared" si="25"/>
        <v>3.3892729192419563E-2</v>
      </c>
      <c r="AD24" s="208">
        <f t="shared" si="25"/>
        <v>3.0933406157791013E-2</v>
      </c>
      <c r="AE24" s="208">
        <f t="shared" si="25"/>
        <v>3.1961918534940285E-2</v>
      </c>
      <c r="AF24" s="208">
        <f t="shared" si="25"/>
        <v>3.0399150320345354E-2</v>
      </c>
      <c r="AG24" s="208">
        <f t="shared" si="25"/>
        <v>2.9260759724588078E-2</v>
      </c>
      <c r="AH24" s="208">
        <f t="shared" si="25"/>
        <v>2.8883457775589486E-2</v>
      </c>
      <c r="AI24" s="208">
        <f t="shared" si="25"/>
        <v>2.8546298888734094E-2</v>
      </c>
      <c r="AJ24" s="208">
        <f t="shared" si="25"/>
        <v>2.7964008569290807E-2</v>
      </c>
      <c r="AK24" s="208">
        <f t="shared" si="25"/>
        <v>2.7542991969276273E-2</v>
      </c>
      <c r="AL24" s="208">
        <f t="shared" si="25"/>
        <v>2.744182849076016E-2</v>
      </c>
      <c r="AM24" s="208">
        <f t="shared" si="25"/>
        <v>2.6466234618585951E-2</v>
      </c>
      <c r="AN24" s="208">
        <f t="shared" si="25"/>
        <v>2.5310193245640451E-2</v>
      </c>
      <c r="AO24" s="208">
        <f t="shared" si="25"/>
        <v>2.6200251036655256E-2</v>
      </c>
      <c r="AP24" s="208">
        <f t="shared" si="25"/>
        <v>2.5937991099061902E-2</v>
      </c>
      <c r="AQ24" s="208">
        <f t="shared" ref="AQ24:BA24" si="26">AQ8/AQ$15</f>
        <v>2.5923657377813304E-2</v>
      </c>
      <c r="AR24" s="208">
        <f t="shared" si="26"/>
        <v>2.5455029848056612E-2</v>
      </c>
      <c r="AS24" s="208">
        <f t="shared" si="26"/>
        <v>2.6618041145474405E-2</v>
      </c>
      <c r="AT24" s="208">
        <f t="shared" si="26"/>
        <v>2.7401486615033516E-2</v>
      </c>
      <c r="AU24" s="208">
        <f t="shared" si="26"/>
        <v>2.6654923955387905E-2</v>
      </c>
      <c r="AV24" s="208">
        <f t="shared" si="26"/>
        <v>2.4910090293355672E-2</v>
      </c>
      <c r="AW24" s="208">
        <f t="shared" si="26"/>
        <v>2.3526958934910951E-2</v>
      </c>
      <c r="AX24" s="208">
        <f t="shared" si="26"/>
        <v>2.3072488381583139E-2</v>
      </c>
      <c r="AY24" s="208">
        <f t="shared" si="26"/>
        <v>2.3437408209703615E-2</v>
      </c>
      <c r="AZ24" s="208">
        <f t="shared" si="26"/>
        <v>2.3499119707437972E-2</v>
      </c>
      <c r="BA24" s="208">
        <f t="shared" si="26"/>
        <v>2.3553559981008151E-2</v>
      </c>
      <c r="BB24" s="208">
        <f t="shared" ref="BB24:BE24" si="27">BB8/BB$15</f>
        <v>2.3415793237638208E-2</v>
      </c>
      <c r="BC24" s="208">
        <f t="shared" si="27"/>
        <v>2.4068654828041283E-2</v>
      </c>
      <c r="BD24" s="208" t="e">
        <f t="shared" si="27"/>
        <v>#DIV/0!</v>
      </c>
      <c r="BE24" s="208" t="e">
        <f t="shared" si="27"/>
        <v>#DIV/0!</v>
      </c>
      <c r="BF24" s="1479"/>
      <c r="BG24" s="209"/>
      <c r="BH24" s="1032"/>
      <c r="BI24" s="1033"/>
      <c r="BJ24" s="209"/>
      <c r="BM24" s="1014"/>
      <c r="BN24" s="1014"/>
      <c r="BO24" s="1035"/>
      <c r="BP24" s="1014"/>
      <c r="BQ24" s="1014"/>
      <c r="BR24" s="1014"/>
      <c r="BS24" s="1014"/>
      <c r="BT24" s="1014"/>
      <c r="BU24" s="1014"/>
      <c r="BV24" s="1014"/>
      <c r="BW24" s="1014"/>
      <c r="BX24" s="1014"/>
      <c r="BY24" s="1014"/>
      <c r="BZ24" s="1014"/>
      <c r="CA24" s="1014"/>
      <c r="CB24" s="2"/>
    </row>
    <row r="25" spans="19:80" ht="18">
      <c r="S25" s="1034" t="s">
        <v>412</v>
      </c>
      <c r="T25" s="980"/>
      <c r="U25" s="978">
        <v>298</v>
      </c>
      <c r="W25" s="1242" t="s">
        <v>1367</v>
      </c>
      <c r="X25" s="1233"/>
      <c r="Y25" s="978">
        <v>298</v>
      </c>
      <c r="Z25" s="1027"/>
      <c r="AA25" s="208">
        <f t="shared" ref="AA25:AP25" si="28">AA9/AA$15</f>
        <v>2.4990452793650971E-2</v>
      </c>
      <c r="AB25" s="208">
        <f t="shared" si="28"/>
        <v>2.4494549241454059E-2</v>
      </c>
      <c r="AC25" s="208">
        <f t="shared" si="28"/>
        <v>2.4393005853185188E-2</v>
      </c>
      <c r="AD25" s="208">
        <f t="shared" si="28"/>
        <v>2.4433686442011604E-2</v>
      </c>
      <c r="AE25" s="208">
        <f t="shared" si="28"/>
        <v>2.4201399488708142E-2</v>
      </c>
      <c r="AF25" s="208">
        <f t="shared" si="28"/>
        <v>2.4056601270954516E-2</v>
      </c>
      <c r="AG25" s="208">
        <f t="shared" si="28"/>
        <v>2.4653056259180291E-2</v>
      </c>
      <c r="AH25" s="208">
        <f t="shared" si="28"/>
        <v>2.5375884468578358E-2</v>
      </c>
      <c r="AI25" s="208">
        <f t="shared" si="28"/>
        <v>2.5119397408911569E-2</v>
      </c>
      <c r="AJ25" s="208">
        <f t="shared" si="28"/>
        <v>2.0159034375644647E-2</v>
      </c>
      <c r="AK25" s="208">
        <f t="shared" si="28"/>
        <v>2.1686295870202755E-2</v>
      </c>
      <c r="AL25" s="208">
        <f t="shared" si="28"/>
        <v>1.9427903410699273E-2</v>
      </c>
      <c r="AM25" s="208">
        <f t="shared" si="28"/>
        <v>1.8693640529213577E-2</v>
      </c>
      <c r="AN25" s="208">
        <f t="shared" si="28"/>
        <v>1.8500767833486493E-2</v>
      </c>
      <c r="AO25" s="208">
        <f t="shared" si="28"/>
        <v>1.8478539443037262E-2</v>
      </c>
      <c r="AP25" s="208">
        <f t="shared" si="28"/>
        <v>1.8063107965968432E-2</v>
      </c>
      <c r="AQ25" s="208">
        <f t="shared" ref="AQ25:BA25" si="29">AQ9/AQ$15</f>
        <v>1.825882305349745E-2</v>
      </c>
      <c r="AR25" s="208">
        <f t="shared" si="29"/>
        <v>1.7334823023923866E-2</v>
      </c>
      <c r="AS25" s="208">
        <f t="shared" si="29"/>
        <v>1.7664961657441879E-2</v>
      </c>
      <c r="AT25" s="208">
        <f t="shared" si="29"/>
        <v>1.8181299714151923E-2</v>
      </c>
      <c r="AU25" s="208">
        <f t="shared" si="29"/>
        <v>1.7008458511163796E-2</v>
      </c>
      <c r="AV25" s="208">
        <f t="shared" si="29"/>
        <v>1.6070110073009916E-2</v>
      </c>
      <c r="AW25" s="208">
        <f t="shared" si="29"/>
        <v>1.5352024798463674E-2</v>
      </c>
      <c r="AX25" s="208">
        <f t="shared" si="29"/>
        <v>1.5244984861014109E-2</v>
      </c>
      <c r="AY25" s="208">
        <f t="shared" si="29"/>
        <v>1.5509656627126786E-2</v>
      </c>
      <c r="AZ25" s="208">
        <f t="shared" si="29"/>
        <v>1.5686767453892022E-2</v>
      </c>
      <c r="BA25" s="208">
        <f t="shared" si="29"/>
        <v>1.5476300274491062E-2</v>
      </c>
      <c r="BB25" s="208">
        <f t="shared" ref="BB25:BE25" si="30">BB9/BB$15</f>
        <v>1.5811617893415241E-2</v>
      </c>
      <c r="BC25" s="208">
        <f t="shared" si="30"/>
        <v>1.6123737609894686E-2</v>
      </c>
      <c r="BD25" s="208" t="e">
        <f t="shared" si="30"/>
        <v>#DIV/0!</v>
      </c>
      <c r="BE25" s="208" t="e">
        <f t="shared" si="30"/>
        <v>#DIV/0!</v>
      </c>
      <c r="BF25" s="1479"/>
      <c r="BG25" s="209"/>
      <c r="BH25" s="1032"/>
      <c r="BI25" s="1033"/>
      <c r="BJ25" s="209"/>
      <c r="BM25" s="1036"/>
      <c r="BN25" s="1037"/>
      <c r="BO25" s="1012"/>
      <c r="BP25" s="1038"/>
      <c r="BQ25" s="1038"/>
      <c r="BR25" s="1038"/>
      <c r="BS25" s="1038"/>
      <c r="BT25" s="1038"/>
      <c r="BU25" s="1038"/>
      <c r="BV25" s="1038"/>
      <c r="BW25" s="1038"/>
      <c r="BX25" s="1038"/>
      <c r="BY25" s="1038"/>
      <c r="BZ25" s="1038"/>
      <c r="CA25" s="1038"/>
      <c r="CB25" s="4"/>
    </row>
    <row r="26" spans="19:80" ht="15">
      <c r="S26" s="1039" t="s">
        <v>67</v>
      </c>
      <c r="T26" s="993"/>
      <c r="U26" s="978"/>
      <c r="W26" s="1039" t="s">
        <v>422</v>
      </c>
      <c r="X26" s="1233"/>
      <c r="Y26" s="978"/>
      <c r="Z26" s="1027"/>
      <c r="AA26" s="208">
        <f>AA10/AA$15</f>
        <v>2.7717500234588216E-2</v>
      </c>
      <c r="AB26" s="208">
        <f t="shared" ref="AB26:BA26" si="31">AB10/AB$15</f>
        <v>3.0323074551295657E-2</v>
      </c>
      <c r="AC26" s="208">
        <f t="shared" si="31"/>
        <v>3.1537566053267477E-2</v>
      </c>
      <c r="AD26" s="208">
        <f t="shared" si="31"/>
        <v>3.4636776293012102E-2</v>
      </c>
      <c r="AE26" s="208">
        <f t="shared" si="31"/>
        <v>3.6511840136015029E-2</v>
      </c>
      <c r="AF26" s="208">
        <f t="shared" si="31"/>
        <v>4.3120543806089866E-2</v>
      </c>
      <c r="AG26" s="208">
        <f t="shared" si="31"/>
        <v>4.3164311413344633E-2</v>
      </c>
      <c r="AH26" s="208">
        <f t="shared" si="31"/>
        <v>4.2708786614285572E-2</v>
      </c>
      <c r="AI26" s="208">
        <f t="shared" si="31"/>
        <v>4.0243425793228843E-2</v>
      </c>
      <c r="AJ26" s="208">
        <f t="shared" si="31"/>
        <v>3.4580258688832952E-2</v>
      </c>
      <c r="AK26" s="208">
        <f t="shared" si="31"/>
        <v>3.0487329407508104E-2</v>
      </c>
      <c r="AL26" s="208">
        <f t="shared" si="31"/>
        <v>2.6384798006848339E-2</v>
      </c>
      <c r="AM26" s="208">
        <f t="shared" si="31"/>
        <v>2.2911848907234675E-2</v>
      </c>
      <c r="AN26" s="208">
        <f t="shared" si="31"/>
        <v>2.2354980413019799E-2</v>
      </c>
      <c r="AO26" s="208">
        <f t="shared" si="31"/>
        <v>1.9915759734783735E-2</v>
      </c>
      <c r="AP26" s="208">
        <f t="shared" si="31"/>
        <v>2.0193307311897109E-2</v>
      </c>
      <c r="AQ26" s="208">
        <f t="shared" si="31"/>
        <v>2.2225069205346299E-2</v>
      </c>
      <c r="AR26" s="208">
        <f t="shared" si="31"/>
        <v>2.2149405157086664E-2</v>
      </c>
      <c r="AS26" s="208">
        <f t="shared" si="31"/>
        <v>2.3165223804444215E-2</v>
      </c>
      <c r="AT26" s="208">
        <f t="shared" si="31"/>
        <v>2.298733725088746E-2</v>
      </c>
      <c r="AU26" s="208">
        <f t="shared" si="31"/>
        <v>2.4140564804924453E-2</v>
      </c>
      <c r="AV26" s="208">
        <f t="shared" si="31"/>
        <v>2.4988728284401063E-2</v>
      </c>
      <c r="AW26" s="208">
        <f t="shared" si="31"/>
        <v>2.6109750636204986E-2</v>
      </c>
      <c r="AX26" s="208">
        <f t="shared" si="31"/>
        <v>2.7712730363656696E-2</v>
      </c>
      <c r="AY26" s="208">
        <f t="shared" si="31"/>
        <v>3.1096088511725562E-2</v>
      </c>
      <c r="AZ26" s="208">
        <f t="shared" si="31"/>
        <v>3.4204766626798083E-2</v>
      </c>
      <c r="BA26" s="208">
        <f t="shared" si="31"/>
        <v>3.7352417791034674E-2</v>
      </c>
      <c r="BB26" s="208">
        <f t="shared" ref="BB26:BE26" si="32">BB10/BB$15</f>
        <v>3.9435028099081379E-2</v>
      </c>
      <c r="BC26" s="208">
        <f t="shared" si="32"/>
        <v>4.2566584465085544E-2</v>
      </c>
      <c r="BD26" s="208" t="e">
        <f t="shared" si="32"/>
        <v>#DIV/0!</v>
      </c>
      <c r="BE26" s="208" t="e">
        <f t="shared" si="32"/>
        <v>#DIV/0!</v>
      </c>
      <c r="BF26" s="1479"/>
      <c r="BG26" s="209"/>
      <c r="BH26" s="1032"/>
      <c r="BI26" s="1033"/>
      <c r="BJ26" s="209"/>
      <c r="BM26" s="1036"/>
      <c r="BN26" s="1037"/>
      <c r="BO26" s="1012"/>
      <c r="BP26" s="1038"/>
      <c r="BQ26" s="1038"/>
      <c r="BR26" s="1038"/>
      <c r="BS26" s="1038"/>
      <c r="BT26" s="1038"/>
      <c r="BU26" s="1038"/>
      <c r="BV26" s="1038"/>
      <c r="BW26" s="1038"/>
      <c r="BX26" s="1038"/>
      <c r="BY26" s="1038"/>
      <c r="BZ26" s="1038"/>
      <c r="CA26" s="1038"/>
      <c r="CB26" s="4"/>
    </row>
    <row r="27" spans="19:80" ht="42">
      <c r="S27" s="1040"/>
      <c r="T27" s="1852" t="s">
        <v>776</v>
      </c>
      <c r="U27" s="997" t="s">
        <v>781</v>
      </c>
      <c r="W27" s="1243"/>
      <c r="X27" s="1238" t="s">
        <v>423</v>
      </c>
      <c r="Y27" s="997" t="s">
        <v>427</v>
      </c>
      <c r="Z27" s="1027"/>
      <c r="AA27" s="208">
        <f t="shared" ref="AA27:BA27" si="33">AA11/AA$15</f>
        <v>1.249081273444818E-2</v>
      </c>
      <c r="AB27" s="208">
        <f t="shared" si="33"/>
        <v>1.3456735827589142E-2</v>
      </c>
      <c r="AC27" s="208">
        <f t="shared" si="33"/>
        <v>1.364907951234752E-2</v>
      </c>
      <c r="AD27" s="208">
        <f t="shared" si="33"/>
        <v>1.4010976099691706E-2</v>
      </c>
      <c r="AE27" s="208">
        <f t="shared" si="33"/>
        <v>1.5499530036698102E-2</v>
      </c>
      <c r="AF27" s="208">
        <f t="shared" si="33"/>
        <v>1.8281064587267495E-2</v>
      </c>
      <c r="AG27" s="208">
        <f t="shared" si="33"/>
        <v>1.7675082798775724E-2</v>
      </c>
      <c r="AH27" s="208">
        <f t="shared" si="33"/>
        <v>1.7658519702536082E-2</v>
      </c>
      <c r="AI27" s="208">
        <f t="shared" si="33"/>
        <v>1.7785061118507438E-2</v>
      </c>
      <c r="AJ27" s="208">
        <f t="shared" si="33"/>
        <v>1.7937273239665354E-2</v>
      </c>
      <c r="AK27" s="208">
        <f t="shared" si="33"/>
        <v>1.6571343525260948E-2</v>
      </c>
      <c r="AL27" s="208">
        <f t="shared" si="33"/>
        <v>1.4383432070518795E-2</v>
      </c>
      <c r="AM27" s="208">
        <f t="shared" si="33"/>
        <v>1.179368391459866E-2</v>
      </c>
      <c r="AN27" s="208">
        <f t="shared" si="33"/>
        <v>1.1739023780045295E-2</v>
      </c>
      <c r="AO27" s="208">
        <f t="shared" si="33"/>
        <v>9.0346661443064212E-3</v>
      </c>
      <c r="AP27" s="208">
        <f t="shared" si="33"/>
        <v>9.2506007774064702E-3</v>
      </c>
      <c r="AQ27" s="208">
        <f t="shared" si="33"/>
        <v>1.0755115237601365E-2</v>
      </c>
      <c r="AR27" s="208">
        <f t="shared" si="33"/>
        <v>1.1970344690772209E-2</v>
      </c>
      <c r="AS27" s="208">
        <f t="shared" si="33"/>
        <v>1.4572930170670675E-2</v>
      </c>
      <c r="AT27" s="208">
        <f t="shared" si="33"/>
        <v>1.6735219779275671E-2</v>
      </c>
      <c r="AU27" s="208">
        <f t="shared" si="33"/>
        <v>1.7866484842676233E-2</v>
      </c>
      <c r="AV27" s="208">
        <f t="shared" si="33"/>
        <v>1.9252437611432097E-2</v>
      </c>
      <c r="AW27" s="208">
        <f t="shared" si="33"/>
        <v>2.0993465778227277E-2</v>
      </c>
      <c r="AX27" s="208">
        <f t="shared" si="33"/>
        <v>2.2767846041557838E-2</v>
      </c>
      <c r="AY27" s="208">
        <f t="shared" si="33"/>
        <v>2.6301461155778551E-2</v>
      </c>
      <c r="AZ27" s="208">
        <f t="shared" si="33"/>
        <v>2.9700636477329841E-2</v>
      </c>
      <c r="BA27" s="208">
        <f t="shared" si="33"/>
        <v>3.2625567893971058E-2</v>
      </c>
      <c r="BB27" s="208">
        <f t="shared" ref="BB27:BE27" si="34">BB11/BB$15</f>
        <v>3.4763831429377001E-2</v>
      </c>
      <c r="BC27" s="208">
        <f t="shared" si="34"/>
        <v>3.7880886236949213E-2</v>
      </c>
      <c r="BD27" s="208" t="e">
        <f t="shared" si="34"/>
        <v>#DIV/0!</v>
      </c>
      <c r="BE27" s="208" t="e">
        <f t="shared" si="34"/>
        <v>#DIV/0!</v>
      </c>
      <c r="BF27" s="1479"/>
      <c r="BG27" s="209"/>
      <c r="BH27" s="1032"/>
      <c r="BI27" s="1033"/>
      <c r="BJ27" s="209"/>
      <c r="BM27" s="1036"/>
      <c r="BN27" s="1037"/>
      <c r="BO27" s="1038"/>
      <c r="BP27" s="1038"/>
      <c r="BQ27" s="1038"/>
      <c r="BR27" s="1038"/>
      <c r="BS27" s="1038"/>
      <c r="BT27" s="1038"/>
      <c r="BU27" s="1038"/>
      <c r="BV27" s="1038"/>
      <c r="BW27" s="1038"/>
      <c r="BX27" s="1038"/>
      <c r="BY27" s="1038"/>
      <c r="BZ27" s="1038"/>
      <c r="CA27" s="1038"/>
      <c r="CB27" s="4"/>
    </row>
    <row r="28" spans="19:80" ht="28">
      <c r="S28" s="1040"/>
      <c r="T28" s="996" t="s">
        <v>777</v>
      </c>
      <c r="U28" s="997" t="s">
        <v>778</v>
      </c>
      <c r="W28" s="1243"/>
      <c r="X28" s="1238" t="s">
        <v>424</v>
      </c>
      <c r="Y28" s="997" t="s">
        <v>1403</v>
      </c>
      <c r="Z28" s="1027"/>
      <c r="AA28" s="208">
        <f t="shared" ref="AA28:BA28" si="35">AA12/AA$15</f>
        <v>5.1267621642024832E-3</v>
      </c>
      <c r="AB28" s="208">
        <f t="shared" si="35"/>
        <v>5.8225314731635376E-3</v>
      </c>
      <c r="AC28" s="208">
        <f t="shared" si="35"/>
        <v>5.8517323295536553E-3</v>
      </c>
      <c r="AD28" s="208">
        <f t="shared" si="35"/>
        <v>8.457053833179658E-3</v>
      </c>
      <c r="AE28" s="208">
        <f t="shared" si="35"/>
        <v>9.8977948746504733E-3</v>
      </c>
      <c r="AF28" s="208">
        <f t="shared" si="35"/>
        <v>1.2768239404880045E-2</v>
      </c>
      <c r="AG28" s="208">
        <f t="shared" si="35"/>
        <v>1.311949686302427E-2</v>
      </c>
      <c r="AH28" s="208">
        <f t="shared" si="35"/>
        <v>1.4441046386219967E-2</v>
      </c>
      <c r="AI28" s="208">
        <f t="shared" si="35"/>
        <v>1.241134228072514E-2</v>
      </c>
      <c r="AJ28" s="208">
        <f t="shared" si="35"/>
        <v>9.6560918780390671E-3</v>
      </c>
      <c r="AK28" s="208">
        <f t="shared" si="35"/>
        <v>8.6098984270524953E-3</v>
      </c>
      <c r="AL28" s="208">
        <f t="shared" si="35"/>
        <v>7.3005073039064169E-3</v>
      </c>
      <c r="AM28" s="208">
        <f t="shared" si="35"/>
        <v>6.6822287542337528E-3</v>
      </c>
      <c r="AN28" s="208">
        <f t="shared" si="35"/>
        <v>6.4044657133631297E-3</v>
      </c>
      <c r="AO28" s="208">
        <f t="shared" si="35"/>
        <v>6.7030661590244938E-3</v>
      </c>
      <c r="AP28" s="208">
        <f t="shared" si="35"/>
        <v>6.239912865939252E-3</v>
      </c>
      <c r="AQ28" s="208">
        <f t="shared" si="35"/>
        <v>6.6153303608792405E-3</v>
      </c>
      <c r="AR28" s="208">
        <f t="shared" si="35"/>
        <v>5.6704090308825573E-3</v>
      </c>
      <c r="AS28" s="208">
        <f t="shared" si="35"/>
        <v>4.3382440563672457E-3</v>
      </c>
      <c r="AT28" s="208">
        <f t="shared" si="35"/>
        <v>3.2351664371906017E-3</v>
      </c>
      <c r="AU28" s="208">
        <f t="shared" si="35"/>
        <v>3.256456113691986E-3</v>
      </c>
      <c r="AV28" s="208">
        <f t="shared" si="35"/>
        <v>2.7696602444570442E-3</v>
      </c>
      <c r="AW28" s="208">
        <f t="shared" si="35"/>
        <v>2.4570399463698955E-3</v>
      </c>
      <c r="AX28" s="208">
        <f t="shared" si="35"/>
        <v>2.3261962603288301E-3</v>
      </c>
      <c r="AY28" s="208">
        <f t="shared" si="35"/>
        <v>2.4707047253572723E-3</v>
      </c>
      <c r="AZ28" s="208">
        <f t="shared" si="35"/>
        <v>2.5024404984202368E-3</v>
      </c>
      <c r="BA28" s="208">
        <f t="shared" si="35"/>
        <v>2.5865580800621623E-3</v>
      </c>
      <c r="BB28" s="208">
        <f t="shared" ref="BB28:BE28" si="36">BB12/BB$15</f>
        <v>2.7198192740780732E-3</v>
      </c>
      <c r="BC28" s="208">
        <f t="shared" si="36"/>
        <v>2.8110056727012815E-3</v>
      </c>
      <c r="BD28" s="208" t="e">
        <f t="shared" si="36"/>
        <v>#DIV/0!</v>
      </c>
      <c r="BE28" s="208" t="e">
        <f t="shared" si="36"/>
        <v>#DIV/0!</v>
      </c>
      <c r="BF28" s="1479"/>
      <c r="BG28" s="209"/>
      <c r="BH28" s="1032"/>
      <c r="BI28" s="1033"/>
      <c r="BJ28" s="209"/>
      <c r="BM28" s="1036"/>
      <c r="BN28" s="1037"/>
      <c r="BO28" s="1038"/>
      <c r="BP28" s="1038"/>
      <c r="BQ28" s="1038"/>
      <c r="BR28" s="1038"/>
      <c r="BS28" s="1038"/>
      <c r="BT28" s="1038"/>
      <c r="BU28" s="1038"/>
      <c r="BV28" s="1038"/>
      <c r="BW28" s="1038"/>
      <c r="BX28" s="1038"/>
      <c r="BY28" s="1038"/>
      <c r="BZ28" s="1038"/>
      <c r="CA28" s="1038"/>
      <c r="CB28" s="4"/>
    </row>
    <row r="29" spans="19:80" ht="18.75" customHeight="1">
      <c r="S29" s="1040"/>
      <c r="T29" s="998" t="s">
        <v>413</v>
      </c>
      <c r="U29" s="981">
        <v>22800</v>
      </c>
      <c r="W29" s="1243"/>
      <c r="X29" s="1238" t="s">
        <v>1370</v>
      </c>
      <c r="Y29" s="981">
        <v>22800</v>
      </c>
      <c r="Z29" s="1027"/>
      <c r="AA29" s="208">
        <f t="shared" ref="AA29:BA29" si="37">AA13/AA$15</f>
        <v>1.0074359452427718E-2</v>
      </c>
      <c r="AB29" s="208">
        <f t="shared" si="37"/>
        <v>1.1018514341112798E-2</v>
      </c>
      <c r="AC29" s="208">
        <f t="shared" si="37"/>
        <v>1.20117027746634E-2</v>
      </c>
      <c r="AD29" s="208">
        <f t="shared" si="37"/>
        <v>1.2135143337800443E-2</v>
      </c>
      <c r="AE29" s="208">
        <f t="shared" si="37"/>
        <v>1.1058493952302568E-2</v>
      </c>
      <c r="AF29" s="208">
        <f t="shared" si="37"/>
        <v>1.1925434619982345E-2</v>
      </c>
      <c r="AG29" s="208">
        <f t="shared" si="37"/>
        <v>1.2231371097448941E-2</v>
      </c>
      <c r="AH29" s="208">
        <f t="shared" si="37"/>
        <v>1.0485609584434627E-2</v>
      </c>
      <c r="AI29" s="208">
        <f t="shared" si="37"/>
        <v>9.9060918858232937E-3</v>
      </c>
      <c r="AJ29" s="208">
        <f t="shared" si="37"/>
        <v>6.7548267114138499E-3</v>
      </c>
      <c r="AK29" s="208">
        <f t="shared" si="37"/>
        <v>5.0988567277560209E-3</v>
      </c>
      <c r="AL29" s="208">
        <f t="shared" si="37"/>
        <v>4.4829823674308643E-3</v>
      </c>
      <c r="AM29" s="208">
        <f t="shared" si="37"/>
        <v>4.1661009715856416E-3</v>
      </c>
      <c r="AN29" s="208">
        <f t="shared" si="37"/>
        <v>3.9105182048408248E-3</v>
      </c>
      <c r="AO29" s="208">
        <f t="shared" si="37"/>
        <v>3.824542107742804E-3</v>
      </c>
      <c r="AP29" s="208">
        <f t="shared" si="37"/>
        <v>3.6378239162240559E-3</v>
      </c>
      <c r="AQ29" s="208">
        <f t="shared" si="37"/>
        <v>3.8244664369119119E-3</v>
      </c>
      <c r="AR29" s="208">
        <f t="shared" si="37"/>
        <v>3.3721146692768473E-3</v>
      </c>
      <c r="AS29" s="208">
        <f t="shared" si="37"/>
        <v>3.1353557497724558E-3</v>
      </c>
      <c r="AT29" s="208">
        <f t="shared" si="37"/>
        <v>1.9344068037671523E-3</v>
      </c>
      <c r="AU29" s="208">
        <f t="shared" si="37"/>
        <v>1.837708808688054E-3</v>
      </c>
      <c r="AV29" s="208">
        <f t="shared" si="37"/>
        <v>1.6388413533817436E-3</v>
      </c>
      <c r="AW29" s="208">
        <f t="shared" si="37"/>
        <v>1.5782418647171082E-3</v>
      </c>
      <c r="AX29" s="208">
        <f t="shared" si="37"/>
        <v>1.4717540707416578E-3</v>
      </c>
      <c r="AY29" s="208">
        <f t="shared" si="37"/>
        <v>1.4985960546275486E-3</v>
      </c>
      <c r="AZ29" s="208">
        <f t="shared" si="37"/>
        <v>1.569728922649513E-3</v>
      </c>
      <c r="BA29" s="208">
        <f t="shared" si="37"/>
        <v>1.6541159386512956E-3</v>
      </c>
      <c r="BB29" s="208">
        <f t="shared" ref="BB29:BE29" si="38">BB13/BB$15</f>
        <v>1.6030697454236787E-3</v>
      </c>
      <c r="BC29" s="208">
        <f t="shared" si="38"/>
        <v>1.6469469942645932E-3</v>
      </c>
      <c r="BD29" s="208" t="e">
        <f t="shared" si="38"/>
        <v>#DIV/0!</v>
      </c>
      <c r="BE29" s="208" t="e">
        <f t="shared" si="38"/>
        <v>#DIV/0!</v>
      </c>
      <c r="BF29" s="1479"/>
      <c r="BG29" s="209"/>
      <c r="BH29" s="1032"/>
      <c r="BI29" s="1041"/>
      <c r="BJ29" s="209"/>
      <c r="BM29" s="646"/>
      <c r="BN29" s="1042"/>
      <c r="BO29" s="1012"/>
      <c r="BP29" s="1043"/>
      <c r="BQ29" s="1043"/>
      <c r="BR29" s="1043"/>
      <c r="BS29" s="1043"/>
      <c r="BT29" s="1043"/>
      <c r="BU29" s="1038"/>
      <c r="BV29" s="1038"/>
      <c r="BW29" s="1038"/>
      <c r="BX29" s="1038"/>
      <c r="BY29" s="1038"/>
      <c r="BZ29" s="1038"/>
      <c r="CA29" s="1038"/>
      <c r="CB29" s="4"/>
    </row>
    <row r="30" spans="19:80" ht="18.75" customHeight="1" thickBot="1">
      <c r="S30" s="1044"/>
      <c r="T30" s="1000" t="s">
        <v>414</v>
      </c>
      <c r="U30" s="981">
        <v>17200</v>
      </c>
      <c r="W30" s="1244"/>
      <c r="X30" s="1240" t="s">
        <v>1368</v>
      </c>
      <c r="Y30" s="981">
        <v>17200</v>
      </c>
      <c r="Z30" s="1045"/>
      <c r="AA30" s="1047">
        <f>AA14/AA$15</f>
        <v>2.556588350983614E-5</v>
      </c>
      <c r="AB30" s="1047">
        <f t="shared" ref="AB30:BA30" si="39">AB14/AB$15</f>
        <v>2.5292909430179341E-5</v>
      </c>
      <c r="AC30" s="1047">
        <f t="shared" si="39"/>
        <v>2.5051436702901686E-5</v>
      </c>
      <c r="AD30" s="1047">
        <f t="shared" si="39"/>
        <v>3.3603022340300667E-5</v>
      </c>
      <c r="AE30" s="1047">
        <f t="shared" si="39"/>
        <v>5.602127236388022E-5</v>
      </c>
      <c r="AF30" s="1047">
        <f t="shared" si="39"/>
        <v>1.4580519395997847E-4</v>
      </c>
      <c r="AG30" s="1047">
        <f t="shared" si="39"/>
        <v>1.3836065409570048E-4</v>
      </c>
      <c r="AH30" s="1047">
        <f t="shared" si="39"/>
        <v>1.2361094109490097E-4</v>
      </c>
      <c r="AI30" s="1047">
        <f t="shared" si="39"/>
        <v>1.4093050817297508E-4</v>
      </c>
      <c r="AJ30" s="1047">
        <f t="shared" si="39"/>
        <v>2.3206685971467563E-4</v>
      </c>
      <c r="AK30" s="1047">
        <f t="shared" si="39"/>
        <v>2.0723072743863923E-4</v>
      </c>
      <c r="AL30" s="1047">
        <f t="shared" si="39"/>
        <v>2.1787626499225748E-4</v>
      </c>
      <c r="AM30" s="1047">
        <f t="shared" si="39"/>
        <v>2.6983526681662474E-4</v>
      </c>
      <c r="AN30" s="1047">
        <f t="shared" si="39"/>
        <v>3.0097271477054802E-4</v>
      </c>
      <c r="AO30" s="1047">
        <f t="shared" si="39"/>
        <v>3.5348532371001827E-4</v>
      </c>
      <c r="AP30" s="1047">
        <f t="shared" si="39"/>
        <v>1.0649697523273292E-3</v>
      </c>
      <c r="AQ30" s="1047">
        <f t="shared" si="39"/>
        <v>1.0301571699537833E-3</v>
      </c>
      <c r="AR30" s="1047">
        <f t="shared" si="39"/>
        <v>1.1365367661550492E-3</v>
      </c>
      <c r="AS30" s="1047">
        <f t="shared" si="39"/>
        <v>1.1186938276338387E-3</v>
      </c>
      <c r="AT30" s="1047">
        <f t="shared" si="39"/>
        <v>1.0825442306540347E-3</v>
      </c>
      <c r="AU30" s="1047">
        <f t="shared" si="39"/>
        <v>1.1799150398681851E-3</v>
      </c>
      <c r="AV30" s="1047">
        <f t="shared" si="39"/>
        <v>1.3277890751301803E-3</v>
      </c>
      <c r="AW30" s="1047">
        <f t="shared" si="39"/>
        <v>1.0810030468907073E-3</v>
      </c>
      <c r="AX30" s="1047">
        <f t="shared" si="39"/>
        <v>1.146933991028368E-3</v>
      </c>
      <c r="AY30" s="1047">
        <f t="shared" si="39"/>
        <v>8.2532657596219138E-4</v>
      </c>
      <c r="AZ30" s="1047">
        <f>AZ14/AZ$15</f>
        <v>4.3196072839849566E-4</v>
      </c>
      <c r="BA30" s="1047">
        <f t="shared" si="39"/>
        <v>4.8617587835015898E-4</v>
      </c>
      <c r="BB30" s="1047">
        <f t="shared" ref="BB30:BC30" si="40">BB14/BB$15</f>
        <v>3.4830765020262466E-4</v>
      </c>
      <c r="BC30" s="1047">
        <f t="shared" si="40"/>
        <v>2.2774556117045899E-4</v>
      </c>
      <c r="BD30" s="1046" t="e">
        <f>BD14/BD$15</f>
        <v>#DIV/0!</v>
      </c>
      <c r="BE30" s="1046" t="e">
        <f t="shared" ref="BE30" si="41">BE14/BE$15</f>
        <v>#DIV/0!</v>
      </c>
      <c r="BF30" s="1485"/>
      <c r="BG30" s="209"/>
      <c r="BJ30" s="209"/>
      <c r="BM30" s="646"/>
      <c r="BN30" s="1042"/>
      <c r="BO30" s="1012"/>
      <c r="BP30" s="1043"/>
      <c r="BQ30" s="1043"/>
      <c r="BR30" s="1043"/>
      <c r="BS30" s="1043"/>
      <c r="BT30" s="1043"/>
      <c r="BU30" s="1038"/>
      <c r="BV30" s="1038"/>
      <c r="BW30" s="1038"/>
      <c r="BX30" s="1038"/>
      <c r="BY30" s="1038"/>
      <c r="BZ30" s="1038"/>
      <c r="CA30" s="1038"/>
      <c r="CB30" s="4"/>
    </row>
    <row r="31" spans="19:80" ht="23.25" customHeight="1" thickTop="1">
      <c r="S31" s="1569" t="s">
        <v>68</v>
      </c>
      <c r="T31" s="1048"/>
      <c r="U31" s="1049"/>
      <c r="W31" s="1907" t="s">
        <v>425</v>
      </c>
      <c r="X31" s="1245"/>
      <c r="Y31" s="1049"/>
      <c r="Z31" s="1050"/>
      <c r="AA31" s="1656">
        <f>AA15/AA$15</f>
        <v>1</v>
      </c>
      <c r="AB31" s="1656">
        <f t="shared" ref="AB31:BA31" si="42">AB15/AB$15</f>
        <v>1</v>
      </c>
      <c r="AC31" s="1656">
        <f t="shared" si="42"/>
        <v>1</v>
      </c>
      <c r="AD31" s="1656">
        <f t="shared" si="42"/>
        <v>1</v>
      </c>
      <c r="AE31" s="1656">
        <f t="shared" si="42"/>
        <v>1</v>
      </c>
      <c r="AF31" s="1656">
        <f t="shared" si="42"/>
        <v>1</v>
      </c>
      <c r="AG31" s="1656">
        <f t="shared" si="42"/>
        <v>1</v>
      </c>
      <c r="AH31" s="1656">
        <f t="shared" si="42"/>
        <v>1</v>
      </c>
      <c r="AI31" s="1656">
        <f t="shared" si="42"/>
        <v>1</v>
      </c>
      <c r="AJ31" s="1656">
        <f t="shared" si="42"/>
        <v>1</v>
      </c>
      <c r="AK31" s="1656">
        <f t="shared" si="42"/>
        <v>1</v>
      </c>
      <c r="AL31" s="1656">
        <f t="shared" si="42"/>
        <v>1</v>
      </c>
      <c r="AM31" s="1656">
        <f t="shared" si="42"/>
        <v>1</v>
      </c>
      <c r="AN31" s="1656">
        <f t="shared" si="42"/>
        <v>1</v>
      </c>
      <c r="AO31" s="1656">
        <f t="shared" si="42"/>
        <v>1</v>
      </c>
      <c r="AP31" s="1656">
        <f t="shared" si="42"/>
        <v>1</v>
      </c>
      <c r="AQ31" s="1656">
        <f t="shared" si="42"/>
        <v>1</v>
      </c>
      <c r="AR31" s="1656">
        <f t="shared" si="42"/>
        <v>1</v>
      </c>
      <c r="AS31" s="1656">
        <f t="shared" si="42"/>
        <v>1</v>
      </c>
      <c r="AT31" s="1656">
        <f t="shared" si="42"/>
        <v>1</v>
      </c>
      <c r="AU31" s="1656">
        <f t="shared" si="42"/>
        <v>1</v>
      </c>
      <c r="AV31" s="1656">
        <f t="shared" si="42"/>
        <v>1</v>
      </c>
      <c r="AW31" s="1656">
        <f t="shared" si="42"/>
        <v>1</v>
      </c>
      <c r="AX31" s="1656">
        <f t="shared" si="42"/>
        <v>1</v>
      </c>
      <c r="AY31" s="1656">
        <f t="shared" si="42"/>
        <v>1</v>
      </c>
      <c r="AZ31" s="1656">
        <f>AZ15/AZ$15</f>
        <v>1</v>
      </c>
      <c r="BA31" s="1656">
        <f t="shared" si="42"/>
        <v>1</v>
      </c>
      <c r="BB31" s="1656">
        <f t="shared" ref="BB31:BC31" si="43">BB15/BB$15</f>
        <v>1</v>
      </c>
      <c r="BC31" s="1051">
        <f t="shared" si="43"/>
        <v>1</v>
      </c>
      <c r="BD31" s="1051" t="e">
        <f>BD15/BD$15</f>
        <v>#DIV/0!</v>
      </c>
      <c r="BE31" s="1051" t="e">
        <f t="shared" ref="BE31" si="44">BE15/BE$15</f>
        <v>#DIV/0!</v>
      </c>
      <c r="BF31" s="1479"/>
      <c r="BG31" s="1052"/>
      <c r="BH31" s="1053"/>
      <c r="BI31" s="1054"/>
      <c r="BJ31" s="209"/>
      <c r="BM31" s="646"/>
      <c r="BN31" s="1042"/>
      <c r="BO31" s="1012"/>
      <c r="BP31" s="1043"/>
      <c r="BQ31" s="1043"/>
      <c r="BR31" s="1043"/>
      <c r="BS31" s="1043"/>
      <c r="BT31" s="1043"/>
      <c r="BU31" s="1038"/>
      <c r="BV31" s="1038"/>
      <c r="BW31" s="1038"/>
      <c r="BX31" s="1038"/>
      <c r="BY31" s="1038"/>
      <c r="BZ31" s="1038"/>
      <c r="CA31" s="1038"/>
      <c r="CB31" s="4"/>
    </row>
    <row r="32" spans="19:80" ht="15">
      <c r="S32" s="1014"/>
      <c r="T32" s="977"/>
      <c r="U32" s="1015"/>
      <c r="W32" s="1014"/>
      <c r="Y32" s="1015"/>
      <c r="Z32" s="1012"/>
      <c r="AA32" s="1016"/>
      <c r="AB32" s="1016"/>
      <c r="AC32" s="1016"/>
      <c r="AD32" s="1016"/>
      <c r="AE32" s="1016"/>
      <c r="AF32" s="1016"/>
      <c r="AG32" s="1016"/>
      <c r="AH32" s="1016"/>
      <c r="AI32" s="1016"/>
      <c r="AJ32" s="1016"/>
      <c r="AK32" s="1016"/>
      <c r="AL32" s="1016"/>
      <c r="AM32" s="1016"/>
      <c r="AN32" s="1016"/>
      <c r="AO32" s="1016"/>
      <c r="AP32" s="1016"/>
      <c r="AQ32" s="4"/>
      <c r="AR32" s="4"/>
      <c r="AS32" s="4"/>
      <c r="AT32" s="4"/>
      <c r="AU32" s="4"/>
      <c r="AV32" s="4"/>
      <c r="AW32" s="4"/>
      <c r="AX32" s="4"/>
      <c r="AY32" s="4"/>
      <c r="AZ32" s="4"/>
      <c r="BA32" s="4"/>
      <c r="BB32" s="4"/>
      <c r="BC32" s="4"/>
      <c r="BD32" s="4"/>
      <c r="BE32" s="4"/>
      <c r="BF32" s="1466"/>
      <c r="BG32" s="4"/>
      <c r="BH32" s="4"/>
      <c r="BI32" s="1055"/>
      <c r="BJ32" s="4"/>
    </row>
    <row r="33" spans="19:80" ht="21.75" customHeight="1">
      <c r="S33" s="1" t="s">
        <v>157</v>
      </c>
      <c r="T33" s="977"/>
      <c r="W33" s="1" t="s">
        <v>1069</v>
      </c>
      <c r="Y33" s="1017"/>
      <c r="AA33" s="4"/>
      <c r="BG33" s="36"/>
      <c r="BI33" s="4"/>
    </row>
    <row r="34" spans="19:80">
      <c r="S34" s="1018" t="s">
        <v>64</v>
      </c>
      <c r="T34" s="1019"/>
      <c r="U34" s="1020" t="s">
        <v>1</v>
      </c>
      <c r="W34" s="1241" t="s">
        <v>426</v>
      </c>
      <c r="X34" s="1019"/>
      <c r="Y34" s="1020" t="s">
        <v>1</v>
      </c>
      <c r="Z34" s="1021"/>
      <c r="AA34" s="10">
        <v>1990</v>
      </c>
      <c r="AB34" s="10">
        <f t="shared" ref="AB34:BE34" si="45">AA34+1</f>
        <v>1991</v>
      </c>
      <c r="AC34" s="10">
        <f t="shared" si="45"/>
        <v>1992</v>
      </c>
      <c r="AD34" s="10">
        <f t="shared" si="45"/>
        <v>1993</v>
      </c>
      <c r="AE34" s="10">
        <f t="shared" si="45"/>
        <v>1994</v>
      </c>
      <c r="AF34" s="10">
        <f t="shared" si="45"/>
        <v>1995</v>
      </c>
      <c r="AG34" s="10">
        <f t="shared" si="45"/>
        <v>1996</v>
      </c>
      <c r="AH34" s="10">
        <f t="shared" si="45"/>
        <v>1997</v>
      </c>
      <c r="AI34" s="10">
        <f t="shared" si="45"/>
        <v>1998</v>
      </c>
      <c r="AJ34" s="1022">
        <f t="shared" si="45"/>
        <v>1999</v>
      </c>
      <c r="AK34" s="1022">
        <f t="shared" si="45"/>
        <v>2000</v>
      </c>
      <c r="AL34" s="1022">
        <f t="shared" si="45"/>
        <v>2001</v>
      </c>
      <c r="AM34" s="1022">
        <f t="shared" si="45"/>
        <v>2002</v>
      </c>
      <c r="AN34" s="10">
        <f t="shared" si="45"/>
        <v>2003</v>
      </c>
      <c r="AO34" s="10">
        <f t="shared" si="45"/>
        <v>2004</v>
      </c>
      <c r="AP34" s="10">
        <f t="shared" si="45"/>
        <v>2005</v>
      </c>
      <c r="AQ34" s="10">
        <f t="shared" si="45"/>
        <v>2006</v>
      </c>
      <c r="AR34" s="39">
        <f t="shared" si="45"/>
        <v>2007</v>
      </c>
      <c r="AS34" s="1023">
        <f t="shared" si="45"/>
        <v>2008</v>
      </c>
      <c r="AT34" s="10">
        <f t="shared" si="45"/>
        <v>2009</v>
      </c>
      <c r="AU34" s="1023">
        <f t="shared" si="45"/>
        <v>2010</v>
      </c>
      <c r="AV34" s="1022">
        <f t="shared" si="45"/>
        <v>2011</v>
      </c>
      <c r="AW34" s="10">
        <f t="shared" si="45"/>
        <v>2012</v>
      </c>
      <c r="AX34" s="10">
        <f t="shared" si="45"/>
        <v>2013</v>
      </c>
      <c r="AY34" s="39">
        <f t="shared" si="45"/>
        <v>2014</v>
      </c>
      <c r="AZ34" s="39">
        <f t="shared" si="45"/>
        <v>2015</v>
      </c>
      <c r="BA34" s="10">
        <f t="shared" si="45"/>
        <v>2016</v>
      </c>
      <c r="BB34" s="10">
        <f t="shared" si="45"/>
        <v>2017</v>
      </c>
      <c r="BC34" s="10">
        <f t="shared" si="45"/>
        <v>2018</v>
      </c>
      <c r="BD34" s="1022">
        <f t="shared" si="45"/>
        <v>2019</v>
      </c>
      <c r="BE34" s="10">
        <f t="shared" si="45"/>
        <v>2020</v>
      </c>
      <c r="BF34" s="1471"/>
      <c r="BI34" s="4"/>
    </row>
    <row r="35" spans="19:80" ht="18">
      <c r="S35" s="1026" t="s">
        <v>411</v>
      </c>
      <c r="T35" s="980"/>
      <c r="U35" s="978">
        <v>1</v>
      </c>
      <c r="W35" s="42" t="s">
        <v>1369</v>
      </c>
      <c r="X35" s="1233"/>
      <c r="Y35" s="978">
        <v>1</v>
      </c>
      <c r="Z35" s="1027"/>
      <c r="AA35" s="1910"/>
      <c r="AB35" s="208">
        <f t="shared" ref="AB35:BB35" si="46">AB5/$AA5-1</f>
        <v>9.8630122034857326E-3</v>
      </c>
      <c r="AC35" s="208">
        <f t="shared" si="46"/>
        <v>1.797263575221697E-2</v>
      </c>
      <c r="AD35" s="208">
        <f t="shared" si="46"/>
        <v>1.1679547729325002E-2</v>
      </c>
      <c r="AE35" s="208">
        <f t="shared" si="46"/>
        <v>5.8838312225510947E-2</v>
      </c>
      <c r="AF35" s="208">
        <f t="shared" si="46"/>
        <v>6.9377400882806528E-2</v>
      </c>
      <c r="AG35" s="208">
        <f t="shared" si="46"/>
        <v>7.9653963465988076E-2</v>
      </c>
      <c r="AH35" s="208">
        <f t="shared" si="46"/>
        <v>7.3710400336576942E-2</v>
      </c>
      <c r="AI35" s="208">
        <f t="shared" si="46"/>
        <v>3.9273246611999379E-2</v>
      </c>
      <c r="AJ35" s="208">
        <f t="shared" si="46"/>
        <v>7.0711298696976455E-2</v>
      </c>
      <c r="AK35" s="208">
        <f t="shared" si="46"/>
        <v>9.0390891774159599E-2</v>
      </c>
      <c r="AL35" s="208">
        <f t="shared" si="46"/>
        <v>7.7435359959816097E-2</v>
      </c>
      <c r="AM35" s="208">
        <f t="shared" si="46"/>
        <v>0.10234288562532812</v>
      </c>
      <c r="AN35" s="208">
        <f t="shared" si="46"/>
        <v>0.10925292832684064</v>
      </c>
      <c r="AO35" s="208">
        <f t="shared" si="46"/>
        <v>0.10507871234595312</v>
      </c>
      <c r="AP35" s="208">
        <f t="shared" si="46"/>
        <v>0.11116200905267082</v>
      </c>
      <c r="AQ35" s="208">
        <f t="shared" si="46"/>
        <v>9.114734152192927E-2</v>
      </c>
      <c r="AR35" s="208">
        <f t="shared" si="46"/>
        <v>0.12168782457371807</v>
      </c>
      <c r="AS35" s="208">
        <f t="shared" si="46"/>
        <v>6.0773283027260705E-2</v>
      </c>
      <c r="AT35" s="597">
        <f t="shared" si="46"/>
        <v>1.0763359264476247E-3</v>
      </c>
      <c r="AU35" s="208">
        <f t="shared" si="46"/>
        <v>4.5197845504704404E-2</v>
      </c>
      <c r="AV35" s="208">
        <f t="shared" si="46"/>
        <v>8.8154546176216986E-2</v>
      </c>
      <c r="AW35" s="208">
        <f t="shared" si="46"/>
        <v>0.12355271056046169</v>
      </c>
      <c r="AX35" s="208">
        <f t="shared" si="46"/>
        <v>0.13152030264275805</v>
      </c>
      <c r="AY35" s="208">
        <f t="shared" si="46"/>
        <v>8.7075209012053012E-2</v>
      </c>
      <c r="AZ35" s="208">
        <f t="shared" si="46"/>
        <v>5.2461785438893571E-2</v>
      </c>
      <c r="BA35" s="208">
        <f t="shared" si="46"/>
        <v>3.557213026988193E-2</v>
      </c>
      <c r="BB35" s="208">
        <f t="shared" si="46"/>
        <v>2.2222742104417215E-2</v>
      </c>
      <c r="BC35" s="208">
        <f t="shared" ref="BC35:BE35" si="47">BC5/$AA5-1</f>
        <v>-2.2444528467273184E-2</v>
      </c>
      <c r="BD35" s="208">
        <f t="shared" si="47"/>
        <v>-1</v>
      </c>
      <c r="BE35" s="208">
        <f t="shared" si="47"/>
        <v>-1</v>
      </c>
      <c r="BF35" s="1479"/>
      <c r="BG35" s="2"/>
      <c r="BH35" s="2"/>
      <c r="BI35" s="4"/>
      <c r="BJ35" s="2"/>
    </row>
    <row r="36" spans="19:80" ht="16">
      <c r="S36" s="1028"/>
      <c r="T36" s="986" t="s">
        <v>65</v>
      </c>
      <c r="U36" s="978">
        <v>1</v>
      </c>
      <c r="W36" s="42"/>
      <c r="X36" s="986" t="s">
        <v>772</v>
      </c>
      <c r="Y36" s="978">
        <v>1</v>
      </c>
      <c r="Z36" s="1027"/>
      <c r="AA36" s="1910"/>
      <c r="AB36" s="208">
        <f t="shared" ref="AB36:BB36" si="48">AB6/$AA6-1</f>
        <v>9.6147125670220657E-3</v>
      </c>
      <c r="AC36" s="208">
        <f t="shared" si="48"/>
        <v>1.7095284688415369E-2</v>
      </c>
      <c r="AD36" s="208">
        <f t="shared" si="48"/>
        <v>1.2579900614406725E-2</v>
      </c>
      <c r="AE36" s="208">
        <f t="shared" si="48"/>
        <v>5.926901523100736E-2</v>
      </c>
      <c r="AF36" s="208">
        <f t="shared" si="48"/>
        <v>6.9756796990021908E-2</v>
      </c>
      <c r="AG36" s="208">
        <f t="shared" si="48"/>
        <v>7.9828763751554899E-2</v>
      </c>
      <c r="AH36" s="208">
        <f t="shared" si="48"/>
        <v>7.4360651461032878E-2</v>
      </c>
      <c r="AI36" s="208">
        <f t="shared" si="48"/>
        <v>4.269208600791341E-2</v>
      </c>
      <c r="AJ36" s="208">
        <f t="shared" si="48"/>
        <v>7.6722720273967093E-2</v>
      </c>
      <c r="AK36" s="208">
        <f t="shared" si="48"/>
        <v>9.6226307601168903E-2</v>
      </c>
      <c r="AL36" s="208">
        <f t="shared" si="48"/>
        <v>8.4105322762046741E-2</v>
      </c>
      <c r="AM36" s="208">
        <f t="shared" si="48"/>
        <v>0.1137339324120672</v>
      </c>
      <c r="AN36" s="208">
        <f t="shared" si="48"/>
        <v>0.12151552509854535</v>
      </c>
      <c r="AO36" s="208">
        <f t="shared" si="48"/>
        <v>0.11790377476845659</v>
      </c>
      <c r="AP36" s="208">
        <f t="shared" si="48"/>
        <v>0.12453439405228428</v>
      </c>
      <c r="AQ36" s="208">
        <f t="shared" si="48"/>
        <v>0.10411104335428867</v>
      </c>
      <c r="AR36" s="208">
        <f t="shared" si="48"/>
        <v>0.13761852107105166</v>
      </c>
      <c r="AS36" s="208">
        <f t="shared" si="48"/>
        <v>7.4420771356966897E-2</v>
      </c>
      <c r="AT36" s="208">
        <f t="shared" si="48"/>
        <v>1.8321846902336292E-2</v>
      </c>
      <c r="AU36" s="208">
        <f t="shared" si="48"/>
        <v>6.5061653421495391E-2</v>
      </c>
      <c r="AV36" s="208">
        <f t="shared" si="48"/>
        <v>0.1127918618103918</v>
      </c>
      <c r="AW36" s="208">
        <f t="shared" si="48"/>
        <v>0.14963282420240587</v>
      </c>
      <c r="AX36" s="208">
        <f t="shared" si="48"/>
        <v>0.15709158363260523</v>
      </c>
      <c r="AY36" s="208">
        <f t="shared" si="48"/>
        <v>0.11012322809766739</v>
      </c>
      <c r="AZ36" s="208">
        <f t="shared" si="48"/>
        <v>7.338236131186715E-2</v>
      </c>
      <c r="BA36" s="208">
        <f t="shared" si="48"/>
        <v>5.5236922059620053E-2</v>
      </c>
      <c r="BB36" s="208">
        <f t="shared" si="48"/>
        <v>3.9875955478501313E-2</v>
      </c>
      <c r="BC36" s="208">
        <f t="shared" ref="BC36:BE36" si="49">BC6/$AA6-1</f>
        <v>-7.7574187138889084E-3</v>
      </c>
      <c r="BD36" s="208">
        <f t="shared" si="49"/>
        <v>-1</v>
      </c>
      <c r="BE36" s="208">
        <f t="shared" si="49"/>
        <v>-1</v>
      </c>
      <c r="BF36" s="1479"/>
      <c r="BG36" s="2"/>
      <c r="BH36" s="2"/>
      <c r="BI36" s="4"/>
      <c r="BJ36" s="2"/>
    </row>
    <row r="37" spans="19:80" ht="16">
      <c r="S37" s="1031"/>
      <c r="T37" s="989" t="s">
        <v>66</v>
      </c>
      <c r="U37" s="978">
        <v>1</v>
      </c>
      <c r="W37" s="638"/>
      <c r="X37" s="986" t="s">
        <v>773</v>
      </c>
      <c r="Y37" s="978">
        <v>1</v>
      </c>
      <c r="Z37" s="1027"/>
      <c r="AA37" s="1910"/>
      <c r="AB37" s="208">
        <f t="shared" ref="AB37:AX37" si="50">AB7/$AA7-1</f>
        <v>1.2615580476450061E-2</v>
      </c>
      <c r="AC37" s="208">
        <f t="shared" ref="AC37:AC45" si="51">AC7/$AA7-1</f>
        <v>2.7698661681474279E-2</v>
      </c>
      <c r="AD37" s="208">
        <f t="shared" si="50"/>
        <v>1.698531159009864E-3</v>
      </c>
      <c r="AE37" s="208">
        <f t="shared" si="50"/>
        <v>5.4063680071857245E-2</v>
      </c>
      <c r="AF37" s="208">
        <f t="shared" si="50"/>
        <v>6.5171540163552644E-2</v>
      </c>
      <c r="AG37" s="208">
        <f t="shared" si="50"/>
        <v>7.7716184873117378E-2</v>
      </c>
      <c r="AH37" s="208">
        <f t="shared" si="50"/>
        <v>6.6501929796193959E-2</v>
      </c>
      <c r="AI37" s="208">
        <f t="shared" si="50"/>
        <v>1.3731151999003544E-3</v>
      </c>
      <c r="AJ37" s="208">
        <f t="shared" si="50"/>
        <v>4.0706521624300773E-3</v>
      </c>
      <c r="AK37" s="208">
        <f t="shared" si="50"/>
        <v>2.5701387215325333E-2</v>
      </c>
      <c r="AL37" s="208">
        <f t="shared" si="50"/>
        <v>3.4943415485702012E-3</v>
      </c>
      <c r="AM37" s="208">
        <f t="shared" si="50"/>
        <v>-2.393452028463261E-2</v>
      </c>
      <c r="AN37" s="208">
        <f t="shared" si="50"/>
        <v>-2.6686194656432738E-2</v>
      </c>
      <c r="AO37" s="208">
        <f t="shared" si="50"/>
        <v>-3.7095720229673113E-2</v>
      </c>
      <c r="AP37" s="208">
        <f t="shared" si="50"/>
        <v>-3.7079861970655603E-2</v>
      </c>
      <c r="AQ37" s="208">
        <f t="shared" si="50"/>
        <v>-5.2564002047154168E-2</v>
      </c>
      <c r="AR37" s="208">
        <f t="shared" si="50"/>
        <v>-5.4914648024681267E-2</v>
      </c>
      <c r="AS37" s="208">
        <f t="shared" si="50"/>
        <v>-9.0518293219095325E-2</v>
      </c>
      <c r="AT37" s="208">
        <f t="shared" si="50"/>
        <v>-0.19010173843298195</v>
      </c>
      <c r="AU37" s="208">
        <f t="shared" si="50"/>
        <v>-0.1750058093645025</v>
      </c>
      <c r="AV37" s="208">
        <f t="shared" si="50"/>
        <v>-0.18496664848785327</v>
      </c>
      <c r="AW37" s="208">
        <f t="shared" si="50"/>
        <v>-0.1655628692627743</v>
      </c>
      <c r="AX37" s="208">
        <f t="shared" si="50"/>
        <v>-0.15195452540831211</v>
      </c>
      <c r="AY37" s="208">
        <f t="shared" ref="AY37:BB39" si="52">AY7/$AA7-1</f>
        <v>-0.16842756575337414</v>
      </c>
      <c r="AZ37" s="208">
        <f t="shared" si="52"/>
        <v>-0.17945685214031892</v>
      </c>
      <c r="BA37" s="208">
        <f t="shared" si="52"/>
        <v>-0.18242529713586508</v>
      </c>
      <c r="BB37" s="208">
        <f t="shared" si="52"/>
        <v>-0.17347498722538401</v>
      </c>
      <c r="BC37" s="208">
        <f t="shared" ref="BC37:BE37" si="53">BC7/$AA7-1</f>
        <v>-0.18526100659212197</v>
      </c>
      <c r="BD37" s="208">
        <f t="shared" si="53"/>
        <v>-1</v>
      </c>
      <c r="BE37" s="208">
        <f t="shared" si="53"/>
        <v>-1</v>
      </c>
      <c r="BF37" s="1479"/>
      <c r="BG37" s="2"/>
      <c r="BH37" s="2"/>
      <c r="BI37" s="4"/>
      <c r="BJ37" s="2"/>
    </row>
    <row r="38" spans="19:80" ht="18">
      <c r="S38" s="1034" t="s">
        <v>774</v>
      </c>
      <c r="T38" s="980"/>
      <c r="U38" s="978">
        <v>25</v>
      </c>
      <c r="W38" s="45" t="s">
        <v>775</v>
      </c>
      <c r="X38" s="1233"/>
      <c r="Y38" s="978">
        <v>25</v>
      </c>
      <c r="Z38" s="1027"/>
      <c r="AA38" s="1910"/>
      <c r="AB38" s="208">
        <f t="shared" ref="AB38:AB45" si="54">AB8/$AA8-1</f>
        <v>-2.6087430086443542E-2</v>
      </c>
      <c r="AC38" s="208">
        <f t="shared" si="51"/>
        <v>-6.7490429705223676E-3</v>
      </c>
      <c r="AD38" s="208">
        <f t="shared" ref="AD38:AX38" si="55">AD8/$AA8-1</f>
        <v>-9.8899505040911717E-2</v>
      </c>
      <c r="AE38" s="208">
        <f t="shared" si="55"/>
        <v>-2.266883986973367E-2</v>
      </c>
      <c r="AF38" s="208">
        <f t="shared" si="55"/>
        <v>-5.6104290440436966E-2</v>
      </c>
      <c r="AG38" s="208">
        <f t="shared" si="55"/>
        <v>-8.3226465335322519E-2</v>
      </c>
      <c r="AH38" s="208">
        <f t="shared" si="55"/>
        <v>-0.10013921761742994</v>
      </c>
      <c r="AI38" s="208">
        <f t="shared" si="55"/>
        <v>-0.14207394377259508</v>
      </c>
      <c r="AJ38" s="208">
        <f t="shared" si="55"/>
        <v>-0.14472841866792285</v>
      </c>
      <c r="AK38" s="208">
        <f t="shared" si="55"/>
        <v>-0.14490609609824889</v>
      </c>
      <c r="AL38" s="208">
        <f t="shared" si="55"/>
        <v>-0.16403930550429102</v>
      </c>
      <c r="AM38" s="208">
        <f t="shared" si="55"/>
        <v>-0.17970808213392653</v>
      </c>
      <c r="AN38" s="208">
        <f t="shared" si="55"/>
        <v>-0.21223189084340233</v>
      </c>
      <c r="AO38" s="208">
        <f t="shared" si="55"/>
        <v>-0.18896269727115145</v>
      </c>
      <c r="AP38" s="208">
        <f t="shared" si="55"/>
        <v>-0.19300629997485896</v>
      </c>
      <c r="AQ38" s="208">
        <f t="shared" si="55"/>
        <v>-0.20610256160925056</v>
      </c>
      <c r="AR38" s="208">
        <f t="shared" si="55"/>
        <v>-0.19989340054720173</v>
      </c>
      <c r="AS38" s="208">
        <f t="shared" si="55"/>
        <v>-0.20664461748004659</v>
      </c>
      <c r="AT38" s="208">
        <f t="shared" si="55"/>
        <v>-0.22832715757323241</v>
      </c>
      <c r="AU38" s="208">
        <f t="shared" si="55"/>
        <v>-0.21691166636535109</v>
      </c>
      <c r="AV38" s="208">
        <f t="shared" si="55"/>
        <v>-0.23959210235928363</v>
      </c>
      <c r="AW38" s="208">
        <f t="shared" si="55"/>
        <v>-0.2592281633571859</v>
      </c>
      <c r="AX38" s="208">
        <f t="shared" si="55"/>
        <v>-0.26757018492208784</v>
      </c>
      <c r="AY38" s="208">
        <f t="shared" si="52"/>
        <v>-0.28212564417970776</v>
      </c>
      <c r="AZ38" s="208">
        <f t="shared" si="52"/>
        <v>-0.30063593602269656</v>
      </c>
      <c r="BA38" s="208">
        <f t="shared" si="52"/>
        <v>-0.30803087991425648</v>
      </c>
      <c r="BB38" s="208">
        <f t="shared" si="52"/>
        <v>-0.31926560166333673</v>
      </c>
      <c r="BC38" s="208">
        <f t="shared" ref="BC38:BE38" si="56">BC8/$AA8-1</f>
        <v>-0.32787226085893983</v>
      </c>
      <c r="BD38" s="208">
        <f t="shared" si="56"/>
        <v>-1</v>
      </c>
      <c r="BE38" s="208">
        <f t="shared" si="56"/>
        <v>-1</v>
      </c>
      <c r="BF38" s="1479"/>
      <c r="BG38" s="209"/>
      <c r="BH38" s="209"/>
      <c r="BI38" s="4"/>
      <c r="BJ38" s="209"/>
      <c r="BM38" s="1014"/>
      <c r="BN38" s="1014"/>
      <c r="BO38" s="1035"/>
      <c r="BP38" s="1014"/>
      <c r="BQ38" s="1014"/>
      <c r="BR38" s="1014"/>
      <c r="BS38" s="1014"/>
      <c r="BT38" s="1014"/>
      <c r="BU38" s="1014"/>
      <c r="BV38" s="1014"/>
      <c r="BW38" s="1014"/>
      <c r="BX38" s="1014"/>
      <c r="BY38" s="1014"/>
      <c r="BZ38" s="1014"/>
      <c r="CA38" s="1014"/>
      <c r="CB38" s="2"/>
    </row>
    <row r="39" spans="19:80" ht="18">
      <c r="S39" s="1034" t="s">
        <v>412</v>
      </c>
      <c r="T39" s="980"/>
      <c r="U39" s="978">
        <v>298</v>
      </c>
      <c r="W39" s="1242" t="s">
        <v>1367</v>
      </c>
      <c r="X39" s="1233"/>
      <c r="Y39" s="978">
        <v>298</v>
      </c>
      <c r="Z39" s="1027"/>
      <c r="AA39" s="1910"/>
      <c r="AB39" s="208">
        <f t="shared" si="54"/>
        <v>-9.2653697787162814E-3</v>
      </c>
      <c r="AC39" s="208">
        <f t="shared" si="51"/>
        <v>-3.8623317729290507E-3</v>
      </c>
      <c r="AD39" s="208">
        <f t="shared" ref="AD39:AX39" si="57">AD9/$AA9-1</f>
        <v>-8.1726661057558436E-3</v>
      </c>
      <c r="AE39" s="208">
        <f t="shared" si="57"/>
        <v>3.1219170919809525E-2</v>
      </c>
      <c r="AF39" s="208">
        <f t="shared" si="57"/>
        <v>4.0874644701692331E-2</v>
      </c>
      <c r="AG39" s="208">
        <f t="shared" si="57"/>
        <v>7.6338385480117399E-2</v>
      </c>
      <c r="AH39" s="208">
        <f t="shared" si="57"/>
        <v>0.10166340197292145</v>
      </c>
      <c r="AI39" s="208">
        <f t="shared" si="57"/>
        <v>5.1988176125399077E-2</v>
      </c>
      <c r="AJ39" s="208">
        <f t="shared" si="57"/>
        <v>-0.14083627378550334</v>
      </c>
      <c r="AK39" s="208">
        <f t="shared" si="57"/>
        <v>-6.1812449305534867E-2</v>
      </c>
      <c r="AL39" s="208">
        <f t="shared" si="57"/>
        <v>-0.17529174755051768</v>
      </c>
      <c r="AM39" s="208">
        <f t="shared" si="57"/>
        <v>-0.19263158778502354</v>
      </c>
      <c r="AN39" s="208">
        <f t="shared" si="57"/>
        <v>-0.19759379213405259</v>
      </c>
      <c r="AO39" s="208">
        <f t="shared" si="57"/>
        <v>-0.20291504727864706</v>
      </c>
      <c r="AP39" s="208">
        <f t="shared" si="57"/>
        <v>-0.21688078973779124</v>
      </c>
      <c r="AQ39" s="208">
        <f t="shared" si="57"/>
        <v>-0.22081156148556214</v>
      </c>
      <c r="AR39" s="208">
        <f t="shared" si="57"/>
        <v>-0.24073173791432223</v>
      </c>
      <c r="AS39" s="208">
        <f t="shared" si="57"/>
        <v>-0.26632119689781053</v>
      </c>
      <c r="AT39" s="208">
        <f t="shared" si="57"/>
        <v>-0.286513747530728</v>
      </c>
      <c r="AU39" s="208">
        <f t="shared" si="57"/>
        <v>-0.30369445546269214</v>
      </c>
      <c r="AV39" s="208">
        <f t="shared" si="57"/>
        <v>-0.31641620173726015</v>
      </c>
      <c r="AW39" s="208">
        <f t="shared" si="57"/>
        <v>-0.32642505595851168</v>
      </c>
      <c r="AX39" s="208">
        <f t="shared" si="57"/>
        <v>-0.32562700839025593</v>
      </c>
      <c r="AY39" s="208">
        <f t="shared" si="52"/>
        <v>-0.33802341117756396</v>
      </c>
      <c r="AZ39" s="208">
        <f t="shared" si="52"/>
        <v>-0.34944087926349754</v>
      </c>
      <c r="BA39" s="208">
        <f t="shared" si="52"/>
        <v>-0.36642373953239749</v>
      </c>
      <c r="BB39" s="208">
        <f t="shared" si="52"/>
        <v>-0.35945930767370871</v>
      </c>
      <c r="BC39" s="208">
        <f t="shared" ref="BC39:BE39" si="58">BC9/$AA9-1</f>
        <v>-0.37256706030974596</v>
      </c>
      <c r="BD39" s="208">
        <f t="shared" si="58"/>
        <v>-1</v>
      </c>
      <c r="BE39" s="208">
        <f t="shared" si="58"/>
        <v>-1</v>
      </c>
      <c r="BF39" s="1479"/>
      <c r="BG39" s="209"/>
      <c r="BH39" s="209"/>
      <c r="BI39" s="4"/>
      <c r="BJ39" s="209"/>
      <c r="BM39" s="1036"/>
      <c r="BN39" s="1037"/>
      <c r="BO39" s="1012"/>
      <c r="BP39" s="1038"/>
      <c r="BQ39" s="1038"/>
      <c r="BR39" s="1038"/>
      <c r="BS39" s="1038"/>
      <c r="BT39" s="1038"/>
      <c r="BU39" s="1038"/>
      <c r="BV39" s="1038"/>
      <c r="BW39" s="1038"/>
      <c r="BX39" s="1038"/>
      <c r="BY39" s="1038"/>
      <c r="BZ39" s="1038"/>
      <c r="CA39" s="1038"/>
      <c r="CB39" s="4"/>
    </row>
    <row r="40" spans="19:80" ht="15">
      <c r="S40" s="1039" t="s">
        <v>67</v>
      </c>
      <c r="T40" s="993"/>
      <c r="U40" s="978"/>
      <c r="W40" s="1039" t="s">
        <v>422</v>
      </c>
      <c r="X40" s="1233"/>
      <c r="Y40" s="978"/>
      <c r="Z40" s="1027"/>
      <c r="AA40" s="1910"/>
      <c r="AB40" s="208">
        <f t="shared" si="54"/>
        <v>0.10581172541317185</v>
      </c>
      <c r="AC40" s="208">
        <f t="shared" si="51"/>
        <v>0.16118731058708846</v>
      </c>
      <c r="AD40" s="208">
        <f t="shared" ref="AD40:AZ40" si="59">AD10/$AA10-1</f>
        <v>0.26766531157425777</v>
      </c>
      <c r="AE40" s="208">
        <f t="shared" si="59"/>
        <v>0.40269834317536413</v>
      </c>
      <c r="AF40" s="208">
        <f t="shared" si="59"/>
        <v>0.68216446255536467</v>
      </c>
      <c r="AG40" s="208">
        <f t="shared" si="59"/>
        <v>0.69911566668952063</v>
      </c>
      <c r="AH40" s="208">
        <f t="shared" si="59"/>
        <v>0.67172574932084639</v>
      </c>
      <c r="AI40" s="208">
        <f t="shared" si="59"/>
        <v>0.5195557930868111</v>
      </c>
      <c r="AJ40" s="208">
        <f t="shared" si="59"/>
        <v>0.32878436822755708</v>
      </c>
      <c r="AK40" s="208">
        <f t="shared" si="59"/>
        <v>0.18916942794634273</v>
      </c>
      <c r="AL40" s="208">
        <f t="shared" si="59"/>
        <v>9.8299419497041018E-3</v>
      </c>
      <c r="AM40" s="208">
        <f t="shared" si="59"/>
        <v>-0.10780852620735892</v>
      </c>
      <c r="AN40" s="208">
        <f t="shared" si="59"/>
        <v>-0.12582398673068707</v>
      </c>
      <c r="AO40" s="208">
        <f t="shared" si="59"/>
        <v>-0.22544205549456509</v>
      </c>
      <c r="AP40" s="208">
        <f t="shared" si="59"/>
        <v>-0.2106621661056749</v>
      </c>
      <c r="AQ40" s="208">
        <f t="shared" si="59"/>
        <v>-0.14486849494654308</v>
      </c>
      <c r="AR40" s="208">
        <f t="shared" si="59"/>
        <v>-0.12530233582431538</v>
      </c>
      <c r="AS40" s="208">
        <f t="shared" si="59"/>
        <v>-0.13253924005461848</v>
      </c>
      <c r="AT40" s="208">
        <f t="shared" si="59"/>
        <v>-0.18666508529231962</v>
      </c>
      <c r="AU40" s="208">
        <f t="shared" si="59"/>
        <v>-0.10894935188589894</v>
      </c>
      <c r="AV40" s="208">
        <f t="shared" si="59"/>
        <v>-4.1621352159151637E-2</v>
      </c>
      <c r="AW40" s="208">
        <f t="shared" si="59"/>
        <v>3.2863783867637109E-2</v>
      </c>
      <c r="AX40" s="208">
        <f t="shared" si="59"/>
        <v>0.10528061346159423</v>
      </c>
      <c r="AY40" s="208">
        <f t="shared" si="59"/>
        <v>0.19664760695752181</v>
      </c>
      <c r="AZ40" s="208">
        <f t="shared" si="59"/>
        <v>0.2789689713681176</v>
      </c>
      <c r="BA40" s="208">
        <f t="shared" ref="BA40:BA45" si="60">BA10/$AA10-1</f>
        <v>0.37870240318233228</v>
      </c>
      <c r="BB40" s="208">
        <f t="shared" ref="BB40:BD40" si="61">BB10/$AA10-1</f>
        <v>0.44036524655488596</v>
      </c>
      <c r="BC40" s="208">
        <f t="shared" si="61"/>
        <v>0.49344922567446048</v>
      </c>
      <c r="BD40" s="208">
        <f t="shared" si="61"/>
        <v>-1</v>
      </c>
      <c r="BE40" s="208">
        <f>BE10/$AA10-1</f>
        <v>-1</v>
      </c>
      <c r="BF40" s="1479"/>
      <c r="BG40" s="209"/>
      <c r="BH40" s="209"/>
      <c r="BI40" s="4"/>
      <c r="BJ40" s="209"/>
      <c r="BM40" s="1036"/>
      <c r="BN40" s="1037"/>
      <c r="BO40" s="1012"/>
      <c r="BP40" s="1038"/>
      <c r="BQ40" s="1038"/>
      <c r="BR40" s="1038"/>
      <c r="BS40" s="1038"/>
      <c r="BT40" s="1038"/>
      <c r="BU40" s="1038"/>
      <c r="BV40" s="1038"/>
      <c r="BW40" s="1038"/>
      <c r="BX40" s="1038"/>
      <c r="BY40" s="1038"/>
      <c r="BZ40" s="1038"/>
      <c r="CA40" s="1038"/>
      <c r="CB40" s="4"/>
    </row>
    <row r="41" spans="19:80" ht="42">
      <c r="S41" s="1040"/>
      <c r="T41" s="996" t="s">
        <v>776</v>
      </c>
      <c r="U41" s="997" t="s">
        <v>781</v>
      </c>
      <c r="W41" s="1243"/>
      <c r="X41" s="1238" t="s">
        <v>423</v>
      </c>
      <c r="Y41" s="997" t="s">
        <v>427</v>
      </c>
      <c r="Z41" s="1027"/>
      <c r="AA41" s="1910"/>
      <c r="AB41" s="208">
        <f t="shared" si="54"/>
        <v>8.8957790566543293E-2</v>
      </c>
      <c r="AC41" s="208">
        <f t="shared" si="51"/>
        <v>0.11516937535412164</v>
      </c>
      <c r="AD41" s="208">
        <f t="shared" ref="AD41:AZ41" si="62">AD11/$AA11-1</f>
        <v>0.13788637322829</v>
      </c>
      <c r="AE41" s="208">
        <f t="shared" si="62"/>
        <v>0.32133352895417455</v>
      </c>
      <c r="AF41" s="208">
        <f t="shared" si="62"/>
        <v>0.5825194999564387</v>
      </c>
      <c r="AG41" s="208">
        <f t="shared" si="62"/>
        <v>0.54391343574429252</v>
      </c>
      <c r="AH41" s="208">
        <f t="shared" si="62"/>
        <v>0.53378842393750525</v>
      </c>
      <c r="AI41" s="208">
        <f t="shared" si="62"/>
        <v>0.49018583666207349</v>
      </c>
      <c r="AJ41" s="208">
        <f t="shared" si="62"/>
        <v>0.52948794720372439</v>
      </c>
      <c r="AK41" s="208">
        <f t="shared" si="62"/>
        <v>0.4343179555532457</v>
      </c>
      <c r="AL41" s="208">
        <f t="shared" si="62"/>
        <v>0.22157562694254707</v>
      </c>
      <c r="AM41" s="208">
        <f t="shared" si="62"/>
        <v>1.9085866344463076E-2</v>
      </c>
      <c r="AN41" s="208">
        <f t="shared" si="62"/>
        <v>1.8638148834531298E-2</v>
      </c>
      <c r="AO41" s="208">
        <f t="shared" si="62"/>
        <v>-0.22029107424279337</v>
      </c>
      <c r="AP41" s="208">
        <f t="shared" si="62"/>
        <v>-0.19760397933239793</v>
      </c>
      <c r="AQ41" s="208">
        <f t="shared" si="62"/>
        <v>-8.1734610006585662E-2</v>
      </c>
      <c r="AR41" s="208">
        <f t="shared" si="62"/>
        <v>4.8976884856412273E-2</v>
      </c>
      <c r="AS41" s="208">
        <f t="shared" si="62"/>
        <v>0.21094267474203177</v>
      </c>
      <c r="AT41" s="208">
        <f t="shared" si="62"/>
        <v>0.31393999185721233</v>
      </c>
      <c r="AU41" s="208">
        <f t="shared" si="62"/>
        <v>0.46338109886731149</v>
      </c>
      <c r="AV41" s="208">
        <f t="shared" si="62"/>
        <v>0.63848346043347703</v>
      </c>
      <c r="AW41" s="208">
        <f t="shared" si="62"/>
        <v>0.8428408457249732</v>
      </c>
      <c r="AX41" s="1630">
        <f t="shared" si="62"/>
        <v>1.0150162131523124</v>
      </c>
      <c r="AY41" s="1630">
        <f t="shared" si="62"/>
        <v>1.2459689678985928</v>
      </c>
      <c r="AZ41" s="1630">
        <f t="shared" si="62"/>
        <v>1.4643506059098659</v>
      </c>
      <c r="BA41" s="1630">
        <f t="shared" si="60"/>
        <v>1.6722264382177627</v>
      </c>
      <c r="BB41" s="1630">
        <f>BB11/$AA11-1</f>
        <v>1.8176138755147626</v>
      </c>
      <c r="BC41" s="1630">
        <f t="shared" ref="BC41:BE41" si="63">BC11/$AA11-1</f>
        <v>1.9492062909324526</v>
      </c>
      <c r="BD41" s="208">
        <f t="shared" si="63"/>
        <v>-1</v>
      </c>
      <c r="BE41" s="208">
        <f t="shared" si="63"/>
        <v>-1</v>
      </c>
      <c r="BF41" s="1479"/>
      <c r="BG41" s="209"/>
      <c r="BH41" s="209"/>
      <c r="BI41" s="4"/>
      <c r="BJ41" s="209"/>
      <c r="BM41" s="1036"/>
      <c r="BN41" s="1037"/>
      <c r="BO41" s="1038"/>
      <c r="BP41" s="1038"/>
      <c r="BQ41" s="1038"/>
      <c r="BR41" s="1038"/>
      <c r="BS41" s="1038"/>
      <c r="BT41" s="1038"/>
      <c r="BU41" s="1038"/>
      <c r="BV41" s="1038"/>
      <c r="BW41" s="1038"/>
      <c r="BX41" s="1038"/>
      <c r="BY41" s="1038"/>
      <c r="BZ41" s="1038"/>
      <c r="CA41" s="1038"/>
      <c r="CB41" s="4"/>
    </row>
    <row r="42" spans="19:80" ht="28">
      <c r="S42" s="1040"/>
      <c r="T42" s="996" t="s">
        <v>777</v>
      </c>
      <c r="U42" s="997" t="s">
        <v>778</v>
      </c>
      <c r="W42" s="1243"/>
      <c r="X42" s="1238" t="s">
        <v>424</v>
      </c>
      <c r="Y42" s="997" t="s">
        <v>1403</v>
      </c>
      <c r="Z42" s="1027"/>
      <c r="AA42" s="1910"/>
      <c r="AB42" s="208">
        <f t="shared" si="54"/>
        <v>0.14797040261001193</v>
      </c>
      <c r="AC42" s="208">
        <f t="shared" si="51"/>
        <v>0.16484851353830776</v>
      </c>
      <c r="AD42" s="208">
        <f t="shared" ref="AD42:AZ42" si="64">AD12/$AA12-1</f>
        <v>0.6733898337656361</v>
      </c>
      <c r="AE42" s="1630">
        <f t="shared" si="64"/>
        <v>1.0557954533645075</v>
      </c>
      <c r="AF42" s="1630">
        <f t="shared" si="64"/>
        <v>1.6929366132771735</v>
      </c>
      <c r="AG42" s="1630">
        <f t="shared" si="64"/>
        <v>1.7920693201569486</v>
      </c>
      <c r="AH42" s="1630">
        <f t="shared" si="64"/>
        <v>2.056028156115203</v>
      </c>
      <c r="AI42" s="1630">
        <f t="shared" si="64"/>
        <v>1.5336775830373477</v>
      </c>
      <c r="AJ42" s="1630">
        <f t="shared" si="64"/>
        <v>1.0060352094862339</v>
      </c>
      <c r="AK42" s="208">
        <f t="shared" si="64"/>
        <v>0.81565474780023761</v>
      </c>
      <c r="AL42" s="208">
        <f t="shared" si="64"/>
        <v>0.51063102193851773</v>
      </c>
      <c r="AM42" s="208">
        <f t="shared" si="64"/>
        <v>0.40679287516260709</v>
      </c>
      <c r="AN42" s="208">
        <f t="shared" si="64"/>
        <v>0.35399913292164986</v>
      </c>
      <c r="AO42" s="208">
        <f t="shared" si="64"/>
        <v>0.40942324462616742</v>
      </c>
      <c r="AP42" s="208">
        <f t="shared" si="64"/>
        <v>0.31869657888976288</v>
      </c>
      <c r="AQ42" s="208">
        <f t="shared" si="64"/>
        <v>0.37610702425455944</v>
      </c>
      <c r="AR42" s="208">
        <f t="shared" si="64"/>
        <v>0.21065716409355528</v>
      </c>
      <c r="AS42" s="208">
        <f t="shared" si="64"/>
        <v>-0.1217094544439451</v>
      </c>
      <c r="AT42" s="208">
        <f t="shared" si="64"/>
        <v>-0.38114590892502365</v>
      </c>
      <c r="AU42" s="208">
        <f t="shared" si="64"/>
        <v>-0.35015305352667914</v>
      </c>
      <c r="AV42" s="208">
        <f t="shared" si="64"/>
        <v>-0.42571118080215031</v>
      </c>
      <c r="AW42" s="208">
        <f t="shared" si="64"/>
        <v>-0.4745112386269924</v>
      </c>
      <c r="AX42" s="208">
        <f t="shared" si="64"/>
        <v>-0.49840814126899713</v>
      </c>
      <c r="AY42" s="208">
        <f t="shared" si="64"/>
        <v>-0.4859655237894599</v>
      </c>
      <c r="AZ42" s="208">
        <f t="shared" si="64"/>
        <v>-0.49411939894066026</v>
      </c>
      <c r="BA42" s="208">
        <f t="shared" si="60"/>
        <v>-0.483839295933706</v>
      </c>
      <c r="BB42" s="208">
        <f>BB12/$AA12-1</f>
        <v>-0.46291698789436464</v>
      </c>
      <c r="BC42" s="208">
        <f t="shared" ref="BC42:BE42" si="65">BC12/$AA12-1</f>
        <v>-0.46679493089467206</v>
      </c>
      <c r="BD42" s="208">
        <f t="shared" si="65"/>
        <v>-1</v>
      </c>
      <c r="BE42" s="208">
        <f t="shared" si="65"/>
        <v>-1</v>
      </c>
      <c r="BF42" s="1479"/>
      <c r="BG42" s="209"/>
      <c r="BH42" s="209"/>
      <c r="BI42" s="4"/>
      <c r="BJ42" s="209"/>
      <c r="BM42" s="1036"/>
      <c r="BN42" s="1037"/>
      <c r="BO42" s="1038"/>
      <c r="BP42" s="1038"/>
      <c r="BQ42" s="1038"/>
      <c r="BR42" s="1038"/>
      <c r="BS42" s="1038"/>
      <c r="BT42" s="1038"/>
      <c r="BU42" s="1038"/>
      <c r="BV42" s="1038"/>
      <c r="BW42" s="1038"/>
      <c r="BX42" s="1038"/>
      <c r="BY42" s="1038"/>
      <c r="BZ42" s="1038"/>
      <c r="CA42" s="1038"/>
      <c r="CB42" s="4"/>
    </row>
    <row r="43" spans="19:80" ht="18.75" customHeight="1">
      <c r="S43" s="1040"/>
      <c r="T43" s="998" t="s">
        <v>413</v>
      </c>
      <c r="U43" s="981">
        <v>22800</v>
      </c>
      <c r="W43" s="1243"/>
      <c r="X43" s="1238" t="s">
        <v>1370</v>
      </c>
      <c r="Y43" s="981">
        <v>22800</v>
      </c>
      <c r="Z43" s="1027"/>
      <c r="AA43" s="1910"/>
      <c r="AB43" s="208">
        <f t="shared" si="54"/>
        <v>0.10552257582449287</v>
      </c>
      <c r="AC43" s="208">
        <f t="shared" si="51"/>
        <v>0.21678907795562519</v>
      </c>
      <c r="AD43" s="208">
        <f t="shared" ref="AD43:AZ43" si="66">AD13/$AA13-1</f>
        <v>0.2219365903711934</v>
      </c>
      <c r="AE43" s="208">
        <f t="shared" si="66"/>
        <v>0.16886179869525741</v>
      </c>
      <c r="AF43" s="208">
        <f t="shared" si="66"/>
        <v>0.27995605106481269</v>
      </c>
      <c r="AG43" s="208">
        <f t="shared" si="66"/>
        <v>0.32467666935426065</v>
      </c>
      <c r="AH43" s="208">
        <f t="shared" si="66"/>
        <v>0.12921879944927772</v>
      </c>
      <c r="AI43" s="208">
        <f t="shared" si="66"/>
        <v>2.9107341460523184E-2</v>
      </c>
      <c r="AJ43" s="208">
        <f t="shared" si="66"/>
        <v>-0.28587028876379506</v>
      </c>
      <c r="AK43" s="208">
        <f t="shared" si="66"/>
        <v>-0.45281551006819842</v>
      </c>
      <c r="AL43" s="208">
        <f t="shared" si="66"/>
        <v>-0.52793900434169694</v>
      </c>
      <c r="AM43" s="208">
        <f t="shared" si="66"/>
        <v>-0.55366150889473265</v>
      </c>
      <c r="AN43" s="208">
        <f t="shared" si="66"/>
        <v>-0.57927771025294872</v>
      </c>
      <c r="AO43" s="208">
        <f t="shared" si="66"/>
        <v>-0.59076469002750531</v>
      </c>
      <c r="AP43" s="208">
        <f t="shared" si="66"/>
        <v>-0.60876855272106267</v>
      </c>
      <c r="AQ43" s="208">
        <f t="shared" si="66"/>
        <v>-0.59514709803256149</v>
      </c>
      <c r="AR43" s="208">
        <f t="shared" si="66"/>
        <v>-0.63361739062273048</v>
      </c>
      <c r="AS43" s="208">
        <f t="shared" si="66"/>
        <v>-0.67697452022861937</v>
      </c>
      <c r="AT43" s="208">
        <f t="shared" si="66"/>
        <v>-0.81169355821868538</v>
      </c>
      <c r="AU43" s="208">
        <f t="shared" si="66"/>
        <v>-0.81337566290256325</v>
      </c>
      <c r="AV43" s="208">
        <f t="shared" si="66"/>
        <v>-0.82707152717430366</v>
      </c>
      <c r="AW43" s="208">
        <f t="shared" si="66"/>
        <v>-0.82822873956635212</v>
      </c>
      <c r="AX43" s="208">
        <f t="shared" si="66"/>
        <v>-0.83850276187990369</v>
      </c>
      <c r="AY43" s="208">
        <f t="shared" si="66"/>
        <v>-0.84133478840779197</v>
      </c>
      <c r="AZ43" s="208">
        <f t="shared" si="66"/>
        <v>-0.83851408281585893</v>
      </c>
      <c r="BA43" s="208">
        <f t="shared" si="60"/>
        <v>-0.8320212373334126</v>
      </c>
      <c r="BB43" s="208">
        <f>BB13/$AA13-1</f>
        <v>-0.83890594456015299</v>
      </c>
      <c r="BC43" s="208">
        <f t="shared" ref="BC43:BE43" si="67">BC13/$AA13-1</f>
        <v>-0.84102168207358907</v>
      </c>
      <c r="BD43" s="208">
        <f t="shared" si="67"/>
        <v>-1</v>
      </c>
      <c r="BE43" s="208">
        <f t="shared" si="67"/>
        <v>-1</v>
      </c>
      <c r="BF43" s="1479"/>
      <c r="BG43" s="209"/>
      <c r="BH43" s="209"/>
      <c r="BI43" s="4"/>
      <c r="BJ43" s="209"/>
      <c r="BM43" s="646"/>
      <c r="BN43" s="1042"/>
      <c r="BO43" s="1012"/>
      <c r="BP43" s="1043"/>
      <c r="BQ43" s="1043"/>
      <c r="BR43" s="1043"/>
      <c r="BS43" s="1043"/>
      <c r="BT43" s="1043"/>
      <c r="BU43" s="1038"/>
      <c r="BV43" s="1038"/>
      <c r="BW43" s="1038"/>
      <c r="BX43" s="1038"/>
      <c r="BY43" s="1038"/>
      <c r="BZ43" s="1038"/>
      <c r="CA43" s="1038"/>
      <c r="CB43" s="4"/>
    </row>
    <row r="44" spans="19:80" ht="18.75" customHeight="1" thickBot="1">
      <c r="S44" s="1044"/>
      <c r="T44" s="1000" t="s">
        <v>414</v>
      </c>
      <c r="U44" s="981">
        <v>17200</v>
      </c>
      <c r="W44" s="1244"/>
      <c r="X44" s="1240" t="s">
        <v>1368</v>
      </c>
      <c r="Y44" s="981">
        <v>17200</v>
      </c>
      <c r="Z44" s="1045"/>
      <c r="AA44" s="1911"/>
      <c r="AB44" s="1047">
        <f t="shared" si="54"/>
        <v>0</v>
      </c>
      <c r="AC44" s="1047">
        <f t="shared" si="51"/>
        <v>0</v>
      </c>
      <c r="AD44" s="1047">
        <f t="shared" ref="AD44:AZ44" si="68">AD14/$AA14-1</f>
        <v>0.33333333333333304</v>
      </c>
      <c r="AE44" s="1657">
        <f t="shared" si="68"/>
        <v>1.333333333333333</v>
      </c>
      <c r="AF44" s="1657">
        <f t="shared" si="68"/>
        <v>5.1666666666666634</v>
      </c>
      <c r="AG44" s="1657">
        <f t="shared" si="68"/>
        <v>4.9047836226749038</v>
      </c>
      <c r="AH44" s="1657">
        <f t="shared" si="68"/>
        <v>4.2456337622174773</v>
      </c>
      <c r="AI44" s="1657">
        <f t="shared" si="68"/>
        <v>4.7692582387944453</v>
      </c>
      <c r="AJ44" s="1657">
        <f t="shared" si="68"/>
        <v>8.6679111890702156</v>
      </c>
      <c r="AK44" s="1657">
        <f t="shared" si="68"/>
        <v>7.7633822968169142</v>
      </c>
      <c r="AL44" s="1657">
        <f t="shared" si="68"/>
        <v>8.0406081453481075</v>
      </c>
      <c r="AM44" s="1657">
        <f t="shared" si="68"/>
        <v>10.391735595586024</v>
      </c>
      <c r="AN44" s="1657">
        <f t="shared" si="68"/>
        <v>11.759832449954523</v>
      </c>
      <c r="AO44" s="1657">
        <f t="shared" si="68"/>
        <v>13.90464634982799</v>
      </c>
      <c r="AP44" s="1657">
        <f t="shared" si="68"/>
        <v>44.132146791215817</v>
      </c>
      <c r="AQ44" s="1657">
        <f t="shared" si="68"/>
        <v>41.972095173144382</v>
      </c>
      <c r="AR44" s="1657">
        <f t="shared" si="68"/>
        <v>47.660060322886125</v>
      </c>
      <c r="AS44" s="1657">
        <f t="shared" si="68"/>
        <v>44.416936239954346</v>
      </c>
      <c r="AT44" s="1657">
        <f t="shared" si="68"/>
        <v>40.525957247357923</v>
      </c>
      <c r="AU44" s="1657">
        <f t="shared" si="68"/>
        <v>46.217061377636405</v>
      </c>
      <c r="AV44" s="1657">
        <f t="shared" si="68"/>
        <v>54.209691409698678</v>
      </c>
      <c r="AW44" s="1657">
        <f t="shared" si="68"/>
        <v>45.361822274760257</v>
      </c>
      <c r="AX44" s="1657">
        <f t="shared" si="68"/>
        <v>48.593517722437277</v>
      </c>
      <c r="AY44" s="1657">
        <f t="shared" si="68"/>
        <v>33.433375358040117</v>
      </c>
      <c r="AZ44" s="1657">
        <f t="shared" si="68"/>
        <v>16.5109978881632</v>
      </c>
      <c r="BA44" s="1657">
        <f t="shared" si="60"/>
        <v>18.455324354047665</v>
      </c>
      <c r="BB44" s="1657">
        <f t="shared" ref="BB44:BC44" si="69">BB14/$AA14-1</f>
        <v>12.792619232384441</v>
      </c>
      <c r="BC44" s="1657">
        <f t="shared" si="69"/>
        <v>7.6629305658577707</v>
      </c>
      <c r="BD44" s="1047">
        <f>BD14/$AA14-1</f>
        <v>-1</v>
      </c>
      <c r="BE44" s="1047">
        <f>BE14/$AA14-1</f>
        <v>-1</v>
      </c>
      <c r="BF44" s="1479"/>
      <c r="BG44" s="209"/>
      <c r="BH44" s="209"/>
      <c r="BI44" s="4"/>
      <c r="BJ44" s="209"/>
      <c r="BM44" s="646"/>
      <c r="BN44" s="1042"/>
      <c r="BO44" s="1012"/>
      <c r="BP44" s="1043"/>
      <c r="BQ44" s="1043"/>
      <c r="BR44" s="1043"/>
      <c r="BS44" s="1043"/>
      <c r="BT44" s="1043"/>
      <c r="BU44" s="1038"/>
      <c r="BV44" s="1038"/>
      <c r="BW44" s="1038"/>
      <c r="BX44" s="1038"/>
      <c r="BY44" s="1038"/>
      <c r="BZ44" s="1038"/>
      <c r="CA44" s="1038"/>
      <c r="CB44" s="4"/>
    </row>
    <row r="45" spans="19:80" ht="23.25" customHeight="1" thickTop="1">
      <c r="S45" s="1569" t="s">
        <v>68</v>
      </c>
      <c r="T45" s="1048"/>
      <c r="U45" s="1049"/>
      <c r="W45" s="1907" t="s">
        <v>425</v>
      </c>
      <c r="X45" s="1245"/>
      <c r="Y45" s="1049"/>
      <c r="Z45" s="1050"/>
      <c r="AA45" s="1912"/>
      <c r="AB45" s="1051">
        <f t="shared" si="54"/>
        <v>1.0792514020988353E-2</v>
      </c>
      <c r="AC45" s="1051">
        <f t="shared" si="51"/>
        <v>2.0535620892148776E-2</v>
      </c>
      <c r="AD45" s="1051">
        <f t="shared" ref="AD45:AZ45" si="70">AD15/$AA15-1</f>
        <v>1.4427938492288295E-2</v>
      </c>
      <c r="AE45" s="1051">
        <f t="shared" si="70"/>
        <v>6.4840651996320275E-2</v>
      </c>
      <c r="AF45" s="1051">
        <f t="shared" si="70"/>
        <v>8.1280284756275023E-2</v>
      </c>
      <c r="AG45" s="1051">
        <f t="shared" si="70"/>
        <v>9.1068925878877494E-2</v>
      </c>
      <c r="AH45" s="1051">
        <f t="shared" si="70"/>
        <v>8.4930350923827724E-2</v>
      </c>
      <c r="AI45" s="1051">
        <f t="shared" si="70"/>
        <v>4.6588038199277371E-2</v>
      </c>
      <c r="AJ45" s="1051">
        <f t="shared" si="70"/>
        <v>6.5075347454188304E-2</v>
      </c>
      <c r="AK45" s="1051">
        <f t="shared" si="70"/>
        <v>8.1131228567059788E-2</v>
      </c>
      <c r="AL45" s="1051">
        <f t="shared" si="70"/>
        <v>6.0836685034320048E-2</v>
      </c>
      <c r="AM45" s="1051">
        <f t="shared" si="70"/>
        <v>7.9324391683491591E-2</v>
      </c>
      <c r="AN45" s="1051">
        <f t="shared" si="70"/>
        <v>8.3873633758666077E-2</v>
      </c>
      <c r="AO45" s="1051">
        <f t="shared" si="70"/>
        <v>7.7980970569520913E-2</v>
      </c>
      <c r="AP45" s="1051">
        <f t="shared" si="70"/>
        <v>8.3451623758797E-2</v>
      </c>
      <c r="AQ45" s="1051">
        <f t="shared" si="70"/>
        <v>6.6458217651864882E-2</v>
      </c>
      <c r="AR45" s="1051">
        <f t="shared" si="70"/>
        <v>9.4586176921610976E-2</v>
      </c>
      <c r="AS45" s="1051">
        <f t="shared" si="70"/>
        <v>3.7928405969875012E-2</v>
      </c>
      <c r="AT45" s="1051">
        <f t="shared" si="70"/>
        <v>-1.9303086600924724E-2</v>
      </c>
      <c r="AU45" s="1051">
        <f t="shared" si="70"/>
        <v>2.3078654029439871E-2</v>
      </c>
      <c r="AV45" s="1051">
        <f t="shared" si="70"/>
        <v>6.3033704397644108E-2</v>
      </c>
      <c r="AW45" s="1051">
        <f t="shared" si="70"/>
        <v>9.6464021067724781E-2</v>
      </c>
      <c r="AX45" s="1051">
        <f t="shared" si="70"/>
        <v>0.10547085259718814</v>
      </c>
      <c r="AY45" s="1051">
        <f t="shared" si="70"/>
        <v>6.6631911407689648E-2</v>
      </c>
      <c r="AZ45" s="1051">
        <f t="shared" si="70"/>
        <v>3.6400076945805493E-2</v>
      </c>
      <c r="BA45" s="1051">
        <f t="shared" si="60"/>
        <v>2.3071234569607801E-2</v>
      </c>
      <c r="BB45" s="1051">
        <f>BB15/$AA15-1</f>
        <v>1.2382290155075637E-2</v>
      </c>
      <c r="BC45" s="1051">
        <f t="shared" ref="BC45:BE45" si="71">BC15/$AA15-1</f>
        <v>-2.7531107248441211E-2</v>
      </c>
      <c r="BD45" s="1051">
        <f t="shared" si="71"/>
        <v>-1</v>
      </c>
      <c r="BE45" s="1051">
        <f t="shared" si="71"/>
        <v>-1</v>
      </c>
      <c r="BF45" s="1479"/>
      <c r="BG45" s="209"/>
      <c r="BH45" s="209"/>
      <c r="BI45" s="209"/>
      <c r="BJ45" s="209"/>
      <c r="BM45" s="646"/>
      <c r="BN45" s="1042"/>
      <c r="BO45" s="1012"/>
      <c r="BP45" s="1043"/>
      <c r="BQ45" s="1043"/>
      <c r="BR45" s="1043"/>
      <c r="BS45" s="1043"/>
      <c r="BT45" s="1043"/>
      <c r="BU45" s="1038"/>
      <c r="BV45" s="1038"/>
      <c r="BW45" s="1038"/>
      <c r="BX45" s="1038"/>
      <c r="BY45" s="1038"/>
      <c r="BZ45" s="1038"/>
      <c r="CA45" s="1038"/>
      <c r="CB45" s="4"/>
    </row>
    <row r="46" spans="19:80" ht="15">
      <c r="S46" s="1014"/>
      <c r="T46" s="977"/>
      <c r="U46" s="1015"/>
      <c r="W46" s="1014"/>
      <c r="Y46" s="1015"/>
      <c r="Z46" s="1012"/>
      <c r="AA46" s="1016"/>
      <c r="AB46" s="1016"/>
      <c r="AC46" s="1016"/>
      <c r="AD46" s="1016"/>
      <c r="AE46" s="1016"/>
      <c r="AF46" s="1016"/>
      <c r="AG46" s="1016"/>
      <c r="AH46" s="1016"/>
      <c r="AI46" s="1016"/>
      <c r="AJ46" s="1016"/>
      <c r="AK46" s="1016"/>
      <c r="AL46" s="1016"/>
      <c r="AM46" s="1016"/>
      <c r="AN46" s="1016"/>
      <c r="AO46" s="1016"/>
      <c r="AP46" s="1016"/>
      <c r="AQ46" s="4"/>
      <c r="AR46" s="4"/>
      <c r="AS46" s="4"/>
      <c r="AT46" s="4"/>
      <c r="AU46" s="4"/>
      <c r="AV46" s="4"/>
      <c r="AW46" s="4"/>
      <c r="AX46" s="4"/>
      <c r="AY46" s="4"/>
      <c r="AZ46" s="4"/>
      <c r="BA46" s="4"/>
      <c r="BB46" s="4"/>
      <c r="BC46" s="4"/>
      <c r="BD46" s="4"/>
      <c r="BE46" s="4"/>
      <c r="BF46" s="1466"/>
      <c r="BG46" s="4"/>
      <c r="BH46" s="4"/>
      <c r="BI46" s="4"/>
      <c r="BJ46" s="4"/>
    </row>
    <row r="47" spans="19:80" ht="21.75" customHeight="1">
      <c r="S47" s="1" t="s">
        <v>160</v>
      </c>
      <c r="T47" s="977"/>
      <c r="W47" s="1" t="s">
        <v>1070</v>
      </c>
      <c r="Y47" s="1017"/>
      <c r="BG47" s="36"/>
      <c r="BI47" s="4"/>
    </row>
    <row r="48" spans="19:80">
      <c r="S48" s="1018" t="s">
        <v>64</v>
      </c>
      <c r="T48" s="1019"/>
      <c r="U48" s="1020" t="s">
        <v>1</v>
      </c>
      <c r="W48" s="1241" t="s">
        <v>426</v>
      </c>
      <c r="X48" s="1019"/>
      <c r="Y48" s="1020" t="s">
        <v>1</v>
      </c>
      <c r="Z48" s="1021"/>
      <c r="AA48" s="10">
        <v>1990</v>
      </c>
      <c r="AB48" s="10">
        <f t="shared" ref="AB48:BE48" si="72">AA48+1</f>
        <v>1991</v>
      </c>
      <c r="AC48" s="10">
        <f t="shared" si="72"/>
        <v>1992</v>
      </c>
      <c r="AD48" s="10">
        <f t="shared" si="72"/>
        <v>1993</v>
      </c>
      <c r="AE48" s="10">
        <f t="shared" si="72"/>
        <v>1994</v>
      </c>
      <c r="AF48" s="10">
        <f t="shared" si="72"/>
        <v>1995</v>
      </c>
      <c r="AG48" s="10">
        <f t="shared" si="72"/>
        <v>1996</v>
      </c>
      <c r="AH48" s="10">
        <f t="shared" si="72"/>
        <v>1997</v>
      </c>
      <c r="AI48" s="10">
        <f t="shared" si="72"/>
        <v>1998</v>
      </c>
      <c r="AJ48" s="1022">
        <f t="shared" si="72"/>
        <v>1999</v>
      </c>
      <c r="AK48" s="1022">
        <f t="shared" si="72"/>
        <v>2000</v>
      </c>
      <c r="AL48" s="1022">
        <f t="shared" si="72"/>
        <v>2001</v>
      </c>
      <c r="AM48" s="1022">
        <f t="shared" si="72"/>
        <v>2002</v>
      </c>
      <c r="AN48" s="10">
        <f t="shared" si="72"/>
        <v>2003</v>
      </c>
      <c r="AO48" s="10">
        <f t="shared" si="72"/>
        <v>2004</v>
      </c>
      <c r="AP48" s="10">
        <f t="shared" si="72"/>
        <v>2005</v>
      </c>
      <c r="AQ48" s="10">
        <f t="shared" si="72"/>
        <v>2006</v>
      </c>
      <c r="AR48" s="39">
        <f t="shared" si="72"/>
        <v>2007</v>
      </c>
      <c r="AS48" s="1023">
        <f t="shared" si="72"/>
        <v>2008</v>
      </c>
      <c r="AT48" s="10">
        <f t="shared" si="72"/>
        <v>2009</v>
      </c>
      <c r="AU48" s="1023">
        <f t="shared" si="72"/>
        <v>2010</v>
      </c>
      <c r="AV48" s="1022">
        <f t="shared" si="72"/>
        <v>2011</v>
      </c>
      <c r="AW48" s="10">
        <f t="shared" si="72"/>
        <v>2012</v>
      </c>
      <c r="AX48" s="10">
        <f t="shared" si="72"/>
        <v>2013</v>
      </c>
      <c r="AY48" s="39">
        <f t="shared" si="72"/>
        <v>2014</v>
      </c>
      <c r="AZ48" s="39">
        <f t="shared" si="72"/>
        <v>2015</v>
      </c>
      <c r="BA48" s="10">
        <f t="shared" si="72"/>
        <v>2016</v>
      </c>
      <c r="BB48" s="10">
        <f t="shared" si="72"/>
        <v>2017</v>
      </c>
      <c r="BC48" s="10">
        <f t="shared" si="72"/>
        <v>2018</v>
      </c>
      <c r="BD48" s="1022">
        <f t="shared" si="72"/>
        <v>2019</v>
      </c>
      <c r="BE48" s="10">
        <f t="shared" si="72"/>
        <v>2020</v>
      </c>
      <c r="BF48" s="1471"/>
      <c r="BI48" s="4"/>
    </row>
    <row r="49" spans="19:80" ht="18">
      <c r="S49" s="1026" t="s">
        <v>411</v>
      </c>
      <c r="T49" s="980"/>
      <c r="U49" s="978">
        <v>1</v>
      </c>
      <c r="W49" s="42" t="s">
        <v>1369</v>
      </c>
      <c r="X49" s="1233"/>
      <c r="Y49" s="978">
        <v>1</v>
      </c>
      <c r="Z49" s="1056"/>
      <c r="AA49" s="1910"/>
      <c r="AB49" s="1910"/>
      <c r="AC49" s="1910"/>
      <c r="AD49" s="1910"/>
      <c r="AE49" s="1910"/>
      <c r="AF49" s="1910"/>
      <c r="AG49" s="1910"/>
      <c r="AH49" s="1910"/>
      <c r="AI49" s="1910"/>
      <c r="AJ49" s="1910"/>
      <c r="AK49" s="1910"/>
      <c r="AL49" s="1910"/>
      <c r="AM49" s="1910"/>
      <c r="AN49" s="1910"/>
      <c r="AO49" s="1910"/>
      <c r="AP49" s="1910"/>
      <c r="AQ49" s="208">
        <f t="shared" ref="AQ49:AX49" si="73">AQ5/$AP5-1</f>
        <v>-1.8012375664107849E-2</v>
      </c>
      <c r="AR49" s="208">
        <f t="shared" si="73"/>
        <v>9.4728000375221555E-3</v>
      </c>
      <c r="AS49" s="208">
        <f t="shared" si="73"/>
        <v>-4.5347776125255868E-2</v>
      </c>
      <c r="AT49" s="208">
        <f t="shared" si="73"/>
        <v>-9.907256748282578E-2</v>
      </c>
      <c r="AU49" s="208">
        <f t="shared" si="73"/>
        <v>-5.9365027791225988E-2</v>
      </c>
      <c r="AV49" s="208">
        <f t="shared" si="73"/>
        <v>-2.0705768095931387E-2</v>
      </c>
      <c r="AW49" s="208">
        <f t="shared" si="73"/>
        <v>1.1151120544838244E-2</v>
      </c>
      <c r="AX49" s="208">
        <f t="shared" si="73"/>
        <v>1.8321624951382232E-2</v>
      </c>
      <c r="AY49" s="208">
        <f t="shared" ref="AY49:BA53" si="74">AY5/$AP5-1</f>
        <v>-2.1677127047524891E-2</v>
      </c>
      <c r="AZ49" s="208">
        <f t="shared" si="74"/>
        <v>-5.2827781309606081E-2</v>
      </c>
      <c r="BA49" s="208">
        <f t="shared" si="74"/>
        <v>-6.8027774678179997E-2</v>
      </c>
      <c r="BB49" s="208">
        <f t="shared" ref="BB49:BC49" si="75">BB5/$AP5-1</f>
        <v>-8.0041673692641258E-2</v>
      </c>
      <c r="BC49" s="208">
        <f t="shared" si="75"/>
        <v>-0.12024037577909197</v>
      </c>
      <c r="BD49" s="208">
        <f>BD5/$AP5-1</f>
        <v>-1</v>
      </c>
      <c r="BE49" s="208">
        <f>BE5/$AP5-1</f>
        <v>-1</v>
      </c>
      <c r="BF49" s="1479"/>
      <c r="BG49" s="2"/>
      <c r="BH49" s="2"/>
      <c r="BI49" s="4"/>
      <c r="BJ49" s="2"/>
    </row>
    <row r="50" spans="19:80" ht="16">
      <c r="S50" s="1028"/>
      <c r="T50" s="986" t="s">
        <v>65</v>
      </c>
      <c r="U50" s="978">
        <v>1</v>
      </c>
      <c r="W50" s="42"/>
      <c r="X50" s="986" t="s">
        <v>772</v>
      </c>
      <c r="Y50" s="978">
        <v>1</v>
      </c>
      <c r="Z50" s="1027"/>
      <c r="AA50" s="1910"/>
      <c r="AB50" s="1910"/>
      <c r="AC50" s="1910"/>
      <c r="AD50" s="1910"/>
      <c r="AE50" s="1910"/>
      <c r="AF50" s="1910"/>
      <c r="AG50" s="1910"/>
      <c r="AH50" s="1910"/>
      <c r="AI50" s="1910"/>
      <c r="AJ50" s="1910"/>
      <c r="AK50" s="1910"/>
      <c r="AL50" s="1910"/>
      <c r="AM50" s="1910"/>
      <c r="AN50" s="1910"/>
      <c r="AO50" s="1910"/>
      <c r="AP50" s="1910"/>
      <c r="AQ50" s="208">
        <f t="shared" ref="AQ50:AX53" si="76">AQ6/$AP6-1</f>
        <v>-1.8161606088720417E-2</v>
      </c>
      <c r="AR50" s="208">
        <f t="shared" si="76"/>
        <v>1.1635150590297627E-2</v>
      </c>
      <c r="AS50" s="208">
        <f t="shared" si="76"/>
        <v>-4.4563886138450415E-2</v>
      </c>
      <c r="AT50" s="208">
        <f t="shared" si="76"/>
        <v>-9.4450243328893402E-2</v>
      </c>
      <c r="AU50" s="208">
        <f t="shared" si="76"/>
        <v>-5.2886546596834338E-2</v>
      </c>
      <c r="AV50" s="208">
        <f t="shared" si="76"/>
        <v>-1.0442128141210594E-2</v>
      </c>
      <c r="AW50" s="208">
        <f t="shared" si="76"/>
        <v>2.2318952877625087E-2</v>
      </c>
      <c r="AX50" s="208">
        <f t="shared" si="76"/>
        <v>2.8951706370669905E-2</v>
      </c>
      <c r="AY50" s="208">
        <f t="shared" si="74"/>
        <v>-1.2815229156918795E-2</v>
      </c>
      <c r="AZ50" s="208">
        <f t="shared" si="74"/>
        <v>-4.5487299464527453E-2</v>
      </c>
      <c r="BA50" s="208">
        <f t="shared" si="74"/>
        <v>-6.1623257020133604E-2</v>
      </c>
      <c r="BB50" s="208">
        <f t="shared" ref="BB50:BB59" si="77">BB6/$AP6-1</f>
        <v>-7.5283102963809245E-2</v>
      </c>
      <c r="BC50" s="208">
        <f t="shared" ref="BC50:BE50" si="78">BC6/$AP6-1</f>
        <v>-0.11764141093938163</v>
      </c>
      <c r="BD50" s="208">
        <f t="shared" si="78"/>
        <v>-1</v>
      </c>
      <c r="BE50" s="208">
        <f t="shared" si="78"/>
        <v>-1</v>
      </c>
      <c r="BF50" s="1479"/>
      <c r="BG50" s="2"/>
      <c r="BH50" s="2"/>
      <c r="BI50" s="4"/>
      <c r="BJ50" s="2"/>
    </row>
    <row r="51" spans="19:80" ht="16">
      <c r="S51" s="1031"/>
      <c r="T51" s="989" t="s">
        <v>66</v>
      </c>
      <c r="U51" s="978">
        <v>1</v>
      </c>
      <c r="W51" s="638"/>
      <c r="X51" s="986" t="s">
        <v>773</v>
      </c>
      <c r="Y51" s="978">
        <v>1</v>
      </c>
      <c r="Z51" s="1027"/>
      <c r="AA51" s="1910"/>
      <c r="AB51" s="1910"/>
      <c r="AC51" s="1910"/>
      <c r="AD51" s="1910"/>
      <c r="AE51" s="1910"/>
      <c r="AF51" s="1910"/>
      <c r="AG51" s="1910"/>
      <c r="AH51" s="1910"/>
      <c r="AI51" s="1910"/>
      <c r="AJ51" s="1910"/>
      <c r="AK51" s="1910"/>
      <c r="AL51" s="1910"/>
      <c r="AM51" s="1910"/>
      <c r="AN51" s="1910"/>
      <c r="AO51" s="1910"/>
      <c r="AP51" s="1910"/>
      <c r="AQ51" s="208">
        <f t="shared" si="76"/>
        <v>-1.6080399053848282E-2</v>
      </c>
      <c r="AR51" s="208">
        <f t="shared" si="76"/>
        <v>-1.852156305560837E-2</v>
      </c>
      <c r="AS51" s="208">
        <f t="shared" si="76"/>
        <v>-5.5496223557857771E-2</v>
      </c>
      <c r="AT51" s="208">
        <f t="shared" si="76"/>
        <v>-0.15891440049793937</v>
      </c>
      <c r="AU51" s="208">
        <f t="shared" si="76"/>
        <v>-0.14323716157408228</v>
      </c>
      <c r="AV51" s="208">
        <f t="shared" si="76"/>
        <v>-0.15358156993149408</v>
      </c>
      <c r="AW51" s="208">
        <f t="shared" si="76"/>
        <v>-0.13343059535037294</v>
      </c>
      <c r="AX51" s="208">
        <f t="shared" si="76"/>
        <v>-0.11929822515993094</v>
      </c>
      <c r="AY51" s="208">
        <f t="shared" si="74"/>
        <v>-0.1364056047799842</v>
      </c>
      <c r="AZ51" s="208">
        <f t="shared" si="74"/>
        <v>-0.14785960387228336</v>
      </c>
      <c r="BA51" s="208">
        <f t="shared" si="74"/>
        <v>-0.1509423569255337</v>
      </c>
      <c r="BB51" s="208">
        <f t="shared" si="77"/>
        <v>-0.14164739096002987</v>
      </c>
      <c r="BC51" s="208">
        <f t="shared" ref="BC51:BE51" si="79">BC7/$AP7-1</f>
        <v>-0.15388726309611211</v>
      </c>
      <c r="BD51" s="208">
        <f t="shared" si="79"/>
        <v>-1</v>
      </c>
      <c r="BE51" s="208">
        <f t="shared" si="79"/>
        <v>-1</v>
      </c>
      <c r="BF51" s="1479"/>
      <c r="BG51" s="2"/>
      <c r="BH51" s="2"/>
      <c r="BI51" s="4"/>
      <c r="BJ51" s="2"/>
    </row>
    <row r="52" spans="19:80" ht="18">
      <c r="S52" s="1034" t="s">
        <v>774</v>
      </c>
      <c r="T52" s="980"/>
      <c r="U52" s="978">
        <v>25</v>
      </c>
      <c r="W52" s="45" t="s">
        <v>775</v>
      </c>
      <c r="X52" s="1233"/>
      <c r="Y52" s="978">
        <v>25</v>
      </c>
      <c r="Z52" s="1056"/>
      <c r="AA52" s="1910"/>
      <c r="AB52" s="1910"/>
      <c r="AC52" s="1910"/>
      <c r="AD52" s="1910"/>
      <c r="AE52" s="1910"/>
      <c r="AF52" s="1910"/>
      <c r="AG52" s="1910"/>
      <c r="AH52" s="1910"/>
      <c r="AI52" s="1910"/>
      <c r="AJ52" s="1910"/>
      <c r="AK52" s="1910"/>
      <c r="AL52" s="1910"/>
      <c r="AM52" s="1910"/>
      <c r="AN52" s="1910"/>
      <c r="AO52" s="1910"/>
      <c r="AP52" s="1910"/>
      <c r="AQ52" s="208">
        <f t="shared" si="76"/>
        <v>-1.6228455852856816E-2</v>
      </c>
      <c r="AR52" s="208">
        <f t="shared" si="76"/>
        <v>-8.5342680768488721E-3</v>
      </c>
      <c r="AS52" s="208">
        <f t="shared" si="76"/>
        <v>-1.6900153625440617E-2</v>
      </c>
      <c r="AT52" s="208">
        <f t="shared" si="76"/>
        <v>-4.3768442798590712E-2</v>
      </c>
      <c r="AU52" s="208">
        <f t="shared" si="76"/>
        <v>-2.9622742271404823E-2</v>
      </c>
      <c r="AV52" s="208">
        <f t="shared" si="76"/>
        <v>-5.7727591160839808E-2</v>
      </c>
      <c r="AW52" s="208">
        <f t="shared" si="76"/>
        <v>-8.2059950877266918E-2</v>
      </c>
      <c r="AX52" s="208">
        <f t="shared" si="76"/>
        <v>-9.239710910370913E-2</v>
      </c>
      <c r="AY52" s="208">
        <f t="shared" si="74"/>
        <v>-0.11043375456595561</v>
      </c>
      <c r="AZ52" s="208">
        <f t="shared" si="74"/>
        <v>-0.13337109824337479</v>
      </c>
      <c r="BA52" s="208">
        <f t="shared" si="74"/>
        <v>-0.14253466902630607</v>
      </c>
      <c r="BB52" s="208">
        <f t="shared" si="77"/>
        <v>-0.15645636599708812</v>
      </c>
      <c r="BC52" s="208">
        <f t="shared" ref="BC52:BE52" si="80">BC8/$AP8-1</f>
        <v>-0.16712145445482329</v>
      </c>
      <c r="BD52" s="208">
        <f t="shared" si="80"/>
        <v>-1</v>
      </c>
      <c r="BE52" s="208">
        <f t="shared" si="80"/>
        <v>-1</v>
      </c>
      <c r="BF52" s="1479"/>
      <c r="BG52" s="209"/>
      <c r="BH52" s="209"/>
      <c r="BI52" s="4"/>
      <c r="BJ52" s="209"/>
      <c r="BM52" s="1014"/>
      <c r="BN52" s="1014"/>
      <c r="BO52" s="1035"/>
      <c r="BP52" s="1014"/>
      <c r="BQ52" s="1014"/>
      <c r="BR52" s="1014"/>
      <c r="BS52" s="1014"/>
      <c r="BT52" s="1014"/>
      <c r="BU52" s="1014"/>
      <c r="BV52" s="1014"/>
      <c r="BW52" s="1014"/>
      <c r="BX52" s="1014"/>
      <c r="BY52" s="1014"/>
      <c r="BZ52" s="1014"/>
      <c r="CA52" s="1014"/>
      <c r="CB52" s="2"/>
    </row>
    <row r="53" spans="19:80" ht="18">
      <c r="S53" s="1034" t="s">
        <v>412</v>
      </c>
      <c r="T53" s="980"/>
      <c r="U53" s="978">
        <v>298</v>
      </c>
      <c r="W53" s="1242" t="s">
        <v>1367</v>
      </c>
      <c r="X53" s="1233"/>
      <c r="Y53" s="978">
        <v>298</v>
      </c>
      <c r="Z53" s="1056"/>
      <c r="AA53" s="1910"/>
      <c r="AB53" s="1910"/>
      <c r="AC53" s="1910"/>
      <c r="AD53" s="1910"/>
      <c r="AE53" s="1910"/>
      <c r="AF53" s="1910"/>
      <c r="AG53" s="1910"/>
      <c r="AH53" s="1910"/>
      <c r="AI53" s="1910"/>
      <c r="AJ53" s="1910"/>
      <c r="AK53" s="1910"/>
      <c r="AL53" s="1910"/>
      <c r="AM53" s="1910"/>
      <c r="AN53" s="1910"/>
      <c r="AO53" s="1910"/>
      <c r="AP53" s="1910"/>
      <c r="AQ53" s="208">
        <f t="shared" si="76"/>
        <v>-5.0193785266162694E-3</v>
      </c>
      <c r="AR53" s="208">
        <f t="shared" si="76"/>
        <v>-3.0456344147840597E-2</v>
      </c>
      <c r="AS53" s="208">
        <f t="shared" si="76"/>
        <v>-6.3132670622988996E-2</v>
      </c>
      <c r="AT53" s="208">
        <f t="shared" si="76"/>
        <v>-8.8917443066709789E-2</v>
      </c>
      <c r="AU53" s="208">
        <f t="shared" si="76"/>
        <v>-0.11085625864781612</v>
      </c>
      <c r="AV53" s="208">
        <f t="shared" si="76"/>
        <v>-0.12710122634603971</v>
      </c>
      <c r="AW53" s="208">
        <f t="shared" si="76"/>
        <v>-0.13988198065533619</v>
      </c>
      <c r="AX53" s="208">
        <f t="shared" si="76"/>
        <v>-0.13886291796628714</v>
      </c>
      <c r="AY53" s="208">
        <f t="shared" si="74"/>
        <v>-0.15469243999162152</v>
      </c>
      <c r="AZ53" s="208">
        <f t="shared" si="74"/>
        <v>-0.16927191644465178</v>
      </c>
      <c r="BA53" s="208">
        <f t="shared" si="74"/>
        <v>-0.190958091482056</v>
      </c>
      <c r="BB53" s="208">
        <f t="shared" si="77"/>
        <v>-0.18206489646471369</v>
      </c>
      <c r="BC53" s="208">
        <f t="shared" ref="BC53:BE53" si="81">BC9/$AP9-1</f>
        <v>-0.19880277297734383</v>
      </c>
      <c r="BD53" s="208">
        <f t="shared" si="81"/>
        <v>-1</v>
      </c>
      <c r="BE53" s="208">
        <f t="shared" si="81"/>
        <v>-1</v>
      </c>
      <c r="BF53" s="1479"/>
      <c r="BG53" s="209"/>
      <c r="BH53" s="209"/>
      <c r="BI53" s="4"/>
      <c r="BJ53" s="209"/>
      <c r="BM53" s="1036"/>
      <c r="BN53" s="1037"/>
      <c r="BO53" s="1012"/>
      <c r="BP53" s="1038"/>
      <c r="BQ53" s="1038"/>
      <c r="BR53" s="1038"/>
      <c r="BS53" s="1038"/>
      <c r="BT53" s="1038"/>
      <c r="BU53" s="1038"/>
      <c r="BV53" s="1038"/>
      <c r="BW53" s="1038"/>
      <c r="BX53" s="1038"/>
      <c r="BY53" s="1038"/>
      <c r="BZ53" s="1038"/>
      <c r="CA53" s="1038"/>
      <c r="CB53" s="4"/>
    </row>
    <row r="54" spans="19:80" ht="15">
      <c r="S54" s="1039" t="s">
        <v>67</v>
      </c>
      <c r="T54" s="993"/>
      <c r="U54" s="978"/>
      <c r="W54" s="1039" t="s">
        <v>422</v>
      </c>
      <c r="X54" s="1233"/>
      <c r="Y54" s="978"/>
      <c r="Z54" s="1056"/>
      <c r="AA54" s="1910"/>
      <c r="AB54" s="1910"/>
      <c r="AC54" s="1910"/>
      <c r="AD54" s="1910"/>
      <c r="AE54" s="1910"/>
      <c r="AF54" s="1910"/>
      <c r="AG54" s="1910"/>
      <c r="AH54" s="1910"/>
      <c r="AI54" s="1910"/>
      <c r="AJ54" s="1910"/>
      <c r="AK54" s="1910"/>
      <c r="AL54" s="1910"/>
      <c r="AM54" s="1910"/>
      <c r="AN54" s="1910"/>
      <c r="AO54" s="1910"/>
      <c r="AP54" s="1910"/>
      <c r="AQ54" s="208">
        <f t="shared" ref="AQ54:AZ54" si="82">AQ10/$AP10-1</f>
        <v>8.335299327352419E-2</v>
      </c>
      <c r="AR54" s="208">
        <f t="shared" si="82"/>
        <v>0.10814106028621873</v>
      </c>
      <c r="AS54" s="208">
        <f t="shared" si="82"/>
        <v>9.8972737269699129E-2</v>
      </c>
      <c r="AT54" s="208">
        <f t="shared" si="82"/>
        <v>3.0401533770352485E-2</v>
      </c>
      <c r="AU54" s="208">
        <f t="shared" si="82"/>
        <v>0.12885840492145095</v>
      </c>
      <c r="AV54" s="208">
        <f t="shared" si="82"/>
        <v>0.21415521553367478</v>
      </c>
      <c r="AW54" s="208">
        <f t="shared" si="82"/>
        <v>0.30851929239453479</v>
      </c>
      <c r="AX54" s="208">
        <f t="shared" si="82"/>
        <v>0.40026306354595298</v>
      </c>
      <c r="AY54" s="208">
        <f t="shared" si="82"/>
        <v>0.51601450680967398</v>
      </c>
      <c r="AZ54" s="208">
        <f t="shared" si="82"/>
        <v>0.6203061812685684</v>
      </c>
      <c r="BA54" s="208">
        <f t="shared" ref="BA54:BA59" si="83">BA10/$AP10-1</f>
        <v>0.74665693696738455</v>
      </c>
      <c r="BB54" s="208">
        <f t="shared" si="77"/>
        <v>0.82477664785002425</v>
      </c>
      <c r="BC54" s="208">
        <f t="shared" ref="BC54:BD59" si="84">BC10/$AP10-1</f>
        <v>0.89202792713772316</v>
      </c>
      <c r="BD54" s="208">
        <f t="shared" si="84"/>
        <v>-1</v>
      </c>
      <c r="BE54" s="208">
        <f t="shared" ref="BE54" si="85">BE10/$AP10-1</f>
        <v>-1</v>
      </c>
      <c r="BF54" s="1479"/>
      <c r="BG54" s="209"/>
      <c r="BH54" s="209"/>
      <c r="BI54" s="4"/>
      <c r="BJ54" s="209"/>
      <c r="BM54" s="1036"/>
      <c r="BN54" s="1037"/>
      <c r="BO54" s="1012"/>
      <c r="BP54" s="1038"/>
      <c r="BQ54" s="1038"/>
      <c r="BR54" s="1038"/>
      <c r="BS54" s="1038"/>
      <c r="BT54" s="1038"/>
      <c r="BU54" s="1038"/>
      <c r="BV54" s="1038"/>
      <c r="BW54" s="1038"/>
      <c r="BX54" s="1038"/>
      <c r="BY54" s="1038"/>
      <c r="BZ54" s="1038"/>
      <c r="CA54" s="1038"/>
      <c r="CB54" s="4"/>
    </row>
    <row r="55" spans="19:80" ht="42">
      <c r="S55" s="1040"/>
      <c r="T55" s="996" t="s">
        <v>776</v>
      </c>
      <c r="U55" s="997" t="s">
        <v>781</v>
      </c>
      <c r="W55" s="1243"/>
      <c r="X55" s="1238" t="s">
        <v>423</v>
      </c>
      <c r="Y55" s="997" t="s">
        <v>427</v>
      </c>
      <c r="Z55" s="1056"/>
      <c r="AA55" s="1910"/>
      <c r="AB55" s="1910"/>
      <c r="AC55" s="1910"/>
      <c r="AD55" s="1910"/>
      <c r="AE55" s="1910"/>
      <c r="AF55" s="1910"/>
      <c r="AG55" s="1910"/>
      <c r="AH55" s="1910"/>
      <c r="AI55" s="1910"/>
      <c r="AJ55" s="1910"/>
      <c r="AK55" s="1910"/>
      <c r="AL55" s="1910"/>
      <c r="AM55" s="1910"/>
      <c r="AN55" s="1910"/>
      <c r="AO55" s="1910"/>
      <c r="AP55" s="1910"/>
      <c r="AQ55" s="208">
        <f t="shared" ref="AQ55:AZ55" si="86">AQ11/$AP11-1</f>
        <v>0.14440421729585307</v>
      </c>
      <c r="AR55" s="208">
        <f t="shared" si="86"/>
        <v>0.30730569175013134</v>
      </c>
      <c r="AS55" s="208">
        <f t="shared" si="86"/>
        <v>0.50915837510574202</v>
      </c>
      <c r="AT55" s="208">
        <f t="shared" si="86"/>
        <v>0.63752057339965384</v>
      </c>
      <c r="AU55" s="208">
        <f t="shared" si="86"/>
        <v>0.82376415283037274</v>
      </c>
      <c r="AV55" s="208">
        <f t="shared" si="86"/>
        <v>1.0419885171791368</v>
      </c>
      <c r="AW55" s="208">
        <f t="shared" si="86"/>
        <v>1.2966724637937634</v>
      </c>
      <c r="AX55" s="208">
        <f t="shared" si="86"/>
        <v>1.5112490107762468</v>
      </c>
      <c r="AY55" s="208">
        <f t="shared" si="86"/>
        <v>1.7990778992521954</v>
      </c>
      <c r="AZ55" s="208">
        <f t="shared" si="86"/>
        <v>2.0712398147980591</v>
      </c>
      <c r="BA55" s="208">
        <f t="shared" si="83"/>
        <v>2.3303086872171193</v>
      </c>
      <c r="BB55" s="208">
        <f t="shared" si="77"/>
        <v>2.5115003102464013</v>
      </c>
      <c r="BC55" s="208">
        <f t="shared" si="84"/>
        <v>2.6754996472672952</v>
      </c>
      <c r="BD55" s="208">
        <f t="shared" si="84"/>
        <v>-1</v>
      </c>
      <c r="BE55" s="208">
        <f t="shared" ref="BE55" si="87">BE11/$AP11-1</f>
        <v>-1</v>
      </c>
      <c r="BF55" s="1479"/>
      <c r="BG55" s="209"/>
      <c r="BH55" s="209"/>
      <c r="BI55" s="4"/>
      <c r="BJ55" s="209"/>
      <c r="BM55" s="1036"/>
      <c r="BN55" s="1037"/>
      <c r="BO55" s="1038"/>
      <c r="BP55" s="1038"/>
      <c r="BQ55" s="1038"/>
      <c r="BR55" s="1038"/>
      <c r="BS55" s="1038"/>
      <c r="BT55" s="1038"/>
      <c r="BU55" s="1038"/>
      <c r="BV55" s="1038"/>
      <c r="BW55" s="1038"/>
      <c r="BX55" s="1038"/>
      <c r="BY55" s="1038"/>
      <c r="BZ55" s="1038"/>
      <c r="CA55" s="1038"/>
      <c r="CB55" s="4"/>
    </row>
    <row r="56" spans="19:80" ht="28">
      <c r="S56" s="1040"/>
      <c r="T56" s="996" t="s">
        <v>777</v>
      </c>
      <c r="U56" s="997" t="s">
        <v>778</v>
      </c>
      <c r="W56" s="1243"/>
      <c r="X56" s="1238" t="s">
        <v>424</v>
      </c>
      <c r="Y56" s="997" t="s">
        <v>1403</v>
      </c>
      <c r="Z56" s="1056"/>
      <c r="AA56" s="1910"/>
      <c r="AB56" s="1910"/>
      <c r="AC56" s="1910"/>
      <c r="AD56" s="1910"/>
      <c r="AE56" s="1910"/>
      <c r="AF56" s="1910"/>
      <c r="AG56" s="1910"/>
      <c r="AH56" s="1910"/>
      <c r="AI56" s="1910"/>
      <c r="AJ56" s="1910"/>
      <c r="AK56" s="1910"/>
      <c r="AL56" s="1910"/>
      <c r="AM56" s="1910"/>
      <c r="AN56" s="1910"/>
      <c r="AO56" s="1910"/>
      <c r="AP56" s="1910"/>
      <c r="AQ56" s="208">
        <f t="shared" ref="AQ56:AZ56" si="88">AQ12/$AP12-1</f>
        <v>4.3535750591793931E-2</v>
      </c>
      <c r="AR56" s="208">
        <f t="shared" si="88"/>
        <v>-8.1928941445475023E-2</v>
      </c>
      <c r="AS56" s="208">
        <f t="shared" si="88"/>
        <v>-0.33397071046054783</v>
      </c>
      <c r="AT56" s="208">
        <f t="shared" si="88"/>
        <v>-0.53070774507051344</v>
      </c>
      <c r="AU56" s="208">
        <f t="shared" si="88"/>
        <v>-0.50720510170699007</v>
      </c>
      <c r="AV56" s="208">
        <f t="shared" si="88"/>
        <v>-0.56450268515797997</v>
      </c>
      <c r="AW56" s="208">
        <f t="shared" si="88"/>
        <v>-0.60150896742643623</v>
      </c>
      <c r="AX56" s="208">
        <f t="shared" si="88"/>
        <v>-0.61963057555415579</v>
      </c>
      <c r="AY56" s="208">
        <f t="shared" si="88"/>
        <v>-0.61019503315666745</v>
      </c>
      <c r="AZ56" s="208">
        <f t="shared" si="88"/>
        <v>-0.61637831692469336</v>
      </c>
      <c r="BA56" s="208">
        <f t="shared" si="83"/>
        <v>-0.60858266235826586</v>
      </c>
      <c r="BB56" s="208">
        <f t="shared" si="77"/>
        <v>-0.59271676236711235</v>
      </c>
      <c r="BC56" s="208">
        <f t="shared" si="84"/>
        <v>-0.59565750177782062</v>
      </c>
      <c r="BD56" s="208">
        <f t="shared" si="84"/>
        <v>-1</v>
      </c>
      <c r="BE56" s="208">
        <f t="shared" ref="BE56" si="89">BE12/$AP12-1</f>
        <v>-1</v>
      </c>
      <c r="BF56" s="1479"/>
      <c r="BG56" s="209"/>
      <c r="BH56" s="209"/>
      <c r="BI56" s="4"/>
      <c r="BJ56" s="209"/>
      <c r="BM56" s="1036"/>
      <c r="BN56" s="1037"/>
      <c r="BO56" s="1038"/>
      <c r="BP56" s="1038"/>
      <c r="BQ56" s="1038"/>
      <c r="BR56" s="1038"/>
      <c r="BS56" s="1038"/>
      <c r="BT56" s="1038"/>
      <c r="BU56" s="1038"/>
      <c r="BV56" s="1038"/>
      <c r="BW56" s="1038"/>
      <c r="BX56" s="1038"/>
      <c r="BY56" s="1038"/>
      <c r="BZ56" s="1038"/>
      <c r="CA56" s="1038"/>
      <c r="CB56" s="4"/>
    </row>
    <row r="57" spans="19:80" ht="18.75" customHeight="1">
      <c r="S57" s="1040"/>
      <c r="T57" s="998" t="s">
        <v>413</v>
      </c>
      <c r="U57" s="981">
        <v>22800</v>
      </c>
      <c r="W57" s="1243"/>
      <c r="X57" s="1238" t="s">
        <v>1370</v>
      </c>
      <c r="Y57" s="981">
        <v>22800</v>
      </c>
      <c r="Z57" s="1056"/>
      <c r="AA57" s="1910"/>
      <c r="AB57" s="1910"/>
      <c r="AC57" s="1910"/>
      <c r="AD57" s="1910"/>
      <c r="AE57" s="1910"/>
      <c r="AF57" s="1910"/>
      <c r="AG57" s="1910"/>
      <c r="AH57" s="1910"/>
      <c r="AI57" s="1910"/>
      <c r="AJ57" s="1910"/>
      <c r="AK57" s="1910"/>
      <c r="AL57" s="1910"/>
      <c r="AM57" s="1910"/>
      <c r="AN57" s="1910"/>
      <c r="AO57" s="1910"/>
      <c r="AP57" s="1910"/>
      <c r="AQ57" s="208">
        <f t="shared" ref="AQ57:AZ57" si="90">AQ13/$AP13-1</f>
        <v>3.4816870635630215E-2</v>
      </c>
      <c r="AR57" s="208">
        <f t="shared" si="90"/>
        <v>-6.351441857369744E-2</v>
      </c>
      <c r="AS57" s="208">
        <f t="shared" si="90"/>
        <v>-0.17433661834174519</v>
      </c>
      <c r="AT57" s="208">
        <f t="shared" si="90"/>
        <v>-0.51868275648338336</v>
      </c>
      <c r="AU57" s="208">
        <f t="shared" si="90"/>
        <v>-0.52298226945857251</v>
      </c>
      <c r="AV57" s="208">
        <f t="shared" si="90"/>
        <v>-0.5579893333513064</v>
      </c>
      <c r="AW57" s="208">
        <f t="shared" si="90"/>
        <v>-0.56094720496438077</v>
      </c>
      <c r="AX57" s="208">
        <f t="shared" si="90"/>
        <v>-0.58720793217587841</v>
      </c>
      <c r="AY57" s="208">
        <f t="shared" si="90"/>
        <v>-0.59444668189189809</v>
      </c>
      <c r="AZ57" s="208">
        <f t="shared" si="90"/>
        <v>-0.58723686884759529</v>
      </c>
      <c r="BA57" s="208">
        <f t="shared" si="83"/>
        <v>-0.57064094966061585</v>
      </c>
      <c r="BB57" s="208">
        <f t="shared" si="77"/>
        <v>-0.58823847990677658</v>
      </c>
      <c r="BC57" s="208">
        <f t="shared" si="84"/>
        <v>-0.59364637216122418</v>
      </c>
      <c r="BD57" s="208">
        <f t="shared" si="84"/>
        <v>-1</v>
      </c>
      <c r="BE57" s="208">
        <f t="shared" ref="BE57" si="91">BE13/$AP13-1</f>
        <v>-1</v>
      </c>
      <c r="BF57" s="1479"/>
      <c r="BG57" s="209"/>
      <c r="BH57" s="209"/>
      <c r="BI57" s="4"/>
      <c r="BJ57" s="209"/>
      <c r="BM57" s="646"/>
      <c r="BN57" s="1042"/>
      <c r="BO57" s="1012"/>
      <c r="BP57" s="1043"/>
      <c r="BQ57" s="1043"/>
      <c r="BR57" s="1043"/>
      <c r="BS57" s="1043"/>
      <c r="BT57" s="1043"/>
      <c r="BU57" s="1038"/>
      <c r="BV57" s="1038"/>
      <c r="BW57" s="1038"/>
      <c r="BX57" s="1038"/>
      <c r="BY57" s="1038"/>
      <c r="BZ57" s="1038"/>
      <c r="CA57" s="1038"/>
      <c r="CB57" s="4"/>
    </row>
    <row r="58" spans="19:80" ht="18.75" customHeight="1" thickBot="1">
      <c r="S58" s="1044"/>
      <c r="T58" s="1000" t="s">
        <v>414</v>
      </c>
      <c r="U58" s="981">
        <v>17200</v>
      </c>
      <c r="W58" s="1244"/>
      <c r="X58" s="1240" t="s">
        <v>1368</v>
      </c>
      <c r="Y58" s="981">
        <v>17200</v>
      </c>
      <c r="Z58" s="1057"/>
      <c r="AA58" s="1911"/>
      <c r="AB58" s="1911"/>
      <c r="AC58" s="1911"/>
      <c r="AD58" s="1911"/>
      <c r="AE58" s="1911"/>
      <c r="AF58" s="1911"/>
      <c r="AG58" s="1911"/>
      <c r="AH58" s="1911"/>
      <c r="AI58" s="1911"/>
      <c r="AJ58" s="1911"/>
      <c r="AK58" s="1911"/>
      <c r="AL58" s="1911"/>
      <c r="AM58" s="1911"/>
      <c r="AN58" s="1911"/>
      <c r="AO58" s="1911"/>
      <c r="AP58" s="1911"/>
      <c r="AQ58" s="1047">
        <f t="shared" ref="AQ58:AZ58" si="92">AQ14/$AP14-1</f>
        <v>-4.7860599852782792E-2</v>
      </c>
      <c r="AR58" s="1047">
        <f t="shared" si="92"/>
        <v>7.8168529141559695E-2</v>
      </c>
      <c r="AS58" s="1047">
        <f t="shared" si="92"/>
        <v>6.3101241351533055E-3</v>
      </c>
      <c r="AT58" s="1047">
        <f t="shared" si="92"/>
        <v>-7.9902902925055974E-2</v>
      </c>
      <c r="AU58" s="1047">
        <f t="shared" si="92"/>
        <v>4.6195776949533141E-2</v>
      </c>
      <c r="AV58" s="1047">
        <f t="shared" si="92"/>
        <v>0.22328972439760575</v>
      </c>
      <c r="AW58" s="1047">
        <f t="shared" si="92"/>
        <v>2.7246111053236488E-2</v>
      </c>
      <c r="AX58" s="1047">
        <f t="shared" si="92"/>
        <v>9.8851290009758452E-2</v>
      </c>
      <c r="AY58" s="1047">
        <f t="shared" si="92"/>
        <v>-0.23705434360720523</v>
      </c>
      <c r="AZ58" s="1047">
        <f t="shared" si="92"/>
        <v>-0.61200609469852629</v>
      </c>
      <c r="BA58" s="1047">
        <f t="shared" si="83"/>
        <v>-0.56892535061429195</v>
      </c>
      <c r="BB58" s="1047">
        <f t="shared" si="77"/>
        <v>-0.69439478923548714</v>
      </c>
      <c r="BC58" s="1047">
        <f t="shared" si="84"/>
        <v>-0.8080540993112284</v>
      </c>
      <c r="BD58" s="1047">
        <f t="shared" si="84"/>
        <v>-1</v>
      </c>
      <c r="BE58" s="1047">
        <f t="shared" ref="BE58" si="93">BE14/$AP14-1</f>
        <v>-1</v>
      </c>
      <c r="BF58" s="1479"/>
      <c r="BG58" s="209"/>
      <c r="BH58" s="209"/>
      <c r="BI58" s="4"/>
      <c r="BJ58" s="209"/>
      <c r="BM58" s="646"/>
      <c r="BN58" s="1042"/>
      <c r="BO58" s="1012"/>
      <c r="BP58" s="1043"/>
      <c r="BQ58" s="1043"/>
      <c r="BR58" s="1043"/>
      <c r="BS58" s="1043"/>
      <c r="BT58" s="1043"/>
      <c r="BU58" s="1038"/>
      <c r="BV58" s="1038"/>
      <c r="BW58" s="1038"/>
      <c r="BX58" s="1038"/>
      <c r="BY58" s="1038"/>
      <c r="BZ58" s="1038"/>
      <c r="CA58" s="1038"/>
      <c r="CB58" s="4"/>
    </row>
    <row r="59" spans="19:80" ht="23.25" customHeight="1" thickTop="1">
      <c r="S59" s="1569" t="s">
        <v>68</v>
      </c>
      <c r="T59" s="1048"/>
      <c r="U59" s="1049"/>
      <c r="W59" s="1907" t="s">
        <v>425</v>
      </c>
      <c r="X59" s="1245"/>
      <c r="Y59" s="1049"/>
      <c r="Z59" s="1058"/>
      <c r="AA59" s="1912"/>
      <c r="AB59" s="1912"/>
      <c r="AC59" s="1912"/>
      <c r="AD59" s="1912"/>
      <c r="AE59" s="1912"/>
      <c r="AF59" s="1912"/>
      <c r="AG59" s="1912"/>
      <c r="AH59" s="1912"/>
      <c r="AI59" s="1912"/>
      <c r="AJ59" s="1912"/>
      <c r="AK59" s="1912"/>
      <c r="AL59" s="1912"/>
      <c r="AM59" s="1912"/>
      <c r="AN59" s="1912"/>
      <c r="AO59" s="1912"/>
      <c r="AP59" s="1912"/>
      <c r="AQ59" s="1051">
        <f t="shared" ref="AQ59:AZ59" si="94">AQ15/$AP15-1</f>
        <v>-1.5684508412084908E-2</v>
      </c>
      <c r="AR59" s="1051">
        <f t="shared" si="94"/>
        <v>1.0276926923774576E-2</v>
      </c>
      <c r="AS59" s="1051">
        <f t="shared" si="94"/>
        <v>-4.2016843937147108E-2</v>
      </c>
      <c r="AT59" s="1051">
        <f t="shared" si="94"/>
        <v>-9.4840146164751449E-2</v>
      </c>
      <c r="AU59" s="1051">
        <f t="shared" si="94"/>
        <v>-5.5722810696343217E-2</v>
      </c>
      <c r="AV59" s="1051">
        <f t="shared" si="94"/>
        <v>-1.8845252444513627E-2</v>
      </c>
      <c r="AW59" s="1051">
        <f t="shared" si="94"/>
        <v>1.2010132269481666E-2</v>
      </c>
      <c r="AX59" s="1051">
        <f t="shared" si="94"/>
        <v>2.0323222888346537E-2</v>
      </c>
      <c r="AY59" s="1051">
        <f t="shared" si="94"/>
        <v>-1.5524193219402793E-2</v>
      </c>
      <c r="AZ59" s="1051">
        <f t="shared" si="94"/>
        <v>-4.3427455163855377E-2</v>
      </c>
      <c r="BA59" s="1051">
        <f t="shared" si="83"/>
        <v>-5.5729658680756522E-2</v>
      </c>
      <c r="BB59" s="1051">
        <f t="shared" si="77"/>
        <v>-6.5595299361093651E-2</v>
      </c>
      <c r="BC59" s="1051">
        <f t="shared" si="84"/>
        <v>-0.10243441292026312</v>
      </c>
      <c r="BD59" s="1051">
        <f t="shared" si="84"/>
        <v>-1</v>
      </c>
      <c r="BE59" s="1051">
        <f t="shared" ref="BE59" si="95">BE15/$AP15-1</f>
        <v>-1</v>
      </c>
      <c r="BF59" s="1479"/>
      <c r="BG59" s="209"/>
      <c r="BH59" s="209"/>
      <c r="BI59" s="209"/>
      <c r="BJ59" s="209"/>
      <c r="BM59" s="646"/>
      <c r="BN59" s="1042"/>
      <c r="BO59" s="1012"/>
      <c r="BP59" s="1043"/>
      <c r="BQ59" s="1043"/>
      <c r="BR59" s="1043"/>
      <c r="BS59" s="1043"/>
      <c r="BT59" s="1043"/>
      <c r="BU59" s="1038"/>
      <c r="BV59" s="1038"/>
      <c r="BW59" s="1038"/>
      <c r="BX59" s="1038"/>
      <c r="BY59" s="1038"/>
      <c r="BZ59" s="1038"/>
      <c r="CA59" s="1038"/>
      <c r="CB59" s="4"/>
    </row>
    <row r="60" spans="19:80" ht="15">
      <c r="S60" s="1059"/>
      <c r="T60" s="977"/>
      <c r="U60" s="1010"/>
      <c r="W60" s="1059"/>
      <c r="Y60" s="1010"/>
      <c r="Z60" s="1060"/>
      <c r="AA60" s="209"/>
      <c r="AB60" s="209"/>
      <c r="AC60" s="209"/>
      <c r="AD60" s="209"/>
      <c r="AE60" s="209"/>
      <c r="AF60" s="209"/>
      <c r="AG60" s="209"/>
      <c r="AH60" s="209"/>
      <c r="AI60" s="209"/>
      <c r="AJ60" s="209"/>
      <c r="AK60" s="209"/>
      <c r="BG60" s="209"/>
      <c r="BH60" s="209"/>
      <c r="BI60" s="209"/>
      <c r="BJ60" s="209"/>
      <c r="BM60" s="1036"/>
      <c r="BN60" s="1037"/>
      <c r="BO60" s="1012"/>
      <c r="BP60" s="1043"/>
      <c r="BQ60" s="1043"/>
      <c r="BR60" s="1043"/>
      <c r="BS60" s="1043"/>
      <c r="BT60" s="1043"/>
      <c r="BU60" s="1038"/>
      <c r="BV60" s="1038"/>
      <c r="BW60" s="1038"/>
      <c r="BX60" s="1038"/>
      <c r="BY60" s="1038"/>
      <c r="BZ60" s="1038"/>
      <c r="CA60" s="1038"/>
      <c r="CB60" s="4"/>
    </row>
    <row r="61" spans="19:80" ht="21.75" customHeight="1">
      <c r="S61" s="198" t="s">
        <v>416</v>
      </c>
      <c r="T61" s="977"/>
      <c r="W61" s="1" t="s">
        <v>1071</v>
      </c>
      <c r="Y61" s="1017"/>
      <c r="BM61" s="4"/>
      <c r="BN61" s="4"/>
      <c r="BO61" s="4"/>
      <c r="BP61" s="4"/>
      <c r="BQ61" s="4"/>
      <c r="BR61" s="4"/>
      <c r="BS61" s="4"/>
      <c r="BT61" s="4"/>
      <c r="BU61" s="4"/>
      <c r="BV61" s="4"/>
      <c r="BW61" s="4"/>
      <c r="BX61" s="4"/>
      <c r="BY61" s="4"/>
      <c r="BZ61" s="4"/>
      <c r="CA61" s="4"/>
      <c r="CB61" s="4"/>
    </row>
    <row r="62" spans="19:80">
      <c r="S62" s="1018" t="s">
        <v>64</v>
      </c>
      <c r="T62" s="1019"/>
      <c r="U62" s="1020" t="s">
        <v>1</v>
      </c>
      <c r="W62" s="1241" t="s">
        <v>426</v>
      </c>
      <c r="X62" s="1019"/>
      <c r="Y62" s="1020" t="s">
        <v>1</v>
      </c>
      <c r="Z62" s="1021"/>
      <c r="AA62" s="10">
        <v>1990</v>
      </c>
      <c r="AB62" s="10">
        <f t="shared" ref="AB62:AZ62" si="96">AA62+1</f>
        <v>1991</v>
      </c>
      <c r="AC62" s="10">
        <f t="shared" si="96"/>
        <v>1992</v>
      </c>
      <c r="AD62" s="10">
        <f t="shared" si="96"/>
        <v>1993</v>
      </c>
      <c r="AE62" s="10">
        <f t="shared" si="96"/>
        <v>1994</v>
      </c>
      <c r="AF62" s="10">
        <f t="shared" si="96"/>
        <v>1995</v>
      </c>
      <c r="AG62" s="10">
        <f t="shared" si="96"/>
        <v>1996</v>
      </c>
      <c r="AH62" s="10">
        <f t="shared" si="96"/>
        <v>1997</v>
      </c>
      <c r="AI62" s="10">
        <f t="shared" si="96"/>
        <v>1998</v>
      </c>
      <c r="AJ62" s="1022">
        <f t="shared" si="96"/>
        <v>1999</v>
      </c>
      <c r="AK62" s="1022">
        <f t="shared" si="96"/>
        <v>2000</v>
      </c>
      <c r="AL62" s="1022">
        <f t="shared" si="96"/>
        <v>2001</v>
      </c>
      <c r="AM62" s="1022">
        <f t="shared" si="96"/>
        <v>2002</v>
      </c>
      <c r="AN62" s="10">
        <f t="shared" si="96"/>
        <v>2003</v>
      </c>
      <c r="AO62" s="10">
        <f t="shared" si="96"/>
        <v>2004</v>
      </c>
      <c r="AP62" s="10">
        <f t="shared" si="96"/>
        <v>2005</v>
      </c>
      <c r="AQ62" s="10">
        <f t="shared" si="96"/>
        <v>2006</v>
      </c>
      <c r="AR62" s="10">
        <f t="shared" si="96"/>
        <v>2007</v>
      </c>
      <c r="AS62" s="1023">
        <f t="shared" si="96"/>
        <v>2008</v>
      </c>
      <c r="AT62" s="10">
        <f t="shared" si="96"/>
        <v>2009</v>
      </c>
      <c r="AU62" s="1023">
        <f t="shared" si="96"/>
        <v>2010</v>
      </c>
      <c r="AV62" s="1022">
        <f t="shared" si="96"/>
        <v>2011</v>
      </c>
      <c r="AW62" s="10">
        <f t="shared" si="96"/>
        <v>2012</v>
      </c>
      <c r="AX62" s="10">
        <f t="shared" si="96"/>
        <v>2013</v>
      </c>
      <c r="AY62" s="10">
        <f t="shared" si="96"/>
        <v>2014</v>
      </c>
      <c r="AZ62" s="10">
        <f t="shared" si="96"/>
        <v>2015</v>
      </c>
      <c r="BA62" s="10">
        <f>AZ62+1</f>
        <v>2016</v>
      </c>
      <c r="BB62" s="10">
        <f>BA62+1</f>
        <v>2017</v>
      </c>
      <c r="BC62" s="10">
        <f>BB62+1</f>
        <v>2018</v>
      </c>
      <c r="BD62" s="10">
        <f>BC62+1</f>
        <v>2019</v>
      </c>
      <c r="BE62" s="10">
        <f>BD62+1</f>
        <v>2020</v>
      </c>
      <c r="BF62" s="1471"/>
      <c r="BM62" s="4"/>
      <c r="BN62" s="4"/>
      <c r="BO62" s="4"/>
      <c r="BP62" s="4"/>
      <c r="BQ62" s="4"/>
      <c r="BR62" s="4"/>
      <c r="BS62" s="4"/>
      <c r="BT62" s="4"/>
      <c r="BU62" s="4"/>
      <c r="BV62" s="4"/>
      <c r="BW62" s="4"/>
      <c r="BX62" s="4"/>
      <c r="BY62" s="4"/>
      <c r="BZ62" s="4"/>
      <c r="CA62" s="4"/>
      <c r="CB62" s="4"/>
    </row>
    <row r="63" spans="19:80" ht="18">
      <c r="S63" s="1026" t="s">
        <v>411</v>
      </c>
      <c r="T63" s="980"/>
      <c r="U63" s="978">
        <v>1</v>
      </c>
      <c r="W63" s="42" t="s">
        <v>1369</v>
      </c>
      <c r="X63" s="1233"/>
      <c r="Y63" s="978">
        <v>1</v>
      </c>
      <c r="Z63" s="1056"/>
      <c r="AA63" s="1910"/>
      <c r="AB63" s="1913"/>
      <c r="AC63" s="1913"/>
      <c r="AD63" s="1913"/>
      <c r="AE63" s="1913"/>
      <c r="AF63" s="1913"/>
      <c r="AG63" s="1913"/>
      <c r="AH63" s="1913"/>
      <c r="AI63" s="1913"/>
      <c r="AJ63" s="1913"/>
      <c r="AK63" s="1913"/>
      <c r="AL63" s="1913"/>
      <c r="AM63" s="1913"/>
      <c r="AN63" s="1913"/>
      <c r="AO63" s="1913"/>
      <c r="AP63" s="1913"/>
      <c r="AQ63" s="1913"/>
      <c r="AR63" s="1913"/>
      <c r="AS63" s="1913"/>
      <c r="AT63" s="1913"/>
      <c r="AU63" s="1913"/>
      <c r="AV63" s="1913"/>
      <c r="AW63" s="1913"/>
      <c r="AX63" s="1910"/>
      <c r="AY63" s="208">
        <f t="shared" ref="AY63:BA73" si="97">AY5/$AX5-1</f>
        <v>-3.9279095149154619E-2</v>
      </c>
      <c r="AZ63" s="208">
        <f t="shared" si="97"/>
        <v>-6.9869287381955858E-2</v>
      </c>
      <c r="BA63" s="208">
        <f t="shared" si="97"/>
        <v>-8.4795802734410897E-2</v>
      </c>
      <c r="BB63" s="208">
        <f t="shared" ref="BB63:BE63" si="98">BB5/$AX5-1</f>
        <v>-9.6593547886915987E-2</v>
      </c>
      <c r="BC63" s="208">
        <f t="shared" si="98"/>
        <v>-0.13606899562511954</v>
      </c>
      <c r="BD63" s="208">
        <f t="shared" si="98"/>
        <v>-1</v>
      </c>
      <c r="BE63" s="208">
        <f t="shared" si="98"/>
        <v>-1</v>
      </c>
      <c r="BF63" s="1479"/>
      <c r="BM63" s="4"/>
      <c r="BN63" s="4"/>
      <c r="BO63" s="4"/>
      <c r="BP63" s="1038"/>
      <c r="BQ63" s="1038"/>
      <c r="BR63" s="1038"/>
      <c r="BS63" s="1038"/>
      <c r="BT63" s="1038"/>
      <c r="BU63" s="1038"/>
      <c r="BV63" s="1038"/>
      <c r="BW63" s="1038"/>
      <c r="BX63" s="1038"/>
      <c r="BY63" s="1038"/>
      <c r="BZ63" s="1038"/>
      <c r="CA63" s="1038"/>
      <c r="CB63" s="4"/>
    </row>
    <row r="64" spans="19:80" ht="16">
      <c r="S64" s="1028"/>
      <c r="T64" s="986" t="s">
        <v>65</v>
      </c>
      <c r="U64" s="978">
        <v>1</v>
      </c>
      <c r="W64" s="42"/>
      <c r="X64" s="986" t="s">
        <v>772</v>
      </c>
      <c r="Y64" s="978">
        <v>1</v>
      </c>
      <c r="Z64" s="1056"/>
      <c r="AA64" s="1910"/>
      <c r="AB64" s="1913"/>
      <c r="AC64" s="1913"/>
      <c r="AD64" s="1913"/>
      <c r="AE64" s="1913"/>
      <c r="AF64" s="1913"/>
      <c r="AG64" s="1913"/>
      <c r="AH64" s="1913"/>
      <c r="AI64" s="1913"/>
      <c r="AJ64" s="1913"/>
      <c r="AK64" s="1913"/>
      <c r="AL64" s="1913"/>
      <c r="AM64" s="1913"/>
      <c r="AN64" s="1913"/>
      <c r="AO64" s="1913"/>
      <c r="AP64" s="1913"/>
      <c r="AQ64" s="1913"/>
      <c r="AR64" s="1913"/>
      <c r="AS64" s="1913"/>
      <c r="AT64" s="1913"/>
      <c r="AU64" s="1913"/>
      <c r="AV64" s="1913"/>
      <c r="AW64" s="1913"/>
      <c r="AX64" s="1910"/>
      <c r="AY64" s="208">
        <f t="shared" si="97"/>
        <v>-4.0591735519745153E-2</v>
      </c>
      <c r="AZ64" s="208">
        <f t="shared" si="97"/>
        <v>-7.2344508857232426E-2</v>
      </c>
      <c r="BA64" s="208">
        <f t="shared" si="97"/>
        <v>-8.802644752908817E-2</v>
      </c>
      <c r="BB64" s="208">
        <f t="shared" ref="BB64:BC73" si="99">BB6/$AX6-1</f>
        <v>-0.10130194516333257</v>
      </c>
      <c r="BC64" s="208">
        <f t="shared" si="99"/>
        <v>-0.1424684136314972</v>
      </c>
      <c r="BD64" s="208">
        <f t="shared" ref="BD64:BE64" si="100">BD6/$AX6-1</f>
        <v>-1</v>
      </c>
      <c r="BE64" s="208">
        <f t="shared" si="100"/>
        <v>-1</v>
      </c>
      <c r="BF64" s="1479"/>
      <c r="BM64" s="4"/>
      <c r="BN64" s="4"/>
      <c r="BO64" s="4"/>
      <c r="BP64" s="1038"/>
      <c r="BQ64" s="1038"/>
      <c r="BR64" s="1038"/>
      <c r="BS64" s="1038"/>
      <c r="BT64" s="1038"/>
      <c r="BU64" s="1038"/>
      <c r="BV64" s="1038"/>
      <c r="BW64" s="1038"/>
      <c r="BX64" s="1038"/>
      <c r="BY64" s="1038"/>
      <c r="BZ64" s="1038"/>
      <c r="CA64" s="1038"/>
      <c r="CB64" s="4"/>
    </row>
    <row r="65" spans="19:80" ht="16">
      <c r="S65" s="1031"/>
      <c r="T65" s="989" t="s">
        <v>66</v>
      </c>
      <c r="U65" s="978">
        <v>1</v>
      </c>
      <c r="W65" s="638"/>
      <c r="X65" s="986" t="s">
        <v>773</v>
      </c>
      <c r="Y65" s="978">
        <v>1</v>
      </c>
      <c r="Z65" s="1056"/>
      <c r="AA65" s="1910"/>
      <c r="AB65" s="1913"/>
      <c r="AC65" s="1913"/>
      <c r="AD65" s="1913"/>
      <c r="AE65" s="1913"/>
      <c r="AF65" s="1913"/>
      <c r="AG65" s="1913"/>
      <c r="AH65" s="1913"/>
      <c r="AI65" s="1913"/>
      <c r="AJ65" s="1913"/>
      <c r="AK65" s="1913"/>
      <c r="AL65" s="1913"/>
      <c r="AM65" s="1913"/>
      <c r="AN65" s="1913"/>
      <c r="AO65" s="1913"/>
      <c r="AP65" s="1913"/>
      <c r="AQ65" s="1913"/>
      <c r="AR65" s="1913"/>
      <c r="AS65" s="1913"/>
      <c r="AT65" s="1913"/>
      <c r="AU65" s="1913"/>
      <c r="AV65" s="1913"/>
      <c r="AW65" s="1913"/>
      <c r="AX65" s="1910"/>
      <c r="AY65" s="208">
        <f t="shared" si="97"/>
        <v>-1.9424713460081122E-2</v>
      </c>
      <c r="AZ65" s="208">
        <f t="shared" si="97"/>
        <v>-3.2430249975979653E-2</v>
      </c>
      <c r="BA65" s="208">
        <f t="shared" si="97"/>
        <v>-3.5930587026861804E-2</v>
      </c>
      <c r="BB65" s="208">
        <f t="shared" si="99"/>
        <v>-2.5376542251385081E-2</v>
      </c>
      <c r="BC65" s="208">
        <f t="shared" si="99"/>
        <v>-3.9274404712608124E-2</v>
      </c>
      <c r="BD65" s="208">
        <f t="shared" ref="BD65:BE65" si="101">BD7/$AX7-1</f>
        <v>-1</v>
      </c>
      <c r="BE65" s="208">
        <f t="shared" si="101"/>
        <v>-1</v>
      </c>
      <c r="BF65" s="1479"/>
      <c r="BM65" s="4"/>
      <c r="BN65" s="4"/>
      <c r="BO65" s="4"/>
      <c r="BP65" s="1038"/>
      <c r="BQ65" s="1038"/>
      <c r="BR65" s="1038"/>
      <c r="BS65" s="1038"/>
      <c r="BT65" s="1038"/>
      <c r="BU65" s="1038"/>
      <c r="BV65" s="1038"/>
      <c r="BW65" s="1038"/>
      <c r="BX65" s="1038"/>
      <c r="BY65" s="1038"/>
      <c r="BZ65" s="1038"/>
      <c r="CA65" s="1038"/>
      <c r="CB65" s="4"/>
    </row>
    <row r="66" spans="19:80" ht="18">
      <c r="S66" s="1034" t="s">
        <v>774</v>
      </c>
      <c r="T66" s="980"/>
      <c r="U66" s="978">
        <v>25</v>
      </c>
      <c r="W66" s="45" t="s">
        <v>775</v>
      </c>
      <c r="X66" s="1233"/>
      <c r="Y66" s="981">
        <v>25</v>
      </c>
      <c r="Z66" s="1056"/>
      <c r="AA66" s="1910"/>
      <c r="AB66" s="1913"/>
      <c r="AC66" s="1913"/>
      <c r="AD66" s="1913"/>
      <c r="AE66" s="1913"/>
      <c r="AF66" s="1913"/>
      <c r="AG66" s="1913"/>
      <c r="AH66" s="1913"/>
      <c r="AI66" s="1913"/>
      <c r="AJ66" s="1913"/>
      <c r="AK66" s="1913"/>
      <c r="AL66" s="1913"/>
      <c r="AM66" s="1913"/>
      <c r="AN66" s="1913"/>
      <c r="AO66" s="1913"/>
      <c r="AP66" s="1913"/>
      <c r="AQ66" s="1913"/>
      <c r="AR66" s="1913"/>
      <c r="AS66" s="1913"/>
      <c r="AT66" s="1913"/>
      <c r="AU66" s="1913"/>
      <c r="AV66" s="1913"/>
      <c r="AW66" s="1913"/>
      <c r="AX66" s="1910"/>
      <c r="AY66" s="208">
        <f t="shared" si="97"/>
        <v>-1.9872838267884441E-2</v>
      </c>
      <c r="AZ66" s="208">
        <f t="shared" si="97"/>
        <v>-4.5145282755988392E-2</v>
      </c>
      <c r="BA66" s="208">
        <f t="shared" si="97"/>
        <v>-5.5241736695091692E-2</v>
      </c>
      <c r="BB66" s="208">
        <f t="shared" si="99"/>
        <v>-7.058071050227499E-2</v>
      </c>
      <c r="BC66" s="208">
        <f t="shared" si="99"/>
        <v>-8.2331541801636487E-2</v>
      </c>
      <c r="BD66" s="208">
        <f t="shared" ref="BD66:BE66" si="102">BD8/$AX8-1</f>
        <v>-1</v>
      </c>
      <c r="BE66" s="208">
        <f t="shared" si="102"/>
        <v>-1</v>
      </c>
      <c r="BF66" s="1479"/>
      <c r="BM66" s="4"/>
      <c r="BN66" s="4"/>
      <c r="BO66" s="4"/>
      <c r="BP66" s="1038"/>
      <c r="BQ66" s="1038"/>
      <c r="BR66" s="1038"/>
      <c r="BS66" s="1038"/>
      <c r="BT66" s="1038"/>
      <c r="BU66" s="1038"/>
      <c r="BV66" s="1038"/>
      <c r="BW66" s="1038"/>
      <c r="BX66" s="1038"/>
      <c r="BY66" s="1038"/>
      <c r="BZ66" s="1038"/>
      <c r="CA66" s="1038"/>
      <c r="CB66" s="4"/>
    </row>
    <row r="67" spans="19:80" ht="18">
      <c r="S67" s="1034" t="s">
        <v>412</v>
      </c>
      <c r="T67" s="980"/>
      <c r="U67" s="978">
        <v>298</v>
      </c>
      <c r="W67" s="1242" t="s">
        <v>1367</v>
      </c>
      <c r="X67" s="1233"/>
      <c r="Y67" s="981">
        <v>298</v>
      </c>
      <c r="Z67" s="1056"/>
      <c r="AA67" s="1910"/>
      <c r="AB67" s="1913"/>
      <c r="AC67" s="1913"/>
      <c r="AD67" s="1913"/>
      <c r="AE67" s="1913"/>
      <c r="AF67" s="1913"/>
      <c r="AG67" s="1913"/>
      <c r="AH67" s="1913"/>
      <c r="AI67" s="1913"/>
      <c r="AJ67" s="1913"/>
      <c r="AK67" s="1913"/>
      <c r="AL67" s="1913"/>
      <c r="AM67" s="1913"/>
      <c r="AN67" s="1913"/>
      <c r="AO67" s="1913"/>
      <c r="AP67" s="1913"/>
      <c r="AQ67" s="1913"/>
      <c r="AR67" s="1913"/>
      <c r="AS67" s="1913"/>
      <c r="AT67" s="1913"/>
      <c r="AU67" s="1913"/>
      <c r="AV67" s="1913"/>
      <c r="AW67" s="1913"/>
      <c r="AX67" s="1910"/>
      <c r="AY67" s="208">
        <f t="shared" si="97"/>
        <v>-1.8382116338493293E-2</v>
      </c>
      <c r="AZ67" s="208">
        <f t="shared" si="97"/>
        <v>-3.5312610631688224E-2</v>
      </c>
      <c r="BA67" s="208">
        <f t="shared" si="97"/>
        <v>-6.0495796317048267E-2</v>
      </c>
      <c r="BB67" s="208">
        <f t="shared" si="99"/>
        <v>-5.0168526474783981E-2</v>
      </c>
      <c r="BC67" s="208">
        <f t="shared" si="99"/>
        <v>-6.9605474275360568E-2</v>
      </c>
      <c r="BD67" s="208">
        <f t="shared" ref="BD67:BE67" si="103">BD9/$AX9-1</f>
        <v>-1</v>
      </c>
      <c r="BE67" s="208">
        <f t="shared" si="103"/>
        <v>-1</v>
      </c>
      <c r="BF67" s="1479"/>
      <c r="BM67" s="4"/>
      <c r="BN67" s="4"/>
      <c r="BO67" s="4"/>
      <c r="BP67" s="1038"/>
      <c r="BQ67" s="1038"/>
      <c r="BR67" s="1038"/>
      <c r="BS67" s="1038"/>
      <c r="BT67" s="1038"/>
      <c r="BU67" s="1038"/>
      <c r="BV67" s="1038"/>
      <c r="BW67" s="1038"/>
      <c r="BX67" s="1038"/>
      <c r="BY67" s="1038"/>
      <c r="BZ67" s="1038"/>
      <c r="CA67" s="1038"/>
      <c r="CB67" s="4"/>
    </row>
    <row r="68" spans="19:80" ht="15">
      <c r="S68" s="1039" t="s">
        <v>67</v>
      </c>
      <c r="T68" s="993"/>
      <c r="U68" s="978"/>
      <c r="W68" s="1039" t="s">
        <v>422</v>
      </c>
      <c r="X68" s="1233"/>
      <c r="Y68" s="978"/>
      <c r="Z68" s="1056"/>
      <c r="AA68" s="1910"/>
      <c r="AB68" s="1913"/>
      <c r="AC68" s="1913"/>
      <c r="AD68" s="1913"/>
      <c r="AE68" s="1913"/>
      <c r="AF68" s="1913"/>
      <c r="AG68" s="1913"/>
      <c r="AH68" s="1913"/>
      <c r="AI68" s="1913"/>
      <c r="AJ68" s="1913"/>
      <c r="AK68" s="1913"/>
      <c r="AL68" s="1913"/>
      <c r="AM68" s="1913"/>
      <c r="AN68" s="1913"/>
      <c r="AO68" s="1913"/>
      <c r="AP68" s="1913"/>
      <c r="AQ68" s="1913"/>
      <c r="AR68" s="1913"/>
      <c r="AS68" s="1913"/>
      <c r="AT68" s="1913"/>
      <c r="AU68" s="1913"/>
      <c r="AV68" s="1913"/>
      <c r="AW68" s="1913"/>
      <c r="AX68" s="1910"/>
      <c r="AY68" s="208">
        <f t="shared" si="97"/>
        <v>8.2664069543188612E-2</v>
      </c>
      <c r="AZ68" s="208">
        <f t="shared" si="97"/>
        <v>0.15714412773653375</v>
      </c>
      <c r="BA68" s="208">
        <f t="shared" si="97"/>
        <v>0.247377712402298</v>
      </c>
      <c r="BB68" s="208">
        <f t="shared" si="99"/>
        <v>0.30316702293714393</v>
      </c>
      <c r="BC68" s="208">
        <f t="shared" si="99"/>
        <v>0.35119462649143252</v>
      </c>
      <c r="BD68" s="208">
        <f t="shared" ref="BD68:BE68" si="104">BD10/$AX10-1</f>
        <v>-1</v>
      </c>
      <c r="BE68" s="208">
        <f t="shared" si="104"/>
        <v>-1</v>
      </c>
      <c r="BF68" s="1479"/>
      <c r="BM68" s="4"/>
      <c r="BN68" s="4"/>
      <c r="BO68" s="4"/>
      <c r="BP68" s="1038"/>
      <c r="BQ68" s="1038"/>
      <c r="BR68" s="1038"/>
      <c r="BS68" s="1038"/>
      <c r="BT68" s="1038"/>
      <c r="BU68" s="1038"/>
      <c r="BV68" s="1038"/>
      <c r="BW68" s="1038"/>
      <c r="BX68" s="1038"/>
      <c r="BY68" s="1038"/>
      <c r="BZ68" s="1038"/>
      <c r="CA68" s="1038"/>
      <c r="CB68" s="4"/>
    </row>
    <row r="69" spans="19:80" ht="42">
      <c r="S69" s="1040"/>
      <c r="T69" s="996" t="s">
        <v>776</v>
      </c>
      <c r="U69" s="997" t="s">
        <v>781</v>
      </c>
      <c r="W69" s="1243"/>
      <c r="X69" s="1238" t="s">
        <v>423</v>
      </c>
      <c r="Y69" s="997" t="s">
        <v>427</v>
      </c>
      <c r="Z69" s="1056"/>
      <c r="AA69" s="1910"/>
      <c r="AB69" s="1913"/>
      <c r="AC69" s="1913"/>
      <c r="AD69" s="1913"/>
      <c r="AE69" s="1913"/>
      <c r="AF69" s="1913"/>
      <c r="AG69" s="1913"/>
      <c r="AH69" s="1913"/>
      <c r="AI69" s="1913"/>
      <c r="AJ69" s="1913"/>
      <c r="AK69" s="1913"/>
      <c r="AL69" s="1913"/>
      <c r="AM69" s="1913"/>
      <c r="AN69" s="1913"/>
      <c r="AO69" s="1913"/>
      <c r="AP69" s="1913"/>
      <c r="AQ69" s="1913"/>
      <c r="AR69" s="1913"/>
      <c r="AS69" s="1913"/>
      <c r="AT69" s="1913"/>
      <c r="AU69" s="1913"/>
      <c r="AV69" s="1913"/>
      <c r="AW69" s="1913"/>
      <c r="AX69" s="1910"/>
      <c r="AY69" s="208">
        <f t="shared" si="97"/>
        <v>0.1146158295098656</v>
      </c>
      <c r="AZ69" s="208">
        <f t="shared" si="97"/>
        <v>0.2229929416074572</v>
      </c>
      <c r="BA69" s="208">
        <f t="shared" si="97"/>
        <v>0.32615629629962295</v>
      </c>
      <c r="BB69" s="208">
        <f t="shared" si="99"/>
        <v>0.39830829008906976</v>
      </c>
      <c r="BC69" s="208">
        <f t="shared" si="99"/>
        <v>0.46361417425951301</v>
      </c>
      <c r="BD69" s="208">
        <f t="shared" ref="BD69:BE69" si="105">BD11/$AX11-1</f>
        <v>-1</v>
      </c>
      <c r="BE69" s="208">
        <f t="shared" si="105"/>
        <v>-1</v>
      </c>
      <c r="BF69" s="1479"/>
      <c r="BM69" s="4"/>
      <c r="BN69" s="4"/>
      <c r="BO69" s="4"/>
      <c r="BP69" s="1043"/>
      <c r="BQ69" s="1043"/>
      <c r="BR69" s="1043"/>
      <c r="BS69" s="1043"/>
      <c r="BT69" s="1043"/>
      <c r="BU69" s="1038"/>
      <c r="BV69" s="1038"/>
      <c r="BW69" s="1038"/>
      <c r="BX69" s="1038"/>
      <c r="BY69" s="1038"/>
      <c r="BZ69" s="1038"/>
      <c r="CA69" s="1038"/>
      <c r="CB69" s="4"/>
    </row>
    <row r="70" spans="19:80" ht="28">
      <c r="S70" s="1040"/>
      <c r="T70" s="996" t="s">
        <v>777</v>
      </c>
      <c r="U70" s="997" t="s">
        <v>778</v>
      </c>
      <c r="W70" s="1243"/>
      <c r="X70" s="1238" t="s">
        <v>424</v>
      </c>
      <c r="Y70" s="997" t="s">
        <v>1403</v>
      </c>
      <c r="Z70" s="1056"/>
      <c r="AA70" s="1910"/>
      <c r="AB70" s="1913"/>
      <c r="AC70" s="1913"/>
      <c r="AD70" s="1913"/>
      <c r="AE70" s="1913"/>
      <c r="AF70" s="1913"/>
      <c r="AG70" s="1913"/>
      <c r="AH70" s="1913"/>
      <c r="AI70" s="1913"/>
      <c r="AJ70" s="1913"/>
      <c r="AK70" s="1913"/>
      <c r="AL70" s="1913"/>
      <c r="AM70" s="1913"/>
      <c r="AN70" s="1913"/>
      <c r="AO70" s="1913"/>
      <c r="AP70" s="1913"/>
      <c r="AQ70" s="1913"/>
      <c r="AR70" s="1913"/>
      <c r="AS70" s="1913"/>
      <c r="AT70" s="1913"/>
      <c r="AU70" s="1913"/>
      <c r="AV70" s="1913"/>
      <c r="AW70" s="1913"/>
      <c r="AX70" s="1910"/>
      <c r="AY70" s="208">
        <f t="shared" si="97"/>
        <v>2.4806258839639828E-2</v>
      </c>
      <c r="AZ70" s="208">
        <f t="shared" si="97"/>
        <v>8.5502630349445496E-3</v>
      </c>
      <c r="BA70" s="208">
        <f t="shared" si="97"/>
        <v>2.9045218899982572E-2</v>
      </c>
      <c r="BB70" s="208">
        <f t="shared" si="99"/>
        <v>7.0757036337118828E-2</v>
      </c>
      <c r="BC70" s="208">
        <f t="shared" si="99"/>
        <v>6.3025764521586591E-2</v>
      </c>
      <c r="BD70" s="208">
        <f t="shared" ref="BD70:BE70" si="106">BD12/$AX12-1</f>
        <v>-1</v>
      </c>
      <c r="BE70" s="208">
        <f t="shared" si="106"/>
        <v>-1</v>
      </c>
      <c r="BF70" s="1479"/>
      <c r="BM70" s="4"/>
      <c r="BN70" s="4"/>
      <c r="BO70" s="4"/>
      <c r="BP70" s="1043"/>
      <c r="BQ70" s="1043"/>
      <c r="BR70" s="1043"/>
      <c r="BS70" s="1043"/>
      <c r="BT70" s="1043"/>
      <c r="BU70" s="1038"/>
      <c r="BV70" s="1038"/>
      <c r="BW70" s="1038"/>
      <c r="BX70" s="1038"/>
      <c r="BY70" s="1038"/>
      <c r="BZ70" s="1038"/>
      <c r="CA70" s="1038"/>
      <c r="CB70" s="4"/>
    </row>
    <row r="71" spans="19:80" ht="18.75" customHeight="1">
      <c r="S71" s="1040"/>
      <c r="T71" s="998" t="s">
        <v>413</v>
      </c>
      <c r="U71" s="981">
        <v>22800</v>
      </c>
      <c r="W71" s="1243"/>
      <c r="X71" s="1238" t="s">
        <v>1370</v>
      </c>
      <c r="Y71" s="981">
        <v>22800</v>
      </c>
      <c r="Z71" s="1056"/>
      <c r="AA71" s="1910"/>
      <c r="AB71" s="1910"/>
      <c r="AC71" s="1910"/>
      <c r="AD71" s="1910"/>
      <c r="AE71" s="1910"/>
      <c r="AF71" s="1910"/>
      <c r="AG71" s="1910"/>
      <c r="AH71" s="1910"/>
      <c r="AI71" s="1910"/>
      <c r="AJ71" s="1910"/>
      <c r="AK71" s="1910"/>
      <c r="AL71" s="1910"/>
      <c r="AM71" s="1910"/>
      <c r="AN71" s="1910"/>
      <c r="AO71" s="1910"/>
      <c r="AP71" s="1910"/>
      <c r="AQ71" s="1910"/>
      <c r="AR71" s="1910"/>
      <c r="AS71" s="1910"/>
      <c r="AT71" s="1910"/>
      <c r="AU71" s="1910"/>
      <c r="AV71" s="1910"/>
      <c r="AW71" s="1910"/>
      <c r="AX71" s="1910"/>
      <c r="AY71" s="208">
        <f t="shared" si="97"/>
        <v>-1.7536067866264937E-2</v>
      </c>
      <c r="AZ71" s="208">
        <f t="shared" si="97"/>
        <v>-7.0099873453188799E-5</v>
      </c>
      <c r="BA71" s="208">
        <f t="shared" si="97"/>
        <v>4.013396527357993E-2</v>
      </c>
      <c r="BB71" s="208">
        <f t="shared" si="99"/>
        <v>-2.4965298784210832E-3</v>
      </c>
      <c r="BC71" s="208">
        <f t="shared" si="99"/>
        <v>-1.5597295799029465E-2</v>
      </c>
      <c r="BD71" s="208">
        <f t="shared" ref="BD71:BE71" si="107">BD13/$AX13-1</f>
        <v>-1</v>
      </c>
      <c r="BE71" s="208">
        <f t="shared" si="107"/>
        <v>-1</v>
      </c>
      <c r="BF71" s="1479"/>
      <c r="BG71" s="209"/>
      <c r="BH71" s="209"/>
      <c r="BI71" s="4"/>
      <c r="BJ71" s="209"/>
      <c r="BM71" s="646"/>
      <c r="BN71" s="1042"/>
      <c r="BO71" s="1012"/>
      <c r="BP71" s="1043"/>
      <c r="BQ71" s="1043"/>
      <c r="BR71" s="1043"/>
      <c r="BS71" s="1043"/>
      <c r="BT71" s="1043"/>
      <c r="BU71" s="1038"/>
      <c r="BV71" s="1038"/>
      <c r="BW71" s="1038"/>
      <c r="BX71" s="1038"/>
      <c r="BY71" s="1038"/>
      <c r="BZ71" s="1038"/>
      <c r="CA71" s="1038"/>
      <c r="CB71" s="4"/>
    </row>
    <row r="72" spans="19:80" ht="18.75" customHeight="1" thickBot="1">
      <c r="S72" s="1044"/>
      <c r="T72" s="1000" t="s">
        <v>414</v>
      </c>
      <c r="U72" s="981">
        <v>17200</v>
      </c>
      <c r="W72" s="1244"/>
      <c r="X72" s="1240" t="s">
        <v>1368</v>
      </c>
      <c r="Y72" s="981">
        <v>17200</v>
      </c>
      <c r="Z72" s="1057"/>
      <c r="AA72" s="1911"/>
      <c r="AB72" s="1914"/>
      <c r="AC72" s="1914"/>
      <c r="AD72" s="1914"/>
      <c r="AE72" s="1914"/>
      <c r="AF72" s="1914"/>
      <c r="AG72" s="1914"/>
      <c r="AH72" s="1914"/>
      <c r="AI72" s="1914"/>
      <c r="AJ72" s="1914"/>
      <c r="AK72" s="1914"/>
      <c r="AL72" s="1914"/>
      <c r="AM72" s="1914"/>
      <c r="AN72" s="1914"/>
      <c r="AO72" s="1914"/>
      <c r="AP72" s="1914"/>
      <c r="AQ72" s="1914"/>
      <c r="AR72" s="1914"/>
      <c r="AS72" s="1914"/>
      <c r="AT72" s="1914"/>
      <c r="AU72" s="1914"/>
      <c r="AV72" s="1914"/>
      <c r="AW72" s="1914"/>
      <c r="AX72" s="1911"/>
      <c r="AY72" s="1047">
        <f t="shared" si="97"/>
        <v>-0.30568798223277382</v>
      </c>
      <c r="AZ72" s="1047">
        <f t="shared" si="97"/>
        <v>-0.64690954196538453</v>
      </c>
      <c r="BA72" s="1047">
        <f t="shared" si="97"/>
        <v>-0.60770428782780983</v>
      </c>
      <c r="BB72" s="1047">
        <f t="shared" si="99"/>
        <v>-0.72188665241335892</v>
      </c>
      <c r="BC72" s="1047">
        <f t="shared" si="99"/>
        <v>-0.82532131287112831</v>
      </c>
      <c r="BD72" s="1047">
        <f t="shared" ref="BD72:BE72" si="108">BD14/$AX14-1</f>
        <v>-1</v>
      </c>
      <c r="BE72" s="1047">
        <f t="shared" si="108"/>
        <v>-1</v>
      </c>
      <c r="BF72" s="1479"/>
      <c r="BG72" s="209"/>
      <c r="BH72" s="209"/>
      <c r="BI72" s="4"/>
      <c r="BJ72" s="209"/>
      <c r="BM72" s="646"/>
      <c r="BN72" s="1042"/>
      <c r="BO72" s="1012"/>
      <c r="BP72" s="1043"/>
      <c r="BQ72" s="1043"/>
      <c r="BR72" s="1043"/>
      <c r="BS72" s="1043"/>
      <c r="BT72" s="1043"/>
      <c r="BU72" s="1038"/>
      <c r="BV72" s="1038"/>
      <c r="BW72" s="1038"/>
      <c r="BX72" s="1038"/>
      <c r="BY72" s="1038"/>
      <c r="BZ72" s="1038"/>
      <c r="CA72" s="1038"/>
      <c r="CB72" s="4"/>
    </row>
    <row r="73" spans="19:80" ht="21.75" customHeight="1" thickTop="1">
      <c r="S73" s="1569" t="s">
        <v>68</v>
      </c>
      <c r="T73" s="1048"/>
      <c r="U73" s="1049"/>
      <c r="W73" s="1907" t="s">
        <v>425</v>
      </c>
      <c r="X73" s="1245"/>
      <c r="Y73" s="1049"/>
      <c r="Z73" s="1058"/>
      <c r="AA73" s="1912"/>
      <c r="AB73" s="1915"/>
      <c r="AC73" s="1915"/>
      <c r="AD73" s="1915"/>
      <c r="AE73" s="1915"/>
      <c r="AF73" s="1915"/>
      <c r="AG73" s="1915"/>
      <c r="AH73" s="1915"/>
      <c r="AI73" s="1915"/>
      <c r="AJ73" s="1915"/>
      <c r="AK73" s="1915"/>
      <c r="AL73" s="1915"/>
      <c r="AM73" s="1915"/>
      <c r="AN73" s="1915"/>
      <c r="AO73" s="1915"/>
      <c r="AP73" s="1915"/>
      <c r="AQ73" s="1915"/>
      <c r="AR73" s="1915"/>
      <c r="AS73" s="1915"/>
      <c r="AT73" s="1915"/>
      <c r="AU73" s="1915"/>
      <c r="AV73" s="1915"/>
      <c r="AW73" s="1915"/>
      <c r="AX73" s="1912"/>
      <c r="AY73" s="1051">
        <f t="shared" si="97"/>
        <v>-3.5133392344312231E-2</v>
      </c>
      <c r="AZ73" s="1051">
        <f t="shared" si="97"/>
        <v>-6.2480865496460702E-2</v>
      </c>
      <c r="BA73" s="1051">
        <f t="shared" si="97"/>
        <v>-7.4538028600203199E-2</v>
      </c>
      <c r="BB73" s="1051">
        <f t="shared" si="99"/>
        <v>-8.4207161340717818E-2</v>
      </c>
      <c r="BC73" s="1051">
        <f t="shared" si="99"/>
        <v>-0.12031249809359967</v>
      </c>
      <c r="BD73" s="1051">
        <f t="shared" ref="BD73:BE73" si="109">BD15/$AX15-1</f>
        <v>-1</v>
      </c>
      <c r="BE73" s="1051">
        <f t="shared" si="109"/>
        <v>-1</v>
      </c>
      <c r="BF73" s="1479"/>
      <c r="BM73" s="4"/>
      <c r="BN73" s="4"/>
      <c r="BO73" s="4"/>
      <c r="BP73" s="1038"/>
      <c r="BQ73" s="1038"/>
      <c r="BR73" s="1038"/>
      <c r="BS73" s="1038"/>
      <c r="BT73" s="1038"/>
      <c r="BU73" s="1038"/>
      <c r="BV73" s="1038"/>
      <c r="BW73" s="1038"/>
      <c r="BX73" s="1038"/>
      <c r="BY73" s="1038"/>
      <c r="BZ73" s="1038"/>
      <c r="CA73" s="1038"/>
      <c r="CB73" s="4"/>
    </row>
    <row r="74" spans="19:80" ht="15">
      <c r="S74" s="1059"/>
      <c r="T74" s="977"/>
      <c r="U74" s="1010"/>
      <c r="W74" s="1059"/>
      <c r="Y74" s="1010"/>
      <c r="Z74" s="1060"/>
      <c r="AA74" s="209"/>
      <c r="AB74" s="209"/>
      <c r="AC74" s="209"/>
      <c r="AD74" s="209"/>
      <c r="AE74" s="209"/>
      <c r="AF74" s="209"/>
      <c r="AG74" s="209"/>
      <c r="AH74" s="209"/>
      <c r="AI74" s="209"/>
      <c r="AJ74" s="209"/>
      <c r="AK74" s="209"/>
      <c r="BG74" s="209"/>
      <c r="BH74" s="209"/>
      <c r="BI74" s="209"/>
      <c r="BJ74" s="209"/>
      <c r="BM74" s="1036"/>
      <c r="BN74" s="1037"/>
      <c r="BO74" s="1012"/>
      <c r="BP74" s="1043"/>
      <c r="BQ74" s="1043"/>
      <c r="BR74" s="1043"/>
      <c r="BS74" s="1043"/>
      <c r="BT74" s="1043"/>
      <c r="BU74" s="1038"/>
      <c r="BV74" s="1038"/>
      <c r="BW74" s="1038"/>
      <c r="BX74" s="1038"/>
      <c r="BY74" s="1038"/>
      <c r="BZ74" s="1038"/>
      <c r="CA74" s="1038"/>
      <c r="CB74" s="4"/>
    </row>
    <row r="75" spans="19:80" ht="21.75" customHeight="1">
      <c r="S75" s="198" t="s">
        <v>94</v>
      </c>
      <c r="T75" s="977"/>
      <c r="W75" s="84" t="s">
        <v>712</v>
      </c>
      <c r="Y75" s="1017"/>
      <c r="BM75" s="4"/>
      <c r="BN75" s="4"/>
      <c r="BO75" s="4"/>
      <c r="BP75" s="4"/>
      <c r="BQ75" s="4"/>
      <c r="BR75" s="4"/>
      <c r="BS75" s="4"/>
      <c r="BT75" s="4"/>
      <c r="BU75" s="4"/>
      <c r="BV75" s="4"/>
      <c r="BW75" s="4"/>
      <c r="BX75" s="4"/>
      <c r="BY75" s="4"/>
      <c r="BZ75" s="4"/>
      <c r="CA75" s="4"/>
      <c r="CB75" s="4"/>
    </row>
    <row r="76" spans="19:80">
      <c r="S76" s="1018" t="s">
        <v>64</v>
      </c>
      <c r="T76" s="1019"/>
      <c r="U76" s="1020" t="s">
        <v>1</v>
      </c>
      <c r="W76" s="1241" t="s">
        <v>426</v>
      </c>
      <c r="X76" s="1019"/>
      <c r="Y76" s="1020" t="s">
        <v>1</v>
      </c>
      <c r="Z76" s="1021"/>
      <c r="AA76" s="10">
        <v>1990</v>
      </c>
      <c r="AB76" s="10">
        <f t="shared" ref="AB76:AP76" si="110">AA76+1</f>
        <v>1991</v>
      </c>
      <c r="AC76" s="10">
        <f t="shared" si="110"/>
        <v>1992</v>
      </c>
      <c r="AD76" s="10">
        <f t="shared" si="110"/>
        <v>1993</v>
      </c>
      <c r="AE76" s="10">
        <f t="shared" si="110"/>
        <v>1994</v>
      </c>
      <c r="AF76" s="10">
        <f t="shared" si="110"/>
        <v>1995</v>
      </c>
      <c r="AG76" s="10">
        <f t="shared" si="110"/>
        <v>1996</v>
      </c>
      <c r="AH76" s="10">
        <f t="shared" si="110"/>
        <v>1997</v>
      </c>
      <c r="AI76" s="10">
        <f t="shared" si="110"/>
        <v>1998</v>
      </c>
      <c r="AJ76" s="1022">
        <f t="shared" si="110"/>
        <v>1999</v>
      </c>
      <c r="AK76" s="1022">
        <f t="shared" si="110"/>
        <v>2000</v>
      </c>
      <c r="AL76" s="1022">
        <f t="shared" si="110"/>
        <v>2001</v>
      </c>
      <c r="AM76" s="1022">
        <f t="shared" si="110"/>
        <v>2002</v>
      </c>
      <c r="AN76" s="10">
        <f t="shared" si="110"/>
        <v>2003</v>
      </c>
      <c r="AO76" s="10">
        <f t="shared" si="110"/>
        <v>2004</v>
      </c>
      <c r="AP76" s="10">
        <f t="shared" si="110"/>
        <v>2005</v>
      </c>
      <c r="AQ76" s="10">
        <f t="shared" ref="AQ76:AZ76" si="111">AP76+1</f>
        <v>2006</v>
      </c>
      <c r="AR76" s="10">
        <f t="shared" si="111"/>
        <v>2007</v>
      </c>
      <c r="AS76" s="1023">
        <f t="shared" si="111"/>
        <v>2008</v>
      </c>
      <c r="AT76" s="10">
        <f t="shared" si="111"/>
        <v>2009</v>
      </c>
      <c r="AU76" s="1023">
        <f t="shared" si="111"/>
        <v>2010</v>
      </c>
      <c r="AV76" s="1022">
        <f t="shared" si="111"/>
        <v>2011</v>
      </c>
      <c r="AW76" s="10">
        <f t="shared" si="111"/>
        <v>2012</v>
      </c>
      <c r="AX76" s="10">
        <f t="shared" si="111"/>
        <v>2013</v>
      </c>
      <c r="AY76" s="10">
        <f t="shared" si="111"/>
        <v>2014</v>
      </c>
      <c r="AZ76" s="10">
        <f t="shared" si="111"/>
        <v>2015</v>
      </c>
      <c r="BA76" s="10">
        <f>AZ76+1</f>
        <v>2016</v>
      </c>
      <c r="BB76" s="10">
        <f>BA76+1</f>
        <v>2017</v>
      </c>
      <c r="BC76" s="10">
        <f>BB76+1</f>
        <v>2018</v>
      </c>
      <c r="BD76" s="10">
        <f>BC76+1</f>
        <v>2019</v>
      </c>
      <c r="BE76" s="10">
        <f>BD76+1</f>
        <v>2020</v>
      </c>
      <c r="BF76" s="1471"/>
      <c r="BM76" s="4"/>
      <c r="BN76" s="4"/>
      <c r="BO76" s="4"/>
      <c r="BP76" s="4"/>
      <c r="BQ76" s="4"/>
      <c r="BR76" s="4"/>
      <c r="BS76" s="4"/>
      <c r="BT76" s="4"/>
      <c r="BU76" s="4"/>
      <c r="BV76" s="4"/>
      <c r="BW76" s="4"/>
      <c r="BX76" s="4"/>
      <c r="BY76" s="4"/>
      <c r="BZ76" s="4"/>
      <c r="CA76" s="4"/>
      <c r="CB76" s="4"/>
    </row>
    <row r="77" spans="19:80" ht="18">
      <c r="S77" s="1026" t="s">
        <v>411</v>
      </c>
      <c r="T77" s="980"/>
      <c r="U77" s="978">
        <v>1</v>
      </c>
      <c r="W77" s="42" t="s">
        <v>1369</v>
      </c>
      <c r="X77" s="1233"/>
      <c r="Y77" s="978">
        <v>1</v>
      </c>
      <c r="Z77" s="1056"/>
      <c r="AA77" s="1910"/>
      <c r="AB77" s="1061">
        <f t="shared" ref="AB77:AZ77" si="112">AB5/AA5-1</f>
        <v>9.8630122034857326E-3</v>
      </c>
      <c r="AC77" s="1061">
        <f t="shared" si="112"/>
        <v>8.0304194239537718E-3</v>
      </c>
      <c r="AD77" s="1061">
        <f t="shared" si="112"/>
        <v>-6.1819815207918571E-3</v>
      </c>
      <c r="AE77" s="1061">
        <f t="shared" si="112"/>
        <v>4.6614330201724341E-2</v>
      </c>
      <c r="AF77" s="1061">
        <f t="shared" ref="AF77:AF78" si="113">AF5/AE5-1</f>
        <v>9.9534447664100245E-3</v>
      </c>
      <c r="AG77" s="1061">
        <f t="shared" ref="AG77:AG78" si="114">AG5/AF5-1</f>
        <v>9.6098557671948637E-3</v>
      </c>
      <c r="AH77" s="1061">
        <f t="shared" ref="AH77:AH78" si="115">AH5/AG5-1</f>
        <v>-5.505063039208058E-3</v>
      </c>
      <c r="AI77" s="1061">
        <f t="shared" si="112"/>
        <v>-3.2073037304828578E-2</v>
      </c>
      <c r="AJ77" s="1061">
        <f t="shared" si="112"/>
        <v>3.0250035000385145E-2</v>
      </c>
      <c r="AK77" s="1061">
        <f t="shared" si="112"/>
        <v>1.8379924729600594E-2</v>
      </c>
      <c r="AL77" s="1061">
        <f t="shared" si="112"/>
        <v>-1.188154808709363E-2</v>
      </c>
      <c r="AM77" s="1061">
        <f t="shared" si="112"/>
        <v>2.3117419931754313E-2</v>
      </c>
      <c r="AN77" s="1061">
        <f t="shared" ref="AN77:AN78" si="116">AN5/AM5-1</f>
        <v>6.268505735937735E-3</v>
      </c>
      <c r="AO77" s="1061">
        <f t="shared" ref="AO77:AO78" si="117">AO5/AN5-1</f>
        <v>-3.7630876369951771E-3</v>
      </c>
      <c r="AP77" s="1061">
        <f t="shared" si="112"/>
        <v>5.5048537617772286E-3</v>
      </c>
      <c r="AQ77" s="1061">
        <f t="shared" si="112"/>
        <v>-1.8012375664107849E-2</v>
      </c>
      <c r="AR77" s="1061">
        <f t="shared" si="112"/>
        <v>2.7989330028693526E-2</v>
      </c>
      <c r="AS77" s="1061">
        <f t="shared" si="112"/>
        <v>-5.4306144911225318E-2</v>
      </c>
      <c r="AT77" s="1061">
        <f t="shared" si="112"/>
        <v>-5.6276819991589844E-2</v>
      </c>
      <c r="AU77" s="1061">
        <f t="shared" si="112"/>
        <v>4.4074071072137011E-2</v>
      </c>
      <c r="AV77" s="1061">
        <f t="shared" si="112"/>
        <v>4.1099109471250062E-2</v>
      </c>
      <c r="AW77" s="1061">
        <f t="shared" si="112"/>
        <v>3.2530456733957713E-2</v>
      </c>
      <c r="AX77" s="1061">
        <f t="shared" si="112"/>
        <v>7.0914270486890363E-3</v>
      </c>
      <c r="AY77" s="1061">
        <f t="shared" si="112"/>
        <v>-3.9279095149154619E-2</v>
      </c>
      <c r="AZ77" s="1061">
        <f t="shared" si="112"/>
        <v>-3.1840872909443374E-2</v>
      </c>
      <c r="BA77" s="1061">
        <f t="shared" ref="BA77:BB87" si="118">BA5/AZ5-1</f>
        <v>-1.6047760975918535E-2</v>
      </c>
      <c r="BB77" s="1061">
        <f t="shared" ref="BB77:BB87" si="119">BB5/BA5-1</f>
        <v>-1.2890833748090302E-2</v>
      </c>
      <c r="BC77" s="1061">
        <f t="shared" ref="BC77:BC87" si="120">BC5/BB5-1</f>
        <v>-4.3696220727524882E-2</v>
      </c>
      <c r="BD77" s="1061">
        <f t="shared" ref="BD77:BD87" si="121">BD5/BC5-1</f>
        <v>-1</v>
      </c>
      <c r="BE77" s="1061" t="e">
        <f t="shared" ref="BE77:BE87" si="122">BE5/BD5-1</f>
        <v>#DIV/0!</v>
      </c>
      <c r="BF77" s="1486"/>
      <c r="BM77" s="4"/>
      <c r="BN77" s="4"/>
      <c r="BO77" s="4"/>
      <c r="BP77" s="1038"/>
      <c r="BQ77" s="1038"/>
      <c r="BR77" s="1038"/>
      <c r="BS77" s="1038"/>
      <c r="BT77" s="1038"/>
      <c r="BU77" s="1038"/>
      <c r="BV77" s="1038"/>
      <c r="BW77" s="1038"/>
      <c r="BX77" s="1038"/>
      <c r="BY77" s="1038"/>
      <c r="BZ77" s="1038"/>
      <c r="CA77" s="1038"/>
      <c r="CB77" s="4"/>
    </row>
    <row r="78" spans="19:80" ht="16">
      <c r="S78" s="1028"/>
      <c r="T78" s="986" t="s">
        <v>65</v>
      </c>
      <c r="U78" s="978">
        <v>1</v>
      </c>
      <c r="W78" s="42"/>
      <c r="X78" s="986" t="s">
        <v>772</v>
      </c>
      <c r="Y78" s="978">
        <v>1</v>
      </c>
      <c r="Z78" s="1056"/>
      <c r="AA78" s="1910"/>
      <c r="AB78" s="1061">
        <f t="shared" ref="AB78:AD87" si="123">AB6/AA6-1</f>
        <v>9.6147125670220657E-3</v>
      </c>
      <c r="AC78" s="1061">
        <f t="shared" ref="AC78:AQ78" si="124">AC6/AB6-1</f>
        <v>7.4093335093874391E-3</v>
      </c>
      <c r="AD78" s="1061">
        <f t="shared" si="124"/>
        <v>-4.4394897331491157E-3</v>
      </c>
      <c r="AE78" s="1061">
        <f t="shared" si="124"/>
        <v>4.6109067134624038E-2</v>
      </c>
      <c r="AF78" s="1061">
        <f t="shared" si="113"/>
        <v>9.9009615198906165E-3</v>
      </c>
      <c r="AG78" s="1061">
        <f t="shared" si="114"/>
        <v>9.4151930512360593E-3</v>
      </c>
      <c r="AH78" s="1061">
        <f t="shared" si="115"/>
        <v>-5.0638698227715162E-3</v>
      </c>
      <c r="AI78" s="1061">
        <f t="shared" si="124"/>
        <v>-2.947666168716534E-2</v>
      </c>
      <c r="AJ78" s="1061">
        <f t="shared" si="124"/>
        <v>3.2637280672518143E-2</v>
      </c>
      <c r="AK78" s="1061">
        <f t="shared" si="124"/>
        <v>1.8113843945114505E-2</v>
      </c>
      <c r="AL78" s="1061">
        <f t="shared" si="124"/>
        <v>-1.1057009629376613E-2</v>
      </c>
      <c r="AM78" s="1061">
        <f t="shared" si="124"/>
        <v>2.7330010311667374E-2</v>
      </c>
      <c r="AN78" s="1061">
        <f t="shared" si="116"/>
        <v>6.9869404711637717E-3</v>
      </c>
      <c r="AO78" s="1061">
        <f t="shared" si="117"/>
        <v>-3.2204193782974233E-3</v>
      </c>
      <c r="AP78" s="1061">
        <f t="shared" si="124"/>
        <v>5.931296980548284E-3</v>
      </c>
      <c r="AQ78" s="1061">
        <f t="shared" si="124"/>
        <v>-1.8161606088720417E-2</v>
      </c>
      <c r="AR78" s="1061">
        <f t="shared" ref="AR78:AZ78" si="125">AR6/AQ6-1</f>
        <v>3.0347923715143166E-2</v>
      </c>
      <c r="AS78" s="1061">
        <f t="shared" si="125"/>
        <v>-5.5552673012553511E-2</v>
      </c>
      <c r="AT78" s="1061">
        <f t="shared" si="125"/>
        <v>-5.2213179370852125E-2</v>
      </c>
      <c r="AU78" s="1061">
        <f t="shared" si="125"/>
        <v>4.5898854729806926E-2</v>
      </c>
      <c r="AV78" s="1061">
        <f t="shared" si="125"/>
        <v>4.4814502743163898E-2</v>
      </c>
      <c r="AW78" s="1061">
        <f t="shared" si="125"/>
        <v>3.3106786323974235E-2</v>
      </c>
      <c r="AX78" s="1061">
        <f t="shared" si="125"/>
        <v>6.4879492592548882E-3</v>
      </c>
      <c r="AY78" s="1061">
        <f t="shared" si="125"/>
        <v>-4.0591735519745153E-2</v>
      </c>
      <c r="AZ78" s="1061">
        <f t="shared" si="125"/>
        <v>-3.3096205768759823E-2</v>
      </c>
      <c r="BA78" s="1061">
        <f t="shared" si="118"/>
        <v>-1.6904916557479055E-2</v>
      </c>
      <c r="BB78" s="1061">
        <f t="shared" si="119"/>
        <v>-1.4556888846475546E-2</v>
      </c>
      <c r="BC78" s="1061">
        <f t="shared" si="120"/>
        <v>-4.5806784877982509E-2</v>
      </c>
      <c r="BD78" s="1061">
        <f t="shared" si="121"/>
        <v>-1</v>
      </c>
      <c r="BE78" s="1061" t="e">
        <f t="shared" si="122"/>
        <v>#DIV/0!</v>
      </c>
      <c r="BF78" s="1486"/>
      <c r="BM78" s="4"/>
      <c r="BN78" s="4"/>
      <c r="BO78" s="4"/>
      <c r="BP78" s="1038"/>
      <c r="BQ78" s="1038"/>
      <c r="BR78" s="1038"/>
      <c r="BS78" s="1038"/>
      <c r="BT78" s="1038"/>
      <c r="BU78" s="1038"/>
      <c r="BV78" s="1038"/>
      <c r="BW78" s="1038"/>
      <c r="BX78" s="1038"/>
      <c r="BY78" s="1038"/>
      <c r="BZ78" s="1038"/>
      <c r="CA78" s="1038"/>
      <c r="CB78" s="4"/>
    </row>
    <row r="79" spans="19:80" ht="16">
      <c r="S79" s="1031"/>
      <c r="T79" s="989" t="s">
        <v>66</v>
      </c>
      <c r="U79" s="978">
        <v>1</v>
      </c>
      <c r="W79" s="638"/>
      <c r="X79" s="986" t="s">
        <v>773</v>
      </c>
      <c r="Y79" s="978">
        <v>1</v>
      </c>
      <c r="Z79" s="1056"/>
      <c r="AA79" s="1910"/>
      <c r="AB79" s="1061">
        <f t="shared" si="123"/>
        <v>1.2615580476450061E-2</v>
      </c>
      <c r="AC79" s="1061">
        <f t="shared" ref="AC79:AQ80" si="126">AC7/AB7-1</f>
        <v>1.4895169989313617E-2</v>
      </c>
      <c r="AD79" s="1061">
        <f t="shared" si="126"/>
        <v>-2.5299371782701585E-2</v>
      </c>
      <c r="AE79" s="1061">
        <f t="shared" si="126"/>
        <v>5.2276355893482673E-2</v>
      </c>
      <c r="AF79" s="1061">
        <f t="shared" si="126"/>
        <v>1.0538130002675006E-2</v>
      </c>
      <c r="AG79" s="1061">
        <f t="shared" si="126"/>
        <v>1.1777112170720194E-2</v>
      </c>
      <c r="AH79" s="1061">
        <f t="shared" si="126"/>
        <v>-1.0405573595652973E-2</v>
      </c>
      <c r="AI79" s="1061">
        <f t="shared" si="126"/>
        <v>-6.1067695028680702E-2</v>
      </c>
      <c r="AJ79" s="1061">
        <f t="shared" si="126"/>
        <v>2.6938380126084738E-3</v>
      </c>
      <c r="AK79" s="1061">
        <f t="shared" si="126"/>
        <v>2.1543040827166626E-2</v>
      </c>
      <c r="AL79" s="1061">
        <f t="shared" si="126"/>
        <v>-2.1650595332667777E-2</v>
      </c>
      <c r="AM79" s="1061">
        <f t="shared" si="126"/>
        <v>-2.733334977342794E-2</v>
      </c>
      <c r="AN79" s="1061">
        <f t="shared" si="126"/>
        <v>-2.8191493593262562E-3</v>
      </c>
      <c r="AO79" s="1061">
        <f t="shared" si="126"/>
        <v>-1.0694932627166365E-2</v>
      </c>
      <c r="AP79" s="1061">
        <f t="shared" si="126"/>
        <v>1.6469195693424865E-5</v>
      </c>
      <c r="AQ79" s="1061">
        <f t="shared" si="126"/>
        <v>-1.6080399053848282E-2</v>
      </c>
      <c r="AR79" s="1061">
        <f t="shared" ref="AR79:AZ80" si="127">AR7/AQ7-1</f>
        <v>-2.4810604437727202E-3</v>
      </c>
      <c r="AS79" s="1061">
        <f t="shared" si="127"/>
        <v>-3.767241246518005E-2</v>
      </c>
      <c r="AT79" s="1061">
        <f t="shared" si="127"/>
        <v>-0.10949472042308639</v>
      </c>
      <c r="AU79" s="1061">
        <f t="shared" si="127"/>
        <v>1.8639290618146731E-2</v>
      </c>
      <c r="AV79" s="1061">
        <f t="shared" si="127"/>
        <v>-1.2073829411668902E-2</v>
      </c>
      <c r="AW79" s="1061">
        <f t="shared" si="127"/>
        <v>2.3807343821058202E-2</v>
      </c>
      <c r="AX79" s="1061">
        <f t="shared" si="127"/>
        <v>1.6308411207012208E-2</v>
      </c>
      <c r="AY79" s="1061">
        <f t="shared" si="127"/>
        <v>-1.9424713460081122E-2</v>
      </c>
      <c r="AZ79" s="1061">
        <f t="shared" si="127"/>
        <v>-1.3263169788614748E-2</v>
      </c>
      <c r="BA79" s="1061">
        <f t="shared" si="118"/>
        <v>-3.6176586243992226E-3</v>
      </c>
      <c r="BB79" s="1061">
        <f t="shared" si="119"/>
        <v>1.0947390959047842E-2</v>
      </c>
      <c r="BC79" s="1061">
        <f t="shared" si="120"/>
        <v>-1.4259724974532428E-2</v>
      </c>
      <c r="BD79" s="1061">
        <f t="shared" si="121"/>
        <v>-1</v>
      </c>
      <c r="BE79" s="1061" t="e">
        <f t="shared" si="122"/>
        <v>#DIV/0!</v>
      </c>
      <c r="BF79" s="1486"/>
      <c r="BM79" s="4"/>
      <c r="BN79" s="4"/>
      <c r="BO79" s="4"/>
      <c r="BP79" s="1038"/>
      <c r="BQ79" s="1038"/>
      <c r="BR79" s="1038"/>
      <c r="BS79" s="1038"/>
      <c r="BT79" s="1038"/>
      <c r="BU79" s="1038"/>
      <c r="BV79" s="1038"/>
      <c r="BW79" s="1038"/>
      <c r="BX79" s="1038"/>
      <c r="BY79" s="1038"/>
      <c r="BZ79" s="1038"/>
      <c r="CA79" s="1038"/>
      <c r="CB79" s="4"/>
    </row>
    <row r="80" spans="19:80" ht="18">
      <c r="S80" s="1034" t="s">
        <v>774</v>
      </c>
      <c r="T80" s="980"/>
      <c r="U80" s="978">
        <v>25</v>
      </c>
      <c r="W80" s="45" t="s">
        <v>775</v>
      </c>
      <c r="X80" s="1233"/>
      <c r="Y80" s="981">
        <v>25</v>
      </c>
      <c r="Z80" s="1056"/>
      <c r="AA80" s="1910"/>
      <c r="AB80" s="1061">
        <f t="shared" si="123"/>
        <v>-2.6087430086443542E-2</v>
      </c>
      <c r="AC80" s="1061">
        <f t="shared" ref="AC80:AQ81" si="128">AC8/AB8-1</f>
        <v>1.9856389283113618E-2</v>
      </c>
      <c r="AD80" s="1061">
        <f t="shared" si="128"/>
        <v>-9.2776615434617238E-2</v>
      </c>
      <c r="AE80" s="1061">
        <f t="shared" si="128"/>
        <v>8.4597295859480282E-2</v>
      </c>
      <c r="AF80" s="1061">
        <f t="shared" si="128"/>
        <v>-3.4210973654259291E-2</v>
      </c>
      <c r="AG80" s="1061">
        <f t="shared" si="128"/>
        <v>-2.8734291956408198E-2</v>
      </c>
      <c r="AH80" s="1061">
        <f t="shared" si="128"/>
        <v>-1.8448124474157668E-2</v>
      </c>
      <c r="AI80" s="1061">
        <f t="shared" si="128"/>
        <v>-4.6601348759898298E-2</v>
      </c>
      <c r="AJ80" s="1061">
        <f t="shared" si="126"/>
        <v>-3.0940602352147462E-3</v>
      </c>
      <c r="AK80" s="1061">
        <f t="shared" si="126"/>
        <v>-2.0774387247768367E-4</v>
      </c>
      <c r="AL80" s="1061">
        <f t="shared" si="128"/>
        <v>-2.2375565208380355E-2</v>
      </c>
      <c r="AM80" s="1061">
        <f t="shared" si="128"/>
        <v>-1.8743437021387255E-2</v>
      </c>
      <c r="AN80" s="1061">
        <f t="shared" si="128"/>
        <v>-3.964906638856569E-2</v>
      </c>
      <c r="AO80" s="1061">
        <f t="shared" si="128"/>
        <v>2.953812587966187E-2</v>
      </c>
      <c r="AP80" s="1061">
        <f t="shared" si="128"/>
        <v>-4.9857172908104319E-3</v>
      </c>
      <c r="AQ80" s="1061">
        <f t="shared" si="128"/>
        <v>-1.6228455852856816E-2</v>
      </c>
      <c r="AR80" s="1061">
        <f t="shared" si="127"/>
        <v>7.8211123525413484E-3</v>
      </c>
      <c r="AS80" s="1061">
        <f t="shared" si="127"/>
        <v>-8.4378968220760742E-3</v>
      </c>
      <c r="AT80" s="1061">
        <f t="shared" ref="AT80:AZ80" si="129">AT8/AS8-1</f>
        <v>-2.7330173300539107E-2</v>
      </c>
      <c r="AU80" s="1061">
        <f t="shared" si="129"/>
        <v>1.4793174750042715E-2</v>
      </c>
      <c r="AV80" s="1061">
        <f t="shared" si="129"/>
        <v>-2.8962806646171013E-2</v>
      </c>
      <c r="AW80" s="1061">
        <f t="shared" si="129"/>
        <v>-2.5823062936124463E-2</v>
      </c>
      <c r="AX80" s="1061">
        <f t="shared" si="129"/>
        <v>-1.126125637106834E-2</v>
      </c>
      <c r="AY80" s="1061">
        <f t="shared" si="129"/>
        <v>-1.9872838267884441E-2</v>
      </c>
      <c r="AZ80" s="1061">
        <f t="shared" si="129"/>
        <v>-2.5784862898240224E-2</v>
      </c>
      <c r="BA80" s="1061">
        <f t="shared" si="118"/>
        <v>-1.0573811656127696E-2</v>
      </c>
      <c r="BB80" s="1061">
        <f t="shared" si="119"/>
        <v>-1.623587154826811E-2</v>
      </c>
      <c r="BC80" s="1061">
        <f t="shared" si="120"/>
        <v>-1.2643197136258943E-2</v>
      </c>
      <c r="BD80" s="1061">
        <f t="shared" si="121"/>
        <v>-1</v>
      </c>
      <c r="BE80" s="1061" t="e">
        <f t="shared" si="122"/>
        <v>#DIV/0!</v>
      </c>
      <c r="BF80" s="1486"/>
      <c r="BM80" s="4"/>
      <c r="BN80" s="4"/>
      <c r="BO80" s="4"/>
      <c r="BP80" s="1038"/>
      <c r="BQ80" s="1038"/>
      <c r="BR80" s="1038"/>
      <c r="BS80" s="1038"/>
      <c r="BT80" s="1038"/>
      <c r="BU80" s="1038"/>
      <c r="BV80" s="1038"/>
      <c r="BW80" s="1038"/>
      <c r="BX80" s="1038"/>
      <c r="BY80" s="1038"/>
      <c r="BZ80" s="1038"/>
      <c r="CA80" s="1038"/>
      <c r="CB80" s="4"/>
    </row>
    <row r="81" spans="19:80" ht="18">
      <c r="S81" s="1034" t="s">
        <v>412</v>
      </c>
      <c r="T81" s="980"/>
      <c r="U81" s="978">
        <v>298</v>
      </c>
      <c r="W81" s="1242" t="s">
        <v>1367</v>
      </c>
      <c r="X81" s="1233"/>
      <c r="Y81" s="981">
        <v>298</v>
      </c>
      <c r="Z81" s="1056"/>
      <c r="AA81" s="1910"/>
      <c r="AB81" s="1061">
        <f t="shared" si="123"/>
        <v>-9.2653697787162814E-3</v>
      </c>
      <c r="AC81" s="1061">
        <f t="shared" si="128"/>
        <v>5.453567323653985E-3</v>
      </c>
      <c r="AD81" s="1610">
        <f t="shared" ref="AD81:AQ81" si="130">AD9/AC9-1</f>
        <v>-4.3270468232551318E-3</v>
      </c>
      <c r="AE81" s="1061">
        <f t="shared" si="130"/>
        <v>3.9716426115118164E-2</v>
      </c>
      <c r="AF81" s="1061">
        <f t="shared" si="130"/>
        <v>9.3631635777975397E-3</v>
      </c>
      <c r="AG81" s="1061">
        <f t="shared" si="130"/>
        <v>3.4071096802044565E-2</v>
      </c>
      <c r="AH81" s="1061">
        <f t="shared" si="130"/>
        <v>2.3528861215432073E-2</v>
      </c>
      <c r="AI81" s="1061">
        <f t="shared" si="130"/>
        <v>-4.5091110187159722E-2</v>
      </c>
      <c r="AJ81" s="1061">
        <f t="shared" si="130"/>
        <v>-0.1832952634706394</v>
      </c>
      <c r="AK81" s="1061">
        <f t="shared" si="130"/>
        <v>9.1977608072619566E-2</v>
      </c>
      <c r="AL81" s="1061">
        <f t="shared" si="130"/>
        <v>-0.12095587727739854</v>
      </c>
      <c r="AM81" s="1061">
        <f t="shared" si="130"/>
        <v>-2.1025423454905989E-2</v>
      </c>
      <c r="AN81" s="1061">
        <f t="shared" si="128"/>
        <v>-6.1461462622935947E-3</v>
      </c>
      <c r="AO81" s="1061">
        <f t="shared" si="128"/>
        <v>-6.6316226026550407E-3</v>
      </c>
      <c r="AP81" s="1061">
        <f t="shared" si="130"/>
        <v>-1.7521021330867304E-2</v>
      </c>
      <c r="AQ81" s="1061">
        <f t="shared" si="130"/>
        <v>-5.0193785266162694E-3</v>
      </c>
      <c r="AR81" s="1061">
        <f t="shared" ref="AR81:AZ81" si="131">AR9/AQ9-1</f>
        <v>-2.5565287476209231E-2</v>
      </c>
      <c r="AS81" s="1061">
        <f t="shared" si="131"/>
        <v>-3.3702790253862469E-2</v>
      </c>
      <c r="AT81" s="1061">
        <f t="shared" si="131"/>
        <v>-2.7522330681407081E-2</v>
      </c>
      <c r="AU81" s="1061">
        <f t="shared" si="131"/>
        <v>-2.4079942497145956E-2</v>
      </c>
      <c r="AV81" s="1061">
        <f t="shared" si="131"/>
        <v>-1.8270350386225154E-2</v>
      </c>
      <c r="AW81" s="1061">
        <f t="shared" si="131"/>
        <v>-1.4641737043341485E-2</v>
      </c>
      <c r="AX81" s="1061">
        <f t="shared" si="131"/>
        <v>1.1847940237614818E-3</v>
      </c>
      <c r="AY81" s="1061">
        <f t="shared" si="131"/>
        <v>-1.8382116338493293E-2</v>
      </c>
      <c r="AZ81" s="1061">
        <f t="shared" si="131"/>
        <v>-1.724754059088951E-2</v>
      </c>
      <c r="BA81" s="1061">
        <f t="shared" si="118"/>
        <v>-2.6105022168736336E-2</v>
      </c>
      <c r="BB81" s="1061">
        <f t="shared" si="118"/>
        <v>1.0992255065789269E-2</v>
      </c>
      <c r="BC81" s="1061">
        <f t="shared" si="120"/>
        <v>-2.0463575215546426E-2</v>
      </c>
      <c r="BD81" s="1061">
        <f t="shared" si="121"/>
        <v>-1</v>
      </c>
      <c r="BE81" s="1061" t="e">
        <f t="shared" si="122"/>
        <v>#DIV/0!</v>
      </c>
      <c r="BF81" s="1486"/>
      <c r="BM81" s="4"/>
      <c r="BN81" s="4"/>
      <c r="BO81" s="4"/>
      <c r="BP81" s="1038"/>
      <c r="BQ81" s="1038"/>
      <c r="BR81" s="1038"/>
      <c r="BS81" s="1038"/>
      <c r="BT81" s="1038"/>
      <c r="BU81" s="1038"/>
      <c r="BV81" s="1038"/>
      <c r="BW81" s="1038"/>
      <c r="BX81" s="1038"/>
      <c r="BY81" s="1038"/>
      <c r="BZ81" s="1038"/>
      <c r="CA81" s="1038"/>
      <c r="CB81" s="4"/>
    </row>
    <row r="82" spans="19:80" ht="15">
      <c r="S82" s="1039" t="s">
        <v>67</v>
      </c>
      <c r="T82" s="993"/>
      <c r="U82" s="978"/>
      <c r="W82" s="1039" t="s">
        <v>422</v>
      </c>
      <c r="X82" s="1233"/>
      <c r="Y82" s="978"/>
      <c r="Z82" s="1056"/>
      <c r="AA82" s="1910"/>
      <c r="AB82" s="1061">
        <f t="shared" si="123"/>
        <v>0.10581172541317185</v>
      </c>
      <c r="AC82" s="1061">
        <f t="shared" ref="AC82:AY82" si="132">AC10/AB10-1</f>
        <v>5.0076865619440136E-2</v>
      </c>
      <c r="AD82" s="1061">
        <f t="shared" si="132"/>
        <v>9.1697523746909315E-2</v>
      </c>
      <c r="AE82" s="1061">
        <f t="shared" si="132"/>
        <v>0.10652104334496215</v>
      </c>
      <c r="AF82" s="1061">
        <f t="shared" si="132"/>
        <v>0.19923465422177511</v>
      </c>
      <c r="AG82" s="1061">
        <f t="shared" si="132"/>
        <v>1.0077019525430497E-2</v>
      </c>
      <c r="AH82" s="1061">
        <f t="shared" si="132"/>
        <v>-1.6120101712698287E-2</v>
      </c>
      <c r="AI82" s="1061">
        <f t="shared" si="132"/>
        <v>-9.1025669907791817E-2</v>
      </c>
      <c r="AJ82" s="1061">
        <f t="shared" si="132"/>
        <v>-0.12554420556794621</v>
      </c>
      <c r="AK82" s="1061">
        <f t="shared" si="132"/>
        <v>-0.10506967392116773</v>
      </c>
      <c r="AL82" s="1061">
        <f t="shared" si="132"/>
        <v>-0.15081071021675374</v>
      </c>
      <c r="AM82" s="1061">
        <f t="shared" si="132"/>
        <v>-0.11649334533489408</v>
      </c>
      <c r="AN82" s="1061">
        <f t="shared" si="132"/>
        <v>-2.019237019464637E-2</v>
      </c>
      <c r="AO82" s="1061">
        <f t="shared" si="132"/>
        <v>-0.11395653421250773</v>
      </c>
      <c r="AP82" s="1061">
        <f t="shared" si="132"/>
        <v>1.9081709113870637E-2</v>
      </c>
      <c r="AQ82" s="1061">
        <f t="shared" si="132"/>
        <v>8.335299327352419E-2</v>
      </c>
      <c r="AR82" s="1061">
        <f t="shared" si="132"/>
        <v>2.2880877393243182E-2</v>
      </c>
      <c r="AS82" s="1061">
        <f t="shared" si="132"/>
        <v>-8.2736064433454048E-3</v>
      </c>
      <c r="AT82" s="1061">
        <f t="shared" si="132"/>
        <v>-6.2395727549807711E-2</v>
      </c>
      <c r="AU82" s="1061">
        <f t="shared" si="132"/>
        <v>9.5551945454539267E-2</v>
      </c>
      <c r="AV82" s="1061">
        <f t="shared" si="132"/>
        <v>7.5560238768970445E-2</v>
      </c>
      <c r="AW82" s="1061">
        <f t="shared" si="132"/>
        <v>7.7719945237300525E-2</v>
      </c>
      <c r="AX82" s="1061">
        <f t="shared" si="132"/>
        <v>7.0112662216489818E-2</v>
      </c>
      <c r="AY82" s="1061">
        <f t="shared" si="132"/>
        <v>8.2664069543188612E-2</v>
      </c>
      <c r="AZ82" s="1061">
        <f t="shared" ref="AZ82:AZ87" si="133">AZ10/AY10-1</f>
        <v>6.87933222211492E-2</v>
      </c>
      <c r="BA82" s="1061">
        <f t="shared" si="118"/>
        <v>7.7979555444202431E-2</v>
      </c>
      <c r="BB82" s="1061">
        <f t="shared" si="119"/>
        <v>4.4725274453879971E-2</v>
      </c>
      <c r="BC82" s="1061">
        <f t="shared" si="120"/>
        <v>3.6854526479684679E-2</v>
      </c>
      <c r="BD82" s="1061">
        <f t="shared" si="121"/>
        <v>-1</v>
      </c>
      <c r="BE82" s="1061" t="e">
        <f t="shared" si="122"/>
        <v>#DIV/0!</v>
      </c>
      <c r="BF82" s="1486"/>
      <c r="BM82" s="4"/>
      <c r="BN82" s="4"/>
      <c r="BO82" s="4"/>
      <c r="BP82" s="1038"/>
      <c r="BQ82" s="1038"/>
      <c r="BR82" s="1038"/>
      <c r="BS82" s="1038"/>
      <c r="BT82" s="1038"/>
      <c r="BU82" s="1038"/>
      <c r="BV82" s="1038"/>
      <c r="BW82" s="1038"/>
      <c r="BX82" s="1038"/>
      <c r="BY82" s="1038"/>
      <c r="BZ82" s="1038"/>
      <c r="CA82" s="1038"/>
      <c r="CB82" s="4"/>
    </row>
    <row r="83" spans="19:80" ht="42">
      <c r="S83" s="1040"/>
      <c r="T83" s="996" t="s">
        <v>776</v>
      </c>
      <c r="U83" s="997" t="s">
        <v>781</v>
      </c>
      <c r="W83" s="1243"/>
      <c r="X83" s="1238" t="s">
        <v>423</v>
      </c>
      <c r="Y83" s="997" t="s">
        <v>427</v>
      </c>
      <c r="Z83" s="1056"/>
      <c r="AA83" s="1910"/>
      <c r="AB83" s="1061">
        <f t="shared" si="123"/>
        <v>8.8957790566543293E-2</v>
      </c>
      <c r="AC83" s="1061">
        <f t="shared" ref="AC83:AY83" si="134">AC11/AB11-1</f>
        <v>2.4070340480269126E-2</v>
      </c>
      <c r="AD83" s="1061">
        <f t="shared" si="134"/>
        <v>2.0370894660691974E-2</v>
      </c>
      <c r="AE83" s="1061">
        <f t="shared" si="134"/>
        <v>0.16121746427582906</v>
      </c>
      <c r="AF83" s="1061">
        <f t="shared" si="134"/>
        <v>0.19766846543960104</v>
      </c>
      <c r="AG83" s="1061">
        <f t="shared" si="134"/>
        <v>-2.4395316590543614E-2</v>
      </c>
      <c r="AH83" s="1061">
        <f t="shared" si="134"/>
        <v>-6.55801780875509E-3</v>
      </c>
      <c r="AI83" s="1061">
        <f t="shared" si="134"/>
        <v>-2.8428032572769268E-2</v>
      </c>
      <c r="AJ83" s="1061">
        <f t="shared" si="134"/>
        <v>2.6373965967684487E-2</v>
      </c>
      <c r="AK83" s="1061">
        <f t="shared" si="134"/>
        <v>-6.2223433551387375E-2</v>
      </c>
      <c r="AL83" s="1061">
        <f t="shared" si="134"/>
        <v>-0.14832299058031362</v>
      </c>
      <c r="AM83" s="1061">
        <f t="shared" si="134"/>
        <v>-0.16576113351646571</v>
      </c>
      <c r="AN83" s="1061">
        <f t="shared" si="134"/>
        <v>-4.3933246914484858E-4</v>
      </c>
      <c r="AO83" s="1061">
        <f t="shared" si="134"/>
        <v>-0.23455750538176301</v>
      </c>
      <c r="AP83" s="1061">
        <f t="shared" si="134"/>
        <v>2.9096877258860454E-2</v>
      </c>
      <c r="AQ83" s="1061">
        <f t="shared" si="134"/>
        <v>0.14440421729585307</v>
      </c>
      <c r="AR83" s="1061">
        <f t="shared" si="134"/>
        <v>0.14234609763952366</v>
      </c>
      <c r="AS83" s="1061">
        <f t="shared" si="134"/>
        <v>0.15440358336188686</v>
      </c>
      <c r="AT83" s="1061">
        <f t="shared" si="134"/>
        <v>8.5055485501922767E-2</v>
      </c>
      <c r="AU83" s="1061">
        <f t="shared" si="134"/>
        <v>0.11373510809947196</v>
      </c>
      <c r="AV83" s="1061">
        <f t="shared" si="134"/>
        <v>0.11965602241391426</v>
      </c>
      <c r="AW83" s="1061">
        <f t="shared" si="134"/>
        <v>0.12472349598050347</v>
      </c>
      <c r="AX83" s="1061">
        <f t="shared" si="134"/>
        <v>9.3429320186142029E-2</v>
      </c>
      <c r="AY83" s="1061">
        <f t="shared" si="134"/>
        <v>0.1146158295098656</v>
      </c>
      <c r="AZ83" s="1061">
        <f t="shared" si="133"/>
        <v>9.7232704962793237E-2</v>
      </c>
      <c r="BA83" s="1061">
        <f t="shared" si="118"/>
        <v>8.4353188953463221E-2</v>
      </c>
      <c r="BB83" s="1061">
        <f t="shared" si="119"/>
        <v>5.4406855353906991E-2</v>
      </c>
      <c r="BC83" s="1061">
        <f t="shared" si="120"/>
        <v>4.6703494954094316E-2</v>
      </c>
      <c r="BD83" s="1061">
        <f t="shared" si="121"/>
        <v>-1</v>
      </c>
      <c r="BE83" s="1061" t="e">
        <f t="shared" si="122"/>
        <v>#DIV/0!</v>
      </c>
      <c r="BF83" s="1486"/>
      <c r="BM83" s="4"/>
      <c r="BN83" s="4"/>
      <c r="BO83" s="4"/>
      <c r="BP83" s="1043"/>
      <c r="BQ83" s="1043"/>
      <c r="BR83" s="1043"/>
      <c r="BS83" s="1043"/>
      <c r="BT83" s="1043"/>
      <c r="BU83" s="1038"/>
      <c r="BV83" s="1038"/>
      <c r="BW83" s="1038"/>
      <c r="BX83" s="1038"/>
      <c r="BY83" s="1038"/>
      <c r="BZ83" s="1038"/>
      <c r="CA83" s="1038"/>
      <c r="CB83" s="4"/>
    </row>
    <row r="84" spans="19:80" ht="28">
      <c r="S84" s="1040"/>
      <c r="T84" s="996" t="s">
        <v>777</v>
      </c>
      <c r="U84" s="997" t="s">
        <v>778</v>
      </c>
      <c r="W84" s="1243"/>
      <c r="X84" s="1238" t="s">
        <v>424</v>
      </c>
      <c r="Y84" s="997" t="s">
        <v>1403</v>
      </c>
      <c r="Z84" s="1056"/>
      <c r="AA84" s="1910"/>
      <c r="AB84" s="1061">
        <f t="shared" si="123"/>
        <v>0.14797040261001193</v>
      </c>
      <c r="AC84" s="1061">
        <f t="shared" ref="AC84:AY84" si="135">AC12/AB12-1</f>
        <v>1.4702566276902251E-2</v>
      </c>
      <c r="AD84" s="1061">
        <f t="shared" si="135"/>
        <v>0.43657292284521954</v>
      </c>
      <c r="AE84" s="1061">
        <f t="shared" si="135"/>
        <v>0.22852153866522684</v>
      </c>
      <c r="AF84" s="1061">
        <f t="shared" si="135"/>
        <v>0.30992439392251936</v>
      </c>
      <c r="AG84" s="1061">
        <f t="shared" si="135"/>
        <v>3.6812120415688376E-2</v>
      </c>
      <c r="AH84" s="1061">
        <f t="shared" si="135"/>
        <v>9.4538783135734272E-2</v>
      </c>
      <c r="AI84" s="1061">
        <f t="shared" si="135"/>
        <v>-0.17092465985060268</v>
      </c>
      <c r="AJ84" s="1061">
        <f t="shared" si="135"/>
        <v>-0.20825158539650557</v>
      </c>
      <c r="AK84" s="1061">
        <f t="shared" si="135"/>
        <v>-9.4903848539505176E-2</v>
      </c>
      <c r="AL84" s="1061">
        <f t="shared" si="135"/>
        <v>-0.16799654572614775</v>
      </c>
      <c r="AM84" s="1061">
        <f t="shared" si="135"/>
        <v>-6.8738259222732245E-2</v>
      </c>
      <c r="AN84" s="1061">
        <f t="shared" si="135"/>
        <v>-3.7527729328921233E-2</v>
      </c>
      <c r="AO84" s="1061">
        <f t="shared" si="135"/>
        <v>4.0933638993493116E-2</v>
      </c>
      <c r="AP84" s="1061">
        <f t="shared" si="135"/>
        <v>-6.437148392601455E-2</v>
      </c>
      <c r="AQ84" s="1061">
        <f t="shared" si="135"/>
        <v>4.3535750591793931E-2</v>
      </c>
      <c r="AR84" s="1061">
        <f t="shared" si="135"/>
        <v>-0.12023037252544277</v>
      </c>
      <c r="AS84" s="1061">
        <f t="shared" si="135"/>
        <v>-0.27453405340094794</v>
      </c>
      <c r="AT84" s="1061">
        <f t="shared" si="135"/>
        <v>-0.2953879622111002</v>
      </c>
      <c r="AU84" s="1061">
        <f t="shared" si="135"/>
        <v>5.0081038237153042E-2</v>
      </c>
      <c r="AV84" s="1061">
        <f t="shared" si="135"/>
        <v>-0.11627065062861408</v>
      </c>
      <c r="AW84" s="1061">
        <f t="shared" si="135"/>
        <v>-8.49747656466735E-2</v>
      </c>
      <c r="AX84" s="1061">
        <f t="shared" si="135"/>
        <v>-4.5475573216002596E-2</v>
      </c>
      <c r="AY84" s="1061">
        <f t="shared" si="135"/>
        <v>2.4806258839639828E-2</v>
      </c>
      <c r="AZ84" s="1061">
        <f t="shared" si="133"/>
        <v>-1.5862506365936335E-2</v>
      </c>
      <c r="BA84" s="1061">
        <f t="shared" si="118"/>
        <v>2.0321204223738176E-2</v>
      </c>
      <c r="BB84" s="1061">
        <f t="shared" si="119"/>
        <v>4.0534484462912745E-2</v>
      </c>
      <c r="BC84" s="1061">
        <f t="shared" si="120"/>
        <v>-7.2203791832921027E-3</v>
      </c>
      <c r="BD84" s="1061">
        <f t="shared" si="121"/>
        <v>-1</v>
      </c>
      <c r="BE84" s="1061" t="e">
        <f t="shared" si="122"/>
        <v>#DIV/0!</v>
      </c>
      <c r="BF84" s="1486"/>
      <c r="BM84" s="4"/>
      <c r="BN84" s="4"/>
      <c r="BO84" s="4"/>
      <c r="BP84" s="1043"/>
      <c r="BQ84" s="1043"/>
      <c r="BR84" s="1043"/>
      <c r="BS84" s="1043"/>
      <c r="BT84" s="1043"/>
      <c r="BU84" s="1038"/>
      <c r="BV84" s="1038"/>
      <c r="BW84" s="1038"/>
      <c r="BX84" s="1038"/>
      <c r="BY84" s="1038"/>
      <c r="BZ84" s="1038"/>
      <c r="CA84" s="1038"/>
      <c r="CB84" s="4"/>
    </row>
    <row r="85" spans="19:80" ht="18.75" customHeight="1">
      <c r="S85" s="1040"/>
      <c r="T85" s="998" t="s">
        <v>413</v>
      </c>
      <c r="U85" s="981">
        <v>22800</v>
      </c>
      <c r="W85" s="1243"/>
      <c r="X85" s="1238" t="s">
        <v>1370</v>
      </c>
      <c r="Y85" s="981">
        <v>22800</v>
      </c>
      <c r="Z85" s="1056"/>
      <c r="AA85" s="1910"/>
      <c r="AB85" s="208">
        <f t="shared" si="123"/>
        <v>0.10552257582449287</v>
      </c>
      <c r="AC85" s="208">
        <f t="shared" ref="AC85:AY85" si="136">AC13/AB13-1</f>
        <v>0.10064606961838862</v>
      </c>
      <c r="AD85" s="597">
        <f t="shared" si="136"/>
        <v>4.2304064926494966E-3</v>
      </c>
      <c r="AE85" s="208">
        <f t="shared" si="136"/>
        <v>-4.3434980255246614E-2</v>
      </c>
      <c r="AF85" s="208">
        <f t="shared" si="136"/>
        <v>9.5044814103399045E-2</v>
      </c>
      <c r="AG85" s="208">
        <f t="shared" si="136"/>
        <v>3.493918267915852E-2</v>
      </c>
      <c r="AH85" s="208">
        <f t="shared" si="136"/>
        <v>-0.14755137946247876</v>
      </c>
      <c r="AI85" s="208">
        <f t="shared" si="136"/>
        <v>-8.8655500632454087E-2</v>
      </c>
      <c r="AJ85" s="208">
        <f t="shared" si="136"/>
        <v>-0.30606878168539509</v>
      </c>
      <c r="AK85" s="208">
        <f t="shared" si="136"/>
        <v>-0.2337743671460053</v>
      </c>
      <c r="AL85" s="208">
        <f t="shared" si="136"/>
        <v>-0.13729097892168241</v>
      </c>
      <c r="AM85" s="208">
        <f t="shared" si="136"/>
        <v>-5.4489790068685706E-2</v>
      </c>
      <c r="AN85" s="208">
        <f t="shared" si="136"/>
        <v>-5.7391871569899E-2</v>
      </c>
      <c r="AO85" s="208">
        <f t="shared" si="136"/>
        <v>-2.7302997855100375E-2</v>
      </c>
      <c r="AP85" s="208">
        <f t="shared" si="136"/>
        <v>-4.3993913171293642E-2</v>
      </c>
      <c r="AQ85" s="208">
        <f t="shared" si="136"/>
        <v>3.4816870635630215E-2</v>
      </c>
      <c r="AR85" s="208">
        <f t="shared" si="136"/>
        <v>-9.5022889556224843E-2</v>
      </c>
      <c r="AS85" s="208">
        <f t="shared" si="136"/>
        <v>-0.11833839406183</v>
      </c>
      <c r="AT85" s="208">
        <f t="shared" si="136"/>
        <v>-0.41705390573341949</v>
      </c>
      <c r="AU85" s="208">
        <f t="shared" si="136"/>
        <v>-8.9328047833397983E-3</v>
      </c>
      <c r="AV85" s="208">
        <f t="shared" si="136"/>
        <v>-7.3387343176950504E-2</v>
      </c>
      <c r="AW85" s="208">
        <f t="shared" si="136"/>
        <v>-6.6918557316746341E-3</v>
      </c>
      <c r="AX85" s="208">
        <f t="shared" si="136"/>
        <v>-5.9812231031047491E-2</v>
      </c>
      <c r="AY85" s="208">
        <f t="shared" si="136"/>
        <v>-1.7536067866264937E-2</v>
      </c>
      <c r="AZ85" s="208">
        <f t="shared" si="133"/>
        <v>1.7777719284695515E-2</v>
      </c>
      <c r="BA85" s="208">
        <f t="shared" si="118"/>
        <v>4.0206883644488434E-2</v>
      </c>
      <c r="BB85" s="208">
        <f t="shared" si="119"/>
        <v>-4.0985581257110604E-2</v>
      </c>
      <c r="BC85" s="208">
        <f t="shared" si="120"/>
        <v>-1.3133554231156364E-2</v>
      </c>
      <c r="BD85" s="208">
        <f t="shared" si="121"/>
        <v>-1</v>
      </c>
      <c r="BE85" s="208" t="e">
        <f t="shared" si="122"/>
        <v>#DIV/0!</v>
      </c>
      <c r="BF85" s="1479"/>
      <c r="BG85" s="209"/>
      <c r="BH85" s="209"/>
      <c r="BI85" s="4"/>
      <c r="BJ85" s="209"/>
      <c r="BM85" s="646"/>
      <c r="BN85" s="1042"/>
      <c r="BO85" s="1012"/>
      <c r="BP85" s="1043"/>
      <c r="BQ85" s="1043"/>
      <c r="BR85" s="1043"/>
      <c r="BS85" s="1043"/>
      <c r="BT85" s="1043"/>
      <c r="BU85" s="1038"/>
      <c r="BV85" s="1038"/>
      <c r="BW85" s="1038"/>
      <c r="BX85" s="1038"/>
      <c r="BY85" s="1038"/>
      <c r="BZ85" s="1038"/>
      <c r="CA85" s="1038"/>
      <c r="CB85" s="4"/>
    </row>
    <row r="86" spans="19:80" ht="18.75" customHeight="1" thickBot="1">
      <c r="S86" s="1044"/>
      <c r="T86" s="1000" t="s">
        <v>414</v>
      </c>
      <c r="U86" s="981">
        <v>17200</v>
      </c>
      <c r="W86" s="1244"/>
      <c r="X86" s="1240" t="s">
        <v>1368</v>
      </c>
      <c r="Y86" s="981">
        <v>17200</v>
      </c>
      <c r="Z86" s="1057"/>
      <c r="AA86" s="1911"/>
      <c r="AB86" s="1062">
        <f t="shared" si="123"/>
        <v>0</v>
      </c>
      <c r="AC86" s="1062">
        <f t="shared" ref="AC86:AY87" si="137">AC14/AB14-1</f>
        <v>0</v>
      </c>
      <c r="AD86" s="1062">
        <f t="shared" si="137"/>
        <v>0.33333333333333304</v>
      </c>
      <c r="AE86" s="1062">
        <f t="shared" si="137"/>
        <v>0.75000000000000022</v>
      </c>
      <c r="AF86" s="1062">
        <f t="shared" si="137"/>
        <v>1.6428571428571415</v>
      </c>
      <c r="AG86" s="1062">
        <f t="shared" si="137"/>
        <v>-4.2467520647312407E-2</v>
      </c>
      <c r="AH86" s="1062">
        <f t="shared" si="137"/>
        <v>-0.11162980772508435</v>
      </c>
      <c r="AI86" s="1062">
        <f t="shared" si="137"/>
        <v>9.9821013115413804E-2</v>
      </c>
      <c r="AJ86" s="1062">
        <f t="shared" si="137"/>
        <v>0.67576329380784306</v>
      </c>
      <c r="AK86" s="1062">
        <f t="shared" si="137"/>
        <v>-9.3559909122447271E-2</v>
      </c>
      <c r="AL86" s="1062">
        <f t="shared" si="137"/>
        <v>3.1634572034120678E-2</v>
      </c>
      <c r="AM86" s="1062">
        <f t="shared" si="137"/>
        <v>0.26006297501653153</v>
      </c>
      <c r="AN86" s="1062">
        <f t="shared" si="137"/>
        <v>0.12009555900319513</v>
      </c>
      <c r="AO86" s="1062">
        <f t="shared" si="137"/>
        <v>0.16809107081034669</v>
      </c>
      <c r="AP86" s="1062">
        <f>AP14/AO14-1</f>
        <v>2.0280588839155298</v>
      </c>
      <c r="AQ86" s="1062">
        <f t="shared" si="137"/>
        <v>-4.7860599852782792E-2</v>
      </c>
      <c r="AR86" s="1062">
        <f t="shared" si="137"/>
        <v>0.13236415694472492</v>
      </c>
      <c r="AS86" s="1062">
        <f t="shared" si="137"/>
        <v>-6.6648583281892271E-2</v>
      </c>
      <c r="AT86" s="1062">
        <f t="shared" si="137"/>
        <v>-8.5672423433385103E-2</v>
      </c>
      <c r="AU86" s="1062">
        <f t="shared" si="137"/>
        <v>0.13704931824637412</v>
      </c>
      <c r="AV86" s="1062">
        <f t="shared" si="137"/>
        <v>0.1692741945149483</v>
      </c>
      <c r="AW86" s="1062">
        <f t="shared" si="137"/>
        <v>-0.16025934775256001</v>
      </c>
      <c r="AX86" s="1062">
        <f t="shared" si="137"/>
        <v>6.9705962559551526E-2</v>
      </c>
      <c r="AY86" s="1062">
        <f t="shared" si="137"/>
        <v>-0.30568798223277382</v>
      </c>
      <c r="AZ86" s="1062">
        <f t="shared" si="133"/>
        <v>-0.49145276331225485</v>
      </c>
      <c r="BA86" s="1062">
        <f t="shared" si="118"/>
        <v>0.11103458970769209</v>
      </c>
      <c r="BB86" s="1062">
        <f t="shared" si="119"/>
        <v>-0.29106197453269922</v>
      </c>
      <c r="BC86" s="1062">
        <f t="shared" si="120"/>
        <v>-0.37191548465880897</v>
      </c>
      <c r="BD86" s="1062">
        <f t="shared" si="121"/>
        <v>-1</v>
      </c>
      <c r="BE86" s="1062" t="e">
        <f t="shared" si="122"/>
        <v>#DIV/0!</v>
      </c>
      <c r="BF86" s="1479"/>
      <c r="BG86" s="209"/>
      <c r="BH86" s="209"/>
      <c r="BI86" s="4"/>
      <c r="BJ86" s="209"/>
      <c r="BM86" s="646"/>
      <c r="BN86" s="1042"/>
      <c r="BO86" s="1012"/>
      <c r="BP86" s="1043"/>
      <c r="BQ86" s="1043"/>
      <c r="BR86" s="1043"/>
      <c r="BS86" s="1043"/>
      <c r="BT86" s="1043"/>
      <c r="BU86" s="1038"/>
      <c r="BV86" s="1038"/>
      <c r="BW86" s="1038"/>
      <c r="BX86" s="1038"/>
      <c r="BY86" s="1038"/>
      <c r="BZ86" s="1038"/>
      <c r="CA86" s="1038"/>
      <c r="CB86" s="4"/>
    </row>
    <row r="87" spans="19:80" ht="21.75" customHeight="1" thickTop="1">
      <c r="S87" s="1569" t="s">
        <v>68</v>
      </c>
      <c r="T87" s="1048"/>
      <c r="U87" s="1049"/>
      <c r="W87" s="1907" t="s">
        <v>425</v>
      </c>
      <c r="X87" s="1245"/>
      <c r="Y87" s="1049"/>
      <c r="Z87" s="1058"/>
      <c r="AA87" s="1912"/>
      <c r="AB87" s="1063">
        <f t="shared" si="123"/>
        <v>1.0792514020988353E-2</v>
      </c>
      <c r="AC87" s="1063">
        <f t="shared" si="123"/>
        <v>9.6390769975154278E-3</v>
      </c>
      <c r="AD87" s="1063">
        <f t="shared" si="123"/>
        <v>-5.9847812019743207E-3</v>
      </c>
      <c r="AE87" s="1063">
        <f t="shared" ref="AE87:AY87" si="138">AE15/AD15-1</f>
        <v>4.9695706901526027E-2</v>
      </c>
      <c r="AF87" s="1063">
        <f t="shared" si="138"/>
        <v>1.5438584852235371E-2</v>
      </c>
      <c r="AG87" s="1063">
        <f t="shared" si="137"/>
        <v>9.0528249341093048E-3</v>
      </c>
      <c r="AH87" s="1063">
        <f t="shared" si="137"/>
        <v>-5.6262027168495488E-3</v>
      </c>
      <c r="AI87" s="1063">
        <f t="shared" si="138"/>
        <v>-3.5340805694947686E-2</v>
      </c>
      <c r="AJ87" s="1063">
        <f t="shared" si="138"/>
        <v>1.7664361315193E-2</v>
      </c>
      <c r="AK87" s="1063">
        <f t="shared" si="138"/>
        <v>1.5074878177632423E-2</v>
      </c>
      <c r="AL87" s="1063">
        <f t="shared" si="138"/>
        <v>-1.8771582021211541E-2</v>
      </c>
      <c r="AM87" s="1063">
        <f t="shared" si="138"/>
        <v>1.7427476736038283E-2</v>
      </c>
      <c r="AN87" s="1063">
        <f t="shared" si="137"/>
        <v>4.2148978659499736E-3</v>
      </c>
      <c r="AO87" s="1063">
        <f t="shared" si="137"/>
        <v>-5.4366699268348917E-3</v>
      </c>
      <c r="AP87" s="1063">
        <f t="shared" si="137"/>
        <v>5.074907014718022E-3</v>
      </c>
      <c r="AQ87" s="1063">
        <f t="shared" si="138"/>
        <v>-1.5684508412084908E-2</v>
      </c>
      <c r="AR87" s="1063">
        <f t="shared" si="138"/>
        <v>2.6375116065661119E-2</v>
      </c>
      <c r="AS87" s="1063">
        <f t="shared" si="138"/>
        <v>-5.176181843541916E-2</v>
      </c>
      <c r="AT87" s="1063">
        <f t="shared" si="138"/>
        <v>-5.5140115870825013E-2</v>
      </c>
      <c r="AU87" s="1063">
        <f t="shared" si="138"/>
        <v>4.3215941695452287E-2</v>
      </c>
      <c r="AV87" s="1063">
        <f t="shared" si="138"/>
        <v>3.9053742555217763E-2</v>
      </c>
      <c r="AW87" s="1063">
        <f t="shared" si="138"/>
        <v>3.1448030793175485E-2</v>
      </c>
      <c r="AX87" s="1063">
        <f t="shared" si="138"/>
        <v>8.2144341778698227E-3</v>
      </c>
      <c r="AY87" s="1063">
        <f t="shared" si="138"/>
        <v>-3.5133392344312231E-2</v>
      </c>
      <c r="AZ87" s="1063">
        <f t="shared" si="133"/>
        <v>-2.8343268318295256E-2</v>
      </c>
      <c r="BA87" s="1063">
        <f t="shared" si="118"/>
        <v>-1.286071148844059E-2</v>
      </c>
      <c r="BB87" s="1063">
        <f t="shared" si="119"/>
        <v>-1.0447898497536023E-2</v>
      </c>
      <c r="BC87" s="1063">
        <f t="shared" si="120"/>
        <v>-3.9425222854701403E-2</v>
      </c>
      <c r="BD87" s="1063">
        <f t="shared" si="121"/>
        <v>-1</v>
      </c>
      <c r="BE87" s="1063" t="e">
        <f t="shared" si="122"/>
        <v>#DIV/0!</v>
      </c>
      <c r="BF87" s="1486"/>
      <c r="BM87" s="4"/>
      <c r="BN87" s="4"/>
      <c r="BO87" s="4"/>
      <c r="BP87" s="1038"/>
      <c r="BQ87" s="1038"/>
      <c r="BR87" s="1038"/>
      <c r="BS87" s="1038"/>
      <c r="BT87" s="1038"/>
      <c r="BU87" s="1038"/>
      <c r="BV87" s="1038"/>
      <c r="BW87" s="1038"/>
      <c r="BX87" s="1038"/>
      <c r="BY87" s="1038"/>
      <c r="BZ87" s="1038"/>
      <c r="CA87" s="1038"/>
      <c r="CB87" s="4"/>
    </row>
    <row r="88" spans="19:80">
      <c r="BM88" s="4"/>
      <c r="BN88" s="4"/>
      <c r="BO88" s="4"/>
      <c r="BP88" s="4"/>
      <c r="BQ88" s="4"/>
      <c r="BR88" s="4"/>
      <c r="BS88" s="4"/>
      <c r="BT88" s="4"/>
      <c r="BU88" s="4"/>
      <c r="BV88" s="4"/>
      <c r="BW88" s="4"/>
      <c r="BX88" s="4"/>
      <c r="BY88" s="4"/>
      <c r="BZ88" s="4"/>
      <c r="CA88" s="4"/>
      <c r="CB88" s="4"/>
    </row>
    <row r="89" spans="19:80">
      <c r="BM89" s="4"/>
      <c r="BN89" s="4"/>
      <c r="BO89" s="4"/>
      <c r="BP89" s="4"/>
      <c r="BQ89" s="4"/>
      <c r="BR89" s="4"/>
      <c r="BS89" s="4"/>
      <c r="BT89" s="4"/>
      <c r="BU89" s="4"/>
      <c r="BV89" s="4"/>
      <c r="BW89" s="4"/>
      <c r="BX89" s="4"/>
      <c r="BY89" s="4"/>
      <c r="BZ89" s="4"/>
      <c r="CA89" s="4"/>
      <c r="CB89" s="4"/>
    </row>
  </sheetData>
  <mergeCells count="2">
    <mergeCell ref="S1:T1"/>
    <mergeCell ref="W1:X1"/>
  </mergeCells>
  <phoneticPr fontId="8"/>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6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L141"/>
  <sheetViews>
    <sheetView zoomScale="85" zoomScaleNormal="85" workbookViewId="0">
      <pane xSplit="21" ySplit="4" topLeftCell="V5" activePane="bottomRight" state="frozen"/>
      <selection pane="topRight" activeCell="V1" sqref="V1"/>
      <selection pane="bottomLeft" activeCell="A5" sqref="A5"/>
      <selection pane="bottomRight" activeCell="Y2" sqref="Y2"/>
    </sheetView>
  </sheetViews>
  <sheetFormatPr defaultColWidth="9" defaultRowHeight="14"/>
  <cols>
    <col min="1" max="1" width="1.6328125" style="198" customWidth="1"/>
    <col min="2" max="15" width="1.6328125" style="1" hidden="1" customWidth="1"/>
    <col min="16" max="16" width="1.7265625" style="1" customWidth="1"/>
    <col min="17" max="19" width="1.6328125" style="1" customWidth="1"/>
    <col min="20" max="20" width="40.08984375" style="1" customWidth="1"/>
    <col min="21" max="23" width="1.6328125" style="1" customWidth="1"/>
    <col min="24" max="24" width="1.453125" style="1" customWidth="1"/>
    <col min="25" max="25" width="45.7265625" style="1" customWidth="1"/>
    <col min="26" max="26" width="7.90625" style="1" hidden="1" customWidth="1"/>
    <col min="27" max="53" width="11.08984375" style="1" customWidth="1"/>
    <col min="54" max="55" width="12.6328125" style="1" bestFit="1" customWidth="1"/>
    <col min="56" max="59" width="10.6328125" style="1" hidden="1" customWidth="1"/>
    <col min="60" max="60" width="10.6328125" style="198" customWidth="1"/>
    <col min="61" max="62" width="9" style="1"/>
    <col min="63" max="63" width="9" style="1" customWidth="1"/>
    <col min="64" max="16384" width="9" style="1"/>
  </cols>
  <sheetData>
    <row r="1" spans="1:64" ht="49.5" customHeight="1">
      <c r="B1" s="773"/>
      <c r="C1" s="773"/>
      <c r="D1" s="773"/>
      <c r="E1" s="773"/>
      <c r="F1" s="773"/>
      <c r="G1" s="773"/>
      <c r="H1" s="773"/>
      <c r="I1" s="773"/>
      <c r="J1" s="773"/>
      <c r="K1" s="773"/>
      <c r="L1" s="773"/>
      <c r="M1" s="773"/>
      <c r="N1" s="773"/>
      <c r="O1" s="773"/>
      <c r="Q1" s="1934" t="s">
        <v>759</v>
      </c>
      <c r="R1" s="1934"/>
      <c r="S1" s="1934"/>
      <c r="T1" s="1934"/>
      <c r="V1" s="1934" t="s">
        <v>1030</v>
      </c>
      <c r="W1" s="1953"/>
      <c r="X1" s="1953"/>
      <c r="Y1" s="1953"/>
      <c r="Z1" s="773"/>
      <c r="AA1" s="640"/>
      <c r="AB1" s="640"/>
      <c r="AC1" s="640"/>
      <c r="AD1" s="384"/>
      <c r="AE1" s="384"/>
      <c r="AF1" s="384"/>
      <c r="AG1" s="384"/>
      <c r="AH1" s="384"/>
      <c r="AI1" s="384"/>
    </row>
    <row r="2" spans="1:64" ht="14.25" customHeight="1">
      <c r="A2" s="774"/>
      <c r="B2" s="384"/>
      <c r="C2" s="384"/>
      <c r="D2" s="384"/>
      <c r="E2" s="384"/>
      <c r="F2" s="384"/>
      <c r="G2" s="384"/>
      <c r="H2" s="384"/>
      <c r="I2" s="384"/>
      <c r="J2" s="384"/>
      <c r="K2" s="384"/>
      <c r="L2" s="384"/>
      <c r="M2" s="384"/>
      <c r="N2" s="384"/>
      <c r="O2" s="384"/>
      <c r="P2" s="384"/>
      <c r="Q2" s="1439" t="str">
        <f>'0.Contents'!C2</f>
        <v>＜確報値＞</v>
      </c>
      <c r="R2" s="384"/>
      <c r="S2" s="384"/>
      <c r="T2" s="775"/>
      <c r="U2" s="384"/>
      <c r="V2" s="384"/>
      <c r="W2" s="384"/>
      <c r="X2" s="384"/>
      <c r="Y2" s="384"/>
      <c r="Z2" s="384"/>
      <c r="AA2" s="775"/>
      <c r="AB2" s="775"/>
      <c r="AC2" s="775"/>
      <c r="AD2" s="775"/>
      <c r="AE2" s="775"/>
      <c r="AF2" s="775"/>
      <c r="AG2" s="775"/>
      <c r="AH2" s="775"/>
      <c r="AI2" s="775"/>
    </row>
    <row r="3" spans="1:64" ht="18.75" customHeight="1" thickBot="1">
      <c r="P3" s="249"/>
      <c r="Q3" s="1" t="s">
        <v>760</v>
      </c>
      <c r="V3" s="1" t="s">
        <v>734</v>
      </c>
    </row>
    <row r="4" spans="1:64" ht="14.5" thickBot="1">
      <c r="O4" s="84"/>
      <c r="P4" s="1121"/>
      <c r="Q4" s="662"/>
      <c r="R4" s="663"/>
      <c r="S4" s="663"/>
      <c r="T4" s="21"/>
      <c r="U4" s="1719"/>
      <c r="V4" s="662"/>
      <c r="W4" s="663"/>
      <c r="X4" s="663"/>
      <c r="Y4" s="21"/>
      <c r="Z4" s="21"/>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3">
        <f t="shared" si="0"/>
        <v>2016</v>
      </c>
      <c r="BB4" s="22">
        <f t="shared" si="0"/>
        <v>2017</v>
      </c>
      <c r="BC4" s="23">
        <f t="shared" si="0"/>
        <v>2018</v>
      </c>
      <c r="BD4" s="21">
        <f t="shared" si="0"/>
        <v>2019</v>
      </c>
      <c r="BE4" s="22">
        <f t="shared" si="0"/>
        <v>2020</v>
      </c>
      <c r="BF4" s="22" t="s">
        <v>23</v>
      </c>
      <c r="BG4" s="23" t="s">
        <v>2</v>
      </c>
      <c r="BH4" s="1471"/>
    </row>
    <row r="5" spans="1:64" ht="16">
      <c r="O5" s="84"/>
      <c r="P5" s="1122"/>
      <c r="Q5" s="667" t="s">
        <v>96</v>
      </c>
      <c r="R5" s="668"/>
      <c r="S5" s="668"/>
      <c r="T5" s="746"/>
      <c r="U5" s="776"/>
      <c r="V5" s="1190" t="s">
        <v>761</v>
      </c>
      <c r="W5" s="668"/>
      <c r="X5" s="668"/>
      <c r="Y5" s="746"/>
      <c r="Z5" s="746"/>
      <c r="AA5" s="269">
        <f>SUM(AA6,AA14,AA29,AA35,AA42)</f>
        <v>1067571.6801084999</v>
      </c>
      <c r="AB5" s="269">
        <f t="shared" ref="AB5:BB5" si="1">SUM(AB6,AB14,AB29,AB35,AB42)</f>
        <v>1077836.0749574357</v>
      </c>
      <c r="AC5" s="269">
        <f t="shared" si="1"/>
        <v>1085822.1219052447</v>
      </c>
      <c r="AD5" s="269">
        <f t="shared" si="1"/>
        <v>1081001.6257430208</v>
      </c>
      <c r="AE5" s="269">
        <f t="shared" si="1"/>
        <v>1130845.6022770428</v>
      </c>
      <c r="AF5" s="269">
        <f t="shared" si="1"/>
        <v>1142042.0610701256</v>
      </c>
      <c r="AG5" s="269">
        <f t="shared" si="1"/>
        <v>1152794.6075477318</v>
      </c>
      <c r="AH5" s="269">
        <f t="shared" si="1"/>
        <v>1146957.0057227174</v>
      </c>
      <c r="AI5" s="269">
        <f t="shared" si="1"/>
        <v>1113148.5420953049</v>
      </c>
      <c r="AJ5" s="269">
        <f t="shared" si="1"/>
        <v>1149478.6834938733</v>
      </c>
      <c r="AK5" s="269">
        <f t="shared" si="1"/>
        <v>1170300.1609849171</v>
      </c>
      <c r="AL5" s="269">
        <f t="shared" si="1"/>
        <v>1157360.1408356458</v>
      </c>
      <c r="AM5" s="269">
        <f t="shared" si="1"/>
        <v>1188990.8054189971</v>
      </c>
      <c r="AN5" s="269">
        <f t="shared" si="1"/>
        <v>1197298.2133972205</v>
      </c>
      <c r="AO5" s="269">
        <f t="shared" si="1"/>
        <v>1193442.4110291954</v>
      </c>
      <c r="AP5" s="269">
        <f t="shared" si="1"/>
        <v>1200521.0723981918</v>
      </c>
      <c r="AQ5" s="269">
        <f t="shared" si="1"/>
        <v>1178717.6815800867</v>
      </c>
      <c r="AR5" s="269">
        <f t="shared" si="1"/>
        <v>1214489.3158623697</v>
      </c>
      <c r="AS5" s="269">
        <f t="shared" si="1"/>
        <v>1147021.1880210279</v>
      </c>
      <c r="AT5" s="269">
        <f t="shared" si="1"/>
        <v>1087131.5649887184</v>
      </c>
      <c r="AU5" s="269">
        <f t="shared" si="1"/>
        <v>1137029.6587623225</v>
      </c>
      <c r="AV5" s="269">
        <f t="shared" si="1"/>
        <v>1187985.0775239859</v>
      </c>
      <c r="AW5" s="269">
        <f t="shared" si="1"/>
        <v>1227315.4456416427</v>
      </c>
      <c r="AX5" s="269">
        <f t="shared" si="1"/>
        <v>1235278.2059780655</v>
      </c>
      <c r="AY5" s="269">
        <f t="shared" si="1"/>
        <v>1185136.1197476983</v>
      </c>
      <c r="AZ5" s="269">
        <f t="shared" si="1"/>
        <v>1145912.6108645392</v>
      </c>
      <c r="BA5" s="269">
        <f t="shared" si="1"/>
        <v>1126541.0537957109</v>
      </c>
      <c r="BB5" s="269">
        <f t="shared" si="1"/>
        <v>1110142.1208946153</v>
      </c>
      <c r="BC5" s="468">
        <f t="shared" ref="BC5" si="2">SUM(BC6,BC14,BC29,BC35,BC42)</f>
        <v>1059290.0795788085</v>
      </c>
      <c r="BD5" s="524"/>
      <c r="BE5" s="269"/>
      <c r="BF5" s="496"/>
      <c r="BG5" s="34"/>
      <c r="BH5" s="1489"/>
      <c r="BI5" s="108"/>
      <c r="BJ5" s="211"/>
      <c r="BK5" s="108"/>
      <c r="BL5" s="108"/>
    </row>
    <row r="6" spans="1:64">
      <c r="O6" s="84"/>
      <c r="P6" s="1122"/>
      <c r="Q6" s="671"/>
      <c r="R6" s="672" t="s">
        <v>97</v>
      </c>
      <c r="S6" s="747"/>
      <c r="T6" s="777"/>
      <c r="U6" s="249"/>
      <c r="V6" s="1191"/>
      <c r="W6" s="1192" t="s">
        <v>428</v>
      </c>
      <c r="X6" s="1210"/>
      <c r="Y6" s="1211"/>
      <c r="Z6" s="1211"/>
      <c r="AA6" s="268">
        <f>AA7</f>
        <v>348411.79447028635</v>
      </c>
      <c r="AB6" s="268">
        <f t="shared" ref="AB6" si="3">AB7</f>
        <v>349742.58710949577</v>
      </c>
      <c r="AC6" s="268">
        <f t="shared" ref="AC6" si="4">AC7</f>
        <v>355126.14215324685</v>
      </c>
      <c r="AD6" s="268">
        <f t="shared" ref="AD6" si="5">AD7</f>
        <v>338724.92179417721</v>
      </c>
      <c r="AE6" s="268">
        <f t="shared" ref="AE6" si="6">AE7</f>
        <v>372716.52054267738</v>
      </c>
      <c r="AF6" s="268">
        <f t="shared" ref="AF6" si="7">AF7</f>
        <v>360595.31972801586</v>
      </c>
      <c r="AG6" s="268">
        <f t="shared" ref="AG6" si="8">AG7</f>
        <v>362469.12120510911</v>
      </c>
      <c r="AH6" s="268">
        <f t="shared" ref="AH6" si="9">AH7</f>
        <v>357641.84247294842</v>
      </c>
      <c r="AI6" s="268">
        <f t="shared" ref="AI6" si="10">AI7</f>
        <v>344516.84317773796</v>
      </c>
      <c r="AJ6" s="268">
        <f t="shared" ref="AJ6" si="11">AJ7</f>
        <v>366226.01919401676</v>
      </c>
      <c r="AK6" s="268">
        <f t="shared" ref="AK6" si="12">AK7</f>
        <v>374920.24083416112</v>
      </c>
      <c r="AL6" s="268">
        <f t="shared" ref="AL6" si="13">AL7</f>
        <v>365841.75823433214</v>
      </c>
      <c r="AM6" s="268">
        <f t="shared" ref="AM6" si="14">AM7</f>
        <v>391423.28482875729</v>
      </c>
      <c r="AN6" s="268">
        <f t="shared" ref="AN6" si="15">AN7</f>
        <v>407746.6652632886</v>
      </c>
      <c r="AO6" s="268">
        <f t="shared" ref="AO6" si="16">AO7</f>
        <v>403779.88285122585</v>
      </c>
      <c r="AP6" s="268">
        <f t="shared" ref="AP6" si="17">AP7</f>
        <v>423926.84168544569</v>
      </c>
      <c r="AQ6" s="268">
        <f t="shared" ref="AQ6" si="18">AQ7</f>
        <v>414870.62379360513</v>
      </c>
      <c r="AR6" s="268">
        <f t="shared" ref="AR6" si="19">AR7</f>
        <v>467189.03156868345</v>
      </c>
      <c r="AS6" s="268">
        <f t="shared" ref="AS6" si="20">AS7</f>
        <v>436557.31213543803</v>
      </c>
      <c r="AT6" s="268">
        <f t="shared" ref="AT6" si="21">AT7</f>
        <v>397682.2033693656</v>
      </c>
      <c r="AU6" s="268">
        <f t="shared" ref="AU6" si="22">AU7</f>
        <v>422047.19202207658</v>
      </c>
      <c r="AV6" s="268">
        <f t="shared" ref="AV6" si="23">AV7</f>
        <v>479361.74286509264</v>
      </c>
      <c r="AW6" s="268">
        <f t="shared" ref="AW6" si="24">AW7</f>
        <v>524906.88071431348</v>
      </c>
      <c r="AX6" s="268">
        <f t="shared" ref="AX6" si="25">AX7</f>
        <v>526227.3513626284</v>
      </c>
      <c r="AY6" s="268">
        <f t="shared" ref="AY6" si="26">AY7</f>
        <v>498459.34487487894</v>
      </c>
      <c r="AZ6" s="268">
        <f t="shared" ref="AZ6" si="27">AZ7</f>
        <v>473533.65908637049</v>
      </c>
      <c r="BA6" s="268">
        <f t="shared" ref="BA6" si="28">BA7</f>
        <v>506377.1320208307</v>
      </c>
      <c r="BB6" s="268">
        <f>BB7</f>
        <v>492720.58700883511</v>
      </c>
      <c r="BC6" s="455">
        <f>BC7</f>
        <v>456185.9207333473</v>
      </c>
      <c r="BD6" s="497"/>
      <c r="BE6" s="268"/>
      <c r="BF6" s="497"/>
      <c r="BG6" s="455"/>
      <c r="BH6" s="381"/>
      <c r="BI6" s="108"/>
      <c r="BJ6" s="211"/>
      <c r="BK6" s="108"/>
      <c r="BL6" s="108"/>
    </row>
    <row r="7" spans="1:64">
      <c r="O7" s="84"/>
      <c r="P7" s="1122"/>
      <c r="Q7" s="671"/>
      <c r="R7" s="675"/>
      <c r="S7" s="672" t="s">
        <v>98</v>
      </c>
      <c r="T7" s="748"/>
      <c r="U7" s="249"/>
      <c r="V7" s="1191"/>
      <c r="W7" s="1194"/>
      <c r="X7" s="1192" t="s">
        <v>429</v>
      </c>
      <c r="Y7" s="1212"/>
      <c r="Z7" s="1212"/>
      <c r="AA7" s="268">
        <f>SUM(AA8:AA12)</f>
        <v>348411.79447028635</v>
      </c>
      <c r="AB7" s="268">
        <f t="shared" ref="AB7:AX7" si="29">SUM(AB8:AB12)</f>
        <v>349742.58710949577</v>
      </c>
      <c r="AC7" s="268">
        <f t="shared" si="29"/>
        <v>355126.14215324685</v>
      </c>
      <c r="AD7" s="268">
        <f t="shared" si="29"/>
        <v>338724.92179417721</v>
      </c>
      <c r="AE7" s="268">
        <f t="shared" si="29"/>
        <v>372716.52054267738</v>
      </c>
      <c r="AF7" s="268">
        <f t="shared" si="29"/>
        <v>360595.31972801586</v>
      </c>
      <c r="AG7" s="268">
        <f t="shared" si="29"/>
        <v>362469.12120510911</v>
      </c>
      <c r="AH7" s="268">
        <f t="shared" si="29"/>
        <v>357641.84247294842</v>
      </c>
      <c r="AI7" s="268">
        <f t="shared" si="29"/>
        <v>344516.84317773796</v>
      </c>
      <c r="AJ7" s="268">
        <f t="shared" si="29"/>
        <v>366226.01919401676</v>
      </c>
      <c r="AK7" s="268">
        <f t="shared" si="29"/>
        <v>374920.24083416112</v>
      </c>
      <c r="AL7" s="268">
        <f t="shared" si="29"/>
        <v>365841.75823433214</v>
      </c>
      <c r="AM7" s="268">
        <f t="shared" si="29"/>
        <v>391423.28482875729</v>
      </c>
      <c r="AN7" s="268">
        <f t="shared" si="29"/>
        <v>407746.6652632886</v>
      </c>
      <c r="AO7" s="268">
        <f t="shared" si="29"/>
        <v>403779.88285122585</v>
      </c>
      <c r="AP7" s="268">
        <f t="shared" si="29"/>
        <v>423926.84168544569</v>
      </c>
      <c r="AQ7" s="268">
        <f t="shared" si="29"/>
        <v>414870.62379360513</v>
      </c>
      <c r="AR7" s="268">
        <f t="shared" si="29"/>
        <v>467189.03156868345</v>
      </c>
      <c r="AS7" s="268">
        <f t="shared" si="29"/>
        <v>436557.31213543803</v>
      </c>
      <c r="AT7" s="268">
        <f t="shared" si="29"/>
        <v>397682.2033693656</v>
      </c>
      <c r="AU7" s="268">
        <f t="shared" si="29"/>
        <v>422047.19202207658</v>
      </c>
      <c r="AV7" s="268">
        <f t="shared" si="29"/>
        <v>479361.74286509264</v>
      </c>
      <c r="AW7" s="268">
        <f t="shared" si="29"/>
        <v>524906.88071431348</v>
      </c>
      <c r="AX7" s="268">
        <f t="shared" si="29"/>
        <v>526227.3513626284</v>
      </c>
      <c r="AY7" s="268">
        <f>SUM(AY8:AY12)</f>
        <v>498459.34487487894</v>
      </c>
      <c r="AZ7" s="268">
        <f>SUM(AZ8:AZ12)</f>
        <v>473533.65908637049</v>
      </c>
      <c r="BA7" s="1376">
        <f>SUM(BA8:BA12)</f>
        <v>506377.1320208307</v>
      </c>
      <c r="BB7" s="268">
        <f>SUM(BB8:BB12)</f>
        <v>492720.58700883511</v>
      </c>
      <c r="BC7" s="455">
        <f>SUM(BC8:BC12)</f>
        <v>456185.9207333473</v>
      </c>
      <c r="BD7" s="497"/>
      <c r="BE7" s="268"/>
      <c r="BF7" s="497"/>
      <c r="BG7" s="455"/>
      <c r="BH7" s="381"/>
      <c r="BI7" s="108"/>
      <c r="BJ7" s="211"/>
      <c r="BK7" s="108"/>
      <c r="BL7" s="108"/>
    </row>
    <row r="8" spans="1:64">
      <c r="O8" s="84"/>
      <c r="P8" s="1122"/>
      <c r="Q8" s="671"/>
      <c r="R8" s="677"/>
      <c r="S8" s="677"/>
      <c r="T8" s="778" t="s">
        <v>99</v>
      </c>
      <c r="U8" s="249"/>
      <c r="V8" s="671"/>
      <c r="W8" s="677"/>
      <c r="X8" s="677"/>
      <c r="Y8" s="811" t="s">
        <v>430</v>
      </c>
      <c r="Z8" s="811"/>
      <c r="AA8" s="306">
        <v>26645.503835655436</v>
      </c>
      <c r="AB8" s="306">
        <v>24687.621664727827</v>
      </c>
      <c r="AC8" s="306">
        <v>21945.928094620311</v>
      </c>
      <c r="AD8" s="306">
        <v>21852.890856683822</v>
      </c>
      <c r="AE8" s="306">
        <v>18501.328896728803</v>
      </c>
      <c r="AF8" s="306">
        <v>17707.842219890637</v>
      </c>
      <c r="AG8" s="306">
        <v>17152.052246668944</v>
      </c>
      <c r="AH8" s="306">
        <v>15992.046507927302</v>
      </c>
      <c r="AI8" s="306">
        <v>14042.606921240664</v>
      </c>
      <c r="AJ8" s="306">
        <v>15077.41624533289</v>
      </c>
      <c r="AK8" s="306">
        <v>15845.637868633727</v>
      </c>
      <c r="AL8" s="306">
        <v>15178.573250607415</v>
      </c>
      <c r="AM8" s="306">
        <v>14956.548866724255</v>
      </c>
      <c r="AN8" s="306">
        <v>14471.328787482576</v>
      </c>
      <c r="AO8" s="306">
        <v>14752.195215179016</v>
      </c>
      <c r="AP8" s="306">
        <v>17478.553720613527</v>
      </c>
      <c r="AQ8" s="306">
        <v>18057.757773827576</v>
      </c>
      <c r="AR8" s="306">
        <v>17766.795515754024</v>
      </c>
      <c r="AS8" s="306">
        <v>17366.458577757207</v>
      </c>
      <c r="AT8" s="306">
        <v>17086.264782185979</v>
      </c>
      <c r="AU8" s="306">
        <v>17701.25961467675</v>
      </c>
      <c r="AV8" s="306">
        <v>16553.914819816076</v>
      </c>
      <c r="AW8" s="306">
        <v>16000.37033928233</v>
      </c>
      <c r="AX8" s="306">
        <v>14056.709085941104</v>
      </c>
      <c r="AY8" s="306">
        <v>13911.679694781244</v>
      </c>
      <c r="AZ8" s="306">
        <v>13317.619252105585</v>
      </c>
      <c r="BA8" s="1377">
        <v>13549.282922635315</v>
      </c>
      <c r="BB8" s="306">
        <v>13436.647204923574</v>
      </c>
      <c r="BC8" s="447">
        <v>14982.544062913612</v>
      </c>
      <c r="BD8" s="498"/>
      <c r="BE8" s="306"/>
      <c r="BF8" s="498"/>
      <c r="BG8" s="447"/>
      <c r="BH8" s="1487"/>
      <c r="BI8" s="108"/>
      <c r="BJ8" s="108"/>
      <c r="BK8" s="108"/>
      <c r="BL8" s="108"/>
    </row>
    <row r="9" spans="1:64">
      <c r="O9" s="84"/>
      <c r="P9" s="1122"/>
      <c r="Q9" s="671"/>
      <c r="R9" s="677"/>
      <c r="S9" s="677"/>
      <c r="T9" s="779" t="s">
        <v>100</v>
      </c>
      <c r="U9" s="249"/>
      <c r="V9" s="671"/>
      <c r="W9" s="677"/>
      <c r="X9" s="677"/>
      <c r="Y9" s="44" t="s">
        <v>431</v>
      </c>
      <c r="Z9" s="44"/>
      <c r="AA9" s="127">
        <v>26066.865834150361</v>
      </c>
      <c r="AB9" s="127">
        <v>26467.638934192997</v>
      </c>
      <c r="AC9" s="127">
        <v>26897.49791604768</v>
      </c>
      <c r="AD9" s="127">
        <v>28491.751800174326</v>
      </c>
      <c r="AE9" s="127">
        <v>28562.947501958894</v>
      </c>
      <c r="AF9" s="127">
        <v>28870.283035241708</v>
      </c>
      <c r="AG9" s="127">
        <v>29841.239288530251</v>
      </c>
      <c r="AH9" s="127">
        <v>32972.110753653906</v>
      </c>
      <c r="AI9" s="127">
        <v>31731.23519176984</v>
      </c>
      <c r="AJ9" s="127">
        <v>32330.203252255575</v>
      </c>
      <c r="AK9" s="127">
        <v>31951.433581354882</v>
      </c>
      <c r="AL9" s="127">
        <v>31065.519006566828</v>
      </c>
      <c r="AM9" s="127">
        <v>30081.415845145239</v>
      </c>
      <c r="AN9" s="127">
        <v>30058.73651112118</v>
      </c>
      <c r="AO9" s="127">
        <v>30223.53068713631</v>
      </c>
      <c r="AP9" s="127">
        <v>31521.414023667698</v>
      </c>
      <c r="AQ9" s="127">
        <v>30989.307953926698</v>
      </c>
      <c r="AR9" s="127">
        <v>30841.484684168805</v>
      </c>
      <c r="AS9" s="127">
        <v>28757.89870070805</v>
      </c>
      <c r="AT9" s="127">
        <v>28129.368812104916</v>
      </c>
      <c r="AU9" s="127">
        <v>28860.852945520601</v>
      </c>
      <c r="AV9" s="127">
        <v>26323.639455412733</v>
      </c>
      <c r="AW9" s="127">
        <v>26143.428728890201</v>
      </c>
      <c r="AX9" s="127">
        <v>24756.691500092384</v>
      </c>
      <c r="AY9" s="127">
        <v>24303.329273618194</v>
      </c>
      <c r="AZ9" s="127">
        <v>25314.960994975125</v>
      </c>
      <c r="BA9" s="1378">
        <v>20720.487072036718</v>
      </c>
      <c r="BB9" s="127">
        <v>20275.618841456402</v>
      </c>
      <c r="BC9" s="347">
        <v>20914.819944503481</v>
      </c>
      <c r="BD9" s="499"/>
      <c r="BE9" s="127"/>
      <c r="BF9" s="499"/>
      <c r="BG9" s="347"/>
      <c r="BH9" s="1487"/>
      <c r="BI9" s="108"/>
      <c r="BJ9" s="108"/>
      <c r="BK9" s="108"/>
      <c r="BL9" s="108"/>
    </row>
    <row r="10" spans="1:64" ht="13.5" customHeight="1">
      <c r="O10" s="84"/>
      <c r="P10" s="1122"/>
      <c r="Q10" s="671"/>
      <c r="R10" s="677"/>
      <c r="S10" s="677"/>
      <c r="T10" s="780" t="s">
        <v>101</v>
      </c>
      <c r="U10" s="249"/>
      <c r="V10" s="671"/>
      <c r="W10" s="677"/>
      <c r="X10" s="677"/>
      <c r="Y10" s="750" t="s">
        <v>432</v>
      </c>
      <c r="Z10" s="750"/>
      <c r="AA10" s="127">
        <v>1102.2867377696512</v>
      </c>
      <c r="AB10" s="127">
        <v>1102.7682576535249</v>
      </c>
      <c r="AC10" s="127">
        <v>1283.8327710617998</v>
      </c>
      <c r="AD10" s="127">
        <v>1222.3705705759169</v>
      </c>
      <c r="AE10" s="127">
        <v>945.94455930348499</v>
      </c>
      <c r="AF10" s="127">
        <v>1005.0130473018941</v>
      </c>
      <c r="AG10" s="127">
        <v>801.60536213397108</v>
      </c>
      <c r="AH10" s="127">
        <v>926.99534143362052</v>
      </c>
      <c r="AI10" s="127">
        <v>910.9868576132767</v>
      </c>
      <c r="AJ10" s="127">
        <v>946.93037570584102</v>
      </c>
      <c r="AK10" s="127">
        <v>836.7142497149265</v>
      </c>
      <c r="AL10" s="127">
        <v>813.25433894569608</v>
      </c>
      <c r="AM10" s="127">
        <v>1053.5336158291263</v>
      </c>
      <c r="AN10" s="127">
        <v>661.20852606908284</v>
      </c>
      <c r="AO10" s="127">
        <v>1192.0084360539479</v>
      </c>
      <c r="AP10" s="127">
        <v>1368.2523364321569</v>
      </c>
      <c r="AQ10" s="127">
        <v>921.56008580417154</v>
      </c>
      <c r="AR10" s="127">
        <v>2160.4071695395182</v>
      </c>
      <c r="AS10" s="127">
        <v>2245.6997759632222</v>
      </c>
      <c r="AT10" s="127">
        <v>2331.4755480382073</v>
      </c>
      <c r="AU10" s="127">
        <v>2628.0450766549043</v>
      </c>
      <c r="AV10" s="127">
        <v>2796.7050007369953</v>
      </c>
      <c r="AW10" s="127">
        <v>3783.2886287983797</v>
      </c>
      <c r="AX10" s="127">
        <v>2727.9376713920337</v>
      </c>
      <c r="AY10" s="127">
        <v>2842.3331782158493</v>
      </c>
      <c r="AZ10" s="127">
        <v>2611.1431084625528</v>
      </c>
      <c r="BA10" s="1378">
        <v>3102.3528363397777</v>
      </c>
      <c r="BB10" s="127">
        <v>2235.9784651088144</v>
      </c>
      <c r="BC10" s="347">
        <v>1949.3163980300817</v>
      </c>
      <c r="BD10" s="499"/>
      <c r="BE10" s="127"/>
      <c r="BF10" s="499"/>
      <c r="BG10" s="347"/>
      <c r="BH10" s="1487"/>
      <c r="BI10" s="108"/>
      <c r="BJ10" s="108"/>
      <c r="BK10" s="108"/>
      <c r="BL10" s="108"/>
    </row>
    <row r="11" spans="1:64" ht="13.5" customHeight="1">
      <c r="O11" s="84"/>
      <c r="P11" s="1122"/>
      <c r="Q11" s="671"/>
      <c r="R11" s="677"/>
      <c r="S11" s="677"/>
      <c r="T11" s="780" t="s">
        <v>102</v>
      </c>
      <c r="U11" s="249"/>
      <c r="V11" s="671"/>
      <c r="W11" s="677"/>
      <c r="X11" s="677"/>
      <c r="Y11" s="750" t="s">
        <v>433</v>
      </c>
      <c r="Z11" s="750"/>
      <c r="AA11" s="127">
        <v>294020.1217066854</v>
      </c>
      <c r="AB11" s="127">
        <v>296919.9501125731</v>
      </c>
      <c r="AC11" s="127">
        <v>304401.28994771681</v>
      </c>
      <c r="AD11" s="127">
        <v>286511.29193478992</v>
      </c>
      <c r="AE11" s="127">
        <v>323963.85316692811</v>
      </c>
      <c r="AF11" s="127">
        <v>312259.28262277035</v>
      </c>
      <c r="AG11" s="127">
        <v>313898.41067721718</v>
      </c>
      <c r="AH11" s="127">
        <v>306945.09814163693</v>
      </c>
      <c r="AI11" s="127">
        <v>296979.4588317817</v>
      </c>
      <c r="AJ11" s="127">
        <v>316951.54654091666</v>
      </c>
      <c r="AK11" s="127">
        <v>325350.88969265932</v>
      </c>
      <c r="AL11" s="127">
        <v>317894.7499392723</v>
      </c>
      <c r="AM11" s="127">
        <v>344392.50515836873</v>
      </c>
      <c r="AN11" s="127">
        <v>361665.69950280891</v>
      </c>
      <c r="AO11" s="127">
        <v>356651.00730147166</v>
      </c>
      <c r="AP11" s="127">
        <v>372494.32576738909</v>
      </c>
      <c r="AQ11" s="127">
        <v>363915.31341729872</v>
      </c>
      <c r="AR11" s="127">
        <v>415401.22767374938</v>
      </c>
      <c r="AS11" s="127">
        <v>387256.85737286421</v>
      </c>
      <c r="AT11" s="127">
        <v>349276.52784191951</v>
      </c>
      <c r="AU11" s="127">
        <v>371925.62491275539</v>
      </c>
      <c r="AV11" s="127">
        <v>432824.83748892794</v>
      </c>
      <c r="AW11" s="127">
        <v>478143.35410132789</v>
      </c>
      <c r="AX11" s="127">
        <v>483840.09545613121</v>
      </c>
      <c r="AY11" s="127">
        <v>456624.76899599476</v>
      </c>
      <c r="AZ11" s="127">
        <v>431548.66416368302</v>
      </c>
      <c r="BA11" s="1378">
        <v>468218.96606363088</v>
      </c>
      <c r="BB11" s="127">
        <v>455981.89499401854</v>
      </c>
      <c r="BC11" s="347">
        <v>417586.53283901431</v>
      </c>
      <c r="BD11" s="499"/>
      <c r="BE11" s="127"/>
      <c r="BF11" s="499"/>
      <c r="BG11" s="347"/>
      <c r="BH11" s="1487"/>
      <c r="BI11" s="108"/>
      <c r="BJ11" s="108"/>
      <c r="BK11" s="108"/>
      <c r="BL11" s="108"/>
    </row>
    <row r="12" spans="1:64">
      <c r="O12" s="84"/>
      <c r="P12" s="1122"/>
      <c r="Q12" s="671"/>
      <c r="R12" s="677"/>
      <c r="S12" s="677"/>
      <c r="T12" s="690" t="s">
        <v>103</v>
      </c>
      <c r="U12" s="249"/>
      <c r="V12" s="671"/>
      <c r="W12" s="677"/>
      <c r="X12" s="677"/>
      <c r="Y12" s="749" t="s">
        <v>434</v>
      </c>
      <c r="Z12" s="749"/>
      <c r="AA12" s="127">
        <v>577.01635602545502</v>
      </c>
      <c r="AB12" s="127">
        <v>564.60814034833936</v>
      </c>
      <c r="AC12" s="127">
        <v>597.59342380024452</v>
      </c>
      <c r="AD12" s="127">
        <v>646.61663195323717</v>
      </c>
      <c r="AE12" s="127">
        <v>742.44641775805303</v>
      </c>
      <c r="AF12" s="127">
        <v>752.89880281128887</v>
      </c>
      <c r="AG12" s="127">
        <v>775.81363055879626</v>
      </c>
      <c r="AH12" s="127">
        <v>805.5917282966368</v>
      </c>
      <c r="AI12" s="127">
        <v>852.55537533250128</v>
      </c>
      <c r="AJ12" s="127">
        <v>919.92277980578399</v>
      </c>
      <c r="AK12" s="127">
        <v>935.56544179822617</v>
      </c>
      <c r="AL12" s="127">
        <v>889.66169893993083</v>
      </c>
      <c r="AM12" s="127">
        <v>939.28134268992528</v>
      </c>
      <c r="AN12" s="127">
        <v>889.6919358068335</v>
      </c>
      <c r="AO12" s="127">
        <v>961.14121138490884</v>
      </c>
      <c r="AP12" s="127">
        <v>1064.29583734321</v>
      </c>
      <c r="AQ12" s="127">
        <v>986.68456274795892</v>
      </c>
      <c r="AR12" s="127">
        <v>1019.116525471708</v>
      </c>
      <c r="AS12" s="127">
        <v>930.39770814529925</v>
      </c>
      <c r="AT12" s="127">
        <v>858.56638511701374</v>
      </c>
      <c r="AU12" s="127">
        <v>931.40947246893404</v>
      </c>
      <c r="AV12" s="127">
        <v>862.64610019888278</v>
      </c>
      <c r="AW12" s="127">
        <v>836.43891601467567</v>
      </c>
      <c r="AX12" s="127">
        <v>845.91764907160587</v>
      </c>
      <c r="AY12" s="127">
        <v>777.23373226891943</v>
      </c>
      <c r="AZ12" s="127">
        <v>741.2715671441764</v>
      </c>
      <c r="BA12" s="1378">
        <v>786.04312618796234</v>
      </c>
      <c r="BB12" s="127">
        <v>790.44750332781518</v>
      </c>
      <c r="BC12" s="347">
        <v>752.70748888584603</v>
      </c>
      <c r="BD12" s="499"/>
      <c r="BE12" s="127"/>
      <c r="BF12" s="499"/>
      <c r="BG12" s="347"/>
      <c r="BH12" s="1487"/>
      <c r="BI12" s="108"/>
      <c r="BJ12" s="108"/>
      <c r="BK12" s="108"/>
      <c r="BL12" s="108"/>
    </row>
    <row r="13" spans="1:64" ht="28.5" customHeight="1">
      <c r="O13" s="84"/>
      <c r="P13" s="1122"/>
      <c r="Q13" s="671"/>
      <c r="R13" s="677"/>
      <c r="S13" s="1960" t="s">
        <v>762</v>
      </c>
      <c r="T13" s="1961"/>
      <c r="U13" s="249"/>
      <c r="V13" s="671"/>
      <c r="W13" s="677"/>
      <c r="X13" s="1956" t="s">
        <v>435</v>
      </c>
      <c r="Y13" s="1957"/>
      <c r="Z13" s="1711"/>
      <c r="AA13" s="484"/>
      <c r="AB13" s="484"/>
      <c r="AC13" s="484"/>
      <c r="AD13" s="484"/>
      <c r="AE13" s="484"/>
      <c r="AF13" s="484"/>
      <c r="AG13" s="484"/>
      <c r="AH13" s="484"/>
      <c r="AI13" s="484"/>
      <c r="AJ13" s="484"/>
      <c r="AK13" s="484"/>
      <c r="AL13" s="484"/>
      <c r="AM13" s="484"/>
      <c r="AN13" s="484"/>
      <c r="AO13" s="484"/>
      <c r="AP13" s="484"/>
      <c r="AQ13" s="484"/>
      <c r="AR13" s="484"/>
      <c r="AS13" s="484"/>
      <c r="AT13" s="484"/>
      <c r="AU13" s="484"/>
      <c r="AV13" s="484"/>
      <c r="AW13" s="484"/>
      <c r="AX13" s="484"/>
      <c r="AY13" s="484"/>
      <c r="AZ13" s="484"/>
      <c r="BA13" s="1379"/>
      <c r="BB13" s="484"/>
      <c r="BC13" s="485"/>
      <c r="BD13" s="500"/>
      <c r="BE13" s="484"/>
      <c r="BF13" s="500"/>
      <c r="BG13" s="485"/>
      <c r="BH13" s="1487"/>
      <c r="BI13" s="108"/>
      <c r="BJ13" s="108"/>
      <c r="BK13" s="108"/>
      <c r="BL13" s="108"/>
    </row>
    <row r="14" spans="1:64">
      <c r="O14" s="84"/>
      <c r="P14" s="1122"/>
      <c r="Q14" s="671"/>
      <c r="R14" s="685" t="s">
        <v>104</v>
      </c>
      <c r="S14" s="751"/>
      <c r="T14" s="781"/>
      <c r="U14" s="249"/>
      <c r="V14" s="671"/>
      <c r="W14" s="685" t="s">
        <v>436</v>
      </c>
      <c r="X14" s="751"/>
      <c r="Y14" s="752"/>
      <c r="Z14" s="267"/>
      <c r="AA14" s="267">
        <f>SUM(AA15,AA19)</f>
        <v>379432.93558807916</v>
      </c>
      <c r="AB14" s="267">
        <f t="shared" ref="AB14:AZ14" si="30">SUM(AB15,AB19)</f>
        <v>376932.36115127034</v>
      </c>
      <c r="AC14" s="267">
        <f t="shared" si="30"/>
        <v>371339.54566083266</v>
      </c>
      <c r="AD14" s="267">
        <f t="shared" si="30"/>
        <v>373170.90826986503</v>
      </c>
      <c r="AE14" s="267">
        <f t="shared" si="30"/>
        <v>379820.04765512887</v>
      </c>
      <c r="AF14" s="267">
        <f t="shared" si="30"/>
        <v>386841.32073711115</v>
      </c>
      <c r="AG14" s="267">
        <f t="shared" si="30"/>
        <v>391551.15122935228</v>
      </c>
      <c r="AH14" s="267">
        <f t="shared" si="30"/>
        <v>387169.07769880118</v>
      </c>
      <c r="AI14" s="267">
        <f t="shared" si="30"/>
        <v>363319.4530423925</v>
      </c>
      <c r="AJ14" s="267">
        <f t="shared" si="30"/>
        <v>367916.17257073574</v>
      </c>
      <c r="AK14" s="267">
        <f t="shared" si="30"/>
        <v>377821.18201376247</v>
      </c>
      <c r="AL14" s="267">
        <f t="shared" si="30"/>
        <v>371705.51368265157</v>
      </c>
      <c r="AM14" s="267">
        <f t="shared" si="30"/>
        <v>376980.55364049145</v>
      </c>
      <c r="AN14" s="267">
        <f t="shared" si="30"/>
        <v>376617.20164532482</v>
      </c>
      <c r="AO14" s="267">
        <f t="shared" si="30"/>
        <v>377365.96196453524</v>
      </c>
      <c r="AP14" s="267">
        <f t="shared" si="30"/>
        <v>366553.78190483624</v>
      </c>
      <c r="AQ14" s="267">
        <f t="shared" si="30"/>
        <v>363025.9839040662</v>
      </c>
      <c r="AR14" s="267">
        <f t="shared" si="30"/>
        <v>359356.73004093178</v>
      </c>
      <c r="AS14" s="267">
        <f t="shared" si="30"/>
        <v>328606.30881623796</v>
      </c>
      <c r="AT14" s="267">
        <f t="shared" si="30"/>
        <v>314782.5316306685</v>
      </c>
      <c r="AU14" s="267">
        <f t="shared" si="30"/>
        <v>329174.21818346629</v>
      </c>
      <c r="AV14" s="267">
        <f t="shared" si="30"/>
        <v>326734.79567486508</v>
      </c>
      <c r="AW14" s="267">
        <f t="shared" si="30"/>
        <v>324832.01715263777</v>
      </c>
      <c r="AX14" s="267">
        <f t="shared" si="30"/>
        <v>329685.13931949245</v>
      </c>
      <c r="AY14" s="267">
        <f t="shared" si="30"/>
        <v>320181.01405461482</v>
      </c>
      <c r="AZ14" s="267">
        <f t="shared" si="30"/>
        <v>311434.78010531364</v>
      </c>
      <c r="BA14" s="1380">
        <f>SUM(BA15,BA19)</f>
        <v>297504.51778621139</v>
      </c>
      <c r="BB14" s="267">
        <f t="shared" ref="BB14" si="31">SUM(BB15,BB19)</f>
        <v>291769.78033269569</v>
      </c>
      <c r="BC14" s="348">
        <f t="shared" ref="BC14" si="32">SUM(BC15,BC19)</f>
        <v>284772.93980794377</v>
      </c>
      <c r="BD14" s="501"/>
      <c r="BE14" s="267"/>
      <c r="BF14" s="501"/>
      <c r="BG14" s="348"/>
      <c r="BH14" s="381"/>
      <c r="BI14" s="108"/>
      <c r="BJ14" s="211"/>
      <c r="BK14" s="108"/>
      <c r="BL14" s="108"/>
    </row>
    <row r="15" spans="1:64" ht="29.25" customHeight="1">
      <c r="O15" s="84"/>
      <c r="P15" s="1123"/>
      <c r="Q15" s="671"/>
      <c r="R15" s="688"/>
      <c r="S15" s="1958" t="s">
        <v>105</v>
      </c>
      <c r="T15" s="1959"/>
      <c r="U15" s="249"/>
      <c r="V15" s="671"/>
      <c r="W15" s="688"/>
      <c r="X15" s="1954" t="s">
        <v>437</v>
      </c>
      <c r="Y15" s="1955"/>
      <c r="Z15" s="267"/>
      <c r="AA15" s="1367">
        <v>31552.061883975992</v>
      </c>
      <c r="AB15" s="1367">
        <v>31555.642236620566</v>
      </c>
      <c r="AC15" s="1367">
        <v>31568.644887958802</v>
      </c>
      <c r="AD15" s="1367">
        <v>31154.819396299306</v>
      </c>
      <c r="AE15" s="1367">
        <v>29992.042692098585</v>
      </c>
      <c r="AF15" s="1367">
        <v>29689.980632064602</v>
      </c>
      <c r="AG15" s="1367">
        <v>30074.431523012954</v>
      </c>
      <c r="AH15" s="1367">
        <v>29256.143942685732</v>
      </c>
      <c r="AI15" s="1367">
        <v>28698.091809769263</v>
      </c>
      <c r="AJ15" s="1367">
        <v>27838.552040436582</v>
      </c>
      <c r="AK15" s="1367">
        <v>27211.117001526825</v>
      </c>
      <c r="AL15" s="1367">
        <v>27764.859694195799</v>
      </c>
      <c r="AM15" s="1367">
        <v>26575.163132851641</v>
      </c>
      <c r="AN15" s="1367">
        <v>26151.449986892236</v>
      </c>
      <c r="AO15" s="1367">
        <v>26352.518653104864</v>
      </c>
      <c r="AP15" s="1367">
        <v>25389.261513986017</v>
      </c>
      <c r="AQ15" s="1367">
        <v>24127.359897086928</v>
      </c>
      <c r="AR15" s="1367">
        <v>23709.044711919374</v>
      </c>
      <c r="AS15" s="1367">
        <v>19997.318986877239</v>
      </c>
      <c r="AT15" s="1367">
        <v>23411.547414782635</v>
      </c>
      <c r="AU15" s="1367">
        <v>22341.850995063593</v>
      </c>
      <c r="AV15" s="1367">
        <v>22562.143100053032</v>
      </c>
      <c r="AW15" s="1367">
        <v>22326.876922755786</v>
      </c>
      <c r="AX15" s="1367">
        <v>19995.413843725975</v>
      </c>
      <c r="AY15" s="1367">
        <v>19661.598261671032</v>
      </c>
      <c r="AZ15" s="1367">
        <v>21507.247497693883</v>
      </c>
      <c r="BA15" s="1367">
        <v>22611.269929913578</v>
      </c>
      <c r="BB15" s="1367">
        <v>21257.529796760606</v>
      </c>
      <c r="BC15" s="1794">
        <v>20763.307570147768</v>
      </c>
      <c r="BD15" s="501"/>
      <c r="BE15" s="267"/>
      <c r="BF15" s="501"/>
      <c r="BG15" s="348"/>
      <c r="BH15" s="381"/>
      <c r="BI15" s="108"/>
      <c r="BJ15" s="212"/>
      <c r="BK15" s="211"/>
      <c r="BL15" s="108"/>
    </row>
    <row r="16" spans="1:64">
      <c r="O16" s="84"/>
      <c r="P16" s="1122"/>
      <c r="Q16" s="671"/>
      <c r="R16" s="688"/>
      <c r="S16" s="688"/>
      <c r="T16" s="782" t="s">
        <v>106</v>
      </c>
      <c r="U16" s="249"/>
      <c r="V16" s="671"/>
      <c r="W16" s="688"/>
      <c r="X16" s="688"/>
      <c r="Y16" s="43" t="s">
        <v>438</v>
      </c>
      <c r="Z16" s="127"/>
      <c r="AA16" s="127">
        <v>22269.886710098948</v>
      </c>
      <c r="AB16" s="127">
        <v>22819.350813865174</v>
      </c>
      <c r="AC16" s="127">
        <v>22802.961014649154</v>
      </c>
      <c r="AD16" s="127">
        <v>22223.56942633709</v>
      </c>
      <c r="AE16" s="127">
        <v>20998.355903613181</v>
      </c>
      <c r="AF16" s="127">
        <v>20690.395948702822</v>
      </c>
      <c r="AG16" s="127">
        <v>21487.602385135291</v>
      </c>
      <c r="AH16" s="127">
        <v>21101.44196496264</v>
      </c>
      <c r="AI16" s="127">
        <v>20919.269369640897</v>
      </c>
      <c r="AJ16" s="127">
        <v>20402.496597563906</v>
      </c>
      <c r="AK16" s="127">
        <v>20326.46912523896</v>
      </c>
      <c r="AL16" s="127">
        <v>21087.0115782176</v>
      </c>
      <c r="AM16" s="127">
        <v>20295.052981002176</v>
      </c>
      <c r="AN16" s="127">
        <v>20250.981651161728</v>
      </c>
      <c r="AO16" s="127">
        <v>20546.314393856988</v>
      </c>
      <c r="AP16" s="127">
        <v>19938.585477922174</v>
      </c>
      <c r="AQ16" s="127">
        <v>18803.767469688442</v>
      </c>
      <c r="AR16" s="127">
        <v>18847.104818090123</v>
      </c>
      <c r="AS16" s="127">
        <v>16101.550481441107</v>
      </c>
      <c r="AT16" s="127">
        <v>19217.170376397375</v>
      </c>
      <c r="AU16" s="127">
        <v>17825.668639264411</v>
      </c>
      <c r="AV16" s="127">
        <v>16505.25649892283</v>
      </c>
      <c r="AW16" s="127">
        <v>16263.997232415273</v>
      </c>
      <c r="AX16" s="127">
        <v>14863.039624557887</v>
      </c>
      <c r="AY16" s="127">
        <v>14628.064521654886</v>
      </c>
      <c r="AZ16" s="306">
        <v>16188.060525748777</v>
      </c>
      <c r="BA16" s="1378">
        <v>17179.035372826216</v>
      </c>
      <c r="BB16" s="127">
        <v>15678.270710801889</v>
      </c>
      <c r="BC16" s="347">
        <v>15369.705007167542</v>
      </c>
      <c r="BD16" s="499"/>
      <c r="BE16" s="127"/>
      <c r="BF16" s="499"/>
      <c r="BG16" s="347"/>
      <c r="BH16" s="1487"/>
      <c r="BI16" s="108"/>
      <c r="BJ16" s="108"/>
      <c r="BK16" s="108"/>
      <c r="BL16" s="108"/>
    </row>
    <row r="17" spans="15:64">
      <c r="O17" s="84"/>
      <c r="P17" s="1122"/>
      <c r="Q17" s="671"/>
      <c r="R17" s="688"/>
      <c r="S17" s="688"/>
      <c r="T17" s="779" t="s">
        <v>107</v>
      </c>
      <c r="U17" s="249"/>
      <c r="V17" s="671"/>
      <c r="W17" s="688"/>
      <c r="X17" s="688"/>
      <c r="Y17" s="44" t="s">
        <v>439</v>
      </c>
      <c r="Z17" s="127"/>
      <c r="AA17" s="127">
        <v>3617.7200567702926</v>
      </c>
      <c r="AB17" s="127">
        <v>3230.2116605320139</v>
      </c>
      <c r="AC17" s="127">
        <v>3128.5185429964499</v>
      </c>
      <c r="AD17" s="127">
        <v>3047.2613348043428</v>
      </c>
      <c r="AE17" s="127">
        <v>2980.6903599473076</v>
      </c>
      <c r="AF17" s="127">
        <v>2801.2060713051123</v>
      </c>
      <c r="AG17" s="127">
        <v>2695.1344011963856</v>
      </c>
      <c r="AH17" s="127">
        <v>2560.488239848753</v>
      </c>
      <c r="AI17" s="127">
        <v>2421.8341437172749</v>
      </c>
      <c r="AJ17" s="127">
        <v>2283.1877432888068</v>
      </c>
      <c r="AK17" s="127">
        <v>2126.4847926338193</v>
      </c>
      <c r="AL17" s="127">
        <v>2027.9027480943819</v>
      </c>
      <c r="AM17" s="127">
        <v>1895.2602765314884</v>
      </c>
      <c r="AN17" s="127">
        <v>1771.5334512156051</v>
      </c>
      <c r="AO17" s="127">
        <v>1761.4514532678602</v>
      </c>
      <c r="AP17" s="127">
        <v>1648.4722710056963</v>
      </c>
      <c r="AQ17" s="127">
        <v>1477.0756691175625</v>
      </c>
      <c r="AR17" s="127">
        <v>1224.7716686463004</v>
      </c>
      <c r="AS17" s="127">
        <v>1070.5847231193832</v>
      </c>
      <c r="AT17" s="127">
        <v>1121.8058957872079</v>
      </c>
      <c r="AU17" s="127">
        <v>1117.3440619445189</v>
      </c>
      <c r="AV17" s="127">
        <v>1272.1906492059386</v>
      </c>
      <c r="AW17" s="127">
        <v>1255.4535758288418</v>
      </c>
      <c r="AX17" s="127">
        <v>1059.5018928011327</v>
      </c>
      <c r="AY17" s="127">
        <v>1041.2382539587018</v>
      </c>
      <c r="AZ17" s="127">
        <v>962.43110620644507</v>
      </c>
      <c r="BA17" s="1378">
        <v>889.76042003504506</v>
      </c>
      <c r="BB17" s="127">
        <v>855.35602741048376</v>
      </c>
      <c r="BC17" s="347">
        <v>836.8311916403693</v>
      </c>
      <c r="BD17" s="499"/>
      <c r="BE17" s="127"/>
      <c r="BF17" s="499"/>
      <c r="BG17" s="347"/>
      <c r="BH17" s="1487"/>
      <c r="BI17" s="108"/>
      <c r="BJ17" s="108"/>
      <c r="BK17" s="108"/>
      <c r="BL17" s="108"/>
    </row>
    <row r="18" spans="15:64">
      <c r="O18" s="84"/>
      <c r="P18" s="1122"/>
      <c r="Q18" s="671"/>
      <c r="R18" s="688"/>
      <c r="S18" s="688"/>
      <c r="T18" s="783" t="s">
        <v>763</v>
      </c>
      <c r="U18" s="249"/>
      <c r="V18" s="671"/>
      <c r="W18" s="688"/>
      <c r="X18" s="688"/>
      <c r="Y18" s="753" t="s">
        <v>440</v>
      </c>
      <c r="Z18" s="127"/>
      <c r="AA18" s="127">
        <v>5664.4551171067551</v>
      </c>
      <c r="AB18" s="127">
        <v>5506.0797622233758</v>
      </c>
      <c r="AC18" s="127">
        <v>5637.1653303131916</v>
      </c>
      <c r="AD18" s="127">
        <v>5883.9886351578807</v>
      </c>
      <c r="AE18" s="127">
        <v>6012.9964285380993</v>
      </c>
      <c r="AF18" s="127">
        <v>6198.3786120566656</v>
      </c>
      <c r="AG18" s="127">
        <v>5891.6947366812838</v>
      </c>
      <c r="AH18" s="127">
        <v>5594.2137378743446</v>
      </c>
      <c r="AI18" s="127">
        <v>5356.9882964110939</v>
      </c>
      <c r="AJ18" s="127">
        <v>5152.8676995838705</v>
      </c>
      <c r="AK18" s="127">
        <v>4758.1630836540435</v>
      </c>
      <c r="AL18" s="127">
        <v>4649.9453678838227</v>
      </c>
      <c r="AM18" s="127">
        <v>4384.8498753179783</v>
      </c>
      <c r="AN18" s="127">
        <v>4128.9348845149061</v>
      </c>
      <c r="AO18" s="127">
        <v>4044.7528059800197</v>
      </c>
      <c r="AP18" s="127">
        <v>3802.2037650581387</v>
      </c>
      <c r="AQ18" s="127">
        <v>3846.516758280924</v>
      </c>
      <c r="AR18" s="127">
        <v>3637.1682251829475</v>
      </c>
      <c r="AS18" s="127">
        <v>2825.1837823167443</v>
      </c>
      <c r="AT18" s="127">
        <v>3072.5711425980498</v>
      </c>
      <c r="AU18" s="127">
        <v>3398.8382938546683</v>
      </c>
      <c r="AV18" s="127">
        <v>4784.6959519242573</v>
      </c>
      <c r="AW18" s="127">
        <v>4807.4261145116689</v>
      </c>
      <c r="AX18" s="127">
        <v>4072.8723263669513</v>
      </c>
      <c r="AY18" s="127">
        <v>3992.2954860574491</v>
      </c>
      <c r="AZ18" s="127">
        <v>4356.7558657386553</v>
      </c>
      <c r="BA18" s="1378">
        <v>4542.4741370523216</v>
      </c>
      <c r="BB18" s="127">
        <v>4723.9030585482269</v>
      </c>
      <c r="BC18" s="347">
        <v>4556.7713713398607</v>
      </c>
      <c r="BD18" s="499"/>
      <c r="BE18" s="127"/>
      <c r="BF18" s="499"/>
      <c r="BG18" s="347"/>
      <c r="BH18" s="1487"/>
      <c r="BI18" s="108"/>
      <c r="BJ18" s="108"/>
      <c r="BK18" s="108"/>
      <c r="BL18" s="108"/>
    </row>
    <row r="19" spans="15:64">
      <c r="O19" s="84"/>
      <c r="P19" s="1123"/>
      <c r="Q19" s="671"/>
      <c r="R19" s="688"/>
      <c r="S19" s="1958" t="s">
        <v>109</v>
      </c>
      <c r="T19" s="1959"/>
      <c r="U19" s="249"/>
      <c r="V19" s="671"/>
      <c r="W19" s="688"/>
      <c r="X19" s="685" t="s">
        <v>441</v>
      </c>
      <c r="Y19" s="1225"/>
      <c r="Z19" s="1225"/>
      <c r="AA19" s="267">
        <f>SUM(AA20:AA28)</f>
        <v>347880.87370410317</v>
      </c>
      <c r="AB19" s="267">
        <f t="shared" ref="AB19:AZ19" si="33">SUM(AB20:AB28)</f>
        <v>345376.71891464974</v>
      </c>
      <c r="AC19" s="267">
        <f t="shared" si="33"/>
        <v>339770.90077287384</v>
      </c>
      <c r="AD19" s="267">
        <f t="shared" si="33"/>
        <v>342016.08887356572</v>
      </c>
      <c r="AE19" s="267">
        <f t="shared" si="33"/>
        <v>349828.00496303028</v>
      </c>
      <c r="AF19" s="267">
        <f t="shared" si="33"/>
        <v>357151.34010504658</v>
      </c>
      <c r="AG19" s="267">
        <f t="shared" si="33"/>
        <v>361476.71970633935</v>
      </c>
      <c r="AH19" s="267">
        <f t="shared" si="33"/>
        <v>357912.93375611544</v>
      </c>
      <c r="AI19" s="267">
        <f t="shared" si="33"/>
        <v>334621.36123262323</v>
      </c>
      <c r="AJ19" s="267">
        <f t="shared" si="33"/>
        <v>340077.62053029914</v>
      </c>
      <c r="AK19" s="267">
        <f t="shared" si="33"/>
        <v>350610.06501223566</v>
      </c>
      <c r="AL19" s="267">
        <f t="shared" si="33"/>
        <v>343940.65398845577</v>
      </c>
      <c r="AM19" s="267">
        <f t="shared" si="33"/>
        <v>350405.39050763979</v>
      </c>
      <c r="AN19" s="267">
        <f t="shared" si="33"/>
        <v>350465.75165843259</v>
      </c>
      <c r="AO19" s="267">
        <f t="shared" si="33"/>
        <v>351013.4433114304</v>
      </c>
      <c r="AP19" s="267">
        <f t="shared" si="33"/>
        <v>341164.5203908502</v>
      </c>
      <c r="AQ19" s="267">
        <f t="shared" si="33"/>
        <v>338898.62400697928</v>
      </c>
      <c r="AR19" s="267">
        <f t="shared" si="33"/>
        <v>335647.6853290124</v>
      </c>
      <c r="AS19" s="267">
        <f t="shared" si="33"/>
        <v>308608.98982936074</v>
      </c>
      <c r="AT19" s="267">
        <f t="shared" si="33"/>
        <v>291370.98421588587</v>
      </c>
      <c r="AU19" s="267">
        <f t="shared" si="33"/>
        <v>306832.36718840268</v>
      </c>
      <c r="AV19" s="267">
        <f t="shared" si="33"/>
        <v>304172.65257481206</v>
      </c>
      <c r="AW19" s="267">
        <f t="shared" si="33"/>
        <v>302505.14022988197</v>
      </c>
      <c r="AX19" s="267">
        <f t="shared" si="33"/>
        <v>309689.72547576646</v>
      </c>
      <c r="AY19" s="267">
        <f t="shared" si="33"/>
        <v>300519.41579294379</v>
      </c>
      <c r="AZ19" s="267">
        <f t="shared" si="33"/>
        <v>289927.53260761977</v>
      </c>
      <c r="BA19" s="1380">
        <f>SUM(BA20:BA28)</f>
        <v>274893.24785629782</v>
      </c>
      <c r="BB19" s="267">
        <f>SUM(BB20:BB28)</f>
        <v>270512.25053593511</v>
      </c>
      <c r="BC19" s="348">
        <f>SUM(BC20:BC28)</f>
        <v>264009.63223779597</v>
      </c>
      <c r="BD19" s="501"/>
      <c r="BE19" s="267"/>
      <c r="BF19" s="501"/>
      <c r="BG19" s="348"/>
      <c r="BH19" s="381"/>
      <c r="BI19" s="108"/>
      <c r="BJ19" s="108"/>
      <c r="BK19" s="108"/>
      <c r="BL19" s="108"/>
    </row>
    <row r="20" spans="15:64">
      <c r="O20" s="84"/>
      <c r="P20" s="1122"/>
      <c r="Q20" s="671"/>
      <c r="R20" s="688"/>
      <c r="S20" s="784"/>
      <c r="T20" s="782" t="s">
        <v>764</v>
      </c>
      <c r="U20" s="249"/>
      <c r="V20" s="671"/>
      <c r="W20" s="688"/>
      <c r="X20" s="688"/>
      <c r="Y20" s="780" t="s">
        <v>442</v>
      </c>
      <c r="Z20" s="690"/>
      <c r="AA20" s="306">
        <v>7648.8791682264909</v>
      </c>
      <c r="AB20" s="306">
        <v>8082.6128491368854</v>
      </c>
      <c r="AC20" s="306">
        <v>8578.9551270705269</v>
      </c>
      <c r="AD20" s="306">
        <v>9076.1518546031912</v>
      </c>
      <c r="AE20" s="306">
        <v>9298.9272569671848</v>
      </c>
      <c r="AF20" s="306">
        <v>10132.365611923189</v>
      </c>
      <c r="AG20" s="306">
        <v>9931.8558957365458</v>
      </c>
      <c r="AH20" s="306">
        <v>10343.284969340373</v>
      </c>
      <c r="AI20" s="306">
        <v>11096.093108705285</v>
      </c>
      <c r="AJ20" s="306">
        <v>11591.027456743392</v>
      </c>
      <c r="AK20" s="306">
        <v>11510.993687541195</v>
      </c>
      <c r="AL20" s="306">
        <v>11959.558368595599</v>
      </c>
      <c r="AM20" s="306">
        <v>12386.994177392135</v>
      </c>
      <c r="AN20" s="306">
        <v>12056.442089621756</v>
      </c>
      <c r="AO20" s="306">
        <v>12463.501561856461</v>
      </c>
      <c r="AP20" s="306">
        <v>12217.203720508936</v>
      </c>
      <c r="AQ20" s="306">
        <v>11931.202085936688</v>
      </c>
      <c r="AR20" s="306">
        <v>10903.811617519466</v>
      </c>
      <c r="AS20" s="306">
        <v>10096.059581179527</v>
      </c>
      <c r="AT20" s="306">
        <v>9906.2417150571291</v>
      </c>
      <c r="AU20" s="306">
        <v>9924.6177405904418</v>
      </c>
      <c r="AV20" s="306">
        <v>10899.661511932558</v>
      </c>
      <c r="AW20" s="306">
        <v>10653.287008691817</v>
      </c>
      <c r="AX20" s="306">
        <v>9900.6129242714633</v>
      </c>
      <c r="AY20" s="306">
        <v>9668.4663225233817</v>
      </c>
      <c r="AZ20" s="306">
        <v>8669.3196180326377</v>
      </c>
      <c r="BA20" s="1377">
        <v>8677.5291885571241</v>
      </c>
      <c r="BB20" s="306">
        <v>8163.0848817782635</v>
      </c>
      <c r="BC20" s="447">
        <v>8187.7274463375707</v>
      </c>
      <c r="BD20" s="498"/>
      <c r="BE20" s="306"/>
      <c r="BF20" s="498"/>
      <c r="BG20" s="447"/>
      <c r="BH20" s="1487"/>
      <c r="BI20" s="108"/>
      <c r="BJ20" s="108"/>
      <c r="BK20" s="108"/>
      <c r="BL20" s="108"/>
    </row>
    <row r="21" spans="15:64">
      <c r="O21" s="84"/>
      <c r="P21" s="1122"/>
      <c r="Q21" s="671"/>
      <c r="R21" s="688"/>
      <c r="S21" s="688"/>
      <c r="T21" s="783" t="s">
        <v>765</v>
      </c>
      <c r="U21" s="249"/>
      <c r="V21" s="671"/>
      <c r="W21" s="688"/>
      <c r="X21" s="688"/>
      <c r="Y21" s="783" t="s">
        <v>443</v>
      </c>
      <c r="Z21" s="783"/>
      <c r="AA21" s="127">
        <v>15932.475007625262</v>
      </c>
      <c r="AB21" s="127">
        <v>15237.673296067747</v>
      </c>
      <c r="AC21" s="127">
        <v>15154.743511253651</v>
      </c>
      <c r="AD21" s="127">
        <v>14836.184552308534</v>
      </c>
      <c r="AE21" s="127">
        <v>14755.26838945206</v>
      </c>
      <c r="AF21" s="127">
        <v>14730.658538460637</v>
      </c>
      <c r="AG21" s="127">
        <v>14266.803783787891</v>
      </c>
      <c r="AH21" s="127">
        <v>14504.710651597248</v>
      </c>
      <c r="AI21" s="127">
        <v>14635.541956692312</v>
      </c>
      <c r="AJ21" s="127">
        <v>13864.481622865273</v>
      </c>
      <c r="AK21" s="127">
        <v>12959.649870982703</v>
      </c>
      <c r="AL21" s="127">
        <v>12686.598041795856</v>
      </c>
      <c r="AM21" s="127">
        <v>12501.329679481929</v>
      </c>
      <c r="AN21" s="127">
        <v>12342.86173643915</v>
      </c>
      <c r="AO21" s="127">
        <v>11637.560473584508</v>
      </c>
      <c r="AP21" s="127">
        <v>9671.9653051124897</v>
      </c>
      <c r="AQ21" s="127">
        <v>8866.2274440830734</v>
      </c>
      <c r="AR21" s="127">
        <v>7931.9355295499354</v>
      </c>
      <c r="AS21" s="127">
        <v>6795.5332366642324</v>
      </c>
      <c r="AT21" s="127">
        <v>6444.4342412817678</v>
      </c>
      <c r="AU21" s="127">
        <v>7012.5523483775605</v>
      </c>
      <c r="AV21" s="127">
        <v>6459.5776611528745</v>
      </c>
      <c r="AW21" s="127">
        <v>5964.235700867348</v>
      </c>
      <c r="AX21" s="127">
        <v>6767.6601364738835</v>
      </c>
      <c r="AY21" s="127">
        <v>6552.9639148672077</v>
      </c>
      <c r="AZ21" s="127">
        <v>6714.8584878028396</v>
      </c>
      <c r="BA21" s="1378">
        <v>6014.7003105090671</v>
      </c>
      <c r="BB21" s="127">
        <v>5908.0673183705867</v>
      </c>
      <c r="BC21" s="347">
        <v>5488.1348072874134</v>
      </c>
      <c r="BD21" s="499"/>
      <c r="BE21" s="127"/>
      <c r="BF21" s="499"/>
      <c r="BG21" s="347"/>
      <c r="BH21" s="1487"/>
      <c r="BI21" s="108"/>
      <c r="BJ21" s="108"/>
      <c r="BK21" s="108"/>
      <c r="BL21" s="108"/>
    </row>
    <row r="22" spans="15:64">
      <c r="O22" s="84"/>
      <c r="P22" s="1122"/>
      <c r="Q22" s="671"/>
      <c r="R22" s="688"/>
      <c r="S22" s="688"/>
      <c r="T22" s="783" t="s">
        <v>766</v>
      </c>
      <c r="U22" s="249"/>
      <c r="V22" s="671"/>
      <c r="W22" s="688"/>
      <c r="X22" s="688"/>
      <c r="Y22" s="783" t="s">
        <v>444</v>
      </c>
      <c r="Z22" s="783"/>
      <c r="AA22" s="127">
        <v>26494.494144664972</v>
      </c>
      <c r="AB22" s="127">
        <v>26886.552177893238</v>
      </c>
      <c r="AC22" s="127">
        <v>26690.444908226797</v>
      </c>
      <c r="AD22" s="127">
        <v>27496.529848815888</v>
      </c>
      <c r="AE22" s="127">
        <v>28748.030929158635</v>
      </c>
      <c r="AF22" s="127">
        <v>30613.154946436276</v>
      </c>
      <c r="AG22" s="127">
        <v>30606.332364042013</v>
      </c>
      <c r="AH22" s="127">
        <v>30487.038633147044</v>
      </c>
      <c r="AI22" s="127">
        <v>29570.708268110629</v>
      </c>
      <c r="AJ22" s="127">
        <v>30023.762848060167</v>
      </c>
      <c r="AK22" s="127">
        <v>30763.522594825681</v>
      </c>
      <c r="AL22" s="127">
        <v>30226.599028583685</v>
      </c>
      <c r="AM22" s="127">
        <v>29832.017406796658</v>
      </c>
      <c r="AN22" s="127">
        <v>29428.341373050855</v>
      </c>
      <c r="AO22" s="127">
        <v>29409.136822858483</v>
      </c>
      <c r="AP22" s="127">
        <v>27932.672009123387</v>
      </c>
      <c r="AQ22" s="127">
        <v>25981.485504544024</v>
      </c>
      <c r="AR22" s="127">
        <v>24621.759013959298</v>
      </c>
      <c r="AS22" s="127">
        <v>22744.205736888325</v>
      </c>
      <c r="AT22" s="127">
        <v>21195.893534578587</v>
      </c>
      <c r="AU22" s="127">
        <v>20284.349410156879</v>
      </c>
      <c r="AV22" s="127">
        <v>20791.634519006548</v>
      </c>
      <c r="AW22" s="127">
        <v>21307.747710007763</v>
      </c>
      <c r="AX22" s="127">
        <v>21263.709872570696</v>
      </c>
      <c r="AY22" s="127">
        <v>20259.034136467009</v>
      </c>
      <c r="AZ22" s="127">
        <v>20735.530285305562</v>
      </c>
      <c r="BA22" s="1378">
        <v>18271.127280828925</v>
      </c>
      <c r="BB22" s="127">
        <v>17918.13293894154</v>
      </c>
      <c r="BC22" s="347">
        <v>17534.902293660467</v>
      </c>
      <c r="BD22" s="499"/>
      <c r="BE22" s="127"/>
      <c r="BF22" s="499"/>
      <c r="BG22" s="347"/>
      <c r="BH22" s="1487"/>
      <c r="BI22" s="108"/>
      <c r="BJ22" s="108"/>
      <c r="BK22" s="108"/>
      <c r="BL22" s="108"/>
    </row>
    <row r="23" spans="15:64">
      <c r="O23" s="84"/>
      <c r="P23" s="1122"/>
      <c r="Q23" s="671"/>
      <c r="R23" s="688"/>
      <c r="S23" s="688"/>
      <c r="T23" s="783" t="s">
        <v>194</v>
      </c>
      <c r="U23" s="249"/>
      <c r="V23" s="671"/>
      <c r="W23" s="688"/>
      <c r="X23" s="688"/>
      <c r="Y23" s="783" t="s">
        <v>445</v>
      </c>
      <c r="Z23" s="783"/>
      <c r="AA23" s="127">
        <v>69684.314623518512</v>
      </c>
      <c r="AB23" s="127">
        <v>71123.112325971335</v>
      </c>
      <c r="AC23" s="127">
        <v>71655.533926719479</v>
      </c>
      <c r="AD23" s="127">
        <v>73175.056006007697</v>
      </c>
      <c r="AE23" s="127">
        <v>76116.977654390852</v>
      </c>
      <c r="AF23" s="127">
        <v>77908.382951987209</v>
      </c>
      <c r="AG23" s="127">
        <v>80818.161484043972</v>
      </c>
      <c r="AH23" s="127">
        <v>79628.476152540621</v>
      </c>
      <c r="AI23" s="127">
        <v>70566.536987221654</v>
      </c>
      <c r="AJ23" s="127">
        <v>71521.182973617091</v>
      </c>
      <c r="AK23" s="127">
        <v>75660.839076456134</v>
      </c>
      <c r="AL23" s="127">
        <v>73270.687619779375</v>
      </c>
      <c r="AM23" s="127">
        <v>73874.634852454474</v>
      </c>
      <c r="AN23" s="127">
        <v>74369.348135466193</v>
      </c>
      <c r="AO23" s="127">
        <v>76672.53755575922</v>
      </c>
      <c r="AP23" s="127">
        <v>75421.956666662532</v>
      </c>
      <c r="AQ23" s="127">
        <v>74712.801400918222</v>
      </c>
      <c r="AR23" s="127">
        <v>73944.555170093765</v>
      </c>
      <c r="AS23" s="127">
        <v>70253.176434328736</v>
      </c>
      <c r="AT23" s="127">
        <v>69429.799798545515</v>
      </c>
      <c r="AU23" s="127">
        <v>69286.556969926052</v>
      </c>
      <c r="AV23" s="127">
        <v>68339.866707427427</v>
      </c>
      <c r="AW23" s="127">
        <v>64960.651361173201</v>
      </c>
      <c r="AX23" s="127">
        <v>67276.243450128983</v>
      </c>
      <c r="AY23" s="127">
        <v>63879.567261981661</v>
      </c>
      <c r="AZ23" s="127">
        <v>62058.934342892338</v>
      </c>
      <c r="BA23" s="1378">
        <v>57371.377970342328</v>
      </c>
      <c r="BB23" s="127">
        <v>57893.189403572833</v>
      </c>
      <c r="BC23" s="347">
        <v>56931.743777381154</v>
      </c>
      <c r="BD23" s="499"/>
      <c r="BE23" s="127"/>
      <c r="BF23" s="499"/>
      <c r="BG23" s="347"/>
      <c r="BH23" s="1487"/>
      <c r="BI23" s="108"/>
      <c r="BJ23" s="108"/>
      <c r="BK23" s="108"/>
      <c r="BL23" s="108"/>
    </row>
    <row r="24" spans="15:64">
      <c r="O24" s="84"/>
      <c r="P24" s="1122"/>
      <c r="Q24" s="671"/>
      <c r="R24" s="688"/>
      <c r="S24" s="688"/>
      <c r="T24" s="1933" t="s">
        <v>1412</v>
      </c>
      <c r="U24" s="249"/>
      <c r="V24" s="671"/>
      <c r="W24" s="688"/>
      <c r="X24" s="688"/>
      <c r="Y24" s="783" t="s">
        <v>1413</v>
      </c>
      <c r="Z24" s="783"/>
      <c r="AA24" s="127">
        <v>43423.237694158059</v>
      </c>
      <c r="AB24" s="127">
        <v>43961.876779630511</v>
      </c>
      <c r="AC24" s="127">
        <v>44389.097604796938</v>
      </c>
      <c r="AD24" s="127">
        <v>44905.79201030347</v>
      </c>
      <c r="AE24" s="127">
        <v>45578.887979139326</v>
      </c>
      <c r="AF24" s="127">
        <v>45961.386461268645</v>
      </c>
      <c r="AG24" s="127">
        <v>45751.588408934927</v>
      </c>
      <c r="AH24" s="127">
        <v>44830.943446888552</v>
      </c>
      <c r="AI24" s="127">
        <v>40009.648305978422</v>
      </c>
      <c r="AJ24" s="127">
        <v>39611.09001289279</v>
      </c>
      <c r="AK24" s="127">
        <v>39270.455824570148</v>
      </c>
      <c r="AL24" s="127">
        <v>38018.381772718378</v>
      </c>
      <c r="AM24" s="127">
        <v>37538.11736319687</v>
      </c>
      <c r="AN24" s="127">
        <v>37435.702845100539</v>
      </c>
      <c r="AO24" s="127">
        <v>35451.310406553319</v>
      </c>
      <c r="AP24" s="127">
        <v>34393.233974688621</v>
      </c>
      <c r="AQ24" s="127">
        <v>34410.436098711005</v>
      </c>
      <c r="AR24" s="127">
        <v>33246.627607055707</v>
      </c>
      <c r="AS24" s="127">
        <v>31480.501764340879</v>
      </c>
      <c r="AT24" s="127">
        <v>27889.785362387815</v>
      </c>
      <c r="AU24" s="127">
        <v>27450.894303211873</v>
      </c>
      <c r="AV24" s="127">
        <v>27325.481452633248</v>
      </c>
      <c r="AW24" s="127">
        <v>27603.469155519728</v>
      </c>
      <c r="AX24" s="127">
        <v>28410.323439069878</v>
      </c>
      <c r="AY24" s="127">
        <v>27420.516339742528</v>
      </c>
      <c r="AZ24" s="127">
        <v>26540.622200605823</v>
      </c>
      <c r="BA24" s="1378">
        <v>25492.851127595823</v>
      </c>
      <c r="BB24" s="127">
        <v>25225.61409833471</v>
      </c>
      <c r="BC24" s="347">
        <v>24711.943005966645</v>
      </c>
      <c r="BD24" s="499"/>
      <c r="BE24" s="127"/>
      <c r="BF24" s="499"/>
      <c r="BG24" s="347"/>
      <c r="BH24" s="1487"/>
      <c r="BI24" s="108"/>
      <c r="BJ24" s="108"/>
      <c r="BK24" s="108"/>
      <c r="BL24" s="108"/>
    </row>
    <row r="25" spans="15:64">
      <c r="O25" s="84"/>
      <c r="P25" s="1122"/>
      <c r="Q25" s="671"/>
      <c r="R25" s="688"/>
      <c r="S25" s="688"/>
      <c r="T25" s="783" t="s">
        <v>111</v>
      </c>
      <c r="U25" s="249"/>
      <c r="V25" s="671"/>
      <c r="W25" s="688"/>
      <c r="X25" s="688"/>
      <c r="Y25" s="783" t="s">
        <v>447</v>
      </c>
      <c r="Z25" s="783"/>
      <c r="AA25" s="127">
        <v>150688.829616929</v>
      </c>
      <c r="AB25" s="127">
        <v>146221.87579477442</v>
      </c>
      <c r="AC25" s="127">
        <v>139449.57847360292</v>
      </c>
      <c r="AD25" s="127">
        <v>139318.37750132752</v>
      </c>
      <c r="AE25" s="127">
        <v>141559.2523174276</v>
      </c>
      <c r="AF25" s="127">
        <v>143096.08242710837</v>
      </c>
      <c r="AG25" s="127">
        <v>145622.17024946189</v>
      </c>
      <c r="AH25" s="127">
        <v>147970.48202865123</v>
      </c>
      <c r="AI25" s="127">
        <v>140104.09935872169</v>
      </c>
      <c r="AJ25" s="127">
        <v>144104.4726269478</v>
      </c>
      <c r="AK25" s="127">
        <v>151803.21061374858</v>
      </c>
      <c r="AL25" s="127">
        <v>149056.53447375688</v>
      </c>
      <c r="AM25" s="127">
        <v>154908.21850121947</v>
      </c>
      <c r="AN25" s="127">
        <v>156242.19815914956</v>
      </c>
      <c r="AO25" s="127">
        <v>156933.73110424794</v>
      </c>
      <c r="AP25" s="127">
        <v>153537.63933541402</v>
      </c>
      <c r="AQ25" s="127">
        <v>155635.20164012426</v>
      </c>
      <c r="AR25" s="127">
        <v>159836.52650513838</v>
      </c>
      <c r="AS25" s="127">
        <v>144389.5352432112</v>
      </c>
      <c r="AT25" s="127">
        <v>135198.00233062165</v>
      </c>
      <c r="AU25" s="127">
        <v>152625.19320655824</v>
      </c>
      <c r="AV25" s="127">
        <v>148408.76676636707</v>
      </c>
      <c r="AW25" s="127">
        <v>150771.97096261164</v>
      </c>
      <c r="AX25" s="127">
        <v>157096.30966578593</v>
      </c>
      <c r="AY25" s="127">
        <v>154544.37058174002</v>
      </c>
      <c r="AZ25" s="127">
        <v>148335.878647495</v>
      </c>
      <c r="BA25" s="1378">
        <v>142195.85600454421</v>
      </c>
      <c r="BB25" s="127">
        <v>139160.01099384765</v>
      </c>
      <c r="BC25" s="347">
        <v>135518.63194463591</v>
      </c>
      <c r="BD25" s="499"/>
      <c r="BE25" s="127"/>
      <c r="BF25" s="499"/>
      <c r="BG25" s="347"/>
      <c r="BH25" s="1487"/>
      <c r="BI25" s="108"/>
      <c r="BJ25" s="108"/>
      <c r="BK25" s="108"/>
      <c r="BL25" s="108"/>
    </row>
    <row r="26" spans="15:64">
      <c r="O26" s="84"/>
      <c r="P26" s="1122"/>
      <c r="Q26" s="671"/>
      <c r="R26" s="688"/>
      <c r="S26" s="688"/>
      <c r="T26" s="783" t="s">
        <v>767</v>
      </c>
      <c r="U26" s="249"/>
      <c r="V26" s="671"/>
      <c r="W26" s="688"/>
      <c r="X26" s="688"/>
      <c r="Y26" s="783" t="s">
        <v>448</v>
      </c>
      <c r="Z26" s="783"/>
      <c r="AA26" s="127">
        <v>8309.2429467382244</v>
      </c>
      <c r="AB26" s="127">
        <v>8175.3391482381503</v>
      </c>
      <c r="AC26" s="127">
        <v>8206.6321908258906</v>
      </c>
      <c r="AD26" s="127">
        <v>7877.4292212607415</v>
      </c>
      <c r="AE26" s="127">
        <v>7672.6944659118863</v>
      </c>
      <c r="AF26" s="127">
        <v>7317.1090786005425</v>
      </c>
      <c r="AG26" s="127">
        <v>6547.0971266366432</v>
      </c>
      <c r="AH26" s="127">
        <v>6794.2720725604822</v>
      </c>
      <c r="AI26" s="127">
        <v>6628.8450299447368</v>
      </c>
      <c r="AJ26" s="127">
        <v>6566.7951762976181</v>
      </c>
      <c r="AK26" s="127">
        <v>6280.6869974192596</v>
      </c>
      <c r="AL26" s="127">
        <v>6314.5945658849105</v>
      </c>
      <c r="AM26" s="127">
        <v>6240.6268887578199</v>
      </c>
      <c r="AN26" s="127">
        <v>6265.5208376282862</v>
      </c>
      <c r="AO26" s="127">
        <v>6162.4242393836148</v>
      </c>
      <c r="AP26" s="127">
        <v>5688.4390096497355</v>
      </c>
      <c r="AQ26" s="127">
        <v>5641.8372594694529</v>
      </c>
      <c r="AR26" s="127">
        <v>5040.7576827328685</v>
      </c>
      <c r="AS26" s="127">
        <v>4799.6326260919905</v>
      </c>
      <c r="AT26" s="127">
        <v>4064.669932835473</v>
      </c>
      <c r="AU26" s="127">
        <v>3997.0086071131141</v>
      </c>
      <c r="AV26" s="127">
        <v>3869.5699828832085</v>
      </c>
      <c r="AW26" s="127">
        <v>4036.9105723442899</v>
      </c>
      <c r="AX26" s="127">
        <v>3778.1169537279675</v>
      </c>
      <c r="AY26" s="127">
        <v>3672.7704173790271</v>
      </c>
      <c r="AZ26" s="127">
        <v>3282.1263554196134</v>
      </c>
      <c r="BA26" s="1378">
        <v>3556.2766802347192</v>
      </c>
      <c r="BB26" s="127">
        <v>3171.7741339509312</v>
      </c>
      <c r="BC26" s="347">
        <v>3113.7825441155974</v>
      </c>
      <c r="BD26" s="499"/>
      <c r="BE26" s="127"/>
      <c r="BF26" s="499"/>
      <c r="BG26" s="347"/>
      <c r="BH26" s="1487"/>
      <c r="BI26" s="108"/>
      <c r="BJ26" s="108"/>
      <c r="BK26" s="108"/>
      <c r="BL26" s="108"/>
    </row>
    <row r="27" spans="15:64">
      <c r="O27" s="84"/>
      <c r="P27" s="1122"/>
      <c r="Q27" s="671"/>
      <c r="R27" s="688"/>
      <c r="S27" s="688"/>
      <c r="T27" s="783" t="s">
        <v>112</v>
      </c>
      <c r="U27" s="249"/>
      <c r="V27" s="671"/>
      <c r="W27" s="688"/>
      <c r="X27" s="688"/>
      <c r="Y27" s="783" t="s">
        <v>449</v>
      </c>
      <c r="Z27" s="783"/>
      <c r="AA27" s="127">
        <v>20922.875216593642</v>
      </c>
      <c r="AB27" s="127">
        <v>20874.953144198451</v>
      </c>
      <c r="AC27" s="127">
        <v>20775.551818454405</v>
      </c>
      <c r="AD27" s="127">
        <v>20455.867680226504</v>
      </c>
      <c r="AE27" s="127">
        <v>21151.827689672125</v>
      </c>
      <c r="AF27" s="127">
        <v>22246.056399263536</v>
      </c>
      <c r="AG27" s="127">
        <v>22925.80747509986</v>
      </c>
      <c r="AH27" s="127">
        <v>18043.720051392964</v>
      </c>
      <c r="AI27" s="127">
        <v>16351.847803411831</v>
      </c>
      <c r="AJ27" s="127">
        <v>16959.602791431291</v>
      </c>
      <c r="AK27" s="127">
        <v>16678.380066896611</v>
      </c>
      <c r="AL27" s="127">
        <v>16544.493282872307</v>
      </c>
      <c r="AM27" s="127">
        <v>17058.377258136217</v>
      </c>
      <c r="AN27" s="127">
        <v>16387.354345037715</v>
      </c>
      <c r="AO27" s="127">
        <v>16242.804825485127</v>
      </c>
      <c r="AP27" s="127">
        <v>16482.788110582489</v>
      </c>
      <c r="AQ27" s="127">
        <v>16517.098527796679</v>
      </c>
      <c r="AR27" s="127">
        <v>15676.658220243698</v>
      </c>
      <c r="AS27" s="127">
        <v>13657.280931142252</v>
      </c>
      <c r="AT27" s="127">
        <v>13095.569348974412</v>
      </c>
      <c r="AU27" s="127">
        <v>12424.249945893645</v>
      </c>
      <c r="AV27" s="127">
        <v>13787.409204494137</v>
      </c>
      <c r="AW27" s="127">
        <v>13209.111378314419</v>
      </c>
      <c r="AX27" s="127">
        <v>11395.549591737406</v>
      </c>
      <c r="AY27" s="127">
        <v>10665.576085553104</v>
      </c>
      <c r="AZ27" s="127">
        <v>9966.6270725900249</v>
      </c>
      <c r="BA27" s="1378">
        <v>9841.2344601448949</v>
      </c>
      <c r="BB27" s="127">
        <v>9864.4347269077589</v>
      </c>
      <c r="BC27" s="347">
        <v>9512.1825938630009</v>
      </c>
      <c r="BD27" s="499"/>
      <c r="BE27" s="127"/>
      <c r="BF27" s="499"/>
      <c r="BG27" s="347"/>
      <c r="BH27" s="1487"/>
      <c r="BI27" s="108"/>
      <c r="BJ27" s="108"/>
      <c r="BK27" s="108"/>
      <c r="BL27" s="108"/>
    </row>
    <row r="28" spans="15:64" ht="28">
      <c r="O28" s="84"/>
      <c r="P28" s="1122"/>
      <c r="Q28" s="671"/>
      <c r="R28" s="688"/>
      <c r="S28" s="688"/>
      <c r="T28" s="785" t="s">
        <v>113</v>
      </c>
      <c r="U28" s="249"/>
      <c r="V28" s="671"/>
      <c r="W28" s="688"/>
      <c r="X28" s="688"/>
      <c r="Y28" s="753" t="s">
        <v>755</v>
      </c>
      <c r="Z28" s="783"/>
      <c r="AA28" s="127">
        <v>4776.525285649027</v>
      </c>
      <c r="AB28" s="127">
        <v>4812.723398739</v>
      </c>
      <c r="AC28" s="127">
        <v>4870.3632119232225</v>
      </c>
      <c r="AD28" s="127">
        <v>4874.7001987121121</v>
      </c>
      <c r="AE28" s="127">
        <v>4946.1382809106162</v>
      </c>
      <c r="AF28" s="127">
        <v>5146.143689998129</v>
      </c>
      <c r="AG28" s="127">
        <v>5006.9029185955815</v>
      </c>
      <c r="AH28" s="127">
        <v>5310.0057499968943</v>
      </c>
      <c r="AI28" s="127">
        <v>5658.0404138366321</v>
      </c>
      <c r="AJ28" s="127">
        <v>5835.2050214437413</v>
      </c>
      <c r="AK28" s="127">
        <v>5682.3262797953239</v>
      </c>
      <c r="AL28" s="127">
        <v>5863.2068344688341</v>
      </c>
      <c r="AM28" s="127">
        <v>6065.0743802041943</v>
      </c>
      <c r="AN28" s="127">
        <v>5937.9821369385691</v>
      </c>
      <c r="AO28" s="127">
        <v>6040.4363217018063</v>
      </c>
      <c r="AP28" s="127">
        <v>5818.622259107975</v>
      </c>
      <c r="AQ28" s="127">
        <v>5202.3340453959227</v>
      </c>
      <c r="AR28" s="127">
        <v>4445.0539827192315</v>
      </c>
      <c r="AS28" s="127">
        <v>4393.0642755136041</v>
      </c>
      <c r="AT28" s="127">
        <v>4146.5879516035729</v>
      </c>
      <c r="AU28" s="127">
        <v>3826.9446565749395</v>
      </c>
      <c r="AV28" s="127">
        <v>4290.6847689149708</v>
      </c>
      <c r="AW28" s="127">
        <v>3997.7563803517614</v>
      </c>
      <c r="AX28" s="127">
        <v>3801.1994420002329</v>
      </c>
      <c r="AY28" s="127">
        <v>3856.1507326898986</v>
      </c>
      <c r="AZ28" s="127">
        <v>3623.6355974758962</v>
      </c>
      <c r="BA28" s="1378">
        <v>3472.2948335407627</v>
      </c>
      <c r="BB28" s="127">
        <v>3207.9420402307655</v>
      </c>
      <c r="BC28" s="347">
        <v>3010.5838245482023</v>
      </c>
      <c r="BD28" s="499"/>
      <c r="BE28" s="127"/>
      <c r="BF28" s="499"/>
      <c r="BG28" s="347"/>
      <c r="BH28" s="1487"/>
      <c r="BI28" s="1487"/>
      <c r="BJ28" s="108"/>
      <c r="BK28" s="108"/>
      <c r="BL28" s="108"/>
    </row>
    <row r="29" spans="15:64">
      <c r="O29" s="84"/>
      <c r="P29" s="1123"/>
      <c r="Q29" s="671"/>
      <c r="R29" s="697" t="s">
        <v>217</v>
      </c>
      <c r="S29" s="754"/>
      <c r="T29" s="786"/>
      <c r="U29" s="249"/>
      <c r="V29" s="671"/>
      <c r="W29" s="697" t="s">
        <v>450</v>
      </c>
      <c r="X29" s="754"/>
      <c r="Y29" s="786"/>
      <c r="Z29" s="312"/>
      <c r="AA29" s="1368">
        <v>80963.519745776954</v>
      </c>
      <c r="AB29" s="1368">
        <v>79557.89244934282</v>
      </c>
      <c r="AC29" s="1368">
        <v>78175.410355055006</v>
      </c>
      <c r="AD29" s="1368">
        <v>80655.45736058992</v>
      </c>
      <c r="AE29" s="1368">
        <v>82296.350492406011</v>
      </c>
      <c r="AF29" s="1368">
        <v>85538.464349379647</v>
      </c>
      <c r="AG29" s="1368">
        <v>80573.472322497575</v>
      </c>
      <c r="AH29" s="1368">
        <v>85285.227298976446</v>
      </c>
      <c r="AI29" s="1368">
        <v>90196.80883980215</v>
      </c>
      <c r="AJ29" s="1368">
        <v>94285.510601320697</v>
      </c>
      <c r="AK29" s="1368">
        <v>93194.29533412779</v>
      </c>
      <c r="AL29" s="1368">
        <v>94936.865807517286</v>
      </c>
      <c r="AM29" s="1368">
        <v>96542.403318984172</v>
      </c>
      <c r="AN29" s="1368">
        <v>96309.781312297011</v>
      </c>
      <c r="AO29" s="1368">
        <v>101491.91927629078</v>
      </c>
      <c r="AP29" s="1368">
        <v>102322.02262807284</v>
      </c>
      <c r="AQ29" s="1368">
        <v>100006.02069007677</v>
      </c>
      <c r="AR29" s="1368">
        <v>90573.396163669284</v>
      </c>
      <c r="AS29" s="1368">
        <v>95762.520191634176</v>
      </c>
      <c r="AT29" s="1368">
        <v>92190.990002966835</v>
      </c>
      <c r="AU29" s="1368">
        <v>99961.675366483396</v>
      </c>
      <c r="AV29" s="1368">
        <v>102504.86195553497</v>
      </c>
      <c r="AW29" s="1368">
        <v>97213.4242817021</v>
      </c>
      <c r="AX29" s="1368">
        <v>104198.53670142977</v>
      </c>
      <c r="AY29" s="1368">
        <v>98603.465493678712</v>
      </c>
      <c r="AZ29" s="1368">
        <v>96937.990347017461</v>
      </c>
      <c r="BA29" s="1381">
        <v>60215.725519955682</v>
      </c>
      <c r="BB29" s="1368">
        <v>61209.470084114335</v>
      </c>
      <c r="BC29" s="1795">
        <v>63501.231341778381</v>
      </c>
      <c r="BD29" s="502"/>
      <c r="BE29" s="312"/>
      <c r="BF29" s="502"/>
      <c r="BG29" s="360"/>
      <c r="BH29" s="381"/>
      <c r="BI29" s="108"/>
      <c r="BJ29" s="108"/>
      <c r="BK29" s="108"/>
      <c r="BL29" s="108"/>
    </row>
    <row r="30" spans="15:64" ht="29.25" customHeight="1">
      <c r="O30" s="84"/>
      <c r="P30" s="1122"/>
      <c r="Q30" s="671"/>
      <c r="R30" s="701"/>
      <c r="S30" s="1941" t="s">
        <v>114</v>
      </c>
      <c r="T30" s="1942"/>
      <c r="U30" s="249"/>
      <c r="V30" s="671"/>
      <c r="W30" s="701"/>
      <c r="X30" s="1941" t="s">
        <v>1065</v>
      </c>
      <c r="Y30" s="1942"/>
      <c r="Z30" s="1226"/>
      <c r="AA30" s="306">
        <v>11796.062805196303</v>
      </c>
      <c r="AB30" s="306">
        <v>10892.105422119304</v>
      </c>
      <c r="AC30" s="306">
        <v>10178.752040291634</v>
      </c>
      <c r="AD30" s="306">
        <v>8506.8929906085468</v>
      </c>
      <c r="AE30" s="306">
        <v>8851.1325742124063</v>
      </c>
      <c r="AF30" s="306">
        <v>8001.5507207359096</v>
      </c>
      <c r="AG30" s="306">
        <v>7524.3148714511663</v>
      </c>
      <c r="AH30" s="306">
        <v>8393.3771355520894</v>
      </c>
      <c r="AI30" s="306">
        <v>8462.4657155365985</v>
      </c>
      <c r="AJ30" s="306">
        <v>7969.9759082534292</v>
      </c>
      <c r="AK30" s="306">
        <v>6974.8879590174292</v>
      </c>
      <c r="AL30" s="306">
        <v>7486.3310427197548</v>
      </c>
      <c r="AM30" s="306">
        <v>8049.5755201255042</v>
      </c>
      <c r="AN30" s="306">
        <v>8344.2802558039184</v>
      </c>
      <c r="AO30" s="306">
        <v>8459.6451436640091</v>
      </c>
      <c r="AP30" s="306">
        <v>7766.2826727599704</v>
      </c>
      <c r="AQ30" s="306">
        <v>7413.9813726903913</v>
      </c>
      <c r="AR30" s="306">
        <v>6254.9227997273774</v>
      </c>
      <c r="AS30" s="306">
        <v>18485.73140006746</v>
      </c>
      <c r="AT30" s="306">
        <v>27244.995322047394</v>
      </c>
      <c r="AU30" s="306">
        <v>35679.665607071329</v>
      </c>
      <c r="AV30" s="306">
        <v>40206.507777963947</v>
      </c>
      <c r="AW30" s="306">
        <v>42247.270739629239</v>
      </c>
      <c r="AX30" s="306">
        <v>41871.754375206197</v>
      </c>
      <c r="AY30" s="306">
        <v>40248.156988411363</v>
      </c>
      <c r="AZ30" s="306">
        <v>40782.484340536648</v>
      </c>
      <c r="BA30" s="1377">
        <v>8376.222456664691</v>
      </c>
      <c r="BB30" s="306">
        <v>7540.6715135917893</v>
      </c>
      <c r="BC30" s="447">
        <v>13094.368172559072</v>
      </c>
      <c r="BD30" s="498"/>
      <c r="BE30" s="306"/>
      <c r="BF30" s="498"/>
      <c r="BG30" s="447"/>
      <c r="BH30" s="1487"/>
      <c r="BI30" s="108"/>
      <c r="BJ30" s="108"/>
      <c r="BK30" s="108"/>
      <c r="BL30" s="108"/>
    </row>
    <row r="31" spans="15:64" ht="29.25" customHeight="1">
      <c r="O31" s="84"/>
      <c r="P31" s="1122"/>
      <c r="Q31" s="671"/>
      <c r="R31" s="701"/>
      <c r="S31" s="1947" t="s">
        <v>115</v>
      </c>
      <c r="T31" s="1948"/>
      <c r="U31" s="249"/>
      <c r="V31" s="671"/>
      <c r="W31" s="701"/>
      <c r="X31" s="1945" t="s">
        <v>1063</v>
      </c>
      <c r="Y31" s="1946"/>
      <c r="Z31" s="1227"/>
      <c r="AA31" s="127">
        <v>5498.7799423499064</v>
      </c>
      <c r="AB31" s="127">
        <v>5510.1790585457284</v>
      </c>
      <c r="AC31" s="127">
        <v>5498.3707631625839</v>
      </c>
      <c r="AD31" s="127">
        <v>5612.6960937122803</v>
      </c>
      <c r="AE31" s="127">
        <v>5455.9173744185082</v>
      </c>
      <c r="AF31" s="127">
        <v>5794.6929943243977</v>
      </c>
      <c r="AG31" s="127">
        <v>5691.1391062047778</v>
      </c>
      <c r="AH31" s="127">
        <v>5748.1745847814591</v>
      </c>
      <c r="AI31" s="127">
        <v>5986.5585803027079</v>
      </c>
      <c r="AJ31" s="127">
        <v>6239.2452138610097</v>
      </c>
      <c r="AK31" s="127">
        <v>6074.7551171758751</v>
      </c>
      <c r="AL31" s="127">
        <v>6405.0601522586312</v>
      </c>
      <c r="AM31" s="127">
        <v>6721.7959189524272</v>
      </c>
      <c r="AN31" s="127">
        <v>6641.1005019440481</v>
      </c>
      <c r="AO31" s="127">
        <v>6763.8467008360331</v>
      </c>
      <c r="AP31" s="127">
        <v>6735.3372590568561</v>
      </c>
      <c r="AQ31" s="127">
        <v>7067.6564944504744</v>
      </c>
      <c r="AR31" s="127">
        <v>6727.9224799323747</v>
      </c>
      <c r="AS31" s="127">
        <v>5756.6943943220294</v>
      </c>
      <c r="AT31" s="127">
        <v>5897.9131623914145</v>
      </c>
      <c r="AU31" s="127">
        <v>6668.6552832547504</v>
      </c>
      <c r="AV31" s="127">
        <v>6660.4552733262581</v>
      </c>
      <c r="AW31" s="127">
        <v>6086.5708706207588</v>
      </c>
      <c r="AX31" s="127">
        <v>5767.9839032750206</v>
      </c>
      <c r="AY31" s="127">
        <v>6079.9385065618326</v>
      </c>
      <c r="AZ31" s="127">
        <v>5161.1454556120289</v>
      </c>
      <c r="BA31" s="1378">
        <v>5514.5441436049596</v>
      </c>
      <c r="BB31" s="127">
        <v>4999.5973979703567</v>
      </c>
      <c r="BC31" s="347">
        <v>5121.218571784555</v>
      </c>
      <c r="BD31" s="499"/>
      <c r="BE31" s="127"/>
      <c r="BF31" s="499"/>
      <c r="BG31" s="347"/>
      <c r="BH31" s="1487"/>
      <c r="BI31" s="108"/>
      <c r="BJ31" s="108"/>
      <c r="BK31" s="108"/>
      <c r="BL31" s="108"/>
    </row>
    <row r="32" spans="15:64" ht="29.25" customHeight="1">
      <c r="O32" s="84"/>
      <c r="P32" s="1122"/>
      <c r="Q32" s="671"/>
      <c r="R32" s="701"/>
      <c r="S32" s="1947" t="s">
        <v>116</v>
      </c>
      <c r="T32" s="1948"/>
      <c r="U32" s="249"/>
      <c r="V32" s="671"/>
      <c r="W32" s="701"/>
      <c r="X32" s="1945" t="s">
        <v>451</v>
      </c>
      <c r="Y32" s="1946"/>
      <c r="Z32" s="1227"/>
      <c r="AA32" s="127">
        <v>13660.504609076856</v>
      </c>
      <c r="AB32" s="127">
        <v>14319.435885031409</v>
      </c>
      <c r="AC32" s="127">
        <v>15488.975657023977</v>
      </c>
      <c r="AD32" s="127">
        <v>16870.208595313794</v>
      </c>
      <c r="AE32" s="127">
        <v>16836.076223827957</v>
      </c>
      <c r="AF32" s="127">
        <v>18923.623105622501</v>
      </c>
      <c r="AG32" s="127">
        <v>18825.772068921571</v>
      </c>
      <c r="AH32" s="127">
        <v>19763.829532151296</v>
      </c>
      <c r="AI32" s="127">
        <v>21390.676559902571</v>
      </c>
      <c r="AJ32" s="127">
        <v>22776.287555447336</v>
      </c>
      <c r="AK32" s="127">
        <v>22689.662101327573</v>
      </c>
      <c r="AL32" s="127">
        <v>23614.245510042681</v>
      </c>
      <c r="AM32" s="127">
        <v>24372.722104284549</v>
      </c>
      <c r="AN32" s="127">
        <v>23411.189732069786</v>
      </c>
      <c r="AO32" s="127">
        <v>23710.476981307031</v>
      </c>
      <c r="AP32" s="127">
        <v>23181.376844948871</v>
      </c>
      <c r="AQ32" s="127">
        <v>23492.617584706906</v>
      </c>
      <c r="AR32" s="127">
        <v>21160.198153220001</v>
      </c>
      <c r="AS32" s="127">
        <v>21190.926704231744</v>
      </c>
      <c r="AT32" s="127">
        <v>18492.556544022409</v>
      </c>
      <c r="AU32" s="127">
        <v>18002.235592075587</v>
      </c>
      <c r="AV32" s="127">
        <v>19359.914472250246</v>
      </c>
      <c r="AW32" s="127">
        <v>18967.682039756721</v>
      </c>
      <c r="AX32" s="127">
        <v>17517.317503264025</v>
      </c>
      <c r="AY32" s="127">
        <v>17071.493313635423</v>
      </c>
      <c r="AZ32" s="127">
        <v>16971.104282141347</v>
      </c>
      <c r="BA32" s="1378">
        <v>15051.414459095886</v>
      </c>
      <c r="BB32" s="127">
        <v>14942.419935140995</v>
      </c>
      <c r="BC32" s="347">
        <v>14809.873751307812</v>
      </c>
      <c r="BD32" s="499"/>
      <c r="BE32" s="127"/>
      <c r="BF32" s="499"/>
      <c r="BG32" s="347"/>
      <c r="BH32" s="1487"/>
      <c r="BI32" s="108"/>
      <c r="BJ32" s="212"/>
      <c r="BK32" s="211"/>
      <c r="BL32" s="108"/>
    </row>
    <row r="33" spans="15:64" ht="29.25" customHeight="1">
      <c r="O33" s="84"/>
      <c r="P33" s="1122"/>
      <c r="Q33" s="671"/>
      <c r="R33" s="701"/>
      <c r="S33" s="1945" t="s">
        <v>117</v>
      </c>
      <c r="T33" s="1946"/>
      <c r="U33" s="249"/>
      <c r="V33" s="671"/>
      <c r="W33" s="701"/>
      <c r="X33" s="1945" t="s">
        <v>1064</v>
      </c>
      <c r="Y33" s="1946"/>
      <c r="Z33" s="1227"/>
      <c r="AA33" s="127">
        <v>12698.269689113324</v>
      </c>
      <c r="AB33" s="127">
        <v>13341.967909740204</v>
      </c>
      <c r="AC33" s="127">
        <v>14013.570205402317</v>
      </c>
      <c r="AD33" s="127">
        <v>14865.726235756581</v>
      </c>
      <c r="AE33" s="127">
        <v>15091.058706487731</v>
      </c>
      <c r="AF33" s="127">
        <v>16500.489796290407</v>
      </c>
      <c r="AG33" s="127">
        <v>16845.816609655871</v>
      </c>
      <c r="AH33" s="127">
        <v>17796.322463718301</v>
      </c>
      <c r="AI33" s="127">
        <v>19474.15762413817</v>
      </c>
      <c r="AJ33" s="127">
        <v>21017.257616501978</v>
      </c>
      <c r="AK33" s="127">
        <v>21425.218110802485</v>
      </c>
      <c r="AL33" s="127">
        <v>21745.989303282451</v>
      </c>
      <c r="AM33" s="127">
        <v>22076.680929651033</v>
      </c>
      <c r="AN33" s="127">
        <v>21255.79159421222</v>
      </c>
      <c r="AO33" s="127">
        <v>21148.035831113622</v>
      </c>
      <c r="AP33" s="127">
        <v>20413.865929136969</v>
      </c>
      <c r="AQ33" s="127">
        <v>19318.95797816326</v>
      </c>
      <c r="AR33" s="127">
        <v>17842.534116696428</v>
      </c>
      <c r="AS33" s="127">
        <v>15812.010724128029</v>
      </c>
      <c r="AT33" s="127">
        <v>15358.467141362986</v>
      </c>
      <c r="AU33" s="127">
        <v>15629.426117082483</v>
      </c>
      <c r="AV33" s="127">
        <v>17008.162591099375</v>
      </c>
      <c r="AW33" s="127">
        <v>16140.977099846539</v>
      </c>
      <c r="AX33" s="127">
        <v>17933.480131517957</v>
      </c>
      <c r="AY33" s="127">
        <v>17411.338009612467</v>
      </c>
      <c r="AZ33" s="127">
        <v>18415.677008261497</v>
      </c>
      <c r="BA33" s="1378">
        <v>18926.525681303938</v>
      </c>
      <c r="BB33" s="127">
        <v>16744.24856478109</v>
      </c>
      <c r="BC33" s="347">
        <v>16320.705313113529</v>
      </c>
      <c r="BD33" s="499"/>
      <c r="BE33" s="127"/>
      <c r="BF33" s="499"/>
      <c r="BG33" s="347"/>
      <c r="BH33" s="1487"/>
      <c r="BI33" s="108"/>
      <c r="BJ33" s="108"/>
      <c r="BK33" s="108"/>
      <c r="BL33" s="108"/>
    </row>
    <row r="34" spans="15:64">
      <c r="O34" s="84"/>
      <c r="P34" s="1122"/>
      <c r="Q34" s="671"/>
      <c r="R34" s="701"/>
      <c r="S34" s="1943" t="s">
        <v>118</v>
      </c>
      <c r="T34" s="1944"/>
      <c r="U34" s="249"/>
      <c r="V34" s="671"/>
      <c r="W34" s="701"/>
      <c r="X34" s="1943" t="s">
        <v>452</v>
      </c>
      <c r="Y34" s="1944"/>
      <c r="Z34" s="1227"/>
      <c r="AA34" s="127">
        <v>37309.902700040569</v>
      </c>
      <c r="AB34" s="127">
        <v>35494.204173906197</v>
      </c>
      <c r="AC34" s="127">
        <v>32995.741689174502</v>
      </c>
      <c r="AD34" s="127">
        <v>34799.933445198723</v>
      </c>
      <c r="AE34" s="127">
        <v>36062.165613459409</v>
      </c>
      <c r="AF34" s="127">
        <v>36318.107732406417</v>
      </c>
      <c r="AG34" s="127">
        <v>31686.42966626419</v>
      </c>
      <c r="AH34" s="127">
        <v>33583.523582773305</v>
      </c>
      <c r="AI34" s="127">
        <v>34882.950359922084</v>
      </c>
      <c r="AJ34" s="127">
        <v>36282.744307256915</v>
      </c>
      <c r="AK34" s="127">
        <v>36029.772045804435</v>
      </c>
      <c r="AL34" s="127">
        <v>35685.239799213778</v>
      </c>
      <c r="AM34" s="127">
        <v>35321.628845970678</v>
      </c>
      <c r="AN34" s="127">
        <v>36657.419228267048</v>
      </c>
      <c r="AO34" s="127">
        <v>41409.914619370065</v>
      </c>
      <c r="AP34" s="127">
        <v>44225.159922170198</v>
      </c>
      <c r="AQ34" s="127">
        <v>42712.80726006574</v>
      </c>
      <c r="AR34" s="127">
        <v>38587.818614093114</v>
      </c>
      <c r="AS34" s="127">
        <v>34517.156968884905</v>
      </c>
      <c r="AT34" s="127">
        <v>25197.057833142611</v>
      </c>
      <c r="AU34" s="127">
        <v>23981.692766999244</v>
      </c>
      <c r="AV34" s="127">
        <v>19269.821840895147</v>
      </c>
      <c r="AW34" s="127">
        <v>13770.923531848826</v>
      </c>
      <c r="AX34" s="127">
        <v>21108.000788166544</v>
      </c>
      <c r="AY34" s="127">
        <v>17792.538675457621</v>
      </c>
      <c r="AZ34" s="127">
        <v>15607.579260465955</v>
      </c>
      <c r="BA34" s="1378">
        <v>12347.018779286202</v>
      </c>
      <c r="BB34" s="127">
        <v>16982.532672630092</v>
      </c>
      <c r="BC34" s="347">
        <v>14155.065533013416</v>
      </c>
      <c r="BD34" s="499"/>
      <c r="BE34" s="127"/>
      <c r="BF34" s="499"/>
      <c r="BG34" s="347"/>
      <c r="BH34" s="1487"/>
      <c r="BI34" s="108"/>
      <c r="BJ34" s="108"/>
      <c r="BK34" s="108"/>
      <c r="BL34" s="108"/>
    </row>
    <row r="35" spans="15:64">
      <c r="O35" s="84"/>
      <c r="P35" s="1124"/>
      <c r="Q35" s="671"/>
      <c r="R35" s="703" t="s">
        <v>119</v>
      </c>
      <c r="S35" s="756"/>
      <c r="T35" s="787"/>
      <c r="U35" s="249"/>
      <c r="V35" s="671"/>
      <c r="W35" s="703" t="s">
        <v>453</v>
      </c>
      <c r="X35" s="756"/>
      <c r="Y35" s="757"/>
      <c r="Z35" s="757"/>
      <c r="AA35" s="270">
        <f>SUM(AA36,AA39)</f>
        <v>200596.26279585337</v>
      </c>
      <c r="AB35" s="270">
        <f t="shared" ref="AB35:BA35" si="34">SUM(AB36,AB39)</f>
        <v>212301.90184523817</v>
      </c>
      <c r="AC35" s="270">
        <f t="shared" si="34"/>
        <v>218962.97042941686</v>
      </c>
      <c r="AD35" s="270">
        <f t="shared" si="34"/>
        <v>222807.08858339232</v>
      </c>
      <c r="AE35" s="270">
        <f t="shared" si="34"/>
        <v>232179.27026446234</v>
      </c>
      <c r="AF35" s="270">
        <f t="shared" si="34"/>
        <v>241589.72851991706</v>
      </c>
      <c r="AG35" s="270">
        <f t="shared" si="34"/>
        <v>248320.49583294411</v>
      </c>
      <c r="AH35" s="270">
        <f t="shared" si="34"/>
        <v>250130.65313120803</v>
      </c>
      <c r="AI35" s="270">
        <f t="shared" si="34"/>
        <v>248340.17277310466</v>
      </c>
      <c r="AJ35" s="270">
        <f t="shared" si="34"/>
        <v>252462.14638444822</v>
      </c>
      <c r="AK35" s="270">
        <f t="shared" si="34"/>
        <v>252138.20079660451</v>
      </c>
      <c r="AL35" s="270">
        <f t="shared" si="34"/>
        <v>256322.86737229722</v>
      </c>
      <c r="AM35" s="270">
        <f t="shared" si="34"/>
        <v>252709.67044072726</v>
      </c>
      <c r="AN35" s="270">
        <f t="shared" si="34"/>
        <v>248709.70304080192</v>
      </c>
      <c r="AO35" s="270">
        <f t="shared" si="34"/>
        <v>242798.23710314557</v>
      </c>
      <c r="AP35" s="270">
        <f t="shared" si="34"/>
        <v>237322.94762975245</v>
      </c>
      <c r="AQ35" s="270">
        <f t="shared" si="34"/>
        <v>234691.98293296067</v>
      </c>
      <c r="AR35" s="270">
        <f t="shared" si="34"/>
        <v>231966.2560624473</v>
      </c>
      <c r="AS35" s="270">
        <f t="shared" si="34"/>
        <v>224390.91436567763</v>
      </c>
      <c r="AT35" s="270">
        <f t="shared" si="34"/>
        <v>221124.9427849167</v>
      </c>
      <c r="AU35" s="270">
        <f t="shared" si="34"/>
        <v>221629.63127802304</v>
      </c>
      <c r="AV35" s="270">
        <f t="shared" si="34"/>
        <v>216842.74845979689</v>
      </c>
      <c r="AW35" s="270">
        <f t="shared" si="34"/>
        <v>217736.68527545003</v>
      </c>
      <c r="AX35" s="270">
        <f t="shared" si="34"/>
        <v>214847.90412393067</v>
      </c>
      <c r="AY35" s="270">
        <f t="shared" si="34"/>
        <v>209878.53979168303</v>
      </c>
      <c r="AZ35" s="270">
        <f t="shared" si="34"/>
        <v>208614.67229925634</v>
      </c>
      <c r="BA35" s="1382">
        <f t="shared" si="34"/>
        <v>206731.93770943629</v>
      </c>
      <c r="BB35" s="270">
        <f t="shared" ref="BB35" si="35">SUM(BB36,BB39)</f>
        <v>205182.33551443048</v>
      </c>
      <c r="BC35" s="349">
        <f t="shared" ref="BC35" si="36">SUM(BC36,BC39)</f>
        <v>202678.00045609288</v>
      </c>
      <c r="BD35" s="503"/>
      <c r="BE35" s="270"/>
      <c r="BF35" s="503"/>
      <c r="BG35" s="349"/>
      <c r="BH35" s="381"/>
      <c r="BI35" s="108"/>
      <c r="BJ35" s="108"/>
      <c r="BK35" s="108"/>
      <c r="BL35" s="108"/>
    </row>
    <row r="36" spans="15:64">
      <c r="O36" s="84"/>
      <c r="P36" s="1124"/>
      <c r="Q36" s="671"/>
      <c r="R36" s="758"/>
      <c r="S36" s="703" t="s">
        <v>120</v>
      </c>
      <c r="T36" s="705"/>
      <c r="U36" s="249"/>
      <c r="V36" s="671"/>
      <c r="W36" s="758"/>
      <c r="X36" s="703" t="s">
        <v>454</v>
      </c>
      <c r="Y36" s="757"/>
      <c r="Z36" s="757"/>
      <c r="AA36" s="270">
        <v>99443.002153633119</v>
      </c>
      <c r="AB36" s="270">
        <v>107113.85926403743</v>
      </c>
      <c r="AC36" s="270">
        <v>113392.61325926761</v>
      </c>
      <c r="AD36" s="270">
        <v>117023.33509856822</v>
      </c>
      <c r="AE36" s="270">
        <v>122294.73905162027</v>
      </c>
      <c r="AF36" s="270">
        <v>129435.63127270652</v>
      </c>
      <c r="AG36" s="270">
        <v>135252.59517497986</v>
      </c>
      <c r="AH36" s="270">
        <v>139785.847478023</v>
      </c>
      <c r="AI36" s="270">
        <v>140490.33824214363</v>
      </c>
      <c r="AJ36" s="270">
        <v>145091.53363102602</v>
      </c>
      <c r="AK36" s="270">
        <v>145385.10704753085</v>
      </c>
      <c r="AL36" s="270">
        <v>149902.90035686747</v>
      </c>
      <c r="AM36" s="270">
        <v>149899.20156208021</v>
      </c>
      <c r="AN36" s="270">
        <v>147740.24016169066</v>
      </c>
      <c r="AO36" s="270">
        <v>142429.63815678324</v>
      </c>
      <c r="AP36" s="270">
        <v>137820.28341064756</v>
      </c>
      <c r="AQ36" s="270">
        <v>134544.27475622919</v>
      </c>
      <c r="AR36" s="270">
        <v>133539.70424779598</v>
      </c>
      <c r="AS36" s="270">
        <v>128937.22193265354</v>
      </c>
      <c r="AT36" s="270">
        <v>130255.91599461329</v>
      </c>
      <c r="AU36" s="270">
        <v>129515.41903738468</v>
      </c>
      <c r="AV36" s="270">
        <v>127970.71084435559</v>
      </c>
      <c r="AW36" s="270">
        <v>128931.45745841283</v>
      </c>
      <c r="AX36" s="270">
        <v>125810.29234363034</v>
      </c>
      <c r="AY36" s="270">
        <v>120879.10171061468</v>
      </c>
      <c r="AZ36" s="270">
        <v>120257.23707212858</v>
      </c>
      <c r="BA36" s="1382">
        <v>119739.21871254004</v>
      </c>
      <c r="BB36" s="270">
        <v>119054.32626512554</v>
      </c>
      <c r="BC36" s="349">
        <v>117366.90605842021</v>
      </c>
      <c r="BD36" s="503"/>
      <c r="BE36" s="270"/>
      <c r="BF36" s="503"/>
      <c r="BG36" s="349"/>
      <c r="BH36" s="381"/>
      <c r="BI36" s="108"/>
      <c r="BJ36" s="108"/>
      <c r="BK36" s="108"/>
      <c r="BL36" s="108"/>
    </row>
    <row r="37" spans="15:64">
      <c r="O37" s="84"/>
      <c r="P37" s="1122"/>
      <c r="Q37" s="671"/>
      <c r="R37" s="707"/>
      <c r="S37" s="707"/>
      <c r="T37" s="788" t="s">
        <v>121</v>
      </c>
      <c r="U37" s="249"/>
      <c r="V37" s="671"/>
      <c r="W37" s="707"/>
      <c r="X37" s="707"/>
      <c r="Y37" s="750" t="s">
        <v>455</v>
      </c>
      <c r="Z37" s="749"/>
      <c r="AA37" s="306">
        <v>88137.252680764592</v>
      </c>
      <c r="AB37" s="306">
        <v>94790.473828907518</v>
      </c>
      <c r="AC37" s="306">
        <v>100709.66947220772</v>
      </c>
      <c r="AD37" s="306">
        <v>103836.93006983597</v>
      </c>
      <c r="AE37" s="306">
        <v>108770.35926473448</v>
      </c>
      <c r="AF37" s="306">
        <v>114690.88814577434</v>
      </c>
      <c r="AG37" s="306">
        <v>120174.69398091784</v>
      </c>
      <c r="AH37" s="306">
        <v>122962.55096351146</v>
      </c>
      <c r="AI37" s="306">
        <v>125166.89016650022</v>
      </c>
      <c r="AJ37" s="306">
        <v>130136.11813998982</v>
      </c>
      <c r="AK37" s="306">
        <v>130335.31614388552</v>
      </c>
      <c r="AL37" s="306">
        <v>135295.40176723409</v>
      </c>
      <c r="AM37" s="306">
        <v>134531.42445764295</v>
      </c>
      <c r="AN37" s="306">
        <v>132341.31761821278</v>
      </c>
      <c r="AO37" s="306">
        <v>127965.88102922549</v>
      </c>
      <c r="AP37" s="306">
        <v>123237.1143564883</v>
      </c>
      <c r="AQ37" s="306">
        <v>119996.68905123715</v>
      </c>
      <c r="AR37" s="306">
        <v>119594.35220487541</v>
      </c>
      <c r="AS37" s="306">
        <v>115857.11161506874</v>
      </c>
      <c r="AT37" s="306">
        <v>117849.45118847114</v>
      </c>
      <c r="AU37" s="306">
        <v>117798.80347951667</v>
      </c>
      <c r="AV37" s="306">
        <v>116462.05074599716</v>
      </c>
      <c r="AW37" s="306">
        <v>116788.12893559261</v>
      </c>
      <c r="AX37" s="306">
        <v>113146.37404379409</v>
      </c>
      <c r="AY37" s="306">
        <v>108255.27316079753</v>
      </c>
      <c r="AZ37" s="306">
        <v>107816.72391435927</v>
      </c>
      <c r="BA37" s="1377">
        <v>107241.46845634114</v>
      </c>
      <c r="BB37" s="306">
        <v>106272.20891998998</v>
      </c>
      <c r="BC37" s="447">
        <v>104340.45144041565</v>
      </c>
      <c r="BD37" s="498"/>
      <c r="BE37" s="306"/>
      <c r="BF37" s="498"/>
      <c r="BG37" s="447"/>
      <c r="BH37" s="1487"/>
      <c r="BI37" s="108"/>
      <c r="BJ37" s="108"/>
      <c r="BK37" s="108"/>
      <c r="BL37" s="108"/>
    </row>
    <row r="38" spans="15:64">
      <c r="O38" s="84"/>
      <c r="P38" s="1122"/>
      <c r="Q38" s="671"/>
      <c r="R38" s="709"/>
      <c r="S38" s="707"/>
      <c r="T38" s="789" t="s">
        <v>122</v>
      </c>
      <c r="U38" s="249"/>
      <c r="V38" s="671"/>
      <c r="W38" s="709"/>
      <c r="X38" s="709"/>
      <c r="Y38" s="753" t="s">
        <v>456</v>
      </c>
      <c r="Z38" s="753"/>
      <c r="AA38" s="127">
        <v>11305.749472868525</v>
      </c>
      <c r="AB38" s="127">
        <v>12323.385435129912</v>
      </c>
      <c r="AC38" s="127">
        <v>12682.943787059881</v>
      </c>
      <c r="AD38" s="127">
        <v>13186.405028732253</v>
      </c>
      <c r="AE38" s="127">
        <v>13524.379786885813</v>
      </c>
      <c r="AF38" s="127">
        <v>14744.743126932204</v>
      </c>
      <c r="AG38" s="127">
        <v>15077.90119406196</v>
      </c>
      <c r="AH38" s="127">
        <v>16823.296514511523</v>
      </c>
      <c r="AI38" s="127">
        <v>15323.448075643395</v>
      </c>
      <c r="AJ38" s="127">
        <v>14955.415491036223</v>
      </c>
      <c r="AK38" s="127">
        <v>15049.790903645342</v>
      </c>
      <c r="AL38" s="127">
        <v>14607.498589633393</v>
      </c>
      <c r="AM38" s="127">
        <v>15367.777104437184</v>
      </c>
      <c r="AN38" s="127">
        <v>15398.922543477856</v>
      </c>
      <c r="AO38" s="127">
        <v>14463.757127557776</v>
      </c>
      <c r="AP38" s="127">
        <v>14583.169054159242</v>
      </c>
      <c r="AQ38" s="127">
        <v>14547.585704992056</v>
      </c>
      <c r="AR38" s="127">
        <v>13945.352042920604</v>
      </c>
      <c r="AS38" s="127">
        <v>13080.110317584807</v>
      </c>
      <c r="AT38" s="127">
        <v>12406.464806142118</v>
      </c>
      <c r="AU38" s="127">
        <v>11716.615557868005</v>
      </c>
      <c r="AV38" s="127">
        <v>11508.66009835841</v>
      </c>
      <c r="AW38" s="127">
        <v>12143.328522820211</v>
      </c>
      <c r="AX38" s="127">
        <v>12663.918299836258</v>
      </c>
      <c r="AY38" s="127">
        <v>12623.828549817152</v>
      </c>
      <c r="AZ38" s="127">
        <v>12440.513157769274</v>
      </c>
      <c r="BA38" s="1378">
        <v>12497.750256198895</v>
      </c>
      <c r="BB38" s="127">
        <v>12782.117345135555</v>
      </c>
      <c r="BC38" s="347">
        <v>13026.454618004573</v>
      </c>
      <c r="BD38" s="499"/>
      <c r="BE38" s="127"/>
      <c r="BF38" s="499"/>
      <c r="BG38" s="347"/>
      <c r="BH38" s="1487"/>
      <c r="BI38" s="108"/>
      <c r="BJ38" s="108"/>
      <c r="BK38" s="108"/>
      <c r="BL38" s="108"/>
    </row>
    <row r="39" spans="15:64">
      <c r="O39" s="84"/>
      <c r="P39" s="1122"/>
      <c r="Q39" s="671"/>
      <c r="R39" s="709"/>
      <c r="S39" s="703" t="s">
        <v>123</v>
      </c>
      <c r="T39" s="705"/>
      <c r="U39" s="249"/>
      <c r="V39" s="671"/>
      <c r="W39" s="709"/>
      <c r="X39" s="703" t="s">
        <v>457</v>
      </c>
      <c r="Y39" s="757"/>
      <c r="Z39" s="757"/>
      <c r="AA39" s="270">
        <v>101153.26064222024</v>
      </c>
      <c r="AB39" s="270">
        <v>105188.04258120073</v>
      </c>
      <c r="AC39" s="270">
        <v>105570.35717014926</v>
      </c>
      <c r="AD39" s="270">
        <v>105783.75348482409</v>
      </c>
      <c r="AE39" s="270">
        <v>109884.53121284208</v>
      </c>
      <c r="AF39" s="270">
        <v>112154.09724721053</v>
      </c>
      <c r="AG39" s="270">
        <v>113067.90065796424</v>
      </c>
      <c r="AH39" s="270">
        <v>110344.80565318505</v>
      </c>
      <c r="AI39" s="270">
        <v>107849.83453096103</v>
      </c>
      <c r="AJ39" s="270">
        <v>107370.6127534222</v>
      </c>
      <c r="AK39" s="270">
        <v>106753.09374907365</v>
      </c>
      <c r="AL39" s="270">
        <v>106419.96701542976</v>
      </c>
      <c r="AM39" s="270">
        <v>102810.46887864705</v>
      </c>
      <c r="AN39" s="270">
        <v>100969.46287911125</v>
      </c>
      <c r="AO39" s="270">
        <v>100368.59894636234</v>
      </c>
      <c r="AP39" s="270">
        <v>99502.664219104903</v>
      </c>
      <c r="AQ39" s="270">
        <v>100147.7081767315</v>
      </c>
      <c r="AR39" s="270">
        <v>98426.55181465132</v>
      </c>
      <c r="AS39" s="270">
        <v>95453.692433024102</v>
      </c>
      <c r="AT39" s="270">
        <v>90869.026790303411</v>
      </c>
      <c r="AU39" s="270">
        <v>92114.212240638357</v>
      </c>
      <c r="AV39" s="270">
        <v>88872.03761544131</v>
      </c>
      <c r="AW39" s="270">
        <v>88805.227817037201</v>
      </c>
      <c r="AX39" s="270">
        <v>89037.611780300344</v>
      </c>
      <c r="AY39" s="270">
        <v>88999.438081068351</v>
      </c>
      <c r="AZ39" s="270">
        <v>88357.43522712776</v>
      </c>
      <c r="BA39" s="1382">
        <v>86992.718996896263</v>
      </c>
      <c r="BB39" s="270">
        <v>86128.009249304931</v>
      </c>
      <c r="BC39" s="349">
        <v>85311.09439767267</v>
      </c>
      <c r="BD39" s="503"/>
      <c r="BE39" s="270"/>
      <c r="BF39" s="503"/>
      <c r="BG39" s="349"/>
      <c r="BH39" s="381"/>
      <c r="BI39" s="108"/>
      <c r="BJ39" s="108"/>
      <c r="BK39" s="108"/>
      <c r="BL39" s="108"/>
    </row>
    <row r="40" spans="15:64">
      <c r="O40" s="84"/>
      <c r="P40" s="1122"/>
      <c r="Q40" s="671"/>
      <c r="R40" s="709"/>
      <c r="S40" s="707"/>
      <c r="T40" s="788" t="s">
        <v>124</v>
      </c>
      <c r="U40" s="249"/>
      <c r="V40" s="671"/>
      <c r="W40" s="709"/>
      <c r="X40" s="709"/>
      <c r="Y40" s="750" t="s">
        <v>455</v>
      </c>
      <c r="Z40" s="749"/>
      <c r="AA40" s="306">
        <v>91061.107369068166</v>
      </c>
      <c r="AB40" s="306">
        <v>94939.49374796552</v>
      </c>
      <c r="AC40" s="306">
        <v>95421.912432980636</v>
      </c>
      <c r="AD40" s="306">
        <v>95930.937352845038</v>
      </c>
      <c r="AE40" s="306">
        <v>99617.158112808567</v>
      </c>
      <c r="AF40" s="306">
        <v>101517.17766202718</v>
      </c>
      <c r="AG40" s="306">
        <v>102121.04295735048</v>
      </c>
      <c r="AH40" s="306">
        <v>99505.464780921029</v>
      </c>
      <c r="AI40" s="306">
        <v>97354.868278464346</v>
      </c>
      <c r="AJ40" s="306">
        <v>96806.3667715271</v>
      </c>
      <c r="AK40" s="306">
        <v>95905.978254676549</v>
      </c>
      <c r="AL40" s="306">
        <v>95568.681209487579</v>
      </c>
      <c r="AM40" s="306">
        <v>92369.556997256572</v>
      </c>
      <c r="AN40" s="306">
        <v>90886.400725603002</v>
      </c>
      <c r="AO40" s="306">
        <v>90930.801179423448</v>
      </c>
      <c r="AP40" s="306">
        <v>90066.281558492687</v>
      </c>
      <c r="AQ40" s="306">
        <v>90578.86003593546</v>
      </c>
      <c r="AR40" s="306">
        <v>89081.981496012071</v>
      </c>
      <c r="AS40" s="306">
        <v>86712.930562053676</v>
      </c>
      <c r="AT40" s="306">
        <v>82793.306475915088</v>
      </c>
      <c r="AU40" s="306">
        <v>83645.689123865508</v>
      </c>
      <c r="AV40" s="306">
        <v>80673.910599928029</v>
      </c>
      <c r="AW40" s="306">
        <v>80358.937203001464</v>
      </c>
      <c r="AX40" s="306">
        <v>80279.580702929539</v>
      </c>
      <c r="AY40" s="306">
        <v>80254.47477140362</v>
      </c>
      <c r="AZ40" s="306">
        <v>79813.849722697487</v>
      </c>
      <c r="BA40" s="1377">
        <v>78457.51390895572</v>
      </c>
      <c r="BB40" s="306">
        <v>77741.89407705146</v>
      </c>
      <c r="BC40" s="447">
        <v>76981.837665753614</v>
      </c>
      <c r="BD40" s="498"/>
      <c r="BE40" s="306"/>
      <c r="BF40" s="498"/>
      <c r="BG40" s="447"/>
      <c r="BH40" s="1487"/>
      <c r="BI40" s="108"/>
      <c r="BJ40" s="108"/>
      <c r="BK40" s="108"/>
      <c r="BL40" s="108"/>
    </row>
    <row r="41" spans="15:64">
      <c r="O41" s="84"/>
      <c r="P41" s="1122"/>
      <c r="Q41" s="671"/>
      <c r="R41" s="709"/>
      <c r="S41" s="707"/>
      <c r="T41" s="789" t="s">
        <v>125</v>
      </c>
      <c r="U41" s="249"/>
      <c r="V41" s="671"/>
      <c r="W41" s="709"/>
      <c r="X41" s="709"/>
      <c r="Y41" s="44" t="s">
        <v>456</v>
      </c>
      <c r="Z41" s="753"/>
      <c r="AA41" s="127">
        <v>10092.153273152067</v>
      </c>
      <c r="AB41" s="127">
        <v>10248.548833235218</v>
      </c>
      <c r="AC41" s="127">
        <v>10148.444737168616</v>
      </c>
      <c r="AD41" s="127">
        <v>9852.8161319790652</v>
      </c>
      <c r="AE41" s="127">
        <v>10267.373100033508</v>
      </c>
      <c r="AF41" s="127">
        <v>10636.919585183359</v>
      </c>
      <c r="AG41" s="127">
        <v>10946.857700613769</v>
      </c>
      <c r="AH41" s="127">
        <v>10839.340872264036</v>
      </c>
      <c r="AI41" s="127">
        <v>10494.966252496692</v>
      </c>
      <c r="AJ41" s="127">
        <v>10564.245981895097</v>
      </c>
      <c r="AK41" s="127">
        <v>10847.115494397101</v>
      </c>
      <c r="AL41" s="127">
        <v>10851.285805942178</v>
      </c>
      <c r="AM41" s="127">
        <v>10440.911881390461</v>
      </c>
      <c r="AN41" s="127">
        <v>10083.062153508268</v>
      </c>
      <c r="AO41" s="127">
        <v>9437.7977669388947</v>
      </c>
      <c r="AP41" s="127">
        <v>9436.3826606122348</v>
      </c>
      <c r="AQ41" s="127">
        <v>9568.8481407960298</v>
      </c>
      <c r="AR41" s="127">
        <v>9344.5703186392493</v>
      </c>
      <c r="AS41" s="127">
        <v>8740.7618709704202</v>
      </c>
      <c r="AT41" s="127">
        <v>8075.7203143883162</v>
      </c>
      <c r="AU41" s="127">
        <v>8468.5231167728598</v>
      </c>
      <c r="AV41" s="127">
        <v>8198.1270155132734</v>
      </c>
      <c r="AW41" s="127">
        <v>8446.2906140357227</v>
      </c>
      <c r="AX41" s="127">
        <v>8758.0310773707897</v>
      </c>
      <c r="AY41" s="127">
        <v>8744.9633096647176</v>
      </c>
      <c r="AZ41" s="127">
        <v>8543.5855044302698</v>
      </c>
      <c r="BA41" s="1378">
        <v>8535.2050879405469</v>
      </c>
      <c r="BB41" s="127">
        <v>8386.1151722534742</v>
      </c>
      <c r="BC41" s="347">
        <v>8329.2567319190384</v>
      </c>
      <c r="BD41" s="499"/>
      <c r="BE41" s="127"/>
      <c r="BF41" s="499"/>
      <c r="BG41" s="347"/>
      <c r="BH41" s="1487"/>
      <c r="BI41" s="108"/>
      <c r="BJ41" s="108"/>
      <c r="BK41" s="108"/>
      <c r="BL41" s="108"/>
    </row>
    <row r="42" spans="15:64" ht="14.5" thickBot="1">
      <c r="O42" s="84"/>
      <c r="P42" s="1122"/>
      <c r="Q42" s="671"/>
      <c r="R42" s="711" t="s">
        <v>126</v>
      </c>
      <c r="S42" s="761"/>
      <c r="T42" s="1507"/>
      <c r="U42" s="249"/>
      <c r="V42" s="671"/>
      <c r="W42" s="711" t="s">
        <v>458</v>
      </c>
      <c r="X42" s="761"/>
      <c r="Y42" s="1503"/>
      <c r="Z42" s="1503"/>
      <c r="AA42" s="1504">
        <v>58167.167508504077</v>
      </c>
      <c r="AB42" s="1504">
        <v>59301.332402088716</v>
      </c>
      <c r="AC42" s="1504">
        <v>62218.053306693371</v>
      </c>
      <c r="AD42" s="1504">
        <v>65643.249734996381</v>
      </c>
      <c r="AE42" s="1504">
        <v>63833.413322368237</v>
      </c>
      <c r="AF42" s="1504">
        <v>67477.227735701614</v>
      </c>
      <c r="AG42" s="1504">
        <v>69880.366957828868</v>
      </c>
      <c r="AH42" s="1504">
        <v>66730.205120783328</v>
      </c>
      <c r="AI42" s="1504">
        <v>66775.264262267563</v>
      </c>
      <c r="AJ42" s="1504">
        <v>68588.834743351952</v>
      </c>
      <c r="AK42" s="1504">
        <v>72226.24200626128</v>
      </c>
      <c r="AL42" s="1504">
        <v>68553.135738847646</v>
      </c>
      <c r="AM42" s="1504">
        <v>71334.893190037037</v>
      </c>
      <c r="AN42" s="1504">
        <v>67914.862135508374</v>
      </c>
      <c r="AO42" s="1504">
        <v>68006.409833997866</v>
      </c>
      <c r="AP42" s="1504">
        <v>70395.478550084488</v>
      </c>
      <c r="AQ42" s="1504">
        <v>66123.070259378132</v>
      </c>
      <c r="AR42" s="1504">
        <v>65403.902026637894</v>
      </c>
      <c r="AS42" s="1504">
        <v>61704.132512039876</v>
      </c>
      <c r="AT42" s="1504">
        <v>61350.897200800668</v>
      </c>
      <c r="AU42" s="1504">
        <v>64216.941912273163</v>
      </c>
      <c r="AV42" s="1504">
        <v>62540.92856869613</v>
      </c>
      <c r="AW42" s="1504">
        <v>62626.438217539071</v>
      </c>
      <c r="AX42" s="1504">
        <v>60319.27447058422</v>
      </c>
      <c r="AY42" s="1504">
        <v>58013.755532842835</v>
      </c>
      <c r="AZ42" s="1504">
        <v>55391.50902658113</v>
      </c>
      <c r="BA42" s="1505">
        <v>55711.740759276734</v>
      </c>
      <c r="BB42" s="1504">
        <v>59259.947954539712</v>
      </c>
      <c r="BC42" s="456">
        <v>52151.987239646129</v>
      </c>
      <c r="BD42" s="504"/>
      <c r="BE42" s="271"/>
      <c r="BF42" s="504"/>
      <c r="BG42" s="456"/>
      <c r="BH42" s="381"/>
      <c r="BI42" s="108"/>
      <c r="BJ42" s="108"/>
      <c r="BK42" s="108"/>
      <c r="BL42" s="108"/>
    </row>
    <row r="43" spans="15:64" ht="16">
      <c r="O43" s="84"/>
      <c r="P43" s="1122"/>
      <c r="Q43" s="1712" t="s">
        <v>1089</v>
      </c>
      <c r="R43" s="1510"/>
      <c r="S43" s="1510"/>
      <c r="T43" s="1511"/>
      <c r="U43" s="249"/>
      <c r="V43" s="1506" t="s">
        <v>1090</v>
      </c>
      <c r="W43" s="1510"/>
      <c r="X43" s="1510"/>
      <c r="Y43" s="1540"/>
      <c r="Z43" s="1540"/>
      <c r="AA43" s="1541">
        <f>AA44+AA56+AA60</f>
        <v>96301.938329209632</v>
      </c>
      <c r="AB43" s="1541">
        <f t="shared" ref="AB43:BA43" si="37">AB44+AB56+AB60</f>
        <v>97516.843182239914</v>
      </c>
      <c r="AC43" s="1541">
        <f t="shared" si="37"/>
        <v>98969.37313826062</v>
      </c>
      <c r="AD43" s="1541">
        <f t="shared" si="37"/>
        <v>96465.510172134847</v>
      </c>
      <c r="AE43" s="1541">
        <f t="shared" si="37"/>
        <v>101508.37551333975</v>
      </c>
      <c r="AF43" s="1541">
        <f t="shared" si="37"/>
        <v>102578.08397085968</v>
      </c>
      <c r="AG43" s="1541">
        <f t="shared" si="37"/>
        <v>103786.15757204205</v>
      </c>
      <c r="AH43" s="1541">
        <f t="shared" si="37"/>
        <v>102706.20307121612</v>
      </c>
      <c r="AI43" s="1541">
        <f t="shared" si="37"/>
        <v>96434.171984509347</v>
      </c>
      <c r="AJ43" s="1541">
        <f t="shared" si="37"/>
        <v>96693.950022715624</v>
      </c>
      <c r="AK43" s="1541">
        <f t="shared" si="37"/>
        <v>98777.031735795041</v>
      </c>
      <c r="AL43" s="1541">
        <f t="shared" si="37"/>
        <v>96638.450193521232</v>
      </c>
      <c r="AM43" s="1541">
        <f t="shared" si="37"/>
        <v>93996.997632819723</v>
      </c>
      <c r="AN43" s="1541">
        <f t="shared" si="37"/>
        <v>93732.006057164559</v>
      </c>
      <c r="AO43" s="1541">
        <f t="shared" si="37"/>
        <v>92729.548567374033</v>
      </c>
      <c r="AP43" s="1541">
        <f t="shared" si="37"/>
        <v>92731.075748455929</v>
      </c>
      <c r="AQ43" s="1541">
        <f t="shared" si="37"/>
        <v>91239.923045728166</v>
      </c>
      <c r="AR43" s="1541">
        <f t="shared" si="37"/>
        <v>91013.551281766529</v>
      </c>
      <c r="AS43" s="1541">
        <f t="shared" si="37"/>
        <v>87584.851237958981</v>
      </c>
      <c r="AT43" s="1541">
        <f t="shared" si="37"/>
        <v>77994.772438361062</v>
      </c>
      <c r="AU43" s="1541">
        <f t="shared" si="37"/>
        <v>79448.539668535901</v>
      </c>
      <c r="AV43" s="1541">
        <f t="shared" si="37"/>
        <v>78489.291553571806</v>
      </c>
      <c r="AW43" s="1541">
        <f t="shared" si="37"/>
        <v>80357.913103858969</v>
      </c>
      <c r="AX43" s="1541">
        <f t="shared" si="37"/>
        <v>81668.422994494031</v>
      </c>
      <c r="AY43" s="1541">
        <f t="shared" si="37"/>
        <v>80082.037279089287</v>
      </c>
      <c r="AZ43" s="1541">
        <f t="shared" si="37"/>
        <v>79019.895621638556</v>
      </c>
      <c r="BA43" s="1541">
        <f t="shared" si="37"/>
        <v>78734.028614743802</v>
      </c>
      <c r="BB43" s="1541">
        <f>BB44+BB56+BB60</f>
        <v>79595.960807770287</v>
      </c>
      <c r="BC43" s="1542">
        <f>BC44+BC56+BC60</f>
        <v>78460.94429756781</v>
      </c>
      <c r="BD43" s="1717"/>
      <c r="BE43" s="1541"/>
      <c r="BF43" s="1541"/>
      <c r="BG43" s="1542"/>
      <c r="BH43" s="381"/>
      <c r="BI43" s="108"/>
      <c r="BJ43" s="108"/>
      <c r="BK43" s="108"/>
      <c r="BL43" s="108"/>
    </row>
    <row r="44" spans="15:64">
      <c r="O44" s="84"/>
      <c r="P44" s="1124"/>
      <c r="Q44" s="1558"/>
      <c r="R44" s="1553" t="s">
        <v>1059</v>
      </c>
      <c r="S44" s="1508"/>
      <c r="T44" s="1509"/>
      <c r="U44" s="249"/>
      <c r="V44" s="1550"/>
      <c r="W44" s="1543" t="s">
        <v>1245</v>
      </c>
      <c r="X44" s="1508"/>
      <c r="Y44" s="1536"/>
      <c r="Z44" s="1536"/>
      <c r="AA44" s="1537">
        <v>65619.892050676368</v>
      </c>
      <c r="AB44" s="1537">
        <v>66852.105620560891</v>
      </c>
      <c r="AC44" s="1537">
        <v>66760.230390060911</v>
      </c>
      <c r="AD44" s="1537">
        <v>65446.656589895763</v>
      </c>
      <c r="AE44" s="1537">
        <v>67121.544829979874</v>
      </c>
      <c r="AF44" s="1537">
        <v>67457.726638509499</v>
      </c>
      <c r="AG44" s="1537">
        <v>68041.728604769974</v>
      </c>
      <c r="AH44" s="1537">
        <v>65447.872466866131</v>
      </c>
      <c r="AI44" s="1537">
        <v>59375.007925752405</v>
      </c>
      <c r="AJ44" s="1537">
        <v>59694.334112925862</v>
      </c>
      <c r="AK44" s="1537">
        <v>60213.856436884707</v>
      </c>
      <c r="AL44" s="1537">
        <v>58885.842313326255</v>
      </c>
      <c r="AM44" s="1537">
        <v>56263.541319362455</v>
      </c>
      <c r="AN44" s="1537">
        <v>55430.505778252817</v>
      </c>
      <c r="AO44" s="1537">
        <v>55398.394278224259</v>
      </c>
      <c r="AP44" s="1537">
        <v>56476.435570577494</v>
      </c>
      <c r="AQ44" s="1537">
        <v>56805.863508508155</v>
      </c>
      <c r="AR44" s="1537">
        <v>55999.235549671204</v>
      </c>
      <c r="AS44" s="1537">
        <v>51630.05160608513</v>
      </c>
      <c r="AT44" s="1537">
        <v>46056.390246728952</v>
      </c>
      <c r="AU44" s="1537">
        <v>47105.232815282128</v>
      </c>
      <c r="AV44" s="1537">
        <v>46946.307722450489</v>
      </c>
      <c r="AW44" s="1537">
        <v>46995.349238257324</v>
      </c>
      <c r="AX44" s="1537">
        <v>48758.2331548785</v>
      </c>
      <c r="AY44" s="1537">
        <v>48153.203343976864</v>
      </c>
      <c r="AZ44" s="1537">
        <v>46772.380870678739</v>
      </c>
      <c r="BA44" s="1538">
        <v>46359.043017928801</v>
      </c>
      <c r="BB44" s="1537">
        <v>46993.986788954004</v>
      </c>
      <c r="BC44" s="1539">
        <v>46388.934716161268</v>
      </c>
      <c r="BD44" s="1718"/>
      <c r="BE44" s="1537"/>
      <c r="BF44" s="1537"/>
      <c r="BG44" s="1539"/>
      <c r="BH44" s="381"/>
      <c r="BI44" s="108"/>
      <c r="BJ44" s="108"/>
      <c r="BK44" s="108"/>
      <c r="BL44" s="108"/>
    </row>
    <row r="45" spans="15:64">
      <c r="O45" s="84"/>
      <c r="P45" s="1122"/>
      <c r="Q45" s="1551"/>
      <c r="R45" s="1554"/>
      <c r="S45" s="672" t="s">
        <v>127</v>
      </c>
      <c r="T45" s="790"/>
      <c r="U45" s="249"/>
      <c r="V45" s="1551"/>
      <c r="W45" s="1544"/>
      <c r="X45" s="747" t="s">
        <v>1076</v>
      </c>
      <c r="Y45" s="1214"/>
      <c r="Z45" s="487"/>
      <c r="AA45" s="487">
        <f>SUM(AA46:AA49)</f>
        <v>49230.453171007663</v>
      </c>
      <c r="AB45" s="487">
        <f>SUM(AB46:AB49)</f>
        <v>50548.374636445682</v>
      </c>
      <c r="AC45" s="487">
        <f t="shared" ref="AC45:AZ45" si="38">SUM(AC46:AC49)</f>
        <v>50964.269778796952</v>
      </c>
      <c r="AD45" s="487">
        <f t="shared" si="38"/>
        <v>50252.446857538147</v>
      </c>
      <c r="AE45" s="487">
        <f t="shared" si="38"/>
        <v>51265.726300697854</v>
      </c>
      <c r="AF45" s="487">
        <f t="shared" si="38"/>
        <v>51145.782033745963</v>
      </c>
      <c r="AG45" s="487">
        <f t="shared" si="38"/>
        <v>51489.504367389847</v>
      </c>
      <c r="AH45" s="487">
        <f t="shared" si="38"/>
        <v>48840.191570982322</v>
      </c>
      <c r="AI45" s="487">
        <f t="shared" si="38"/>
        <v>43863.253819318896</v>
      </c>
      <c r="AJ45" s="487">
        <f t="shared" si="38"/>
        <v>43579.970693433563</v>
      </c>
      <c r="AK45" s="487">
        <f t="shared" si="38"/>
        <v>43918.613554418276</v>
      </c>
      <c r="AL45" s="487">
        <f t="shared" si="38"/>
        <v>42970.482669977093</v>
      </c>
      <c r="AM45" s="487">
        <f t="shared" si="38"/>
        <v>40482.923617369728</v>
      </c>
      <c r="AN45" s="487">
        <f t="shared" si="38"/>
        <v>40145.771524280746</v>
      </c>
      <c r="AO45" s="487">
        <f t="shared" si="38"/>
        <v>39819.615137475252</v>
      </c>
      <c r="AP45" s="487">
        <f t="shared" si="38"/>
        <v>41230.069171019641</v>
      </c>
      <c r="AQ45" s="487">
        <f t="shared" si="38"/>
        <v>41196.759622478443</v>
      </c>
      <c r="AR45" s="487">
        <f t="shared" si="38"/>
        <v>40204.204551113799</v>
      </c>
      <c r="AS45" s="487">
        <f t="shared" si="38"/>
        <v>37435.956104495308</v>
      </c>
      <c r="AT45" s="487">
        <f t="shared" si="38"/>
        <v>32779.385372691417</v>
      </c>
      <c r="AU45" s="487">
        <f t="shared" si="38"/>
        <v>32752.226033078736</v>
      </c>
      <c r="AV45" s="487">
        <f t="shared" si="38"/>
        <v>33089.335254862766</v>
      </c>
      <c r="AW45" s="487">
        <f t="shared" si="38"/>
        <v>33629.277927911207</v>
      </c>
      <c r="AX45" s="487">
        <f t="shared" si="38"/>
        <v>35003.537944427138</v>
      </c>
      <c r="AY45" s="487">
        <f t="shared" si="38"/>
        <v>34730.786764092853</v>
      </c>
      <c r="AZ45" s="487">
        <f t="shared" si="38"/>
        <v>33659.057557810847</v>
      </c>
      <c r="BA45" s="1384">
        <f>SUM(BA46:BA49)</f>
        <v>33533.497411045864</v>
      </c>
      <c r="BB45" s="487">
        <f t="shared" ref="BB45" si="39">SUM(BB46:BB49)</f>
        <v>33970.631097160571</v>
      </c>
      <c r="BC45" s="522">
        <f t="shared" ref="BC45" si="40">SUM(BC46:BC49)</f>
        <v>33707.088116009254</v>
      </c>
      <c r="BD45" s="505"/>
      <c r="BE45" s="487"/>
      <c r="BF45" s="1065"/>
      <c r="BG45" s="354"/>
      <c r="BH45" s="1488"/>
      <c r="BI45" s="108"/>
      <c r="BJ45" s="108"/>
      <c r="BK45" s="108"/>
      <c r="BL45" s="108"/>
    </row>
    <row r="46" spans="15:64" ht="15" customHeight="1">
      <c r="O46" s="84"/>
      <c r="P46" s="1125"/>
      <c r="Q46" s="1551"/>
      <c r="R46" s="1554"/>
      <c r="S46" s="678"/>
      <c r="T46" s="1632" t="s">
        <v>1132</v>
      </c>
      <c r="U46" s="249"/>
      <c r="V46" s="1551"/>
      <c r="W46" s="1544"/>
      <c r="X46" s="678"/>
      <c r="Y46" s="1498" t="s">
        <v>1072</v>
      </c>
      <c r="Z46" s="133"/>
      <c r="AA46" s="1513">
        <v>38701.103416042592</v>
      </c>
      <c r="AB46" s="1513">
        <v>40346.744742035473</v>
      </c>
      <c r="AC46" s="1513">
        <v>41665.79114506545</v>
      </c>
      <c r="AD46" s="1513">
        <v>41224.494256585334</v>
      </c>
      <c r="AE46" s="1513">
        <v>42297.116417365723</v>
      </c>
      <c r="AF46" s="1513">
        <v>42142.02726535382</v>
      </c>
      <c r="AG46" s="1513">
        <v>42559.539804125336</v>
      </c>
      <c r="AH46" s="1513">
        <v>39926.083389390726</v>
      </c>
      <c r="AI46" s="1513">
        <v>35362.599382577479</v>
      </c>
      <c r="AJ46" s="1513">
        <v>35010.124942594921</v>
      </c>
      <c r="AK46" s="1513">
        <v>35085.742906855594</v>
      </c>
      <c r="AL46" s="1513">
        <v>34374.185269382258</v>
      </c>
      <c r="AM46" s="1513">
        <v>32417.253435765444</v>
      </c>
      <c r="AN46" s="1513">
        <v>31935.273453308597</v>
      </c>
      <c r="AO46" s="1513">
        <v>31276.189983420805</v>
      </c>
      <c r="AP46" s="1513">
        <v>32279.645554026018</v>
      </c>
      <c r="AQ46" s="1513">
        <v>31990.873871774482</v>
      </c>
      <c r="AR46" s="1513">
        <v>30658.349937916188</v>
      </c>
      <c r="AS46" s="1513">
        <v>28552.561480293498</v>
      </c>
      <c r="AT46" s="1513">
        <v>25308.481718967807</v>
      </c>
      <c r="AU46" s="1513">
        <v>24321.270937421363</v>
      </c>
      <c r="AV46" s="1513">
        <v>24982.895526650263</v>
      </c>
      <c r="AW46" s="1513">
        <v>25624.79533860795</v>
      </c>
      <c r="AX46" s="1513">
        <v>26805.206128279013</v>
      </c>
      <c r="AY46" s="1513">
        <v>26557.37523672733</v>
      </c>
      <c r="AZ46" s="1513">
        <v>25936.139788924989</v>
      </c>
      <c r="BA46" s="1514">
        <v>25969.470794926132</v>
      </c>
      <c r="BB46" s="1513">
        <v>26428.778063772283</v>
      </c>
      <c r="BC46" s="457">
        <v>26182.943719015086</v>
      </c>
      <c r="BD46" s="506"/>
      <c r="BE46" s="133"/>
      <c r="BF46" s="506"/>
      <c r="BG46" s="457"/>
      <c r="BH46" s="1488"/>
      <c r="BI46" s="108"/>
      <c r="BJ46" s="108"/>
      <c r="BK46" s="108"/>
      <c r="BL46" s="108"/>
    </row>
    <row r="47" spans="15:64" ht="15" customHeight="1">
      <c r="O47" s="84"/>
      <c r="P47" s="1125"/>
      <c r="Q47" s="1551"/>
      <c r="R47" s="1554"/>
      <c r="S47" s="678"/>
      <c r="T47" s="1633" t="s">
        <v>1133</v>
      </c>
      <c r="U47" s="249"/>
      <c r="V47" s="1551"/>
      <c r="W47" s="1544"/>
      <c r="X47" s="678"/>
      <c r="Y47" s="1499" t="s">
        <v>1073</v>
      </c>
      <c r="Z47" s="134"/>
      <c r="AA47" s="453">
        <v>6674.4490046098017</v>
      </c>
      <c r="AB47" s="453">
        <v>6524.5328569297908</v>
      </c>
      <c r="AC47" s="453">
        <v>5945.8339540571315</v>
      </c>
      <c r="AD47" s="453">
        <v>5842.3534676861227</v>
      </c>
      <c r="AE47" s="453">
        <v>5740.0247792311475</v>
      </c>
      <c r="AF47" s="453">
        <v>5795.1316308500946</v>
      </c>
      <c r="AG47" s="453">
        <v>5789.0719316293616</v>
      </c>
      <c r="AH47" s="453">
        <v>5903.8352801359188</v>
      </c>
      <c r="AI47" s="453">
        <v>5638.1994106625216</v>
      </c>
      <c r="AJ47" s="453">
        <v>5703.2053582387407</v>
      </c>
      <c r="AK47" s="453">
        <v>5899.9845210859867</v>
      </c>
      <c r="AL47" s="453">
        <v>5594.9262706926866</v>
      </c>
      <c r="AM47" s="453">
        <v>5605.2257994031515</v>
      </c>
      <c r="AN47" s="453">
        <v>6010.9337107231668</v>
      </c>
      <c r="AO47" s="453">
        <v>6398.6869967575658</v>
      </c>
      <c r="AP47" s="453">
        <v>6645.7105523034497</v>
      </c>
      <c r="AQ47" s="453">
        <v>6788.1886315874181</v>
      </c>
      <c r="AR47" s="453">
        <v>7012.0890129308336</v>
      </c>
      <c r="AS47" s="453">
        <v>6591.818326146341</v>
      </c>
      <c r="AT47" s="453">
        <v>5364.6005099960857</v>
      </c>
      <c r="AU47" s="453">
        <v>6284.7190568659153</v>
      </c>
      <c r="AV47" s="453">
        <v>5895.7907835699853</v>
      </c>
      <c r="AW47" s="453">
        <v>5679.325140228646</v>
      </c>
      <c r="AX47" s="453">
        <v>5766.6750900500374</v>
      </c>
      <c r="AY47" s="453">
        <v>5811.9451381047556</v>
      </c>
      <c r="AZ47" s="453">
        <v>5477.0464397639898</v>
      </c>
      <c r="BA47" s="1407">
        <v>5504.0022085956616</v>
      </c>
      <c r="BB47" s="453">
        <v>5583.2353800745541</v>
      </c>
      <c r="BC47" s="458">
        <v>5663.3407729249175</v>
      </c>
      <c r="BD47" s="507"/>
      <c r="BE47" s="134"/>
      <c r="BF47" s="507"/>
      <c r="BG47" s="458"/>
      <c r="BH47" s="1488"/>
      <c r="BI47" s="108"/>
      <c r="BJ47" s="108"/>
      <c r="BK47" s="108"/>
      <c r="BL47" s="108"/>
    </row>
    <row r="48" spans="15:64" ht="15" customHeight="1">
      <c r="O48" s="84"/>
      <c r="P48" s="1125"/>
      <c r="Q48" s="1551"/>
      <c r="R48" s="1554"/>
      <c r="S48" s="678"/>
      <c r="T48" s="1633" t="s">
        <v>1134</v>
      </c>
      <c r="U48" s="249"/>
      <c r="V48" s="1551"/>
      <c r="W48" s="1544"/>
      <c r="X48" s="678"/>
      <c r="Y48" s="1500" t="s">
        <v>1074</v>
      </c>
      <c r="Z48" s="134"/>
      <c r="AA48" s="453">
        <v>312.87952823101125</v>
      </c>
      <c r="AB48" s="453">
        <v>307.81152289698383</v>
      </c>
      <c r="AC48" s="453">
        <v>295.29687962532591</v>
      </c>
      <c r="AD48" s="453">
        <v>290.6346731752509</v>
      </c>
      <c r="AE48" s="453">
        <v>290.02818822876907</v>
      </c>
      <c r="AF48" s="453">
        <v>283.40724792134836</v>
      </c>
      <c r="AG48" s="453">
        <v>282.81616108587912</v>
      </c>
      <c r="AH48" s="453">
        <v>270.45053169397875</v>
      </c>
      <c r="AI48" s="453">
        <v>231.01486186880234</v>
      </c>
      <c r="AJ48" s="453">
        <v>236.17622947190571</v>
      </c>
      <c r="AK48" s="453">
        <v>232.76960989831676</v>
      </c>
      <c r="AL48" s="453">
        <v>223.3438161401109</v>
      </c>
      <c r="AM48" s="453">
        <v>216.97477839910331</v>
      </c>
      <c r="AN48" s="453">
        <v>253.04393249130098</v>
      </c>
      <c r="AO48" s="453">
        <v>261.79082358227498</v>
      </c>
      <c r="AP48" s="453">
        <v>251.57731073682558</v>
      </c>
      <c r="AQ48" s="453">
        <v>236.62608987874859</v>
      </c>
      <c r="AR48" s="453">
        <v>213.21281309999526</v>
      </c>
      <c r="AS48" s="453">
        <v>172.58037395747235</v>
      </c>
      <c r="AT48" s="453">
        <v>139.89475701298232</v>
      </c>
      <c r="AU48" s="453">
        <v>164.08408670446047</v>
      </c>
      <c r="AV48" s="453">
        <v>168.2548242548468</v>
      </c>
      <c r="AW48" s="453">
        <v>179.01572288015117</v>
      </c>
      <c r="AX48" s="453">
        <v>193.47603040294115</v>
      </c>
      <c r="AY48" s="453">
        <v>194.15574325469387</v>
      </c>
      <c r="AZ48" s="453">
        <v>193.02950553279041</v>
      </c>
      <c r="BA48" s="1407">
        <v>188.54213936824007</v>
      </c>
      <c r="BB48" s="453">
        <v>195.90235641343278</v>
      </c>
      <c r="BC48" s="458">
        <v>201.50994616576483</v>
      </c>
      <c r="BD48" s="507"/>
      <c r="BE48" s="134"/>
      <c r="BF48" s="507"/>
      <c r="BG48" s="458"/>
      <c r="BH48" s="1488"/>
      <c r="BI48" s="108"/>
      <c r="BJ48" s="108"/>
      <c r="BK48" s="108"/>
      <c r="BL48" s="108"/>
    </row>
    <row r="49" spans="15:64" ht="15" customHeight="1">
      <c r="O49" s="84"/>
      <c r="P49" s="1125"/>
      <c r="Q49" s="1551"/>
      <c r="R49" s="1554"/>
      <c r="S49" s="679"/>
      <c r="T49" s="1634" t="s">
        <v>1138</v>
      </c>
      <c r="U49" s="249"/>
      <c r="V49" s="1551"/>
      <c r="W49" s="1544"/>
      <c r="X49" s="678"/>
      <c r="Y49" s="1501" t="s">
        <v>1075</v>
      </c>
      <c r="Z49" s="135"/>
      <c r="AA49" s="1408">
        <v>3542.021222124265</v>
      </c>
      <c r="AB49" s="1408">
        <v>3369.2855145834346</v>
      </c>
      <c r="AC49" s="1408">
        <v>3057.3478000490459</v>
      </c>
      <c r="AD49" s="1408">
        <v>2894.9644600914435</v>
      </c>
      <c r="AE49" s="1408">
        <v>2938.556915872211</v>
      </c>
      <c r="AF49" s="1408">
        <v>2925.2158896206997</v>
      </c>
      <c r="AG49" s="1408">
        <v>2858.076470549267</v>
      </c>
      <c r="AH49" s="1408">
        <v>2739.8223697616959</v>
      </c>
      <c r="AI49" s="1408">
        <v>2631.4401642100925</v>
      </c>
      <c r="AJ49" s="1408">
        <v>2630.4641631279924</v>
      </c>
      <c r="AK49" s="1408">
        <v>2700.1165165783791</v>
      </c>
      <c r="AL49" s="1408">
        <v>2778.0273137620284</v>
      </c>
      <c r="AM49" s="1408">
        <v>2243.4696038020288</v>
      </c>
      <c r="AN49" s="1408">
        <v>1946.5204277576754</v>
      </c>
      <c r="AO49" s="1408">
        <v>1882.947333714603</v>
      </c>
      <c r="AP49" s="1408">
        <v>2053.135753953346</v>
      </c>
      <c r="AQ49" s="1408">
        <v>2181.0710292377894</v>
      </c>
      <c r="AR49" s="1408">
        <v>2320.5527871667846</v>
      </c>
      <c r="AS49" s="1408">
        <v>2118.995924098002</v>
      </c>
      <c r="AT49" s="1408">
        <v>1966.4083867145414</v>
      </c>
      <c r="AU49" s="1408">
        <v>1982.1519520869942</v>
      </c>
      <c r="AV49" s="1408">
        <v>2042.3941203876684</v>
      </c>
      <c r="AW49" s="1408">
        <v>2146.1417261944657</v>
      </c>
      <c r="AX49" s="1408">
        <v>2238.1806956951505</v>
      </c>
      <c r="AY49" s="1408">
        <v>2167.3106460060758</v>
      </c>
      <c r="AZ49" s="1408">
        <v>2052.8418235890717</v>
      </c>
      <c r="BA49" s="1408">
        <v>1871.482268155831</v>
      </c>
      <c r="BB49" s="454">
        <v>1762.7152969003027</v>
      </c>
      <c r="BC49" s="459">
        <v>1659.2936779034826</v>
      </c>
      <c r="BD49" s="508"/>
      <c r="BE49" s="135"/>
      <c r="BF49" s="508"/>
      <c r="BG49" s="459"/>
      <c r="BH49" s="1488"/>
      <c r="BI49" s="404"/>
      <c r="BJ49" s="211"/>
      <c r="BK49" s="108"/>
      <c r="BL49" s="108"/>
    </row>
    <row r="50" spans="15:64">
      <c r="O50" s="84"/>
      <c r="P50" s="1122"/>
      <c r="Q50" s="1551"/>
      <c r="R50" s="1554"/>
      <c r="S50" s="724" t="s">
        <v>128</v>
      </c>
      <c r="T50" s="791"/>
      <c r="U50" s="249"/>
      <c r="V50" s="1551"/>
      <c r="W50" s="1544"/>
      <c r="X50" s="1502" t="s">
        <v>1079</v>
      </c>
      <c r="Y50" s="764"/>
      <c r="Z50" s="488"/>
      <c r="AA50" s="1385">
        <v>7040.8033814727314</v>
      </c>
      <c r="AB50" s="1385">
        <v>7009.5685451768513</v>
      </c>
      <c r="AC50" s="1385">
        <v>6825.8714020182988</v>
      </c>
      <c r="AD50" s="1385">
        <v>6388.5835213042628</v>
      </c>
      <c r="AE50" s="1385">
        <v>6806.5660371260965</v>
      </c>
      <c r="AF50" s="1385">
        <v>7013.9549604528893</v>
      </c>
      <c r="AG50" s="1385">
        <v>7068.2445258757907</v>
      </c>
      <c r="AH50" s="1385">
        <v>7061.2165473727891</v>
      </c>
      <c r="AI50" s="1385">
        <v>6419.8587378638094</v>
      </c>
      <c r="AJ50" s="1385">
        <v>6937.7079462429228</v>
      </c>
      <c r="AK50" s="1385">
        <v>6810.3448797778219</v>
      </c>
      <c r="AL50" s="1385">
        <v>6346.7757321820918</v>
      </c>
      <c r="AM50" s="1385">
        <v>6249.7321813854496</v>
      </c>
      <c r="AN50" s="1385">
        <v>6051.8733017484938</v>
      </c>
      <c r="AO50" s="1385">
        <v>6134.8767753380089</v>
      </c>
      <c r="AP50" s="1385">
        <v>5794.6829692556239</v>
      </c>
      <c r="AQ50" s="1385">
        <v>5874.7858293424979</v>
      </c>
      <c r="AR50" s="1385">
        <v>5966.4292018672513</v>
      </c>
      <c r="AS50" s="1385">
        <v>5107.1196855795279</v>
      </c>
      <c r="AT50" s="1385">
        <v>4872.0015080504827</v>
      </c>
      <c r="AU50" s="1385">
        <v>5427.0220270136588</v>
      </c>
      <c r="AV50" s="1385">
        <v>5103.2076687218187</v>
      </c>
      <c r="AW50" s="1385">
        <v>4652.1661059634598</v>
      </c>
      <c r="AX50" s="1385">
        <v>4786.8877993268261</v>
      </c>
      <c r="AY50" s="1385">
        <v>4683.4283473128908</v>
      </c>
      <c r="AZ50" s="1385">
        <v>4590.7115554076472</v>
      </c>
      <c r="BA50" s="1385">
        <v>4300.1132589460285</v>
      </c>
      <c r="BB50" s="488">
        <v>4484.9883514917583</v>
      </c>
      <c r="BC50" s="1796">
        <v>4220.1307071588999</v>
      </c>
      <c r="BD50" s="509"/>
      <c r="BE50" s="488"/>
      <c r="BF50" s="1066"/>
      <c r="BG50" s="460"/>
      <c r="BH50" s="1488"/>
      <c r="BI50" s="404"/>
      <c r="BJ50" s="211"/>
      <c r="BK50" s="108"/>
      <c r="BL50" s="108"/>
    </row>
    <row r="51" spans="15:64" ht="15" customHeight="1">
      <c r="O51" s="84"/>
      <c r="P51" s="1125"/>
      <c r="Q51" s="1551"/>
      <c r="R51" s="1554"/>
      <c r="S51" s="726"/>
      <c r="T51" s="1632" t="s">
        <v>1135</v>
      </c>
      <c r="U51" s="249"/>
      <c r="V51" s="1551"/>
      <c r="W51" s="1544"/>
      <c r="X51" s="726"/>
      <c r="Y51" s="1498" t="s">
        <v>1077</v>
      </c>
      <c r="Z51" s="133"/>
      <c r="AA51" s="1514">
        <v>3417.7405137833202</v>
      </c>
      <c r="AB51" s="1514">
        <v>3364.3238915193861</v>
      </c>
      <c r="AC51" s="1514">
        <v>3391.5558741950354</v>
      </c>
      <c r="AD51" s="1514">
        <v>3217.4669648339104</v>
      </c>
      <c r="AE51" s="1514">
        <v>3422.8389440786377</v>
      </c>
      <c r="AF51" s="1514">
        <v>3456.8155123008878</v>
      </c>
      <c r="AG51" s="1514">
        <v>3482.2507055771052</v>
      </c>
      <c r="AH51" s="1514">
        <v>3392.1119138316312</v>
      </c>
      <c r="AI51" s="1514">
        <v>3007.6817553714827</v>
      </c>
      <c r="AJ51" s="1514">
        <v>3305.6498677465934</v>
      </c>
      <c r="AK51" s="1514">
        <v>3183.6043912674263</v>
      </c>
      <c r="AL51" s="1514">
        <v>2968.1790499953418</v>
      </c>
      <c r="AM51" s="1514">
        <v>2738.3139467509864</v>
      </c>
      <c r="AN51" s="1514">
        <v>2460.2558112997931</v>
      </c>
      <c r="AO51" s="1514">
        <v>2470.538328057758</v>
      </c>
      <c r="AP51" s="1514">
        <v>2167.3505128396782</v>
      </c>
      <c r="AQ51" s="1514">
        <v>2200.366432366598</v>
      </c>
      <c r="AR51" s="1514">
        <v>2260.0248909812894</v>
      </c>
      <c r="AS51" s="1514">
        <v>2007.2670092715346</v>
      </c>
      <c r="AT51" s="1514">
        <v>1923.1201899212144</v>
      </c>
      <c r="AU51" s="1514">
        <v>2122.8843217272179</v>
      </c>
      <c r="AV51" s="1514">
        <v>2008.0848022151829</v>
      </c>
      <c r="AW51" s="1514">
        <v>1855.4539224438442</v>
      </c>
      <c r="AX51" s="1514">
        <v>1932.304615562253</v>
      </c>
      <c r="AY51" s="1514">
        <v>1889.9734100685228</v>
      </c>
      <c r="AZ51" s="1514">
        <v>1946.9722075338834</v>
      </c>
      <c r="BA51" s="1514">
        <v>1658.1260762968163</v>
      </c>
      <c r="BB51" s="1513">
        <v>1725.6364470935714</v>
      </c>
      <c r="BC51" s="1797">
        <v>1457.959373647813</v>
      </c>
      <c r="BD51" s="506"/>
      <c r="BE51" s="133"/>
      <c r="BF51" s="506"/>
      <c r="BG51" s="457"/>
      <c r="BH51" s="1488"/>
      <c r="BI51" s="108"/>
      <c r="BJ51" s="108"/>
      <c r="BK51" s="108"/>
      <c r="BL51" s="108"/>
    </row>
    <row r="52" spans="15:64" ht="15" customHeight="1">
      <c r="O52" s="84"/>
      <c r="P52" s="1125"/>
      <c r="Q52" s="1551"/>
      <c r="R52" s="1554"/>
      <c r="S52" s="727"/>
      <c r="T52" s="1634" t="s">
        <v>1136</v>
      </c>
      <c r="U52" s="249"/>
      <c r="V52" s="1551"/>
      <c r="W52" s="1544"/>
      <c r="X52" s="726"/>
      <c r="Y52" s="1501" t="s">
        <v>1078</v>
      </c>
      <c r="Z52" s="135"/>
      <c r="AA52" s="454">
        <f>AA50-AA51</f>
        <v>3623.0628676894112</v>
      </c>
      <c r="AB52" s="454">
        <f>AB50-AB51</f>
        <v>3645.2446536574653</v>
      </c>
      <c r="AC52" s="454">
        <f t="shared" ref="AC52:BA52" si="41">AC50-AC51</f>
        <v>3434.3155278232634</v>
      </c>
      <c r="AD52" s="454">
        <f t="shared" si="41"/>
        <v>3171.1165564703524</v>
      </c>
      <c r="AE52" s="454">
        <f t="shared" si="41"/>
        <v>3383.7270930474588</v>
      </c>
      <c r="AF52" s="454">
        <f t="shared" si="41"/>
        <v>3557.1394481520015</v>
      </c>
      <c r="AG52" s="454">
        <f t="shared" si="41"/>
        <v>3585.9938202986855</v>
      </c>
      <c r="AH52" s="454">
        <f t="shared" si="41"/>
        <v>3669.1046335411579</v>
      </c>
      <c r="AI52" s="454">
        <f t="shared" si="41"/>
        <v>3412.1769824923267</v>
      </c>
      <c r="AJ52" s="454">
        <f t="shared" si="41"/>
        <v>3632.0580784963295</v>
      </c>
      <c r="AK52" s="454">
        <f t="shared" si="41"/>
        <v>3626.7404885103956</v>
      </c>
      <c r="AL52" s="454">
        <f t="shared" si="41"/>
        <v>3378.5966821867501</v>
      </c>
      <c r="AM52" s="454">
        <f t="shared" si="41"/>
        <v>3511.4182346344633</v>
      </c>
      <c r="AN52" s="454">
        <f t="shared" si="41"/>
        <v>3591.6174904487007</v>
      </c>
      <c r="AO52" s="454">
        <f t="shared" si="41"/>
        <v>3664.3384472802509</v>
      </c>
      <c r="AP52" s="454">
        <f t="shared" si="41"/>
        <v>3627.3324564159457</v>
      </c>
      <c r="AQ52" s="454">
        <f t="shared" si="41"/>
        <v>3674.4193969758999</v>
      </c>
      <c r="AR52" s="454">
        <f t="shared" si="41"/>
        <v>3706.4043108859619</v>
      </c>
      <c r="AS52" s="454">
        <f t="shared" si="41"/>
        <v>3099.8526763079935</v>
      </c>
      <c r="AT52" s="454">
        <f t="shared" si="41"/>
        <v>2948.881318129268</v>
      </c>
      <c r="AU52" s="454">
        <f t="shared" si="41"/>
        <v>3304.1377052864409</v>
      </c>
      <c r="AV52" s="454">
        <f t="shared" si="41"/>
        <v>3095.1228665066355</v>
      </c>
      <c r="AW52" s="454">
        <f t="shared" si="41"/>
        <v>2796.7121835196158</v>
      </c>
      <c r="AX52" s="454">
        <f t="shared" si="41"/>
        <v>2854.5831837645728</v>
      </c>
      <c r="AY52" s="454">
        <f t="shared" si="41"/>
        <v>2793.454937244368</v>
      </c>
      <c r="AZ52" s="454">
        <f t="shared" si="41"/>
        <v>2643.739347873764</v>
      </c>
      <c r="BA52" s="1408">
        <f t="shared" si="41"/>
        <v>2641.9871826492122</v>
      </c>
      <c r="BB52" s="454">
        <f t="shared" ref="BB52" si="42">BB50-BB51</f>
        <v>2759.3519043981869</v>
      </c>
      <c r="BC52" s="474">
        <f t="shared" ref="BC52" si="43">BC50-BC51</f>
        <v>2762.1713335110871</v>
      </c>
      <c r="BD52" s="508"/>
      <c r="BE52" s="135"/>
      <c r="BF52" s="508"/>
      <c r="BG52" s="459"/>
      <c r="BH52" s="1488"/>
      <c r="BI52" s="108"/>
      <c r="BJ52" s="108"/>
      <c r="BK52" s="108"/>
      <c r="BL52" s="108"/>
    </row>
    <row r="53" spans="15:64">
      <c r="O53" s="84"/>
      <c r="P53" s="1125"/>
      <c r="Q53" s="1551"/>
      <c r="R53" s="1554"/>
      <c r="S53" s="1629" t="s">
        <v>1137</v>
      </c>
      <c r="T53" s="729"/>
      <c r="U53" s="249"/>
      <c r="V53" s="1551"/>
      <c r="W53" s="1544"/>
      <c r="X53" s="1204" t="s">
        <v>1080</v>
      </c>
      <c r="Y53" s="1216"/>
      <c r="Z53" s="1216"/>
      <c r="AA53" s="1386">
        <v>7244.2015437745058</v>
      </c>
      <c r="AB53" s="1386">
        <v>7091.4333111520082</v>
      </c>
      <c r="AC53" s="1386">
        <v>6796.0270409401091</v>
      </c>
      <c r="AD53" s="1386">
        <v>6652.2283869302664</v>
      </c>
      <c r="AE53" s="1386">
        <v>6656.1869920915788</v>
      </c>
      <c r="AF53" s="1386">
        <v>6849.5948379410793</v>
      </c>
      <c r="AG53" s="1386">
        <v>6870.5168410732231</v>
      </c>
      <c r="AH53" s="1386">
        <v>6834.1265198527999</v>
      </c>
      <c r="AI53" s="1386">
        <v>6545.5419320590336</v>
      </c>
      <c r="AJ53" s="1386">
        <v>6463.1812625845996</v>
      </c>
      <c r="AK53" s="1386">
        <v>6739.5274743262462</v>
      </c>
      <c r="AL53" s="1386">
        <v>6762.5046737338816</v>
      </c>
      <c r="AM53" s="1386">
        <v>6600.6951537762125</v>
      </c>
      <c r="AN53" s="1386">
        <v>6366.4953109832304</v>
      </c>
      <c r="AO53" s="1386">
        <v>6483.0399152253349</v>
      </c>
      <c r="AP53" s="1386">
        <v>6496.6370293587779</v>
      </c>
      <c r="AQ53" s="1386">
        <v>6567.9742878366787</v>
      </c>
      <c r="AR53" s="1386">
        <v>6694.9345561970713</v>
      </c>
      <c r="AS53" s="1386">
        <v>6236.5687163682669</v>
      </c>
      <c r="AT53" s="1386">
        <v>5468.3465203851802</v>
      </c>
      <c r="AU53" s="1386">
        <v>6100.6968938516457</v>
      </c>
      <c r="AV53" s="1386">
        <v>5964.9874486942554</v>
      </c>
      <c r="AW53" s="1386">
        <v>6063.3271122709866</v>
      </c>
      <c r="AX53" s="1386">
        <v>6189.3673431284606</v>
      </c>
      <c r="AY53" s="1386">
        <v>6121.7062974998944</v>
      </c>
      <c r="AZ53" s="1386">
        <v>5939.3764685306305</v>
      </c>
      <c r="BA53" s="1386">
        <v>5835.949271595</v>
      </c>
      <c r="BB53" s="489">
        <v>5746.0996257574097</v>
      </c>
      <c r="BC53" s="523">
        <v>5712.4238985469474</v>
      </c>
      <c r="BD53" s="510"/>
      <c r="BE53" s="489"/>
      <c r="BF53" s="1067"/>
      <c r="BG53" s="356"/>
      <c r="BH53" s="1488"/>
      <c r="BI53" s="108"/>
      <c r="BJ53" s="108"/>
      <c r="BK53" s="108"/>
      <c r="BL53" s="108"/>
    </row>
    <row r="54" spans="15:64" ht="29.25" customHeight="1">
      <c r="O54" s="84"/>
      <c r="P54" s="1125"/>
      <c r="Q54" s="1551"/>
      <c r="R54" s="1554"/>
      <c r="S54" s="1949" t="s">
        <v>1139</v>
      </c>
      <c r="T54" s="1950"/>
      <c r="U54" s="249"/>
      <c r="V54" s="1551"/>
      <c r="W54" s="1544"/>
      <c r="X54" s="1935" t="s">
        <v>1081</v>
      </c>
      <c r="Y54" s="1936"/>
      <c r="Z54" s="1217"/>
      <c r="AA54" s="1387">
        <v>2039.8207474214641</v>
      </c>
      <c r="AB54" s="1387">
        <v>2135.9254287863546</v>
      </c>
      <c r="AC54" s="1387">
        <v>2108.693688305545</v>
      </c>
      <c r="AD54" s="1387">
        <v>2093.7183811230925</v>
      </c>
      <c r="AE54" s="1387">
        <v>2325.9627930643519</v>
      </c>
      <c r="AF54" s="1387">
        <v>2376.547168369565</v>
      </c>
      <c r="AG54" s="1387">
        <v>2533.613162431117</v>
      </c>
      <c r="AH54" s="1387">
        <v>2625.9809496582247</v>
      </c>
      <c r="AI54" s="1387">
        <v>2459.6175385106635</v>
      </c>
      <c r="AJ54" s="1387">
        <v>2623.9051706647697</v>
      </c>
      <c r="AK54" s="1387">
        <v>2658.7016803623533</v>
      </c>
      <c r="AL54" s="1387">
        <v>2727.2519354331953</v>
      </c>
      <c r="AM54" s="1387">
        <v>2849.53370683106</v>
      </c>
      <c r="AN54" s="1387">
        <v>2780.1639392403536</v>
      </c>
      <c r="AO54" s="1387">
        <v>2873.7360631856632</v>
      </c>
      <c r="AP54" s="1387">
        <v>2864.8187939434551</v>
      </c>
      <c r="AQ54" s="1387">
        <v>3078.5463068505278</v>
      </c>
      <c r="AR54" s="1387">
        <v>3046.9575014930911</v>
      </c>
      <c r="AS54" s="1387">
        <v>2777.915537642024</v>
      </c>
      <c r="AT54" s="1387">
        <v>2864.4711626018707</v>
      </c>
      <c r="AU54" s="1387">
        <v>2748.4956623380867</v>
      </c>
      <c r="AV54" s="1387">
        <v>2700.6610481716402</v>
      </c>
      <c r="AW54" s="1387">
        <v>2550.671395111679</v>
      </c>
      <c r="AX54" s="1387">
        <v>2684.9138819960708</v>
      </c>
      <c r="AY54" s="1387">
        <v>2526.6824480712285</v>
      </c>
      <c r="AZ54" s="1387">
        <v>2486.4989069296107</v>
      </c>
      <c r="BA54" s="1387">
        <v>2582.5305943419048</v>
      </c>
      <c r="BB54" s="492">
        <v>2681.6298145442647</v>
      </c>
      <c r="BC54" s="1798">
        <v>2643.9621494461649</v>
      </c>
      <c r="BD54" s="1394"/>
      <c r="BE54" s="492"/>
      <c r="BF54" s="1068"/>
      <c r="BG54" s="461"/>
      <c r="BH54" s="1488"/>
      <c r="BI54" s="108"/>
      <c r="BJ54" s="108"/>
      <c r="BK54" s="108"/>
      <c r="BL54" s="108"/>
    </row>
    <row r="55" spans="15:64" ht="14.5" thickBot="1">
      <c r="O55" s="84"/>
      <c r="P55" s="1125"/>
      <c r="Q55" s="1551"/>
      <c r="R55" s="1555"/>
      <c r="S55" s="1897" t="s">
        <v>1363</v>
      </c>
      <c r="T55" s="731"/>
      <c r="U55" s="249"/>
      <c r="V55" s="1551"/>
      <c r="W55" s="1545"/>
      <c r="X55" s="1218" t="s">
        <v>1364</v>
      </c>
      <c r="Y55" s="1219"/>
      <c r="Z55" s="1219"/>
      <c r="AA55" s="1658">
        <v>64.613207000000031</v>
      </c>
      <c r="AB55" s="1658">
        <v>66.803699000000023</v>
      </c>
      <c r="AC55" s="1658">
        <v>65.368480000000034</v>
      </c>
      <c r="AD55" s="1658">
        <v>59.679443000000013</v>
      </c>
      <c r="AE55" s="1658">
        <v>67.102707000000024</v>
      </c>
      <c r="AF55" s="1658">
        <v>71.847638000000018</v>
      </c>
      <c r="AG55" s="1658">
        <v>79.849708000000021</v>
      </c>
      <c r="AH55" s="1658">
        <v>86.356879000000049</v>
      </c>
      <c r="AI55" s="1658">
        <v>86.735898000000077</v>
      </c>
      <c r="AJ55" s="1658">
        <v>89.569040000000015</v>
      </c>
      <c r="AK55" s="1658">
        <v>86.668848000000054</v>
      </c>
      <c r="AL55" s="1658">
        <v>78.827302000000017</v>
      </c>
      <c r="AM55" s="1658">
        <v>80.656660000000073</v>
      </c>
      <c r="AN55" s="1658">
        <v>86.201701999999983</v>
      </c>
      <c r="AO55" s="1658">
        <v>87.126387000000008</v>
      </c>
      <c r="AP55" s="1658">
        <v>90.227606999999992</v>
      </c>
      <c r="AQ55" s="1658">
        <v>87.797462000000053</v>
      </c>
      <c r="AR55" s="1658">
        <v>86.709739000000042</v>
      </c>
      <c r="AS55" s="1658">
        <v>72.491562000000002</v>
      </c>
      <c r="AT55" s="1658">
        <v>72.185683000000026</v>
      </c>
      <c r="AU55" s="1658">
        <v>76.792199000000039</v>
      </c>
      <c r="AV55" s="1658">
        <v>88.116302000000047</v>
      </c>
      <c r="AW55" s="1658">
        <v>99.906697000000023</v>
      </c>
      <c r="AX55" s="1658">
        <v>93.526186000000024</v>
      </c>
      <c r="AY55" s="1658">
        <v>90.599487000000025</v>
      </c>
      <c r="AZ55" s="1658">
        <v>96.736382000000006</v>
      </c>
      <c r="BA55" s="1658">
        <v>106.95248199999999</v>
      </c>
      <c r="BB55" s="1663">
        <v>110.63789999999999</v>
      </c>
      <c r="BC55" s="1659">
        <v>105.32984500000002</v>
      </c>
      <c r="BD55" s="511"/>
      <c r="BE55" s="491"/>
      <c r="BF55" s="1069"/>
      <c r="BG55" s="358"/>
      <c r="BH55" s="1488"/>
      <c r="BI55" s="108"/>
      <c r="BJ55" s="108"/>
      <c r="BK55" s="108"/>
      <c r="BL55" s="108"/>
    </row>
    <row r="56" spans="15:64">
      <c r="O56" s="84"/>
      <c r="P56" s="1124"/>
      <c r="Q56" s="1550"/>
      <c r="R56" s="1556" t="s">
        <v>129</v>
      </c>
      <c r="S56" s="732"/>
      <c r="T56" s="733"/>
      <c r="U56" s="249"/>
      <c r="V56" s="1551"/>
      <c r="W56" s="1546" t="s">
        <v>1083</v>
      </c>
      <c r="X56" s="732"/>
      <c r="Y56" s="765"/>
      <c r="Z56" s="765"/>
      <c r="AA56" s="1388">
        <v>24009.919440480939</v>
      </c>
      <c r="AB56" s="1388">
        <v>24198.43302510443</v>
      </c>
      <c r="AC56" s="1388">
        <v>26002.914828499775</v>
      </c>
      <c r="AD56" s="1388">
        <v>25024.946447143288</v>
      </c>
      <c r="AE56" s="1388">
        <v>28603.56693581674</v>
      </c>
      <c r="AF56" s="1388">
        <v>29144.796301750583</v>
      </c>
      <c r="AG56" s="1388">
        <v>29655.014460891914</v>
      </c>
      <c r="AH56" s="1388">
        <v>31208.889703732337</v>
      </c>
      <c r="AI56" s="1388">
        <v>31451.722241133284</v>
      </c>
      <c r="AJ56" s="1388">
        <v>31367.978973028712</v>
      </c>
      <c r="AK56" s="1388">
        <v>32857.906344402545</v>
      </c>
      <c r="AL56" s="1388">
        <v>32523.162229449932</v>
      </c>
      <c r="AM56" s="1388">
        <v>32768.137501850826</v>
      </c>
      <c r="AN56" s="1388">
        <v>33516.424967093371</v>
      </c>
      <c r="AO56" s="1388">
        <v>32704.04164375976</v>
      </c>
      <c r="AP56" s="1388">
        <v>31686.377260110257</v>
      </c>
      <c r="AQ56" s="1388">
        <v>29931.52628627175</v>
      </c>
      <c r="AR56" s="1388">
        <v>30502.818619135545</v>
      </c>
      <c r="AS56" s="1388">
        <v>31870.648236678418</v>
      </c>
      <c r="AT56" s="1388">
        <v>28205.65865076334</v>
      </c>
      <c r="AU56" s="1388">
        <v>28717.176056575321</v>
      </c>
      <c r="AV56" s="1388">
        <v>28036.412482782122</v>
      </c>
      <c r="AW56" s="1388">
        <v>29844.16517836717</v>
      </c>
      <c r="AX56" s="1388">
        <v>29383.741838949958</v>
      </c>
      <c r="AY56" s="1388">
        <v>28508.044282241623</v>
      </c>
      <c r="AZ56" s="1388">
        <v>28974.041529664675</v>
      </c>
      <c r="BA56" s="1388">
        <v>29176.105476311877</v>
      </c>
      <c r="BB56" s="273">
        <v>29518.051254602316</v>
      </c>
      <c r="BC56" s="359">
        <v>28952.119086229271</v>
      </c>
      <c r="BD56" s="512"/>
      <c r="BE56" s="273"/>
      <c r="BF56" s="512"/>
      <c r="BG56" s="359"/>
      <c r="BH56" s="1490"/>
      <c r="BI56" s="108"/>
      <c r="BJ56" s="108"/>
      <c r="BK56" s="108"/>
      <c r="BL56" s="108"/>
    </row>
    <row r="57" spans="15:64" ht="29.25" customHeight="1">
      <c r="O57" s="84"/>
      <c r="P57" s="1126"/>
      <c r="Q57" s="1551"/>
      <c r="R57" s="1557"/>
      <c r="S57" s="1951" t="s">
        <v>1161</v>
      </c>
      <c r="T57" s="1952"/>
      <c r="U57" s="84"/>
      <c r="V57" s="1551"/>
      <c r="W57" s="1547"/>
      <c r="X57" s="1937" t="s">
        <v>1162</v>
      </c>
      <c r="Y57" s="1938"/>
      <c r="Z57" s="141"/>
      <c r="AA57" s="1423">
        <v>12429.488189061511</v>
      </c>
      <c r="AB57" s="1423">
        <v>12462.180455938222</v>
      </c>
      <c r="AC57" s="1423">
        <v>13497.011858646318</v>
      </c>
      <c r="AD57" s="1423">
        <v>13267.845062175809</v>
      </c>
      <c r="AE57" s="1423">
        <v>15760.010858869751</v>
      </c>
      <c r="AF57" s="1423">
        <v>16046.155463469968</v>
      </c>
      <c r="AG57" s="1423">
        <v>16489.850447921912</v>
      </c>
      <c r="AH57" s="1423">
        <v>17058.66541720591</v>
      </c>
      <c r="AI57" s="1423">
        <v>17090.066551302534</v>
      </c>
      <c r="AJ57" s="1423">
        <v>16843.175215899068</v>
      </c>
      <c r="AK57" s="1423">
        <v>16987.63958441481</v>
      </c>
      <c r="AL57" s="1423">
        <v>15760.106038112603</v>
      </c>
      <c r="AM57" s="1423">
        <v>15193.482314590781</v>
      </c>
      <c r="AN57" s="1423">
        <v>15191.545563292608</v>
      </c>
      <c r="AO57" s="1423">
        <v>14647.967111487405</v>
      </c>
      <c r="AP57" s="1423">
        <v>14102.509703661808</v>
      </c>
      <c r="AQ57" s="1423">
        <v>13246.425903387348</v>
      </c>
      <c r="AR57" s="1423">
        <v>13424.677257893867</v>
      </c>
      <c r="AS57" s="1423">
        <v>14522.892490585036</v>
      </c>
      <c r="AT57" s="1423">
        <v>12061.811984737313</v>
      </c>
      <c r="AU57" s="1423">
        <v>12300.161194062288</v>
      </c>
      <c r="AV57" s="1423">
        <v>11548.615416937271</v>
      </c>
      <c r="AW57" s="1423">
        <v>12182.554929244554</v>
      </c>
      <c r="AX57" s="1423">
        <v>12076.321336072817</v>
      </c>
      <c r="AY57" s="1423">
        <v>11561.472645823178</v>
      </c>
      <c r="AZ57" s="1423">
        <v>11508.012164887035</v>
      </c>
      <c r="BA57" s="1423">
        <v>10992.412261018551</v>
      </c>
      <c r="BB57" s="1128">
        <v>10681.550025157596</v>
      </c>
      <c r="BC57" s="1129">
        <v>10238.776200384496</v>
      </c>
      <c r="BD57" s="513"/>
      <c r="BE57" s="141"/>
      <c r="BF57" s="513"/>
      <c r="BG57" s="462"/>
      <c r="BH57" s="1487"/>
      <c r="BI57" s="108"/>
      <c r="BJ57" s="108"/>
      <c r="BK57" s="108"/>
      <c r="BL57" s="108"/>
    </row>
    <row r="58" spans="15:64" ht="29.25" customHeight="1">
      <c r="O58" s="84"/>
      <c r="P58" s="1126"/>
      <c r="Q58" s="1551"/>
      <c r="R58" s="1557"/>
      <c r="S58" s="1710" t="s">
        <v>1237</v>
      </c>
      <c r="T58" s="1517"/>
      <c r="U58" s="84"/>
      <c r="V58" s="1551"/>
      <c r="W58" s="1547"/>
      <c r="X58" s="1939" t="s">
        <v>1238</v>
      </c>
      <c r="Y58" s="1940"/>
      <c r="Z58" s="142"/>
      <c r="AA58" s="1457">
        <v>702.83026999291678</v>
      </c>
      <c r="AB58" s="1457">
        <v>686.44620024230187</v>
      </c>
      <c r="AC58" s="1457">
        <v>698.89764571316766</v>
      </c>
      <c r="AD58" s="1457">
        <v>680.74547632983922</v>
      </c>
      <c r="AE58" s="1457">
        <v>701.91349393186852</v>
      </c>
      <c r="AF58" s="1457">
        <v>667.82873473264453</v>
      </c>
      <c r="AG58" s="1457">
        <v>640.46784939712438</v>
      </c>
      <c r="AH58" s="1457">
        <v>655.23057167867137</v>
      </c>
      <c r="AI58" s="1457">
        <v>609.1187236752379</v>
      </c>
      <c r="AJ58" s="1457">
        <v>652.57502705106276</v>
      </c>
      <c r="AK58" s="1457">
        <v>655.91443265909516</v>
      </c>
      <c r="AL58" s="1457">
        <v>630.52981102330273</v>
      </c>
      <c r="AM58" s="1457">
        <v>577.04643230948568</v>
      </c>
      <c r="AN58" s="1457">
        <v>516.5268173218675</v>
      </c>
      <c r="AO58" s="1457">
        <v>506.69926841574829</v>
      </c>
      <c r="AP58" s="1457">
        <v>506.81438218982044</v>
      </c>
      <c r="AQ58" s="1457">
        <v>522.35987148863205</v>
      </c>
      <c r="AR58" s="1457">
        <v>561.19836242802796</v>
      </c>
      <c r="AS58" s="1457">
        <v>530.41167542322773</v>
      </c>
      <c r="AT58" s="1457">
        <v>513.68788841490209</v>
      </c>
      <c r="AU58" s="1457">
        <v>526.91409091663695</v>
      </c>
      <c r="AV58" s="1457">
        <v>524.12535460171284</v>
      </c>
      <c r="AW58" s="1457">
        <v>528.10321016884393</v>
      </c>
      <c r="AX58" s="1457">
        <v>604.69033239592966</v>
      </c>
      <c r="AY58" s="1457">
        <v>617.02824714749113</v>
      </c>
      <c r="AZ58" s="1457">
        <v>624.93138440348548</v>
      </c>
      <c r="BA58" s="1457">
        <v>618.83151051759683</v>
      </c>
      <c r="BB58" s="1196">
        <v>636.62217425062067</v>
      </c>
      <c r="BC58" s="1799">
        <v>673.33700189192859</v>
      </c>
      <c r="BD58" s="514"/>
      <c r="BE58" s="142"/>
      <c r="BF58" s="514"/>
      <c r="BG58" s="364"/>
      <c r="BH58" s="1487"/>
    </row>
    <row r="59" spans="15:64" ht="14.5" thickBot="1">
      <c r="O59" s="84"/>
      <c r="P59" s="1126"/>
      <c r="Q59" s="1551"/>
      <c r="R59" s="1557"/>
      <c r="S59" s="1518" t="s">
        <v>130</v>
      </c>
      <c r="T59" s="1520"/>
      <c r="U59" s="84"/>
      <c r="V59" s="1551"/>
      <c r="W59" s="1548"/>
      <c r="X59" s="1228" t="s">
        <v>1082</v>
      </c>
      <c r="Y59" s="1512"/>
      <c r="Z59" s="374"/>
      <c r="AA59" s="1459">
        <v>10877.600981426513</v>
      </c>
      <c r="AB59" s="1459">
        <v>11049.806368923906</v>
      </c>
      <c r="AC59" s="1459">
        <v>11807.005324140289</v>
      </c>
      <c r="AD59" s="1459">
        <v>11076.355908637637</v>
      </c>
      <c r="AE59" s="1459">
        <v>12141.64258301512</v>
      </c>
      <c r="AF59" s="1459">
        <v>12430.812103547969</v>
      </c>
      <c r="AG59" s="1459">
        <v>12524.696163572877</v>
      </c>
      <c r="AH59" s="1459">
        <v>13494.993714847755</v>
      </c>
      <c r="AI59" s="1459">
        <v>13752.536966155511</v>
      </c>
      <c r="AJ59" s="1459">
        <v>13872.228730078583</v>
      </c>
      <c r="AK59" s="1459">
        <v>15214.352327328641</v>
      </c>
      <c r="AL59" s="1459">
        <v>16132.526380314026</v>
      </c>
      <c r="AM59" s="1459">
        <v>16997.608754950557</v>
      </c>
      <c r="AN59" s="1459">
        <v>17808.352586478897</v>
      </c>
      <c r="AO59" s="1459">
        <v>17549.375263856604</v>
      </c>
      <c r="AP59" s="1459">
        <v>17077.053174258628</v>
      </c>
      <c r="AQ59" s="1459">
        <v>16162.740511395768</v>
      </c>
      <c r="AR59" s="1459">
        <v>16516.942998813651</v>
      </c>
      <c r="AS59" s="1459">
        <v>16817.344070670155</v>
      </c>
      <c r="AT59" s="1459">
        <v>15630.158777611123</v>
      </c>
      <c r="AU59" s="1459">
        <v>15890.100771596397</v>
      </c>
      <c r="AV59" s="1459">
        <v>15963.671711243136</v>
      </c>
      <c r="AW59" s="1459">
        <v>17133.507038953772</v>
      </c>
      <c r="AX59" s="1459">
        <v>16702.730170481213</v>
      </c>
      <c r="AY59" s="1459">
        <v>16329.543389270952</v>
      </c>
      <c r="AZ59" s="1459">
        <v>16841.097980374154</v>
      </c>
      <c r="BA59" s="1459">
        <v>17564.861704775729</v>
      </c>
      <c r="BB59" s="1458">
        <v>18199.879055194102</v>
      </c>
      <c r="BC59" s="1800">
        <v>18040.005883952846</v>
      </c>
      <c r="BD59" s="515"/>
      <c r="BE59" s="374"/>
      <c r="BF59" s="515"/>
      <c r="BG59" s="463"/>
      <c r="BH59" s="1487"/>
    </row>
    <row r="60" spans="15:64" ht="16">
      <c r="O60" s="84"/>
      <c r="P60" s="1124"/>
      <c r="Q60" s="1559"/>
      <c r="R60" s="1866" t="s">
        <v>1346</v>
      </c>
      <c r="S60" s="736"/>
      <c r="T60" s="792"/>
      <c r="U60" s="84"/>
      <c r="V60" s="1551"/>
      <c r="W60" s="736" t="s">
        <v>1347</v>
      </c>
      <c r="X60" s="736"/>
      <c r="Y60" s="737"/>
      <c r="Z60" s="402"/>
      <c r="AA60" s="1389">
        <v>6672.1268380523252</v>
      </c>
      <c r="AB60" s="1389">
        <v>6466.304536574592</v>
      </c>
      <c r="AC60" s="1389">
        <v>6206.2279196999352</v>
      </c>
      <c r="AD60" s="1389">
        <v>5993.9071350957993</v>
      </c>
      <c r="AE60" s="1389">
        <v>5783.2637475431447</v>
      </c>
      <c r="AF60" s="1389">
        <v>5975.5610305995888</v>
      </c>
      <c r="AG60" s="1389">
        <v>6089.4145063801525</v>
      </c>
      <c r="AH60" s="1389">
        <v>6049.4409006176556</v>
      </c>
      <c r="AI60" s="1389">
        <v>5607.4418176236586</v>
      </c>
      <c r="AJ60" s="1389">
        <v>5631.6369367610523</v>
      </c>
      <c r="AK60" s="1389">
        <v>5705.2689545077847</v>
      </c>
      <c r="AL60" s="1389">
        <v>5229.4456507450468</v>
      </c>
      <c r="AM60" s="1389">
        <v>4965.3188116064412</v>
      </c>
      <c r="AN60" s="1389">
        <v>4785.075311818382</v>
      </c>
      <c r="AO60" s="1389">
        <v>4627.1126453900106</v>
      </c>
      <c r="AP60" s="1389">
        <v>4568.2629177681829</v>
      </c>
      <c r="AQ60" s="1389">
        <v>4502.5332509482523</v>
      </c>
      <c r="AR60" s="1389">
        <v>4511.4971129597807</v>
      </c>
      <c r="AS60" s="1389">
        <v>4084.1513951954466</v>
      </c>
      <c r="AT60" s="1389">
        <v>3732.7235408687766</v>
      </c>
      <c r="AU60" s="1389">
        <v>3626.1307966784452</v>
      </c>
      <c r="AV60" s="1389">
        <v>3506.5713483391883</v>
      </c>
      <c r="AW60" s="1389">
        <v>3518.398687234474</v>
      </c>
      <c r="AX60" s="1389">
        <v>3526.4480006655785</v>
      </c>
      <c r="AY60" s="1389">
        <v>3420.7896528708075</v>
      </c>
      <c r="AZ60" s="1389">
        <v>3273.4732212951503</v>
      </c>
      <c r="BA60" s="1389">
        <v>3198.8801205031205</v>
      </c>
      <c r="BB60" s="402">
        <v>3083.9227642139567</v>
      </c>
      <c r="BC60" s="464">
        <v>3119.8904951772729</v>
      </c>
      <c r="BD60" s="516"/>
      <c r="BE60" s="402"/>
      <c r="BF60" s="516"/>
      <c r="BG60" s="464"/>
      <c r="BH60" s="1490"/>
    </row>
    <row r="61" spans="15:64">
      <c r="O61" s="84"/>
      <c r="P61" s="1125"/>
      <c r="Q61" s="1551"/>
      <c r="R61" s="1549"/>
      <c r="S61" s="738" t="s">
        <v>131</v>
      </c>
      <c r="T61" s="1534"/>
      <c r="U61" s="84"/>
      <c r="V61" s="1551"/>
      <c r="W61" s="1549"/>
      <c r="X61" s="738" t="s">
        <v>1086</v>
      </c>
      <c r="Y61" s="1221"/>
      <c r="Z61" s="493"/>
      <c r="AA61" s="1390">
        <f t="shared" ref="AA61:AV61" si="44">SUM(AA62:AA63)</f>
        <v>608.8830323714285</v>
      </c>
      <c r="AB61" s="1390">
        <f t="shared" si="44"/>
        <v>547.87568817142858</v>
      </c>
      <c r="AC61" s="1390">
        <f t="shared" si="44"/>
        <v>493.0069734857143</v>
      </c>
      <c r="AD61" s="1390">
        <f t="shared" si="44"/>
        <v>523.52121873333328</v>
      </c>
      <c r="AE61" s="1390">
        <f t="shared" si="44"/>
        <v>342.54281495238104</v>
      </c>
      <c r="AF61" s="1390">
        <f t="shared" si="44"/>
        <v>359.12538566666672</v>
      </c>
      <c r="AG61" s="1390">
        <f t="shared" si="44"/>
        <v>349.6185054476191</v>
      </c>
      <c r="AH61" s="1390">
        <f t="shared" si="44"/>
        <v>371.50371699047616</v>
      </c>
      <c r="AI61" s="1390">
        <f t="shared" si="44"/>
        <v>376.93193486666661</v>
      </c>
      <c r="AJ61" s="1390">
        <f t="shared" si="44"/>
        <v>370.29462349523817</v>
      </c>
      <c r="AK61" s="1390">
        <f t="shared" si="44"/>
        <v>442.53070567619039</v>
      </c>
      <c r="AL61" s="1390">
        <f t="shared" si="44"/>
        <v>367.68445549523807</v>
      </c>
      <c r="AM61" s="1390">
        <f t="shared" si="44"/>
        <v>408.14204954285714</v>
      </c>
      <c r="AN61" s="1390">
        <f t="shared" si="44"/>
        <v>430.18884228571432</v>
      </c>
      <c r="AO61" s="1390">
        <f t="shared" si="44"/>
        <v>402.22257040952377</v>
      </c>
      <c r="AP61" s="1390">
        <f t="shared" si="44"/>
        <v>410.55994037142864</v>
      </c>
      <c r="AQ61" s="1390">
        <f t="shared" si="44"/>
        <v>383.4825898095238</v>
      </c>
      <c r="AR61" s="1390">
        <f t="shared" si="44"/>
        <v>500.07924591428571</v>
      </c>
      <c r="AS61" s="1390">
        <f t="shared" si="44"/>
        <v>439.97515058095235</v>
      </c>
      <c r="AT61" s="1390">
        <f t="shared" si="44"/>
        <v>390.10057879047622</v>
      </c>
      <c r="AU61" s="1390">
        <f t="shared" si="44"/>
        <v>402.94034859047622</v>
      </c>
      <c r="AV61" s="1390">
        <f t="shared" si="44"/>
        <v>414.65140985714288</v>
      </c>
      <c r="AW61" s="1390">
        <f t="shared" ref="AW61:AZ61" si="45">SUM(AW62:AW63)</f>
        <v>520.16101332380958</v>
      </c>
      <c r="AX61" s="1390">
        <f t="shared" si="45"/>
        <v>577.76994178095231</v>
      </c>
      <c r="AY61" s="1390">
        <f t="shared" si="45"/>
        <v>551.49743345714285</v>
      </c>
      <c r="AZ61" s="1390">
        <f t="shared" si="45"/>
        <v>459.40058518095248</v>
      </c>
      <c r="BA61" s="1390">
        <f t="shared" ref="BA61" si="46">SUM(BA62:BA63)</f>
        <v>445.81992504761899</v>
      </c>
      <c r="BB61" s="493">
        <f t="shared" ref="BB61" si="47">SUM(BB62:BB63)</f>
        <v>486.34756018095237</v>
      </c>
      <c r="BC61" s="1801">
        <f t="shared" ref="BC61" si="48">SUM(BC62:BC63)</f>
        <v>486.34756018095237</v>
      </c>
      <c r="BD61" s="517"/>
      <c r="BE61" s="493"/>
      <c r="BF61" s="1070"/>
      <c r="BG61" s="465"/>
      <c r="BH61" s="1488"/>
    </row>
    <row r="62" spans="15:64">
      <c r="O62" s="84"/>
      <c r="P62" s="1125"/>
      <c r="Q62" s="1551"/>
      <c r="R62" s="1549"/>
      <c r="S62" s="739"/>
      <c r="T62" s="1535" t="s">
        <v>132</v>
      </c>
      <c r="U62" s="84"/>
      <c r="V62" s="1551"/>
      <c r="W62" s="1549"/>
      <c r="X62" s="1522"/>
      <c r="Y62" s="1515" t="s">
        <v>1084</v>
      </c>
      <c r="Z62" s="233"/>
      <c r="AA62" s="1391">
        <v>550.23920379999993</v>
      </c>
      <c r="AB62" s="1391">
        <v>527.37032626666667</v>
      </c>
      <c r="AC62" s="1391">
        <v>477.13732586666669</v>
      </c>
      <c r="AD62" s="1391">
        <v>481.58261873333328</v>
      </c>
      <c r="AE62" s="1391">
        <v>292.75650066666674</v>
      </c>
      <c r="AF62" s="1391">
        <v>303.52845233333341</v>
      </c>
      <c r="AG62" s="1391">
        <v>292.73561973333341</v>
      </c>
      <c r="AH62" s="1391">
        <v>303.65330746666666</v>
      </c>
      <c r="AI62" s="1391">
        <v>300.00380153333327</v>
      </c>
      <c r="AJ62" s="1391">
        <v>293.56731873333337</v>
      </c>
      <c r="AK62" s="1391">
        <v>332.90198186666657</v>
      </c>
      <c r="AL62" s="1391">
        <v>247.34728406666662</v>
      </c>
      <c r="AM62" s="1391">
        <v>269.91772573333333</v>
      </c>
      <c r="AN62" s="1391">
        <v>246.39832800000002</v>
      </c>
      <c r="AO62" s="1391">
        <v>236.30097993333328</v>
      </c>
      <c r="AP62" s="1391">
        <v>231.29451180000001</v>
      </c>
      <c r="AQ62" s="1391">
        <v>230.36059933333334</v>
      </c>
      <c r="AR62" s="1391">
        <v>325.00062686666666</v>
      </c>
      <c r="AS62" s="1391">
        <v>305.7365982</v>
      </c>
      <c r="AT62" s="1391">
        <v>270.15270260000005</v>
      </c>
      <c r="AU62" s="1391">
        <v>242.88427239999999</v>
      </c>
      <c r="AV62" s="1391">
        <v>246.77580033333334</v>
      </c>
      <c r="AW62" s="1391">
        <v>369.97487046666669</v>
      </c>
      <c r="AX62" s="1391">
        <v>379.5766560666666</v>
      </c>
      <c r="AY62" s="1391">
        <v>362.50329059999996</v>
      </c>
      <c r="AZ62" s="1391">
        <v>258.74769946666675</v>
      </c>
      <c r="BA62" s="1391">
        <v>253.01223933333333</v>
      </c>
      <c r="BB62" s="233">
        <v>293.53987446666667</v>
      </c>
      <c r="BC62" s="362">
        <v>293.53987446666667</v>
      </c>
      <c r="BD62" s="518"/>
      <c r="BE62" s="233"/>
      <c r="BF62" s="518"/>
      <c r="BG62" s="362"/>
      <c r="BH62" s="1488"/>
    </row>
    <row r="63" spans="15:64">
      <c r="O63" s="84"/>
      <c r="P63" s="1125"/>
      <c r="Q63" s="1551"/>
      <c r="R63" s="1549"/>
      <c r="S63" s="741"/>
      <c r="T63" s="742" t="s">
        <v>133</v>
      </c>
      <c r="U63" s="84"/>
      <c r="V63" s="1551"/>
      <c r="W63" s="1549"/>
      <c r="X63" s="1523"/>
      <c r="Y63" s="1521" t="s">
        <v>1085</v>
      </c>
      <c r="Z63" s="378"/>
      <c r="AA63" s="1392">
        <v>58.643828571428571</v>
      </c>
      <c r="AB63" s="1392">
        <v>20.505361904761902</v>
      </c>
      <c r="AC63" s="1392">
        <v>15.869647619047624</v>
      </c>
      <c r="AD63" s="1392">
        <v>41.938600000000008</v>
      </c>
      <c r="AE63" s="1392">
        <v>49.786314285714298</v>
      </c>
      <c r="AF63" s="1392">
        <v>55.59693333333334</v>
      </c>
      <c r="AG63" s="1392">
        <v>56.88288571428572</v>
      </c>
      <c r="AH63" s="1392">
        <v>67.850409523809532</v>
      </c>
      <c r="AI63" s="1392">
        <v>76.928133333333349</v>
      </c>
      <c r="AJ63" s="1392">
        <v>76.727304761904776</v>
      </c>
      <c r="AK63" s="1392">
        <v>109.62872380952382</v>
      </c>
      <c r="AL63" s="1392">
        <v>120.33717142857144</v>
      </c>
      <c r="AM63" s="1392">
        <v>138.22432380952381</v>
      </c>
      <c r="AN63" s="1392">
        <v>183.79051428571429</v>
      </c>
      <c r="AO63" s="1392">
        <v>165.92159047619046</v>
      </c>
      <c r="AP63" s="1392">
        <v>179.2654285714286</v>
      </c>
      <c r="AQ63" s="1392">
        <v>153.12199047619049</v>
      </c>
      <c r="AR63" s="1392">
        <v>175.07861904761904</v>
      </c>
      <c r="AS63" s="1392">
        <v>134.23855238095237</v>
      </c>
      <c r="AT63" s="1392">
        <v>119.94787619047619</v>
      </c>
      <c r="AU63" s="1392">
        <v>160.05607619047623</v>
      </c>
      <c r="AV63" s="1392">
        <v>167.87560952380954</v>
      </c>
      <c r="AW63" s="1392">
        <v>150.18614285714287</v>
      </c>
      <c r="AX63" s="1392">
        <v>198.19328571428571</v>
      </c>
      <c r="AY63" s="1392">
        <v>188.99414285714286</v>
      </c>
      <c r="AZ63" s="1392">
        <v>200.6528857142857</v>
      </c>
      <c r="BA63" s="1392">
        <v>192.8076857142857</v>
      </c>
      <c r="BB63" s="378">
        <v>192.8076857142857</v>
      </c>
      <c r="BC63" s="466">
        <v>192.8076857142857</v>
      </c>
      <c r="BD63" s="519"/>
      <c r="BE63" s="378"/>
      <c r="BF63" s="519"/>
      <c r="BG63" s="466"/>
      <c r="BH63" s="1488"/>
    </row>
    <row r="64" spans="15:64">
      <c r="O64" s="84"/>
      <c r="P64" s="1126"/>
      <c r="Q64" s="1551"/>
      <c r="R64" s="1549"/>
      <c r="S64" s="740" t="s">
        <v>134</v>
      </c>
      <c r="T64" s="1515"/>
      <c r="U64" s="84"/>
      <c r="V64" s="1551"/>
      <c r="W64" s="1549"/>
      <c r="X64" s="740" t="s">
        <v>1087</v>
      </c>
      <c r="Y64" s="1209"/>
      <c r="Z64" s="1128"/>
      <c r="AA64" s="1423">
        <v>580.9365571248062</v>
      </c>
      <c r="AB64" s="1423">
        <v>631.23952092324578</v>
      </c>
      <c r="AC64" s="1423">
        <v>661.82365437679505</v>
      </c>
      <c r="AD64" s="1423">
        <v>650.55939365539734</v>
      </c>
      <c r="AE64" s="1423">
        <v>653.5832177937333</v>
      </c>
      <c r="AF64" s="1423">
        <v>924.44909848849352</v>
      </c>
      <c r="AG64" s="1423">
        <v>1026.6000650839744</v>
      </c>
      <c r="AH64" s="1423">
        <v>1126.7623204237623</v>
      </c>
      <c r="AI64" s="1423">
        <v>1064.115089920746</v>
      </c>
      <c r="AJ64" s="1423">
        <v>1104.0159179855241</v>
      </c>
      <c r="AK64" s="1423">
        <v>1029.8061630373229</v>
      </c>
      <c r="AL64" s="1423">
        <v>1074.2164097368179</v>
      </c>
      <c r="AM64" s="1423">
        <v>1022.3384205504215</v>
      </c>
      <c r="AN64" s="1423">
        <v>966.84872660408905</v>
      </c>
      <c r="AO64" s="1423">
        <v>925.01333515752594</v>
      </c>
      <c r="AP64" s="1423">
        <v>961.83153175001735</v>
      </c>
      <c r="AQ64" s="1423">
        <v>990.05205136502946</v>
      </c>
      <c r="AR64" s="1423">
        <v>1032.8356769315515</v>
      </c>
      <c r="AS64" s="1423">
        <v>947.66155622232623</v>
      </c>
      <c r="AT64" s="1423">
        <v>864.15181782157379</v>
      </c>
      <c r="AU64" s="1423">
        <v>813.54833040206904</v>
      </c>
      <c r="AV64" s="1423">
        <v>772.67787512432869</v>
      </c>
      <c r="AW64" s="1423">
        <v>757.72940648439112</v>
      </c>
      <c r="AX64" s="1423">
        <v>705.0484936296458</v>
      </c>
      <c r="AY64" s="1423">
        <v>701.07719860548843</v>
      </c>
      <c r="AZ64" s="1423">
        <v>662.88090896904316</v>
      </c>
      <c r="BA64" s="1423">
        <v>644.99545952744359</v>
      </c>
      <c r="BB64" s="1128">
        <v>520.9473698351585</v>
      </c>
      <c r="BC64" s="1129">
        <v>570.51926102821062</v>
      </c>
      <c r="BD64" s="520"/>
      <c r="BE64" s="143"/>
      <c r="BF64" s="520"/>
      <c r="BG64" s="363"/>
      <c r="BH64" s="1487"/>
    </row>
    <row r="65" spans="1:64" ht="15" customHeight="1" thickBot="1">
      <c r="O65" s="84"/>
      <c r="P65" s="1126"/>
      <c r="Q65" s="1552"/>
      <c r="R65" s="1549"/>
      <c r="S65" s="1526" t="s">
        <v>268</v>
      </c>
      <c r="T65" s="1524"/>
      <c r="U65" s="84"/>
      <c r="V65" s="1552"/>
      <c r="W65" s="1549"/>
      <c r="X65" s="1526" t="s">
        <v>1088</v>
      </c>
      <c r="Y65" s="1524"/>
      <c r="Z65" s="1131"/>
      <c r="AA65" s="1424">
        <v>5482.3072485560906</v>
      </c>
      <c r="AB65" s="1424">
        <v>5287.1893274799177</v>
      </c>
      <c r="AC65" s="1424">
        <v>5051.3972918374257</v>
      </c>
      <c r="AD65" s="1424">
        <v>4819.8265227070688</v>
      </c>
      <c r="AE65" s="1424">
        <v>4787.1377147970306</v>
      </c>
      <c r="AF65" s="1424">
        <v>4691.9865464444283</v>
      </c>
      <c r="AG65" s="1424">
        <v>4713.1959358485592</v>
      </c>
      <c r="AH65" s="1424">
        <v>4551.1748632034178</v>
      </c>
      <c r="AI65" s="1424">
        <v>4166.3947928362459</v>
      </c>
      <c r="AJ65" s="1424">
        <v>4157.3263952802899</v>
      </c>
      <c r="AK65" s="1424">
        <v>4232.9320857942712</v>
      </c>
      <c r="AL65" s="1424">
        <v>3787.5447855129905</v>
      </c>
      <c r="AM65" s="1424">
        <v>3534.8383415131625</v>
      </c>
      <c r="AN65" s="1424">
        <v>3388.0377429285791</v>
      </c>
      <c r="AO65" s="1424">
        <v>3299.8767398229611</v>
      </c>
      <c r="AP65" s="1424">
        <v>3195.8714456467369</v>
      </c>
      <c r="AQ65" s="1424">
        <v>3128.9986097736992</v>
      </c>
      <c r="AR65" s="1424">
        <v>2978.5821901139434</v>
      </c>
      <c r="AS65" s="1424">
        <v>2696.514688392168</v>
      </c>
      <c r="AT65" s="1424">
        <v>2478.4711442567268</v>
      </c>
      <c r="AU65" s="1424">
        <v>2409.6421176859003</v>
      </c>
      <c r="AV65" s="1424">
        <v>2319.2420633577167</v>
      </c>
      <c r="AW65" s="1424">
        <v>2240.5082674262731</v>
      </c>
      <c r="AX65" s="1424">
        <v>2243.6295652549807</v>
      </c>
      <c r="AY65" s="1424">
        <v>2168.2150208081762</v>
      </c>
      <c r="AZ65" s="1424">
        <v>2151.1917271451548</v>
      </c>
      <c r="BA65" s="1424">
        <v>2108.0647359280579</v>
      </c>
      <c r="BB65" s="1131">
        <v>2076.6278341978459</v>
      </c>
      <c r="BC65" s="1132">
        <v>2063.02367396811</v>
      </c>
      <c r="BD65" s="514"/>
      <c r="BE65" s="142"/>
      <c r="BF65" s="514"/>
      <c r="BG65" s="364"/>
      <c r="BH65" s="1487"/>
    </row>
    <row r="66" spans="1:64" ht="15" thickTop="1" thickBot="1">
      <c r="O66" s="84"/>
      <c r="P66" s="1123"/>
      <c r="Q66" s="1229" t="s">
        <v>135</v>
      </c>
      <c r="R66" s="793"/>
      <c r="S66" s="769"/>
      <c r="T66" s="794"/>
      <c r="U66" s="1222"/>
      <c r="V66" s="1230" t="s">
        <v>485</v>
      </c>
      <c r="W66" s="1527"/>
      <c r="X66" s="1222"/>
      <c r="Y66" s="810"/>
      <c r="Z66" s="376"/>
      <c r="AA66" s="376">
        <f t="shared" ref="AA66:BA66" si="49">SUM(AA5,AA44,AA56,AA60)</f>
        <v>1163873.6184377095</v>
      </c>
      <c r="AB66" s="376">
        <f t="shared" si="49"/>
        <v>1175352.9181396756</v>
      </c>
      <c r="AC66" s="376">
        <f t="shared" si="49"/>
        <v>1184791.4950435052</v>
      </c>
      <c r="AD66" s="376">
        <f t="shared" si="49"/>
        <v>1177467.1359151558</v>
      </c>
      <c r="AE66" s="376">
        <f t="shared" si="49"/>
        <v>1232353.9777903825</v>
      </c>
      <c r="AF66" s="376">
        <f t="shared" si="49"/>
        <v>1244620.145040985</v>
      </c>
      <c r="AG66" s="376">
        <f t="shared" si="49"/>
        <v>1256580.765119774</v>
      </c>
      <c r="AH66" s="376">
        <f t="shared" si="49"/>
        <v>1249663.2087939337</v>
      </c>
      <c r="AI66" s="376">
        <f t="shared" si="49"/>
        <v>1209582.714079814</v>
      </c>
      <c r="AJ66" s="376">
        <f t="shared" si="49"/>
        <v>1246172.6335165889</v>
      </c>
      <c r="AK66" s="376">
        <f t="shared" si="49"/>
        <v>1269077.1927207122</v>
      </c>
      <c r="AL66" s="376">
        <f t="shared" si="49"/>
        <v>1253998.5910291669</v>
      </c>
      <c r="AM66" s="376">
        <f t="shared" si="49"/>
        <v>1282987.8030518165</v>
      </c>
      <c r="AN66" s="376">
        <f t="shared" si="49"/>
        <v>1291030.2194543851</v>
      </c>
      <c r="AO66" s="376">
        <f t="shared" si="49"/>
        <v>1286171.9595965694</v>
      </c>
      <c r="AP66" s="376">
        <f t="shared" si="49"/>
        <v>1293252.1481466477</v>
      </c>
      <c r="AQ66" s="376">
        <f t="shared" si="49"/>
        <v>1269957.6046258148</v>
      </c>
      <c r="AR66" s="376">
        <f t="shared" si="49"/>
        <v>1305502.8671441362</v>
      </c>
      <c r="AS66" s="376">
        <f t="shared" si="49"/>
        <v>1234606.0392589869</v>
      </c>
      <c r="AT66" s="376">
        <f t="shared" si="49"/>
        <v>1165126.3374270794</v>
      </c>
      <c r="AU66" s="376">
        <f t="shared" si="49"/>
        <v>1216478.1984308583</v>
      </c>
      <c r="AV66" s="376">
        <f t="shared" si="49"/>
        <v>1266474.3690775575</v>
      </c>
      <c r="AW66" s="376">
        <f t="shared" si="49"/>
        <v>1307673.3587455016</v>
      </c>
      <c r="AX66" s="376">
        <f t="shared" si="49"/>
        <v>1316946.6289725595</v>
      </c>
      <c r="AY66" s="376">
        <f t="shared" si="49"/>
        <v>1265218.1570267875</v>
      </c>
      <c r="AZ66" s="376">
        <f t="shared" si="49"/>
        <v>1224932.5064861777</v>
      </c>
      <c r="BA66" s="1393">
        <f t="shared" si="49"/>
        <v>1205275.0824104545</v>
      </c>
      <c r="BB66" s="376">
        <f t="shared" ref="BB66" si="50">SUM(BB5,BB44,BB56,BB60)</f>
        <v>1189738.0817023856</v>
      </c>
      <c r="BC66" s="467">
        <f t="shared" ref="BC66" si="51">SUM(BC5,BC44,BC56,BC60)</f>
        <v>1137751.0238763765</v>
      </c>
      <c r="BD66" s="521"/>
      <c r="BE66" s="376"/>
      <c r="BF66" s="521"/>
      <c r="BG66" s="467"/>
      <c r="BH66" s="381"/>
    </row>
    <row r="67" spans="1:64">
      <c r="P67" s="380"/>
      <c r="Q67" s="249"/>
      <c r="R67" s="249"/>
      <c r="S67" s="249"/>
      <c r="T67" s="249"/>
      <c r="V67" s="84"/>
      <c r="W67" s="84"/>
      <c r="X67" s="84"/>
      <c r="Y67" s="646"/>
      <c r="Z67" s="646"/>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7"/>
    </row>
    <row r="68" spans="1:64">
      <c r="P68" s="380"/>
      <c r="Q68" s="249"/>
      <c r="R68" s="249"/>
      <c r="S68" s="249"/>
      <c r="T68" s="249"/>
      <c r="V68" s="84"/>
      <c r="W68" s="84"/>
      <c r="X68" s="84"/>
      <c r="Y68" s="646"/>
      <c r="Z68" s="646"/>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E68" s="373"/>
      <c r="BF68" s="373"/>
      <c r="BG68" s="373"/>
      <c r="BH68" s="377"/>
    </row>
    <row r="69" spans="1:64">
      <c r="P69" s="380"/>
      <c r="Q69" s="249"/>
      <c r="R69" s="249"/>
      <c r="S69" s="249"/>
      <c r="T69" s="249"/>
      <c r="V69" s="84"/>
      <c r="W69" s="84"/>
      <c r="X69" s="84"/>
      <c r="Y69" s="646"/>
      <c r="Z69" s="646"/>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E69" s="373"/>
      <c r="BF69" s="373"/>
      <c r="BG69" s="373"/>
      <c r="BH69" s="377"/>
    </row>
    <row r="70" spans="1:64" ht="16">
      <c r="P70" s="433"/>
      <c r="Q70" s="84"/>
      <c r="T70" s="1" t="s">
        <v>275</v>
      </c>
      <c r="Y70" s="1" t="s">
        <v>768</v>
      </c>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row>
    <row r="71" spans="1:64">
      <c r="A71" s="249"/>
      <c r="B71" s="84"/>
      <c r="C71" s="84"/>
      <c r="D71" s="84"/>
      <c r="E71" s="84"/>
      <c r="F71" s="84"/>
      <c r="G71" s="84"/>
      <c r="H71" s="84"/>
      <c r="I71" s="84"/>
      <c r="J71" s="84"/>
      <c r="K71" s="84"/>
      <c r="L71" s="84"/>
      <c r="M71" s="84"/>
      <c r="N71" s="84"/>
      <c r="O71" s="84"/>
      <c r="P71" s="1340"/>
      <c r="Q71" s="84"/>
      <c r="T71" s="771"/>
      <c r="Y71" s="771"/>
      <c r="Z71" s="771"/>
      <c r="AA71" s="10">
        <v>1990</v>
      </c>
      <c r="AB71" s="10">
        <f t="shared" ref="AB71:BE71" si="52">AA71+1</f>
        <v>1991</v>
      </c>
      <c r="AC71" s="10">
        <f t="shared" si="52"/>
        <v>1992</v>
      </c>
      <c r="AD71" s="10">
        <f t="shared" si="52"/>
        <v>1993</v>
      </c>
      <c r="AE71" s="10">
        <f t="shared" si="52"/>
        <v>1994</v>
      </c>
      <c r="AF71" s="10">
        <f t="shared" si="52"/>
        <v>1995</v>
      </c>
      <c r="AG71" s="10">
        <f t="shared" si="52"/>
        <v>1996</v>
      </c>
      <c r="AH71" s="10">
        <f t="shared" si="52"/>
        <v>1997</v>
      </c>
      <c r="AI71" s="10">
        <f t="shared" si="52"/>
        <v>1998</v>
      </c>
      <c r="AJ71" s="10">
        <f t="shared" si="52"/>
        <v>1999</v>
      </c>
      <c r="AK71" s="10">
        <f t="shared" si="52"/>
        <v>2000</v>
      </c>
      <c r="AL71" s="10">
        <f t="shared" si="52"/>
        <v>2001</v>
      </c>
      <c r="AM71" s="10">
        <f t="shared" si="52"/>
        <v>2002</v>
      </c>
      <c r="AN71" s="10">
        <f t="shared" si="52"/>
        <v>2003</v>
      </c>
      <c r="AO71" s="10">
        <f t="shared" si="52"/>
        <v>2004</v>
      </c>
      <c r="AP71" s="10">
        <f t="shared" si="52"/>
        <v>2005</v>
      </c>
      <c r="AQ71" s="10">
        <f t="shared" si="52"/>
        <v>2006</v>
      </c>
      <c r="AR71" s="10">
        <f t="shared" si="52"/>
        <v>2007</v>
      </c>
      <c r="AS71" s="10">
        <f t="shared" si="52"/>
        <v>2008</v>
      </c>
      <c r="AT71" s="10">
        <f t="shared" si="52"/>
        <v>2009</v>
      </c>
      <c r="AU71" s="10">
        <f t="shared" si="52"/>
        <v>2010</v>
      </c>
      <c r="AV71" s="10">
        <f t="shared" si="52"/>
        <v>2011</v>
      </c>
      <c r="AW71" s="10">
        <f t="shared" si="52"/>
        <v>2012</v>
      </c>
      <c r="AX71" s="10">
        <f t="shared" si="52"/>
        <v>2013</v>
      </c>
      <c r="AY71" s="10">
        <f t="shared" si="52"/>
        <v>2014</v>
      </c>
      <c r="AZ71" s="10">
        <f t="shared" si="52"/>
        <v>2015</v>
      </c>
      <c r="BA71" s="10">
        <f t="shared" si="52"/>
        <v>2016</v>
      </c>
      <c r="BB71" s="10">
        <f t="shared" si="52"/>
        <v>2017</v>
      </c>
      <c r="BC71" s="10">
        <f t="shared" si="52"/>
        <v>2018</v>
      </c>
      <c r="BD71" s="10">
        <f t="shared" si="52"/>
        <v>2019</v>
      </c>
      <c r="BE71" s="10">
        <f t="shared" si="52"/>
        <v>2020</v>
      </c>
      <c r="BF71" s="10" t="s">
        <v>23</v>
      </c>
      <c r="BG71" s="10" t="s">
        <v>2</v>
      </c>
      <c r="BH71" s="1471"/>
    </row>
    <row r="72" spans="1:64">
      <c r="A72" s="249"/>
      <c r="B72" s="84"/>
      <c r="C72" s="84"/>
      <c r="D72" s="84"/>
      <c r="E72" s="84"/>
      <c r="F72" s="84"/>
      <c r="G72" s="84"/>
      <c r="H72" s="84"/>
      <c r="I72" s="84"/>
      <c r="J72" s="84"/>
      <c r="K72" s="84"/>
      <c r="L72" s="84"/>
      <c r="M72" s="84"/>
      <c r="N72" s="84"/>
      <c r="O72" s="84"/>
      <c r="P72" s="433"/>
      <c r="Q72" s="84"/>
      <c r="T72" s="636" t="s">
        <v>136</v>
      </c>
      <c r="Y72" s="636" t="s">
        <v>475</v>
      </c>
      <c r="Z72" s="636"/>
      <c r="AA72" s="11">
        <f>AA7/10^3</f>
        <v>348.41179447028634</v>
      </c>
      <c r="AB72" s="11">
        <f t="shared" ref="AB72:BA72" si="53">AB7/10^3</f>
        <v>349.74258710949579</v>
      </c>
      <c r="AC72" s="11">
        <f t="shared" si="53"/>
        <v>355.12614215324686</v>
      </c>
      <c r="AD72" s="11">
        <f t="shared" si="53"/>
        <v>338.72492179417719</v>
      </c>
      <c r="AE72" s="11">
        <f t="shared" si="53"/>
        <v>372.71652054267736</v>
      </c>
      <c r="AF72" s="11">
        <f t="shared" si="53"/>
        <v>360.59531972801585</v>
      </c>
      <c r="AG72" s="11">
        <f t="shared" si="53"/>
        <v>362.4691212051091</v>
      </c>
      <c r="AH72" s="11">
        <f t="shared" si="53"/>
        <v>357.64184247294844</v>
      </c>
      <c r="AI72" s="11">
        <f t="shared" si="53"/>
        <v>344.51684317773794</v>
      </c>
      <c r="AJ72" s="11">
        <f t="shared" si="53"/>
        <v>366.22601919401677</v>
      </c>
      <c r="AK72" s="11">
        <f t="shared" si="53"/>
        <v>374.92024083416112</v>
      </c>
      <c r="AL72" s="11">
        <f t="shared" si="53"/>
        <v>365.84175823433213</v>
      </c>
      <c r="AM72" s="11">
        <f t="shared" si="53"/>
        <v>391.42328482875729</v>
      </c>
      <c r="AN72" s="11">
        <f t="shared" si="53"/>
        <v>407.74666526328861</v>
      </c>
      <c r="AO72" s="11">
        <f t="shared" si="53"/>
        <v>403.77988285122586</v>
      </c>
      <c r="AP72" s="11">
        <f t="shared" si="53"/>
        <v>423.92684168544571</v>
      </c>
      <c r="AQ72" s="11">
        <f t="shared" si="53"/>
        <v>414.87062379360515</v>
      </c>
      <c r="AR72" s="11">
        <f t="shared" si="53"/>
        <v>467.18903156868345</v>
      </c>
      <c r="AS72" s="11">
        <f t="shared" si="53"/>
        <v>436.55731213543805</v>
      </c>
      <c r="AT72" s="11">
        <f t="shared" si="53"/>
        <v>397.6822033693656</v>
      </c>
      <c r="AU72" s="11">
        <f t="shared" si="53"/>
        <v>422.04719202207656</v>
      </c>
      <c r="AV72" s="11">
        <f t="shared" si="53"/>
        <v>479.36174286509265</v>
      </c>
      <c r="AW72" s="11">
        <f t="shared" si="53"/>
        <v>524.9068807143135</v>
      </c>
      <c r="AX72" s="11">
        <f t="shared" si="53"/>
        <v>526.22735136262838</v>
      </c>
      <c r="AY72" s="11">
        <f t="shared" si="53"/>
        <v>498.45934487487892</v>
      </c>
      <c r="AZ72" s="11">
        <f t="shared" si="53"/>
        <v>473.53365908637051</v>
      </c>
      <c r="BA72" s="11">
        <f t="shared" si="53"/>
        <v>506.37713202083069</v>
      </c>
      <c r="BB72" s="11">
        <f t="shared" ref="BB72" si="54">BB7/10^3</f>
        <v>492.72058700883508</v>
      </c>
      <c r="BC72" s="11">
        <f>BC7/10^3</f>
        <v>456.1859207333473</v>
      </c>
      <c r="BD72" s="11">
        <f>BD7/10^3</f>
        <v>0</v>
      </c>
      <c r="BE72" s="11">
        <f>BE7/10^3</f>
        <v>0</v>
      </c>
      <c r="BF72" s="11"/>
      <c r="BG72" s="11"/>
      <c r="BH72" s="433"/>
    </row>
    <row r="73" spans="1:64">
      <c r="A73" s="249"/>
      <c r="B73" s="84"/>
      <c r="C73" s="84"/>
      <c r="D73" s="84"/>
      <c r="E73" s="84"/>
      <c r="F73" s="84"/>
      <c r="G73" s="84"/>
      <c r="H73" s="84"/>
      <c r="I73" s="84"/>
      <c r="J73" s="84"/>
      <c r="K73" s="84"/>
      <c r="L73" s="84"/>
      <c r="M73" s="84"/>
      <c r="N73" s="84"/>
      <c r="O73" s="84"/>
      <c r="P73" s="433"/>
      <c r="Q73" s="84"/>
      <c r="T73" s="636" t="s">
        <v>137</v>
      </c>
      <c r="Y73" s="636" t="s">
        <v>476</v>
      </c>
      <c r="Z73" s="636"/>
      <c r="AA73" s="11">
        <f>AA14/10^3</f>
        <v>379.43293558807915</v>
      </c>
      <c r="AB73" s="11">
        <f t="shared" ref="AB73:BA73" si="55">AB14/10^3</f>
        <v>376.93236115127036</v>
      </c>
      <c r="AC73" s="11">
        <f t="shared" si="55"/>
        <v>371.33954566083264</v>
      </c>
      <c r="AD73" s="11">
        <f t="shared" si="55"/>
        <v>373.17090826986504</v>
      </c>
      <c r="AE73" s="11">
        <f t="shared" si="55"/>
        <v>379.82004765512886</v>
      </c>
      <c r="AF73" s="11">
        <f t="shared" si="55"/>
        <v>386.84132073711118</v>
      </c>
      <c r="AG73" s="11">
        <f t="shared" si="55"/>
        <v>391.55115122935229</v>
      </c>
      <c r="AH73" s="11">
        <f t="shared" si="55"/>
        <v>387.16907769880117</v>
      </c>
      <c r="AI73" s="11">
        <f t="shared" si="55"/>
        <v>363.31945304239252</v>
      </c>
      <c r="AJ73" s="11">
        <f t="shared" si="55"/>
        <v>367.91617257073574</v>
      </c>
      <c r="AK73" s="11">
        <f t="shared" si="55"/>
        <v>377.8211820137625</v>
      </c>
      <c r="AL73" s="11">
        <f t="shared" si="55"/>
        <v>371.70551368265154</v>
      </c>
      <c r="AM73" s="11">
        <f t="shared" si="55"/>
        <v>376.98055364049145</v>
      </c>
      <c r="AN73" s="11">
        <f t="shared" si="55"/>
        <v>376.61720164532483</v>
      </c>
      <c r="AO73" s="11">
        <f t="shared" si="55"/>
        <v>377.36596196453524</v>
      </c>
      <c r="AP73" s="11">
        <f t="shared" si="55"/>
        <v>366.55378190483623</v>
      </c>
      <c r="AQ73" s="11">
        <f t="shared" si="55"/>
        <v>363.02598390406621</v>
      </c>
      <c r="AR73" s="11">
        <f t="shared" si="55"/>
        <v>359.35673004093178</v>
      </c>
      <c r="AS73" s="11">
        <f t="shared" si="55"/>
        <v>328.60630881623797</v>
      </c>
      <c r="AT73" s="11">
        <f t="shared" si="55"/>
        <v>314.78253163066847</v>
      </c>
      <c r="AU73" s="11">
        <f t="shared" si="55"/>
        <v>329.17421818346628</v>
      </c>
      <c r="AV73" s="11">
        <f t="shared" si="55"/>
        <v>326.7347956748651</v>
      </c>
      <c r="AW73" s="11">
        <f t="shared" si="55"/>
        <v>324.83201715263777</v>
      </c>
      <c r="AX73" s="11">
        <f t="shared" si="55"/>
        <v>329.68513931949246</v>
      </c>
      <c r="AY73" s="11">
        <f t="shared" si="55"/>
        <v>320.18101405461482</v>
      </c>
      <c r="AZ73" s="11">
        <f t="shared" si="55"/>
        <v>311.43478010531362</v>
      </c>
      <c r="BA73" s="11">
        <f t="shared" si="55"/>
        <v>297.50451778621141</v>
      </c>
      <c r="BB73" s="11">
        <f t="shared" ref="BB73" si="56">BB14/10^3</f>
        <v>291.76978033269569</v>
      </c>
      <c r="BC73" s="11">
        <f>BC14/10^3</f>
        <v>284.77293980794377</v>
      </c>
      <c r="BD73" s="11">
        <f>BD14/10^3</f>
        <v>0</v>
      </c>
      <c r="BE73" s="11">
        <f>BE14/10^3</f>
        <v>0</v>
      </c>
      <c r="BF73" s="25"/>
      <c r="BG73" s="25"/>
      <c r="BH73" s="1491"/>
      <c r="BI73" s="108"/>
      <c r="BJ73" s="108"/>
      <c r="BK73" s="108"/>
      <c r="BL73" s="108"/>
    </row>
    <row r="74" spans="1:64">
      <c r="A74" s="249"/>
      <c r="B74" s="84"/>
      <c r="C74" s="84"/>
      <c r="D74" s="84"/>
      <c r="E74" s="84"/>
      <c r="F74" s="84"/>
      <c r="G74" s="84"/>
      <c r="H74" s="84"/>
      <c r="I74" s="84"/>
      <c r="J74" s="84"/>
      <c r="K74" s="84"/>
      <c r="L74" s="84"/>
      <c r="M74" s="84"/>
      <c r="N74" s="84"/>
      <c r="O74" s="84"/>
      <c r="P74" s="433"/>
      <c r="Q74" s="84"/>
      <c r="T74" s="636" t="s">
        <v>138</v>
      </c>
      <c r="Y74" s="636" t="s">
        <v>453</v>
      </c>
      <c r="Z74" s="636"/>
      <c r="AA74" s="11">
        <f t="shared" ref="AA74:AZ74" si="57">AA35/10^3</f>
        <v>200.59626279585336</v>
      </c>
      <c r="AB74" s="11">
        <f t="shared" si="57"/>
        <v>212.30190184523818</v>
      </c>
      <c r="AC74" s="11">
        <f t="shared" si="57"/>
        <v>218.96297042941686</v>
      </c>
      <c r="AD74" s="11">
        <f t="shared" si="57"/>
        <v>222.80708858339233</v>
      </c>
      <c r="AE74" s="11">
        <f t="shared" si="57"/>
        <v>232.17927026446233</v>
      </c>
      <c r="AF74" s="11">
        <f t="shared" si="57"/>
        <v>241.58972851991706</v>
      </c>
      <c r="AG74" s="11">
        <f t="shared" si="57"/>
        <v>248.32049583294412</v>
      </c>
      <c r="AH74" s="11">
        <f t="shared" si="57"/>
        <v>250.13065313120802</v>
      </c>
      <c r="AI74" s="11">
        <f t="shared" si="57"/>
        <v>248.34017277310465</v>
      </c>
      <c r="AJ74" s="11">
        <f t="shared" si="57"/>
        <v>252.46214638444823</v>
      </c>
      <c r="AK74" s="11">
        <f t="shared" si="57"/>
        <v>252.13820079660451</v>
      </c>
      <c r="AL74" s="11">
        <f t="shared" si="57"/>
        <v>256.3228673722972</v>
      </c>
      <c r="AM74" s="11">
        <f t="shared" si="57"/>
        <v>252.70967044072725</v>
      </c>
      <c r="AN74" s="11">
        <f t="shared" si="57"/>
        <v>248.70970304080191</v>
      </c>
      <c r="AO74" s="11">
        <f t="shared" si="57"/>
        <v>242.79823710314557</v>
      </c>
      <c r="AP74" s="11">
        <f t="shared" si="57"/>
        <v>237.32294762975246</v>
      </c>
      <c r="AQ74" s="11">
        <f t="shared" si="57"/>
        <v>234.69198293296068</v>
      </c>
      <c r="AR74" s="11">
        <f t="shared" si="57"/>
        <v>231.96625606244729</v>
      </c>
      <c r="AS74" s="11">
        <f t="shared" si="57"/>
        <v>224.39091436567762</v>
      </c>
      <c r="AT74" s="11">
        <f t="shared" si="57"/>
        <v>221.1249427849167</v>
      </c>
      <c r="AU74" s="11">
        <f t="shared" si="57"/>
        <v>221.62963127802303</v>
      </c>
      <c r="AV74" s="11">
        <f t="shared" si="57"/>
        <v>216.84274845979689</v>
      </c>
      <c r="AW74" s="11">
        <f t="shared" si="57"/>
        <v>217.73668527545004</v>
      </c>
      <c r="AX74" s="11">
        <f t="shared" si="57"/>
        <v>214.84790412393068</v>
      </c>
      <c r="AY74" s="11">
        <f t="shared" si="57"/>
        <v>209.87853979168304</v>
      </c>
      <c r="AZ74" s="11">
        <f t="shared" si="57"/>
        <v>208.61467229925634</v>
      </c>
      <c r="BA74" s="11">
        <f>BA35/10^3</f>
        <v>206.73193770943629</v>
      </c>
      <c r="BB74" s="11">
        <f t="shared" ref="BB74" si="58">BB35/10^3</f>
        <v>205.18233551443049</v>
      </c>
      <c r="BC74" s="11">
        <f>BC35/10^3</f>
        <v>202.67800045609289</v>
      </c>
      <c r="BD74" s="11">
        <f>BD35/10^3</f>
        <v>0</v>
      </c>
      <c r="BE74" s="11">
        <f>BE35/10^3</f>
        <v>0</v>
      </c>
      <c r="BF74" s="25"/>
      <c r="BG74" s="25"/>
      <c r="BH74" s="1491"/>
    </row>
    <row r="75" spans="1:64">
      <c r="A75" s="249"/>
      <c r="B75" s="84"/>
      <c r="C75" s="84"/>
      <c r="D75" s="84"/>
      <c r="E75" s="84"/>
      <c r="F75" s="84"/>
      <c r="G75" s="84"/>
      <c r="H75" s="84"/>
      <c r="I75" s="84"/>
      <c r="J75" s="84"/>
      <c r="K75" s="84"/>
      <c r="L75" s="84"/>
      <c r="M75" s="84"/>
      <c r="N75" s="84"/>
      <c r="O75" s="84"/>
      <c r="P75" s="433"/>
      <c r="Q75" s="84"/>
      <c r="T75" s="636" t="s">
        <v>139</v>
      </c>
      <c r="Y75" s="40" t="s">
        <v>479</v>
      </c>
      <c r="Z75" s="40"/>
      <c r="AA75" s="3">
        <f t="shared" ref="AA75:BB75" si="59">(AA29)/10^3</f>
        <v>80.963519745776949</v>
      </c>
      <c r="AB75" s="3">
        <f t="shared" si="59"/>
        <v>79.557892449342816</v>
      </c>
      <c r="AC75" s="3">
        <f t="shared" si="59"/>
        <v>78.175410355055007</v>
      </c>
      <c r="AD75" s="3">
        <f t="shared" si="59"/>
        <v>80.655457360589921</v>
      </c>
      <c r="AE75" s="3">
        <f t="shared" si="59"/>
        <v>82.296350492406006</v>
      </c>
      <c r="AF75" s="3">
        <f t="shared" si="59"/>
        <v>85.538464349379652</v>
      </c>
      <c r="AG75" s="3">
        <f t="shared" si="59"/>
        <v>80.57347232249758</v>
      </c>
      <c r="AH75" s="3">
        <f t="shared" si="59"/>
        <v>85.285227298976451</v>
      </c>
      <c r="AI75" s="3">
        <f t="shared" si="59"/>
        <v>90.196808839802145</v>
      </c>
      <c r="AJ75" s="3">
        <f t="shared" si="59"/>
        <v>94.285510601320695</v>
      </c>
      <c r="AK75" s="3">
        <f t="shared" si="59"/>
        <v>93.194295334127787</v>
      </c>
      <c r="AL75" s="3">
        <f t="shared" si="59"/>
        <v>94.936865807517293</v>
      </c>
      <c r="AM75" s="3">
        <f t="shared" si="59"/>
        <v>96.542403318984171</v>
      </c>
      <c r="AN75" s="3">
        <f t="shared" si="59"/>
        <v>96.309781312297005</v>
      </c>
      <c r="AO75" s="11">
        <f t="shared" si="59"/>
        <v>101.49191927629077</v>
      </c>
      <c r="AP75" s="11">
        <f t="shared" si="59"/>
        <v>102.32202262807284</v>
      </c>
      <c r="AQ75" s="11">
        <f t="shared" si="59"/>
        <v>100.00602069007677</v>
      </c>
      <c r="AR75" s="3">
        <f t="shared" si="59"/>
        <v>90.573396163669287</v>
      </c>
      <c r="AS75" s="3">
        <f t="shared" si="59"/>
        <v>95.762520191634181</v>
      </c>
      <c r="AT75" s="3">
        <f t="shared" si="59"/>
        <v>92.190990002966842</v>
      </c>
      <c r="AU75" s="11">
        <f t="shared" si="59"/>
        <v>99.961675366483391</v>
      </c>
      <c r="AV75" s="11">
        <f t="shared" si="59"/>
        <v>102.50486195553498</v>
      </c>
      <c r="AW75" s="3">
        <f t="shared" si="59"/>
        <v>97.213424281702103</v>
      </c>
      <c r="AX75" s="11">
        <f t="shared" si="59"/>
        <v>104.19853670142976</v>
      </c>
      <c r="AY75" s="3">
        <f t="shared" si="59"/>
        <v>98.603465493678712</v>
      </c>
      <c r="AZ75" s="3">
        <f t="shared" si="59"/>
        <v>96.937990347017461</v>
      </c>
      <c r="BA75" s="3">
        <f t="shared" si="59"/>
        <v>60.215725519955683</v>
      </c>
      <c r="BB75" s="3">
        <f t="shared" si="59"/>
        <v>61.209470084114336</v>
      </c>
      <c r="BC75" s="3">
        <f>(BC29)/10^3</f>
        <v>63.501231341778379</v>
      </c>
      <c r="BD75" s="11">
        <f>(BD29)/10^3</f>
        <v>0</v>
      </c>
      <c r="BE75" s="11">
        <f>(BE29)/10^3</f>
        <v>0</v>
      </c>
      <c r="BF75" s="25"/>
      <c r="BG75" s="25"/>
      <c r="BH75" s="1491"/>
    </row>
    <row r="76" spans="1:64">
      <c r="A76" s="249"/>
      <c r="B76" s="84"/>
      <c r="C76" s="84"/>
      <c r="D76" s="84"/>
      <c r="E76" s="84"/>
      <c r="F76" s="84"/>
      <c r="G76" s="84"/>
      <c r="H76" s="84"/>
      <c r="I76" s="84"/>
      <c r="J76" s="84"/>
      <c r="K76" s="84"/>
      <c r="L76" s="84"/>
      <c r="M76" s="84"/>
      <c r="N76" s="84"/>
      <c r="O76" s="84"/>
      <c r="P76" s="433"/>
      <c r="Q76" s="84"/>
      <c r="T76" s="636" t="s">
        <v>140</v>
      </c>
      <c r="Y76" s="636" t="s">
        <v>477</v>
      </c>
      <c r="Z76" s="636"/>
      <c r="AA76" s="3">
        <f t="shared" ref="AA76:AZ76" si="60">AA42/10^3</f>
        <v>58.167167508504079</v>
      </c>
      <c r="AB76" s="3">
        <f t="shared" si="60"/>
        <v>59.301332402088718</v>
      </c>
      <c r="AC76" s="3">
        <f t="shared" si="60"/>
        <v>62.218053306693371</v>
      </c>
      <c r="AD76" s="3">
        <f t="shared" si="60"/>
        <v>65.643249734996388</v>
      </c>
      <c r="AE76" s="3">
        <f t="shared" si="60"/>
        <v>63.833413322368237</v>
      </c>
      <c r="AF76" s="3">
        <f t="shared" si="60"/>
        <v>67.477227735701618</v>
      </c>
      <c r="AG76" s="3">
        <f t="shared" si="60"/>
        <v>69.880366957828869</v>
      </c>
      <c r="AH76" s="3">
        <f t="shared" si="60"/>
        <v>66.730205120783324</v>
      </c>
      <c r="AI76" s="3">
        <f t="shared" si="60"/>
        <v>66.775264262267569</v>
      </c>
      <c r="AJ76" s="3">
        <f t="shared" si="60"/>
        <v>68.588834743351953</v>
      </c>
      <c r="AK76" s="3">
        <f t="shared" si="60"/>
        <v>72.226242006261273</v>
      </c>
      <c r="AL76" s="3">
        <f t="shared" si="60"/>
        <v>68.553135738847644</v>
      </c>
      <c r="AM76" s="3">
        <f t="shared" si="60"/>
        <v>71.334893190037036</v>
      </c>
      <c r="AN76" s="3">
        <f t="shared" si="60"/>
        <v>67.914862135508372</v>
      </c>
      <c r="AO76" s="3">
        <f t="shared" si="60"/>
        <v>68.006409833997864</v>
      </c>
      <c r="AP76" s="3">
        <f t="shared" si="60"/>
        <v>70.395478550084491</v>
      </c>
      <c r="AQ76" s="3">
        <f t="shared" si="60"/>
        <v>66.123070259378125</v>
      </c>
      <c r="AR76" s="3">
        <f t="shared" si="60"/>
        <v>65.403902026637894</v>
      </c>
      <c r="AS76" s="3">
        <f t="shared" si="60"/>
        <v>61.704132512039877</v>
      </c>
      <c r="AT76" s="3">
        <f t="shared" si="60"/>
        <v>61.350897200800667</v>
      </c>
      <c r="AU76" s="3">
        <f t="shared" si="60"/>
        <v>64.216941912273157</v>
      </c>
      <c r="AV76" s="3">
        <f t="shared" si="60"/>
        <v>62.540928568696131</v>
      </c>
      <c r="AW76" s="3">
        <f t="shared" si="60"/>
        <v>62.626438217539068</v>
      </c>
      <c r="AX76" s="3">
        <f t="shared" si="60"/>
        <v>60.319274470584219</v>
      </c>
      <c r="AY76" s="3">
        <f t="shared" si="60"/>
        <v>58.013755532842836</v>
      </c>
      <c r="AZ76" s="3">
        <f t="shared" si="60"/>
        <v>55.391509026581133</v>
      </c>
      <c r="BA76" s="3">
        <f>BA42/10^3</f>
        <v>55.711740759276736</v>
      </c>
      <c r="BB76" s="3">
        <f>BB42/10^3</f>
        <v>59.259947954539712</v>
      </c>
      <c r="BC76" s="3">
        <f t="shared" ref="BC76:BE76" si="61">BC42/10^3</f>
        <v>52.151987239646125</v>
      </c>
      <c r="BD76" s="11">
        <f t="shared" si="61"/>
        <v>0</v>
      </c>
      <c r="BE76" s="11">
        <f t="shared" si="61"/>
        <v>0</v>
      </c>
      <c r="BF76" s="11"/>
      <c r="BG76" s="11"/>
      <c r="BH76" s="1491"/>
    </row>
    <row r="77" spans="1:64">
      <c r="A77" s="249"/>
      <c r="B77" s="84"/>
      <c r="C77" s="84"/>
      <c r="D77" s="84"/>
      <c r="E77" s="84"/>
      <c r="F77" s="84"/>
      <c r="G77" s="84"/>
      <c r="H77" s="84"/>
      <c r="I77" s="84"/>
      <c r="J77" s="84"/>
      <c r="K77" s="84"/>
      <c r="L77" s="84"/>
      <c r="M77" s="84"/>
      <c r="N77" s="84"/>
      <c r="O77" s="84"/>
      <c r="P77" s="433"/>
      <c r="Q77" s="84"/>
      <c r="T77" s="1456" t="s">
        <v>1059</v>
      </c>
      <c r="Y77" s="636" t="s">
        <v>1247</v>
      </c>
      <c r="Z77" s="636"/>
      <c r="AA77" s="3">
        <f t="shared" ref="AA77:AZ77" si="62">AA44/10^3</f>
        <v>65.61989205067637</v>
      </c>
      <c r="AB77" s="3">
        <f t="shared" si="62"/>
        <v>66.852105620560891</v>
      </c>
      <c r="AC77" s="3">
        <f t="shared" si="62"/>
        <v>66.760230390060912</v>
      </c>
      <c r="AD77" s="3">
        <f t="shared" si="62"/>
        <v>65.446656589895767</v>
      </c>
      <c r="AE77" s="3">
        <f t="shared" si="62"/>
        <v>67.121544829979868</v>
      </c>
      <c r="AF77" s="3">
        <f t="shared" si="62"/>
        <v>67.457726638509499</v>
      </c>
      <c r="AG77" s="3">
        <f t="shared" si="62"/>
        <v>68.041728604769972</v>
      </c>
      <c r="AH77" s="3">
        <f t="shared" si="62"/>
        <v>65.44787246686613</v>
      </c>
      <c r="AI77" s="3">
        <f t="shared" si="62"/>
        <v>59.375007925752406</v>
      </c>
      <c r="AJ77" s="3">
        <f t="shared" si="62"/>
        <v>59.694334112925866</v>
      </c>
      <c r="AK77" s="3">
        <f t="shared" si="62"/>
        <v>60.213856436884704</v>
      </c>
      <c r="AL77" s="3">
        <f t="shared" si="62"/>
        <v>58.885842313326258</v>
      </c>
      <c r="AM77" s="3">
        <f t="shared" si="62"/>
        <v>56.263541319362453</v>
      </c>
      <c r="AN77" s="3">
        <f t="shared" si="62"/>
        <v>55.430505778252815</v>
      </c>
      <c r="AO77" s="3">
        <f t="shared" si="62"/>
        <v>55.398394278224259</v>
      </c>
      <c r="AP77" s="3">
        <f t="shared" si="62"/>
        <v>56.476435570577493</v>
      </c>
      <c r="AQ77" s="3">
        <f t="shared" si="62"/>
        <v>56.805863508508153</v>
      </c>
      <c r="AR77" s="3">
        <f t="shared" si="62"/>
        <v>55.999235549671205</v>
      </c>
      <c r="AS77" s="3">
        <f t="shared" si="62"/>
        <v>51.630051606085132</v>
      </c>
      <c r="AT77" s="3">
        <f t="shared" si="62"/>
        <v>46.056390246728952</v>
      </c>
      <c r="AU77" s="3">
        <f t="shared" si="62"/>
        <v>47.105232815282129</v>
      </c>
      <c r="AV77" s="3">
        <f t="shared" si="62"/>
        <v>46.946307722450491</v>
      </c>
      <c r="AW77" s="3">
        <f t="shared" si="62"/>
        <v>46.995349238257326</v>
      </c>
      <c r="AX77" s="3">
        <f t="shared" si="62"/>
        <v>48.758233154878504</v>
      </c>
      <c r="AY77" s="3">
        <f t="shared" si="62"/>
        <v>48.153203343976863</v>
      </c>
      <c r="AZ77" s="3">
        <f t="shared" si="62"/>
        <v>46.772380870678738</v>
      </c>
      <c r="BA77" s="3">
        <f t="shared" ref="BA77:BE77" si="63">BA44/10^3</f>
        <v>46.359043017928805</v>
      </c>
      <c r="BB77" s="3">
        <f t="shared" si="63"/>
        <v>46.993986788954004</v>
      </c>
      <c r="BC77" s="3">
        <f t="shared" si="63"/>
        <v>46.388934716161266</v>
      </c>
      <c r="BD77" s="11">
        <f t="shared" si="63"/>
        <v>0</v>
      </c>
      <c r="BE77" s="11">
        <f t="shared" si="63"/>
        <v>0</v>
      </c>
      <c r="BF77" s="25"/>
      <c r="BG77" s="25"/>
      <c r="BH77" s="1491"/>
    </row>
    <row r="78" spans="1:64">
      <c r="A78" s="249"/>
      <c r="B78" s="84"/>
      <c r="C78" s="84"/>
      <c r="D78" s="84"/>
      <c r="E78" s="84"/>
      <c r="F78" s="84"/>
      <c r="G78" s="84"/>
      <c r="H78" s="84"/>
      <c r="I78" s="84"/>
      <c r="J78" s="84"/>
      <c r="K78" s="84"/>
      <c r="L78" s="84"/>
      <c r="M78" s="84"/>
      <c r="N78" s="84"/>
      <c r="O78" s="84"/>
      <c r="P78" s="433"/>
      <c r="Q78" s="84"/>
      <c r="T78" s="636" t="s">
        <v>141</v>
      </c>
      <c r="Y78" s="636" t="s">
        <v>478</v>
      </c>
      <c r="Z78" s="636"/>
      <c r="AA78" s="3">
        <f>AA56/10^3</f>
        <v>24.009919440480939</v>
      </c>
      <c r="AB78" s="3">
        <f t="shared" ref="AB78:AZ78" si="64">AB56/10^3</f>
        <v>24.198433025104432</v>
      </c>
      <c r="AC78" s="3">
        <f t="shared" si="64"/>
        <v>26.002914828499776</v>
      </c>
      <c r="AD78" s="3">
        <f t="shared" si="64"/>
        <v>25.024946447143286</v>
      </c>
      <c r="AE78" s="3">
        <f t="shared" si="64"/>
        <v>28.60356693581674</v>
      </c>
      <c r="AF78" s="3">
        <f t="shared" si="64"/>
        <v>29.144796301750581</v>
      </c>
      <c r="AG78" s="3">
        <f t="shared" si="64"/>
        <v>29.655014460891916</v>
      </c>
      <c r="AH78" s="3">
        <f t="shared" si="64"/>
        <v>31.208889703732336</v>
      </c>
      <c r="AI78" s="3">
        <f t="shared" si="64"/>
        <v>31.451722241133282</v>
      </c>
      <c r="AJ78" s="3">
        <f t="shared" si="64"/>
        <v>31.367978973028713</v>
      </c>
      <c r="AK78" s="3">
        <f t="shared" si="64"/>
        <v>32.857906344402544</v>
      </c>
      <c r="AL78" s="3">
        <f t="shared" si="64"/>
        <v>32.52316222944993</v>
      </c>
      <c r="AM78" s="3">
        <f t="shared" si="64"/>
        <v>32.768137501850823</v>
      </c>
      <c r="AN78" s="3">
        <f t="shared" si="64"/>
        <v>33.516424967093371</v>
      </c>
      <c r="AO78" s="3">
        <f t="shared" si="64"/>
        <v>32.704041643759759</v>
      </c>
      <c r="AP78" s="3">
        <f t="shared" si="64"/>
        <v>31.686377260110259</v>
      </c>
      <c r="AQ78" s="3">
        <f t="shared" si="64"/>
        <v>29.931526286271751</v>
      </c>
      <c r="AR78" s="3">
        <f t="shared" si="64"/>
        <v>30.502818619135546</v>
      </c>
      <c r="AS78" s="3">
        <f t="shared" si="64"/>
        <v>31.87064823667842</v>
      </c>
      <c r="AT78" s="3">
        <f t="shared" si="64"/>
        <v>28.20565865076334</v>
      </c>
      <c r="AU78" s="3">
        <f t="shared" si="64"/>
        <v>28.717176056575322</v>
      </c>
      <c r="AV78" s="3">
        <f t="shared" si="64"/>
        <v>28.036412482782122</v>
      </c>
      <c r="AW78" s="3">
        <f t="shared" si="64"/>
        <v>29.84416517836717</v>
      </c>
      <c r="AX78" s="3">
        <f t="shared" si="64"/>
        <v>29.383741838949959</v>
      </c>
      <c r="AY78" s="3">
        <f t="shared" si="64"/>
        <v>28.508044282241624</v>
      </c>
      <c r="AZ78" s="3">
        <f t="shared" si="64"/>
        <v>28.974041529664674</v>
      </c>
      <c r="BA78" s="3">
        <f>BA56/10^3</f>
        <v>29.176105476311879</v>
      </c>
      <c r="BB78" s="3">
        <f t="shared" ref="BB78" si="65">BB56/10^3</f>
        <v>29.518051254602316</v>
      </c>
      <c r="BC78" s="3">
        <f>BC56/10^3</f>
        <v>28.952119086229271</v>
      </c>
      <c r="BD78" s="11">
        <f>BD56/10^3</f>
        <v>0</v>
      </c>
      <c r="BE78" s="11">
        <f>BE56/10^3</f>
        <v>0</v>
      </c>
      <c r="BF78" s="25"/>
      <c r="BG78" s="25"/>
      <c r="BH78" s="1491"/>
    </row>
    <row r="79" spans="1:64" s="377" customFormat="1" ht="16.5" thickBot="1">
      <c r="A79" s="380"/>
      <c r="B79" s="380"/>
      <c r="C79" s="380"/>
      <c r="D79" s="380"/>
      <c r="E79" s="380"/>
      <c r="F79" s="380"/>
      <c r="G79" s="380"/>
      <c r="H79" s="380"/>
      <c r="I79" s="380"/>
      <c r="J79" s="380"/>
      <c r="K79" s="380"/>
      <c r="L79" s="380"/>
      <c r="M79" s="380"/>
      <c r="N79" s="380"/>
      <c r="O79" s="380"/>
      <c r="P79" s="433"/>
      <c r="Q79" s="249"/>
      <c r="R79" s="198"/>
      <c r="S79" s="198"/>
      <c r="T79" s="1867" t="s">
        <v>1348</v>
      </c>
      <c r="V79" s="1"/>
      <c r="W79" s="1"/>
      <c r="X79" s="1"/>
      <c r="Y79" s="637" t="s">
        <v>1349</v>
      </c>
      <c r="Z79" s="637"/>
      <c r="AA79" s="588">
        <f>AA60/10^3</f>
        <v>6.6721268380523249</v>
      </c>
      <c r="AB79" s="588">
        <f t="shared" ref="AB79:AZ79" si="66">AB60/10^3</f>
        <v>6.4663045365745919</v>
      </c>
      <c r="AC79" s="588">
        <f t="shared" si="66"/>
        <v>6.206227919699935</v>
      </c>
      <c r="AD79" s="588">
        <f t="shared" si="66"/>
        <v>5.9939071350957995</v>
      </c>
      <c r="AE79" s="588">
        <f t="shared" si="66"/>
        <v>5.7832637475431445</v>
      </c>
      <c r="AF79" s="588">
        <f t="shared" si="66"/>
        <v>5.9755610305995885</v>
      </c>
      <c r="AG79" s="588">
        <f t="shared" si="66"/>
        <v>6.0894145063801526</v>
      </c>
      <c r="AH79" s="588">
        <f t="shared" si="66"/>
        <v>6.0494409006176557</v>
      </c>
      <c r="AI79" s="588">
        <f t="shared" si="66"/>
        <v>5.6074418176236582</v>
      </c>
      <c r="AJ79" s="588">
        <f t="shared" si="66"/>
        <v>5.6316369367610521</v>
      </c>
      <c r="AK79" s="588">
        <f t="shared" si="66"/>
        <v>5.705268954507785</v>
      </c>
      <c r="AL79" s="588">
        <f t="shared" si="66"/>
        <v>5.2294456507450464</v>
      </c>
      <c r="AM79" s="588">
        <f t="shared" si="66"/>
        <v>4.9653188116064415</v>
      </c>
      <c r="AN79" s="588">
        <f t="shared" si="66"/>
        <v>4.7850753118183817</v>
      </c>
      <c r="AO79" s="588">
        <f t="shared" si="66"/>
        <v>4.6271126453900102</v>
      </c>
      <c r="AP79" s="588">
        <f t="shared" si="66"/>
        <v>4.5682629177681831</v>
      </c>
      <c r="AQ79" s="588">
        <f t="shared" si="66"/>
        <v>4.5025332509482521</v>
      </c>
      <c r="AR79" s="588">
        <f t="shared" si="66"/>
        <v>4.5114971129597805</v>
      </c>
      <c r="AS79" s="588">
        <f t="shared" si="66"/>
        <v>4.0841513951954465</v>
      </c>
      <c r="AT79" s="588">
        <f t="shared" si="66"/>
        <v>3.7327235408687764</v>
      </c>
      <c r="AU79" s="588">
        <f t="shared" si="66"/>
        <v>3.6261307966784453</v>
      </c>
      <c r="AV79" s="588">
        <f t="shared" si="66"/>
        <v>3.5065713483391883</v>
      </c>
      <c r="AW79" s="588">
        <f t="shared" si="66"/>
        <v>3.5183986872344741</v>
      </c>
      <c r="AX79" s="588">
        <f t="shared" si="66"/>
        <v>3.5264480006655785</v>
      </c>
      <c r="AY79" s="588">
        <f t="shared" si="66"/>
        <v>3.4207896528708073</v>
      </c>
      <c r="AZ79" s="588">
        <f t="shared" si="66"/>
        <v>3.2734732212951503</v>
      </c>
      <c r="BA79" s="588">
        <f>BA60/10^3</f>
        <v>3.1988801205031203</v>
      </c>
      <c r="BB79" s="588">
        <f t="shared" ref="BB79" si="67">BB60/10^3</f>
        <v>3.0839227642139568</v>
      </c>
      <c r="BC79" s="588">
        <f>BC60/10^3</f>
        <v>3.1198904951772728</v>
      </c>
      <c r="BD79" s="588">
        <f>BD60/10^3</f>
        <v>0</v>
      </c>
      <c r="BE79" s="588">
        <f>BE60/10^3</f>
        <v>0</v>
      </c>
      <c r="BF79" s="588"/>
      <c r="BG79" s="588"/>
      <c r="BH79" s="1466"/>
    </row>
    <row r="80" spans="1:64" s="373" customFormat="1" ht="14.5" thickTop="1">
      <c r="A80" s="380"/>
      <c r="B80" s="646"/>
      <c r="C80" s="646"/>
      <c r="D80" s="646"/>
      <c r="E80" s="646"/>
      <c r="F80" s="646"/>
      <c r="G80" s="646"/>
      <c r="H80" s="646"/>
      <c r="I80" s="646"/>
      <c r="J80" s="646"/>
      <c r="K80" s="646"/>
      <c r="L80" s="646"/>
      <c r="M80" s="646"/>
      <c r="N80" s="646"/>
      <c r="O80" s="646"/>
      <c r="P80" s="433"/>
      <c r="Q80" s="84"/>
      <c r="R80" s="1"/>
      <c r="S80" s="1"/>
      <c r="T80" s="638" t="s">
        <v>58</v>
      </c>
      <c r="V80" s="1"/>
      <c r="W80" s="1"/>
      <c r="X80" s="1"/>
      <c r="Y80" s="638" t="s">
        <v>0</v>
      </c>
      <c r="Z80" s="638"/>
      <c r="AA80" s="13">
        <f t="shared" ref="AA80:AX80" si="68">SUM(AA72:AA79)</f>
        <v>1163.8736184377092</v>
      </c>
      <c r="AB80" s="13">
        <f t="shared" si="68"/>
        <v>1175.3529181396757</v>
      </c>
      <c r="AC80" s="13">
        <f t="shared" si="68"/>
        <v>1184.7914950435054</v>
      </c>
      <c r="AD80" s="13">
        <f t="shared" si="68"/>
        <v>1177.4671359151557</v>
      </c>
      <c r="AE80" s="13">
        <f t="shared" si="68"/>
        <v>1232.3539777903825</v>
      </c>
      <c r="AF80" s="13">
        <f t="shared" si="68"/>
        <v>1244.6201450409853</v>
      </c>
      <c r="AG80" s="13">
        <f t="shared" si="68"/>
        <v>1256.580765119774</v>
      </c>
      <c r="AH80" s="13">
        <f t="shared" si="68"/>
        <v>1249.6632087939333</v>
      </c>
      <c r="AI80" s="13">
        <f t="shared" si="68"/>
        <v>1209.5827140798142</v>
      </c>
      <c r="AJ80" s="13">
        <f t="shared" si="68"/>
        <v>1246.172633516589</v>
      </c>
      <c r="AK80" s="13">
        <f t="shared" si="68"/>
        <v>1269.0771927207124</v>
      </c>
      <c r="AL80" s="13">
        <f t="shared" si="68"/>
        <v>1253.9985910291671</v>
      </c>
      <c r="AM80" s="13">
        <f t="shared" si="68"/>
        <v>1282.9878030518171</v>
      </c>
      <c r="AN80" s="13">
        <f t="shared" si="68"/>
        <v>1291.0302194543854</v>
      </c>
      <c r="AO80" s="13">
        <f t="shared" si="68"/>
        <v>1286.1719595965694</v>
      </c>
      <c r="AP80" s="13">
        <f t="shared" si="68"/>
        <v>1293.2521481466476</v>
      </c>
      <c r="AQ80" s="13">
        <f t="shared" si="68"/>
        <v>1269.9576046258153</v>
      </c>
      <c r="AR80" s="13">
        <f t="shared" si="68"/>
        <v>1305.5028671441364</v>
      </c>
      <c r="AS80" s="13">
        <f t="shared" si="68"/>
        <v>1234.6060392589866</v>
      </c>
      <c r="AT80" s="13">
        <f t="shared" si="68"/>
        <v>1165.1263374270798</v>
      </c>
      <c r="AU80" s="13">
        <f t="shared" si="68"/>
        <v>1216.4781984308579</v>
      </c>
      <c r="AV80" s="13">
        <f t="shared" si="68"/>
        <v>1266.4743690775574</v>
      </c>
      <c r="AW80" s="13">
        <f t="shared" si="68"/>
        <v>1307.6733587455014</v>
      </c>
      <c r="AX80" s="13">
        <f t="shared" si="68"/>
        <v>1316.9466289725594</v>
      </c>
      <c r="AY80" s="13">
        <f t="shared" ref="AY80:BE80" si="69">SUM(AY72:AY79)</f>
        <v>1265.2181570267876</v>
      </c>
      <c r="AZ80" s="13">
        <f t="shared" si="69"/>
        <v>1224.9325064861778</v>
      </c>
      <c r="BA80" s="13">
        <f t="shared" si="69"/>
        <v>1205.2750824104548</v>
      </c>
      <c r="BB80" s="13">
        <f t="shared" ref="BB80" si="70">SUM(BB72:BB79)</f>
        <v>1189.7380817023857</v>
      </c>
      <c r="BC80" s="13">
        <f t="shared" si="69"/>
        <v>1137.7510238763762</v>
      </c>
      <c r="BD80" s="13">
        <f t="shared" si="69"/>
        <v>0</v>
      </c>
      <c r="BE80" s="13">
        <f t="shared" si="69"/>
        <v>0</v>
      </c>
      <c r="BF80" s="28"/>
      <c r="BG80" s="28"/>
      <c r="BH80" s="1491"/>
    </row>
    <row r="81" spans="1:60" s="373" customFormat="1">
      <c r="A81" s="377"/>
      <c r="P81" s="1075"/>
      <c r="Q81" s="84"/>
      <c r="R81" s="1"/>
      <c r="S81" s="1"/>
      <c r="T81" s="1"/>
      <c r="V81" s="1"/>
      <c r="W81" s="1"/>
      <c r="X81" s="1"/>
      <c r="Y81" s="1"/>
      <c r="Z81" s="1"/>
      <c r="AA81" s="35"/>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98"/>
    </row>
    <row r="82" spans="1:60" s="373" customFormat="1">
      <c r="A82" s="377"/>
      <c r="P82" s="249"/>
      <c r="Q82" s="84"/>
      <c r="R82" s="1"/>
      <c r="S82" s="1"/>
      <c r="T82" s="795" t="s">
        <v>278</v>
      </c>
      <c r="V82" s="1"/>
      <c r="W82" s="1"/>
      <c r="X82" s="1"/>
      <c r="Y82" s="1" t="s">
        <v>717</v>
      </c>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98"/>
    </row>
    <row r="83" spans="1:60">
      <c r="A83" s="249"/>
      <c r="B83" s="84"/>
      <c r="C83" s="84"/>
      <c r="D83" s="84"/>
      <c r="E83" s="84"/>
      <c r="F83" s="84"/>
      <c r="G83" s="84"/>
      <c r="H83" s="84"/>
      <c r="I83" s="84"/>
      <c r="J83" s="84"/>
      <c r="K83" s="84"/>
      <c r="L83" s="84"/>
      <c r="M83" s="84"/>
      <c r="N83" s="84"/>
      <c r="O83" s="84"/>
      <c r="P83" s="1340"/>
      <c r="Q83" s="84"/>
      <c r="T83" s="771"/>
      <c r="Y83" s="771"/>
      <c r="Z83" s="194"/>
      <c r="AA83" s="10">
        <v>1990</v>
      </c>
      <c r="AB83" s="10">
        <f t="shared" ref="AB83:BE83" si="71">AA83+1</f>
        <v>1991</v>
      </c>
      <c r="AC83" s="10">
        <f t="shared" si="71"/>
        <v>1992</v>
      </c>
      <c r="AD83" s="10">
        <f t="shared" si="71"/>
        <v>1993</v>
      </c>
      <c r="AE83" s="10">
        <f t="shared" si="71"/>
        <v>1994</v>
      </c>
      <c r="AF83" s="10">
        <f t="shared" si="71"/>
        <v>1995</v>
      </c>
      <c r="AG83" s="10">
        <f t="shared" si="71"/>
        <v>1996</v>
      </c>
      <c r="AH83" s="10">
        <f t="shared" si="71"/>
        <v>1997</v>
      </c>
      <c r="AI83" s="10">
        <f t="shared" si="71"/>
        <v>1998</v>
      </c>
      <c r="AJ83" s="10">
        <f t="shared" si="71"/>
        <v>1999</v>
      </c>
      <c r="AK83" s="10">
        <f t="shared" si="71"/>
        <v>2000</v>
      </c>
      <c r="AL83" s="10">
        <f t="shared" si="71"/>
        <v>2001</v>
      </c>
      <c r="AM83" s="10">
        <f t="shared" si="71"/>
        <v>2002</v>
      </c>
      <c r="AN83" s="10">
        <f t="shared" si="71"/>
        <v>2003</v>
      </c>
      <c r="AO83" s="10">
        <f t="shared" si="71"/>
        <v>2004</v>
      </c>
      <c r="AP83" s="10">
        <f t="shared" si="71"/>
        <v>2005</v>
      </c>
      <c r="AQ83" s="10">
        <f t="shared" si="71"/>
        <v>2006</v>
      </c>
      <c r="AR83" s="10">
        <f t="shared" si="71"/>
        <v>2007</v>
      </c>
      <c r="AS83" s="10">
        <f t="shared" si="71"/>
        <v>2008</v>
      </c>
      <c r="AT83" s="10">
        <f t="shared" si="71"/>
        <v>2009</v>
      </c>
      <c r="AU83" s="10">
        <f t="shared" si="71"/>
        <v>2010</v>
      </c>
      <c r="AV83" s="10">
        <f t="shared" si="71"/>
        <v>2011</v>
      </c>
      <c r="AW83" s="10">
        <f t="shared" si="71"/>
        <v>2012</v>
      </c>
      <c r="AX83" s="10">
        <f t="shared" si="71"/>
        <v>2013</v>
      </c>
      <c r="AY83" s="10">
        <f t="shared" si="71"/>
        <v>2014</v>
      </c>
      <c r="AZ83" s="10">
        <f t="shared" si="71"/>
        <v>2015</v>
      </c>
      <c r="BA83" s="10">
        <f t="shared" si="71"/>
        <v>2016</v>
      </c>
      <c r="BB83" s="10">
        <f t="shared" si="71"/>
        <v>2017</v>
      </c>
      <c r="BC83" s="10">
        <f t="shared" si="71"/>
        <v>2018</v>
      </c>
      <c r="BD83" s="10">
        <f t="shared" si="71"/>
        <v>2019</v>
      </c>
      <c r="BE83" s="10">
        <f t="shared" si="71"/>
        <v>2020</v>
      </c>
      <c r="BF83" s="10" t="s">
        <v>23</v>
      </c>
      <c r="BG83" s="10" t="s">
        <v>2</v>
      </c>
      <c r="BH83" s="1471"/>
    </row>
    <row r="84" spans="1:60">
      <c r="A84" s="249"/>
      <c r="B84" s="84"/>
      <c r="C84" s="84"/>
      <c r="D84" s="84"/>
      <c r="E84" s="84"/>
      <c r="F84" s="84"/>
      <c r="G84" s="84"/>
      <c r="H84" s="84"/>
      <c r="I84" s="84"/>
      <c r="J84" s="84"/>
      <c r="K84" s="84"/>
      <c r="L84" s="84"/>
      <c r="M84" s="84"/>
      <c r="N84" s="84"/>
      <c r="O84" s="84"/>
      <c r="P84" s="1071"/>
      <c r="Q84" s="84"/>
      <c r="T84" s="636" t="s">
        <v>136</v>
      </c>
      <c r="Y84" s="636" t="s">
        <v>475</v>
      </c>
      <c r="Z84" s="29"/>
      <c r="AA84" s="235"/>
      <c r="AB84" s="15">
        <f t="shared" ref="AB84:AX85" si="72">AB72/$AA72-1</f>
        <v>3.8195969836001264E-3</v>
      </c>
      <c r="AC84" s="15">
        <f t="shared" si="72"/>
        <v>1.9271298473602982E-2</v>
      </c>
      <c r="AD84" s="15">
        <f t="shared" si="72"/>
        <v>-2.7802941317864205E-2</v>
      </c>
      <c r="AE84" s="15">
        <f t="shared" si="72"/>
        <v>6.9758620282482475E-2</v>
      </c>
      <c r="AF84" s="15">
        <f t="shared" si="72"/>
        <v>3.4968750918013436E-2</v>
      </c>
      <c r="AG84" s="15">
        <f t="shared" si="72"/>
        <v>4.0346873894424373E-2</v>
      </c>
      <c r="AH84" s="15">
        <f t="shared" si="72"/>
        <v>2.64917782611096E-2</v>
      </c>
      <c r="AI84" s="15">
        <f t="shared" si="72"/>
        <v>-1.117916027633381E-2</v>
      </c>
      <c r="AJ84" s="15">
        <f t="shared" si="72"/>
        <v>5.1129798148235928E-2</v>
      </c>
      <c r="AK84" s="15">
        <f t="shared" si="72"/>
        <v>7.6083665319589322E-2</v>
      </c>
      <c r="AL84" s="15">
        <f t="shared" si="72"/>
        <v>5.0026905060851057E-2</v>
      </c>
      <c r="AM84" s="15">
        <f t="shared" si="72"/>
        <v>0.12345015593936526</v>
      </c>
      <c r="AN84" s="15">
        <f t="shared" si="72"/>
        <v>0.17030098215593714</v>
      </c>
      <c r="AO84" s="15">
        <f t="shared" si="72"/>
        <v>0.15891565457799528</v>
      </c>
      <c r="AP84" s="15">
        <f t="shared" si="72"/>
        <v>0.21674078895626914</v>
      </c>
      <c r="AQ84" s="15">
        <f t="shared" si="72"/>
        <v>0.19074793212543395</v>
      </c>
      <c r="AR84" s="15">
        <f t="shared" si="72"/>
        <v>0.34091049437342402</v>
      </c>
      <c r="AS84" s="15">
        <f t="shared" si="72"/>
        <v>0.25299234717115482</v>
      </c>
      <c r="AT84" s="15">
        <f t="shared" si="72"/>
        <v>0.14141429676336981</v>
      </c>
      <c r="AU84" s="15">
        <f t="shared" si="72"/>
        <v>0.21134588070918503</v>
      </c>
      <c r="AV84" s="15">
        <f t="shared" si="72"/>
        <v>0.37584820741759972</v>
      </c>
      <c r="AW84" s="15">
        <f t="shared" si="72"/>
        <v>0.50657035452076005</v>
      </c>
      <c r="AX84" s="15">
        <f t="shared" si="72"/>
        <v>0.51036032566775447</v>
      </c>
      <c r="AY84" s="15">
        <f t="shared" ref="AY84:BA92" si="73">AY72/$AA72-1</f>
        <v>0.43066151257227059</v>
      </c>
      <c r="AZ84" s="15">
        <f t="shared" si="73"/>
        <v>0.35912063426645835</v>
      </c>
      <c r="BA84" s="15">
        <f t="shared" si="73"/>
        <v>0.45338688315850373</v>
      </c>
      <c r="BB84" s="15">
        <f t="shared" ref="BB84:BE92" si="74">BB72/$AA72-1</f>
        <v>0.41419031969899578</v>
      </c>
      <c r="BC84" s="15">
        <f t="shared" si="74"/>
        <v>0.30932972985864948</v>
      </c>
      <c r="BD84" s="15">
        <f t="shared" si="74"/>
        <v>-1</v>
      </c>
      <c r="BE84" s="15">
        <f t="shared" si="74"/>
        <v>-1</v>
      </c>
      <c r="BF84" s="25"/>
      <c r="BG84" s="25"/>
      <c r="BH84" s="1491"/>
    </row>
    <row r="85" spans="1:60" s="26" customFormat="1">
      <c r="A85" s="249"/>
      <c r="B85" s="84"/>
      <c r="C85" s="84"/>
      <c r="D85" s="84"/>
      <c r="E85" s="84"/>
      <c r="F85" s="84"/>
      <c r="G85" s="84"/>
      <c r="H85" s="84"/>
      <c r="I85" s="84"/>
      <c r="J85" s="84"/>
      <c r="K85" s="84"/>
      <c r="L85" s="84"/>
      <c r="M85" s="84"/>
      <c r="N85" s="84"/>
      <c r="O85" s="84"/>
      <c r="P85" s="1071"/>
      <c r="Q85" s="84"/>
      <c r="R85" s="1"/>
      <c r="S85" s="1"/>
      <c r="T85" s="636" t="s">
        <v>137</v>
      </c>
      <c r="U85" s="1"/>
      <c r="V85" s="1"/>
      <c r="W85" s="1"/>
      <c r="X85" s="1"/>
      <c r="Y85" s="636" t="s">
        <v>476</v>
      </c>
      <c r="Z85" s="29"/>
      <c r="AA85" s="1847"/>
      <c r="AB85" s="15">
        <f t="shared" ref="AB85:AB92" si="75">AB73/$AA73-1</f>
        <v>-6.5902935730478562E-3</v>
      </c>
      <c r="AC85" s="15">
        <f t="shared" ref="AC85:AX85" si="76">AC73/$AA73-1</f>
        <v>-2.1330225102105693E-2</v>
      </c>
      <c r="AD85" s="15">
        <f t="shared" si="76"/>
        <v>-1.6503647234810126E-2</v>
      </c>
      <c r="AE85" s="15">
        <f t="shared" si="72"/>
        <v>1.0202384420048283E-3</v>
      </c>
      <c r="AF85" s="15">
        <f t="shared" si="76"/>
        <v>1.9524886888245163E-2</v>
      </c>
      <c r="AG85" s="15">
        <f t="shared" si="76"/>
        <v>3.1937700986581996E-2</v>
      </c>
      <c r="AH85" s="15">
        <f t="shared" si="76"/>
        <v>2.0388694246407102E-2</v>
      </c>
      <c r="AI85" s="15">
        <f t="shared" si="76"/>
        <v>-4.2467274277897094E-2</v>
      </c>
      <c r="AJ85" s="15">
        <f t="shared" si="76"/>
        <v>-3.0352565465867398E-2</v>
      </c>
      <c r="AK85" s="15">
        <f t="shared" si="72"/>
        <v>-4.2477956527906535E-3</v>
      </c>
      <c r="AL85" s="15">
        <f t="shared" si="76"/>
        <v>-2.0365712041973794E-2</v>
      </c>
      <c r="AM85" s="15">
        <f t="shared" si="72"/>
        <v>-6.4632816963734463E-3</v>
      </c>
      <c r="AN85" s="15">
        <f t="shared" si="72"/>
        <v>-7.4209001872498348E-3</v>
      </c>
      <c r="AO85" s="15">
        <f t="shared" si="72"/>
        <v>-5.4475334892589711E-3</v>
      </c>
      <c r="AP85" s="15">
        <f t="shared" si="76"/>
        <v>-3.3943162217274669E-2</v>
      </c>
      <c r="AQ85" s="15">
        <f t="shared" si="76"/>
        <v>-4.3240715671094776E-2</v>
      </c>
      <c r="AR85" s="15">
        <f t="shared" si="76"/>
        <v>-5.2911077727165301E-2</v>
      </c>
      <c r="AS85" s="15">
        <f t="shared" si="76"/>
        <v>-0.13395417741758642</v>
      </c>
      <c r="AT85" s="15">
        <f t="shared" si="76"/>
        <v>-0.17038690607395401</v>
      </c>
      <c r="AU85" s="15">
        <f t="shared" si="76"/>
        <v>-0.13245744554757066</v>
      </c>
      <c r="AV85" s="15">
        <f t="shared" si="76"/>
        <v>-0.13888657248885827</v>
      </c>
      <c r="AW85" s="15">
        <f t="shared" si="76"/>
        <v>-0.14390136784202978</v>
      </c>
      <c r="AX85" s="15">
        <f t="shared" si="76"/>
        <v>-0.13111090683649562</v>
      </c>
      <c r="AY85" s="15">
        <f t="shared" si="73"/>
        <v>-0.15615914164549372</v>
      </c>
      <c r="AZ85" s="15">
        <f t="shared" si="73"/>
        <v>-0.17920994490732833</v>
      </c>
      <c r="BA85" s="15">
        <f t="shared" si="73"/>
        <v>-0.2159233163955252</v>
      </c>
      <c r="BB85" s="15">
        <f t="shared" si="74"/>
        <v>-0.23103728494079001</v>
      </c>
      <c r="BC85" s="15">
        <f t="shared" si="74"/>
        <v>-0.24947754109279641</v>
      </c>
      <c r="BD85" s="15">
        <f t="shared" si="74"/>
        <v>-1</v>
      </c>
      <c r="BE85" s="15">
        <f t="shared" si="74"/>
        <v>-1</v>
      </c>
      <c r="BF85" s="25"/>
      <c r="BG85" s="25"/>
      <c r="BH85" s="1491"/>
    </row>
    <row r="86" spans="1:60" s="26" customFormat="1">
      <c r="A86" s="249"/>
      <c r="B86" s="84"/>
      <c r="C86" s="84"/>
      <c r="D86" s="84"/>
      <c r="E86" s="84"/>
      <c r="F86" s="84"/>
      <c r="G86" s="84"/>
      <c r="H86" s="84"/>
      <c r="I86" s="84"/>
      <c r="J86" s="84"/>
      <c r="K86" s="84"/>
      <c r="L86" s="84"/>
      <c r="M86" s="84"/>
      <c r="N86" s="84"/>
      <c r="O86" s="84"/>
      <c r="P86" s="1071"/>
      <c r="Q86" s="84"/>
      <c r="R86" s="1"/>
      <c r="S86" s="1"/>
      <c r="T86" s="636" t="s">
        <v>138</v>
      </c>
      <c r="U86" s="1"/>
      <c r="V86" s="1"/>
      <c r="W86" s="1"/>
      <c r="X86" s="1"/>
      <c r="Y86" s="636" t="s">
        <v>453</v>
      </c>
      <c r="Z86" s="29"/>
      <c r="AA86" s="1847"/>
      <c r="AB86" s="15">
        <f t="shared" si="75"/>
        <v>5.8354222986186199E-2</v>
      </c>
      <c r="AC86" s="15">
        <f t="shared" ref="AC86:AX87" si="77">AC74/$AA74-1</f>
        <v>9.1560567368372592E-2</v>
      </c>
      <c r="AD86" s="15">
        <f t="shared" si="77"/>
        <v>0.1107240258515827</v>
      </c>
      <c r="AE86" s="15">
        <f t="shared" si="77"/>
        <v>0.15744564244823933</v>
      </c>
      <c r="AF86" s="15">
        <f t="shared" si="77"/>
        <v>0.20435807304038711</v>
      </c>
      <c r="AG86" s="15">
        <f t="shared" si="77"/>
        <v>0.23791187518612777</v>
      </c>
      <c r="AH86" s="15">
        <f t="shared" si="77"/>
        <v>0.24693575864753647</v>
      </c>
      <c r="AI86" s="15">
        <f t="shared" si="77"/>
        <v>0.23800996744311353</v>
      </c>
      <c r="AJ86" s="15">
        <f t="shared" si="77"/>
        <v>0.25855857365288371</v>
      </c>
      <c r="AK86" s="15">
        <f t="shared" si="77"/>
        <v>0.25694366027748639</v>
      </c>
      <c r="AL86" s="15">
        <f t="shared" si="77"/>
        <v>0.27780479954981385</v>
      </c>
      <c r="AM86" s="15">
        <f t="shared" si="77"/>
        <v>0.25979251516719271</v>
      </c>
      <c r="AN86" s="15">
        <f t="shared" si="77"/>
        <v>0.23985212672637646</v>
      </c>
      <c r="AO86" s="15">
        <f t="shared" si="77"/>
        <v>0.21038265478675</v>
      </c>
      <c r="AP86" s="15">
        <f t="shared" si="77"/>
        <v>0.18308758260005975</v>
      </c>
      <c r="AQ86" s="15">
        <f t="shared" si="77"/>
        <v>0.16997186119966012</v>
      </c>
      <c r="AR86" s="15">
        <f t="shared" si="77"/>
        <v>0.15638373731079502</v>
      </c>
      <c r="AS86" s="15">
        <f t="shared" si="77"/>
        <v>0.11861961553112299</v>
      </c>
      <c r="AT86" s="15">
        <f t="shared" si="77"/>
        <v>0.10233829734881628</v>
      </c>
      <c r="AU86" s="15">
        <f t="shared" si="77"/>
        <v>0.10485423900232527</v>
      </c>
      <c r="AV86" s="15">
        <f t="shared" si="77"/>
        <v>8.0990968812203468E-2</v>
      </c>
      <c r="AW86" s="15">
        <f t="shared" si="77"/>
        <v>8.5447366968349092E-2</v>
      </c>
      <c r="AX86" s="15">
        <f t="shared" si="77"/>
        <v>7.1046395029707998E-2</v>
      </c>
      <c r="AY86" s="15">
        <f t="shared" si="73"/>
        <v>4.6273429357336804E-2</v>
      </c>
      <c r="AZ86" s="15">
        <f t="shared" si="73"/>
        <v>3.9972875823530707E-2</v>
      </c>
      <c r="BA86" s="15">
        <f t="shared" si="73"/>
        <v>3.0587184566978731E-2</v>
      </c>
      <c r="BB86" s="15">
        <f t="shared" si="74"/>
        <v>2.2862204183955237E-2</v>
      </c>
      <c r="BC86" s="15">
        <f t="shared" si="74"/>
        <v>1.0377748973110723E-2</v>
      </c>
      <c r="BD86" s="15">
        <f t="shared" si="74"/>
        <v>-1</v>
      </c>
      <c r="BE86" s="15">
        <f t="shared" si="74"/>
        <v>-1</v>
      </c>
      <c r="BF86" s="25"/>
      <c r="BG86" s="25"/>
      <c r="BH86" s="1491"/>
    </row>
    <row r="87" spans="1:60" s="26" customFormat="1">
      <c r="A87" s="249"/>
      <c r="B87" s="84"/>
      <c r="C87" s="84"/>
      <c r="D87" s="84"/>
      <c r="E87" s="84"/>
      <c r="F87" s="84"/>
      <c r="G87" s="84"/>
      <c r="H87" s="84"/>
      <c r="I87" s="84"/>
      <c r="J87" s="84"/>
      <c r="K87" s="84"/>
      <c r="L87" s="84"/>
      <c r="M87" s="84"/>
      <c r="N87" s="84"/>
      <c r="O87" s="84"/>
      <c r="P87" s="1071"/>
      <c r="Q87" s="84"/>
      <c r="R87" s="1"/>
      <c r="S87" s="1"/>
      <c r="T87" s="636" t="s">
        <v>139</v>
      </c>
      <c r="U87" s="1"/>
      <c r="V87" s="1"/>
      <c r="W87" s="1"/>
      <c r="X87" s="1"/>
      <c r="Y87" s="40" t="s">
        <v>479</v>
      </c>
      <c r="Z87" s="29"/>
      <c r="AA87" s="1847"/>
      <c r="AB87" s="15">
        <f t="shared" si="75"/>
        <v>-1.7361242456451542E-2</v>
      </c>
      <c r="AC87" s="15">
        <f t="shared" ref="AC87:AX87" si="78">AC75/$AA75-1</f>
        <v>-3.4436612927359445E-2</v>
      </c>
      <c r="AD87" s="15">
        <f t="shared" si="77"/>
        <v>-3.8049529733185095E-3</v>
      </c>
      <c r="AE87" s="15">
        <f t="shared" si="78"/>
        <v>1.6462114676018436E-2</v>
      </c>
      <c r="AF87" s="15">
        <f t="shared" si="78"/>
        <v>5.6506246491850876E-2</v>
      </c>
      <c r="AG87" s="15">
        <f t="shared" si="78"/>
        <v>-4.8175699933019622E-3</v>
      </c>
      <c r="AH87" s="15">
        <f t="shared" si="78"/>
        <v>5.337845447887557E-2</v>
      </c>
      <c r="AI87" s="15">
        <f t="shared" si="78"/>
        <v>0.11404258514226462</v>
      </c>
      <c r="AJ87" s="15">
        <f t="shared" si="78"/>
        <v>0.16454312877422317</v>
      </c>
      <c r="AK87" s="15">
        <f t="shared" si="78"/>
        <v>0.15106526527941355</v>
      </c>
      <c r="AL87" s="15">
        <f t="shared" si="78"/>
        <v>0.1725881743483515</v>
      </c>
      <c r="AM87" s="15">
        <f t="shared" si="78"/>
        <v>0.19241855618585335</v>
      </c>
      <c r="AN87" s="15">
        <f t="shared" si="78"/>
        <v>0.18954538556014944</v>
      </c>
      <c r="AO87" s="15">
        <f t="shared" si="78"/>
        <v>0.25355122399535479</v>
      </c>
      <c r="AP87" s="15">
        <f t="shared" si="78"/>
        <v>0.26380403111624795</v>
      </c>
      <c r="AQ87" s="15">
        <f t="shared" si="78"/>
        <v>0.23519853143851344</v>
      </c>
      <c r="AR87" s="15">
        <f t="shared" si="78"/>
        <v>0.11869390619463016</v>
      </c>
      <c r="AS87" s="15">
        <f t="shared" si="78"/>
        <v>0.18278603119436565</v>
      </c>
      <c r="AT87" s="15">
        <f t="shared" si="78"/>
        <v>0.13867319865099503</v>
      </c>
      <c r="AU87" s="15">
        <f t="shared" si="78"/>
        <v>0.23465081162923851</v>
      </c>
      <c r="AV87" s="15">
        <f t="shared" si="78"/>
        <v>0.26606232383914641</v>
      </c>
      <c r="AW87" s="15">
        <f t="shared" si="78"/>
        <v>0.20070649827168308</v>
      </c>
      <c r="AX87" s="15">
        <f t="shared" si="78"/>
        <v>0.28698130996046212</v>
      </c>
      <c r="AY87" s="15">
        <f t="shared" si="73"/>
        <v>0.21787523323208613</v>
      </c>
      <c r="AZ87" s="15">
        <f t="shared" si="73"/>
        <v>0.19730454717630708</v>
      </c>
      <c r="BA87" s="15">
        <f t="shared" si="73"/>
        <v>-0.25626102090137293</v>
      </c>
      <c r="BB87" s="15">
        <f t="shared" si="74"/>
        <v>-0.243987041616888</v>
      </c>
      <c r="BC87" s="15">
        <f t="shared" si="74"/>
        <v>-0.21568094444052877</v>
      </c>
      <c r="BD87" s="15">
        <f t="shared" si="74"/>
        <v>-1</v>
      </c>
      <c r="BE87" s="15">
        <f t="shared" si="74"/>
        <v>-1</v>
      </c>
      <c r="BF87" s="25"/>
      <c r="BG87" s="25"/>
      <c r="BH87" s="1491"/>
    </row>
    <row r="88" spans="1:60" s="26" customFormat="1">
      <c r="A88" s="249"/>
      <c r="B88" s="84"/>
      <c r="C88" s="84"/>
      <c r="D88" s="84"/>
      <c r="E88" s="84"/>
      <c r="F88" s="84"/>
      <c r="G88" s="84"/>
      <c r="H88" s="84"/>
      <c r="I88" s="84"/>
      <c r="J88" s="84"/>
      <c r="K88" s="84"/>
      <c r="L88" s="84"/>
      <c r="M88" s="84"/>
      <c r="N88" s="84"/>
      <c r="O88" s="84"/>
      <c r="P88" s="1071"/>
      <c r="Q88" s="84"/>
      <c r="R88" s="1"/>
      <c r="S88" s="1"/>
      <c r="T88" s="636" t="s">
        <v>140</v>
      </c>
      <c r="U88" s="1"/>
      <c r="V88" s="1"/>
      <c r="W88" s="1"/>
      <c r="X88" s="1"/>
      <c r="Y88" s="636" t="s">
        <v>477</v>
      </c>
      <c r="Z88" s="29"/>
      <c r="AA88" s="1847"/>
      <c r="AB88" s="15">
        <f t="shared" si="75"/>
        <v>1.9498368962505008E-2</v>
      </c>
      <c r="AC88" s="15">
        <f t="shared" ref="AC88:AX89" si="79">AC76/$AA76-1</f>
        <v>6.9642136134565158E-2</v>
      </c>
      <c r="AD88" s="15">
        <f t="shared" si="79"/>
        <v>0.12852752758502994</v>
      </c>
      <c r="AE88" s="15">
        <f t="shared" si="79"/>
        <v>9.7413129374672502E-2</v>
      </c>
      <c r="AF88" s="15">
        <f t="shared" si="79"/>
        <v>0.16005696385055024</v>
      </c>
      <c r="AG88" s="15">
        <f t="shared" si="79"/>
        <v>0.20137132253538592</v>
      </c>
      <c r="AH88" s="15">
        <f t="shared" si="79"/>
        <v>0.14721427876004656</v>
      </c>
      <c r="AI88" s="15">
        <f t="shared" si="79"/>
        <v>0.14798892781748374</v>
      </c>
      <c r="AJ88" s="15">
        <f t="shared" si="79"/>
        <v>0.1791675214943933</v>
      </c>
      <c r="AK88" s="15">
        <f t="shared" si="79"/>
        <v>0.24170120533549699</v>
      </c>
      <c r="AL88" s="15">
        <f t="shared" si="79"/>
        <v>0.17855379031177909</v>
      </c>
      <c r="AM88" s="15">
        <f t="shared" si="79"/>
        <v>0.22637728886502551</v>
      </c>
      <c r="AN88" s="15">
        <f t="shared" si="79"/>
        <v>0.16758069963745736</v>
      </c>
      <c r="AO88" s="15">
        <f t="shared" si="79"/>
        <v>0.16915457201960682</v>
      </c>
      <c r="AP88" s="15">
        <f t="shared" si="79"/>
        <v>0.21022703296997625</v>
      </c>
      <c r="AQ88" s="15">
        <f t="shared" si="79"/>
        <v>0.13677652001381868</v>
      </c>
      <c r="AR88" s="15">
        <f t="shared" si="79"/>
        <v>0.12441270269995175</v>
      </c>
      <c r="AS88" s="15">
        <f t="shared" si="79"/>
        <v>6.0806897688781003E-2</v>
      </c>
      <c r="AT88" s="15">
        <f t="shared" si="79"/>
        <v>5.4734136604315919E-2</v>
      </c>
      <c r="AU88" s="15">
        <f t="shared" si="79"/>
        <v>0.10400668732725538</v>
      </c>
      <c r="AV88" s="15">
        <f t="shared" si="79"/>
        <v>7.5192952442674876E-2</v>
      </c>
      <c r="AW88" s="15">
        <f t="shared" si="79"/>
        <v>7.6663019707518654E-2</v>
      </c>
      <c r="AX88" s="15">
        <f t="shared" si="79"/>
        <v>3.6998654984626844E-2</v>
      </c>
      <c r="AY88" s="15">
        <f t="shared" si="73"/>
        <v>-2.6374324594508058E-3</v>
      </c>
      <c r="AZ88" s="15">
        <f t="shared" si="73"/>
        <v>-4.7718646116250096E-2</v>
      </c>
      <c r="BA88" s="15">
        <f t="shared" si="73"/>
        <v>-4.2213276912071662E-2</v>
      </c>
      <c r="BB88" s="15">
        <f t="shared" si="74"/>
        <v>1.8786894615005378E-2</v>
      </c>
      <c r="BC88" s="15">
        <f t="shared" si="74"/>
        <v>-0.1034119508738075</v>
      </c>
      <c r="BD88" s="15">
        <f t="shared" si="74"/>
        <v>-1</v>
      </c>
      <c r="BE88" s="15">
        <f t="shared" si="74"/>
        <v>-1</v>
      </c>
      <c r="BF88" s="25"/>
      <c r="BG88" s="25"/>
      <c r="BH88" s="1491"/>
    </row>
    <row r="89" spans="1:60" s="26" customFormat="1">
      <c r="A89" s="249"/>
      <c r="B89" s="84"/>
      <c r="C89" s="84"/>
      <c r="D89" s="84"/>
      <c r="E89" s="84"/>
      <c r="F89" s="84"/>
      <c r="G89" s="84"/>
      <c r="H89" s="84"/>
      <c r="I89" s="84"/>
      <c r="J89" s="84"/>
      <c r="K89" s="84"/>
      <c r="L89" s="84"/>
      <c r="M89" s="84"/>
      <c r="N89" s="84"/>
      <c r="O89" s="84"/>
      <c r="P89" s="1071"/>
      <c r="Q89" s="84"/>
      <c r="R89" s="1"/>
      <c r="S89" s="1"/>
      <c r="T89" s="1456" t="s">
        <v>1059</v>
      </c>
      <c r="U89" s="1"/>
      <c r="V89" s="1"/>
      <c r="W89" s="1"/>
      <c r="X89" s="1"/>
      <c r="Y89" s="636" t="s">
        <v>1247</v>
      </c>
      <c r="Z89" s="29"/>
      <c r="AA89" s="1847"/>
      <c r="AB89" s="15">
        <f t="shared" si="75"/>
        <v>1.8778049328897373E-2</v>
      </c>
      <c r="AC89" s="15">
        <f t="shared" ref="AC89:AX89" si="80">AC77/$AA77-1</f>
        <v>1.7377936838175456E-2</v>
      </c>
      <c r="AD89" s="15">
        <f t="shared" si="79"/>
        <v>-2.6399839342439169E-3</v>
      </c>
      <c r="AE89" s="15">
        <f t="shared" si="80"/>
        <v>2.2884109259792895E-2</v>
      </c>
      <c r="AF89" s="15">
        <f t="shared" si="80"/>
        <v>2.8007278439498462E-2</v>
      </c>
      <c r="AG89" s="15">
        <f t="shared" si="80"/>
        <v>3.690704873795414E-2</v>
      </c>
      <c r="AH89" s="15">
        <f t="shared" si="79"/>
        <v>-2.6214548429520645E-3</v>
      </c>
      <c r="AI89" s="15">
        <f t="shared" si="80"/>
        <v>-9.516754645224379E-2</v>
      </c>
      <c r="AJ89" s="15">
        <f t="shared" si="80"/>
        <v>-9.0301244829454563E-2</v>
      </c>
      <c r="AK89" s="15">
        <f t="shared" si="80"/>
        <v>-8.2384097944213863E-2</v>
      </c>
      <c r="AL89" s="15">
        <f t="shared" si="80"/>
        <v>-0.10262207886824315</v>
      </c>
      <c r="AM89" s="15">
        <f t="shared" si="80"/>
        <v>-0.14258406161485715</v>
      </c>
      <c r="AN89" s="15">
        <f t="shared" si="80"/>
        <v>-0.15527892463697723</v>
      </c>
      <c r="AO89" s="15">
        <f t="shared" si="80"/>
        <v>-0.15576828082189376</v>
      </c>
      <c r="AP89" s="15">
        <f t="shared" si="80"/>
        <v>-0.13933970621343972</v>
      </c>
      <c r="AQ89" s="15">
        <f t="shared" si="80"/>
        <v>-0.13431946116829019</v>
      </c>
      <c r="AR89" s="15">
        <f t="shared" si="80"/>
        <v>-0.14661189161322308</v>
      </c>
      <c r="AS89" s="15">
        <f t="shared" si="80"/>
        <v>-0.21319511519140089</v>
      </c>
      <c r="AT89" s="15">
        <f t="shared" si="80"/>
        <v>-0.29813370904114078</v>
      </c>
      <c r="AU89" s="15">
        <f t="shared" si="80"/>
        <v>-0.28215010200101975</v>
      </c>
      <c r="AV89" s="15">
        <f t="shared" si="80"/>
        <v>-0.28457200621123857</v>
      </c>
      <c r="AW89" s="15">
        <f t="shared" si="80"/>
        <v>-0.28382464875187297</v>
      </c>
      <c r="AX89" s="15">
        <f t="shared" si="80"/>
        <v>-0.25695956468163783</v>
      </c>
      <c r="AY89" s="15">
        <f t="shared" si="73"/>
        <v>-0.2661797842216882</v>
      </c>
      <c r="AZ89" s="15">
        <f t="shared" si="73"/>
        <v>-0.2872225264473498</v>
      </c>
      <c r="BA89" s="15">
        <f t="shared" si="73"/>
        <v>-0.29352149829617158</v>
      </c>
      <c r="BB89" s="15">
        <f t="shared" si="74"/>
        <v>-0.28384541150019127</v>
      </c>
      <c r="BC89" s="15">
        <f t="shared" si="74"/>
        <v>-0.29306597029546444</v>
      </c>
      <c r="BD89" s="15">
        <f t="shared" si="74"/>
        <v>-1</v>
      </c>
      <c r="BE89" s="15">
        <f t="shared" si="74"/>
        <v>-1</v>
      </c>
      <c r="BF89" s="25"/>
      <c r="BG89" s="25"/>
      <c r="BH89" s="1491"/>
    </row>
    <row r="90" spans="1:60" s="26" customFormat="1">
      <c r="A90" s="249"/>
      <c r="B90" s="84"/>
      <c r="C90" s="84"/>
      <c r="D90" s="84"/>
      <c r="E90" s="84"/>
      <c r="F90" s="84"/>
      <c r="G90" s="84"/>
      <c r="H90" s="84"/>
      <c r="I90" s="84"/>
      <c r="J90" s="84"/>
      <c r="K90" s="84"/>
      <c r="L90" s="84"/>
      <c r="M90" s="84"/>
      <c r="N90" s="84"/>
      <c r="O90" s="84"/>
      <c r="P90" s="1071"/>
      <c r="Q90" s="84"/>
      <c r="R90" s="1"/>
      <c r="S90" s="1"/>
      <c r="T90" s="636" t="s">
        <v>141</v>
      </c>
      <c r="U90" s="1"/>
      <c r="V90" s="1"/>
      <c r="W90" s="1"/>
      <c r="X90" s="1"/>
      <c r="Y90" s="636" t="s">
        <v>478</v>
      </c>
      <c r="Z90" s="29"/>
      <c r="AA90" s="1847"/>
      <c r="AB90" s="15">
        <f t="shared" si="75"/>
        <v>7.8514875941506634E-3</v>
      </c>
      <c r="AC90" s="15">
        <f t="shared" ref="AC90:AX90" si="81">AC78/$AA78-1</f>
        <v>8.3007166807008481E-2</v>
      </c>
      <c r="AD90" s="15">
        <f t="shared" si="81"/>
        <v>4.2275319131267253E-2</v>
      </c>
      <c r="AE90" s="15">
        <f t="shared" si="81"/>
        <v>0.19132290329932844</v>
      </c>
      <c r="AF90" s="15">
        <f t="shared" si="81"/>
        <v>0.21386481008396041</v>
      </c>
      <c r="AG90" s="15">
        <f t="shared" si="81"/>
        <v>0.23511511708337074</v>
      </c>
      <c r="AH90" s="15">
        <f t="shared" si="81"/>
        <v>0.29983317024853773</v>
      </c>
      <c r="AI90" s="15">
        <f t="shared" si="81"/>
        <v>0.30994701248790513</v>
      </c>
      <c r="AJ90" s="15">
        <f t="shared" si="81"/>
        <v>0.30645915121822598</v>
      </c>
      <c r="AK90" s="15">
        <f t="shared" si="81"/>
        <v>0.36851381054631194</v>
      </c>
      <c r="AL90" s="15">
        <f t="shared" si="81"/>
        <v>0.35457190142069317</v>
      </c>
      <c r="AM90" s="15">
        <f t="shared" si="81"/>
        <v>0.36477498739972658</v>
      </c>
      <c r="AN90" s="15">
        <f t="shared" si="81"/>
        <v>0.39594075066259404</v>
      </c>
      <c r="AO90" s="15">
        <f t="shared" si="81"/>
        <v>0.36210543000075424</v>
      </c>
      <c r="AP90" s="15">
        <f t="shared" si="81"/>
        <v>0.3197202655618554</v>
      </c>
      <c r="AQ90" s="15">
        <f t="shared" si="81"/>
        <v>0.24663168322867968</v>
      </c>
      <c r="AR90" s="15">
        <f t="shared" si="81"/>
        <v>0.27042569612738987</v>
      </c>
      <c r="AS90" s="15">
        <f t="shared" si="81"/>
        <v>0.32739505085319953</v>
      </c>
      <c r="AT90" s="15">
        <f t="shared" si="81"/>
        <v>0.17475024106946169</v>
      </c>
      <c r="AU90" s="15">
        <f t="shared" si="81"/>
        <v>0.19605466098140689</v>
      </c>
      <c r="AV90" s="15">
        <f t="shared" si="81"/>
        <v>0.16770123083014088</v>
      </c>
      <c r="AW90" s="15">
        <f t="shared" si="81"/>
        <v>0.24299314091198654</v>
      </c>
      <c r="AX90" s="15">
        <f t="shared" si="81"/>
        <v>0.223816760892946</v>
      </c>
      <c r="AY90" s="15">
        <f t="shared" si="73"/>
        <v>0.18734443707365411</v>
      </c>
      <c r="AZ90" s="15">
        <f t="shared" si="73"/>
        <v>0.2067529673095938</v>
      </c>
      <c r="BA90" s="15">
        <f t="shared" si="73"/>
        <v>0.21516882006362348</v>
      </c>
      <c r="BB90" s="15">
        <f t="shared" si="74"/>
        <v>0.22941067452457253</v>
      </c>
      <c r="BC90" s="15">
        <f t="shared" si="74"/>
        <v>0.20583990954237597</v>
      </c>
      <c r="BD90" s="15">
        <f t="shared" si="74"/>
        <v>-1</v>
      </c>
      <c r="BE90" s="15">
        <f t="shared" si="74"/>
        <v>-1</v>
      </c>
      <c r="BF90" s="25"/>
      <c r="BG90" s="25"/>
      <c r="BH90" s="1491"/>
    </row>
    <row r="91" spans="1:60" s="26" customFormat="1" ht="16.5" thickBot="1">
      <c r="A91" s="249"/>
      <c r="B91" s="84"/>
      <c r="C91" s="84"/>
      <c r="D91" s="84"/>
      <c r="E91" s="84"/>
      <c r="F91" s="84"/>
      <c r="G91" s="84"/>
      <c r="H91" s="84"/>
      <c r="I91" s="84"/>
      <c r="J91" s="84"/>
      <c r="K91" s="84"/>
      <c r="L91" s="84"/>
      <c r="M91" s="84"/>
      <c r="N91" s="84"/>
      <c r="O91" s="84"/>
      <c r="P91" s="1071"/>
      <c r="Q91" s="84"/>
      <c r="R91" s="1"/>
      <c r="S91" s="1"/>
      <c r="T91" s="1868" t="s">
        <v>1348</v>
      </c>
      <c r="U91" s="1"/>
      <c r="V91" s="1"/>
      <c r="W91" s="1"/>
      <c r="X91" s="1"/>
      <c r="Y91" s="637" t="s">
        <v>1349</v>
      </c>
      <c r="Z91" s="30"/>
      <c r="AA91" s="1908"/>
      <c r="AB91" s="16">
        <f>AB79/$AA79-1</f>
        <v>-3.0848079851224064E-2</v>
      </c>
      <c r="AC91" s="16">
        <f>AC79/$AA79-1</f>
        <v>-6.9827647114752867E-2</v>
      </c>
      <c r="AD91" s="16">
        <f>AD79/$AA79-1</f>
        <v>-0.10164970172457122</v>
      </c>
      <c r="AE91" s="16">
        <f t="shared" ref="AE91:AX91" si="82">AE79/$AA79-1</f>
        <v>-0.13322035268272125</v>
      </c>
      <c r="AF91" s="16">
        <f t="shared" si="82"/>
        <v>-0.10439936535380256</v>
      </c>
      <c r="AG91" s="16">
        <f t="shared" si="82"/>
        <v>-8.733531987864207E-2</v>
      </c>
      <c r="AH91" s="16">
        <f t="shared" si="82"/>
        <v>-9.3326453850274604E-2</v>
      </c>
      <c r="AI91" s="16">
        <f t="shared" si="82"/>
        <v>-0.1595720594453599</v>
      </c>
      <c r="AJ91" s="16">
        <f t="shared" si="82"/>
        <v>-0.15594576160590568</v>
      </c>
      <c r="AK91" s="16">
        <f t="shared" si="82"/>
        <v>-0.14490999751838907</v>
      </c>
      <c r="AL91" s="16">
        <f t="shared" si="82"/>
        <v>-0.21622508419345554</v>
      </c>
      <c r="AM91" s="16">
        <f t="shared" si="82"/>
        <v>-0.25581168761835493</v>
      </c>
      <c r="AN91" s="16">
        <f t="shared" si="82"/>
        <v>-0.28282608709890722</v>
      </c>
      <c r="AO91" s="16">
        <f t="shared" si="82"/>
        <v>-0.3065010966217302</v>
      </c>
      <c r="AP91" s="16">
        <f t="shared" si="82"/>
        <v>-0.31532133176567212</v>
      </c>
      <c r="AQ91" s="16">
        <f t="shared" si="82"/>
        <v>-0.32517271325396502</v>
      </c>
      <c r="AR91" s="16">
        <f t="shared" si="82"/>
        <v>-0.32382923429604027</v>
      </c>
      <c r="AS91" s="16">
        <f t="shared" si="82"/>
        <v>-0.38787863385587851</v>
      </c>
      <c r="AT91" s="16">
        <f t="shared" si="82"/>
        <v>-0.44054967306970383</v>
      </c>
      <c r="AU91" s="16">
        <f t="shared" si="82"/>
        <v>-0.45652550008522363</v>
      </c>
      <c r="AV91" s="16">
        <f t="shared" si="82"/>
        <v>-0.47444474101712386</v>
      </c>
      <c r="AW91" s="16">
        <f t="shared" si="82"/>
        <v>-0.47267209202792415</v>
      </c>
      <c r="AX91" s="16">
        <f t="shared" si="82"/>
        <v>-0.47146568309319015</v>
      </c>
      <c r="AY91" s="16">
        <f t="shared" si="73"/>
        <v>-0.48730146534963392</v>
      </c>
      <c r="AZ91" s="16">
        <f t="shared" si="73"/>
        <v>-0.50938084650520266</v>
      </c>
      <c r="BA91" s="16">
        <f t="shared" si="73"/>
        <v>-0.52056065507338101</v>
      </c>
      <c r="BB91" s="16">
        <f t="shared" si="74"/>
        <v>-0.5377901471198363</v>
      </c>
      <c r="BC91" s="16">
        <f t="shared" si="74"/>
        <v>-0.53239940263365759</v>
      </c>
      <c r="BD91" s="16">
        <f t="shared" si="74"/>
        <v>-1</v>
      </c>
      <c r="BE91" s="16">
        <f t="shared" si="74"/>
        <v>-1</v>
      </c>
      <c r="BF91" s="27"/>
      <c r="BG91" s="27"/>
      <c r="BH91" s="1491"/>
    </row>
    <row r="92" spans="1:60" s="26" customFormat="1" ht="14.5" thickTop="1">
      <c r="A92" s="249"/>
      <c r="B92" s="84"/>
      <c r="C92" s="84"/>
      <c r="D92" s="84"/>
      <c r="E92" s="84"/>
      <c r="F92" s="84"/>
      <c r="G92" s="84"/>
      <c r="H92" s="84"/>
      <c r="I92" s="84"/>
      <c r="J92" s="84"/>
      <c r="K92" s="84"/>
      <c r="L92" s="84"/>
      <c r="M92" s="84"/>
      <c r="N92" s="84"/>
      <c r="O92" s="84"/>
      <c r="P92" s="1071"/>
      <c r="Q92" s="84"/>
      <c r="R92" s="1"/>
      <c r="S92" s="1"/>
      <c r="T92" s="638" t="s">
        <v>58</v>
      </c>
      <c r="U92" s="1"/>
      <c r="V92" s="1"/>
      <c r="W92" s="1"/>
      <c r="X92" s="1"/>
      <c r="Y92" s="638" t="s">
        <v>0</v>
      </c>
      <c r="Z92" s="31"/>
      <c r="AA92" s="1850"/>
      <c r="AB92" s="17">
        <f t="shared" si="75"/>
        <v>9.8630122034859546E-3</v>
      </c>
      <c r="AC92" s="17">
        <f t="shared" ref="AC92:AX92" si="83">AC80/$AA80-1</f>
        <v>1.7972635752217414E-2</v>
      </c>
      <c r="AD92" s="17">
        <f t="shared" si="83"/>
        <v>1.167954772932589E-2</v>
      </c>
      <c r="AE92" s="17">
        <f t="shared" si="83"/>
        <v>5.8838312225511169E-2</v>
      </c>
      <c r="AF92" s="17">
        <f t="shared" si="83"/>
        <v>6.9377400882806972E-2</v>
      </c>
      <c r="AG92" s="17">
        <f t="shared" si="83"/>
        <v>7.9653963465988298E-2</v>
      </c>
      <c r="AH92" s="17">
        <f t="shared" si="83"/>
        <v>7.3710400336577164E-2</v>
      </c>
      <c r="AI92" s="17">
        <f t="shared" si="83"/>
        <v>3.9273246612000046E-2</v>
      </c>
      <c r="AJ92" s="17">
        <f t="shared" si="83"/>
        <v>7.0711298696976677E-2</v>
      </c>
      <c r="AK92" s="17">
        <f t="shared" si="83"/>
        <v>9.0390891774160265E-2</v>
      </c>
      <c r="AL92" s="17">
        <f t="shared" si="83"/>
        <v>7.7435359959816319E-2</v>
      </c>
      <c r="AM92" s="17">
        <f t="shared" si="83"/>
        <v>0.10234288562532878</v>
      </c>
      <c r="AN92" s="17">
        <f t="shared" si="83"/>
        <v>0.10925292832684108</v>
      </c>
      <c r="AO92" s="17">
        <f t="shared" si="83"/>
        <v>0.10507871234595356</v>
      </c>
      <c r="AP92" s="17">
        <f t="shared" si="83"/>
        <v>0.11116200905267171</v>
      </c>
      <c r="AQ92" s="17">
        <f t="shared" si="83"/>
        <v>9.1147341521929715E-2</v>
      </c>
      <c r="AR92" s="17">
        <f t="shared" si="83"/>
        <v>0.12168782457371874</v>
      </c>
      <c r="AS92" s="17">
        <f t="shared" si="83"/>
        <v>6.0773283027261149E-2</v>
      </c>
      <c r="AT92" s="1618">
        <f t="shared" si="83"/>
        <v>1.0763359264489569E-3</v>
      </c>
      <c r="AU92" s="17">
        <f t="shared" si="83"/>
        <v>4.5197845504704182E-2</v>
      </c>
      <c r="AV92" s="17">
        <f t="shared" si="83"/>
        <v>8.815454617621743E-2</v>
      </c>
      <c r="AW92" s="17">
        <f t="shared" si="83"/>
        <v>0.12355271056046235</v>
      </c>
      <c r="AX92" s="17">
        <f t="shared" si="83"/>
        <v>0.13152030264275871</v>
      </c>
      <c r="AY92" s="17">
        <f t="shared" si="73"/>
        <v>8.7075209012053456E-2</v>
      </c>
      <c r="AZ92" s="17">
        <f t="shared" si="73"/>
        <v>5.2461785438894237E-2</v>
      </c>
      <c r="BA92" s="17">
        <f t="shared" si="73"/>
        <v>3.5572130269882374E-2</v>
      </c>
      <c r="BB92" s="17">
        <f t="shared" si="74"/>
        <v>2.2222742104417659E-2</v>
      </c>
      <c r="BC92" s="17">
        <f t="shared" si="74"/>
        <v>-2.2444528467272851E-2</v>
      </c>
      <c r="BD92" s="17">
        <f t="shared" si="74"/>
        <v>-1</v>
      </c>
      <c r="BE92" s="17">
        <f t="shared" si="74"/>
        <v>-1</v>
      </c>
      <c r="BF92" s="28"/>
      <c r="BG92" s="28"/>
      <c r="BH92" s="1491"/>
    </row>
    <row r="93" spans="1:60" s="26" customFormat="1">
      <c r="A93" s="249"/>
      <c r="B93" s="84"/>
      <c r="C93" s="84"/>
      <c r="D93" s="84"/>
      <c r="E93" s="84"/>
      <c r="F93" s="84"/>
      <c r="G93" s="84"/>
      <c r="H93" s="84"/>
      <c r="I93" s="84"/>
      <c r="J93" s="84"/>
      <c r="K93" s="84"/>
      <c r="L93" s="84"/>
      <c r="M93" s="84"/>
      <c r="N93" s="84"/>
      <c r="O93" s="84"/>
      <c r="P93" s="249"/>
      <c r="Q93" s="84"/>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98"/>
    </row>
    <row r="94" spans="1:60">
      <c r="A94" s="249"/>
      <c r="B94" s="84"/>
      <c r="C94" s="84"/>
      <c r="D94" s="84"/>
      <c r="E94" s="84"/>
      <c r="F94" s="84"/>
      <c r="G94" s="84"/>
      <c r="H94" s="84"/>
      <c r="I94" s="84"/>
      <c r="J94" s="84"/>
      <c r="K94" s="84"/>
      <c r="L94" s="84"/>
      <c r="M94" s="84"/>
      <c r="N94" s="84"/>
      <c r="O94" s="84"/>
      <c r="P94" s="249"/>
      <c r="Q94" s="84"/>
      <c r="T94" s="795" t="s">
        <v>279</v>
      </c>
      <c r="Y94" s="1" t="s">
        <v>769</v>
      </c>
    </row>
    <row r="95" spans="1:60">
      <c r="A95" s="249"/>
      <c r="B95" s="84"/>
      <c r="C95" s="84"/>
      <c r="D95" s="84"/>
      <c r="E95" s="84"/>
      <c r="F95" s="84"/>
      <c r="G95" s="84"/>
      <c r="H95" s="84"/>
      <c r="I95" s="84"/>
      <c r="J95" s="84"/>
      <c r="K95" s="84"/>
      <c r="L95" s="84"/>
      <c r="M95" s="84"/>
      <c r="N95" s="84"/>
      <c r="O95" s="84"/>
      <c r="P95" s="1340"/>
      <c r="Q95" s="84"/>
      <c r="T95" s="771"/>
      <c r="Y95" s="771"/>
      <c r="Z95" s="194"/>
      <c r="AA95" s="10">
        <v>1990</v>
      </c>
      <c r="AB95" s="10">
        <f t="shared" ref="AB95:BE95" si="84">AA95+1</f>
        <v>1991</v>
      </c>
      <c r="AC95" s="10">
        <f t="shared" si="84"/>
        <v>1992</v>
      </c>
      <c r="AD95" s="10">
        <f t="shared" si="84"/>
        <v>1993</v>
      </c>
      <c r="AE95" s="10">
        <f t="shared" si="84"/>
        <v>1994</v>
      </c>
      <c r="AF95" s="10">
        <f t="shared" si="84"/>
        <v>1995</v>
      </c>
      <c r="AG95" s="10">
        <f t="shared" si="84"/>
        <v>1996</v>
      </c>
      <c r="AH95" s="10">
        <f t="shared" si="84"/>
        <v>1997</v>
      </c>
      <c r="AI95" s="10">
        <f t="shared" si="84"/>
        <v>1998</v>
      </c>
      <c r="AJ95" s="10">
        <f t="shared" si="84"/>
        <v>1999</v>
      </c>
      <c r="AK95" s="10">
        <f t="shared" si="84"/>
        <v>2000</v>
      </c>
      <c r="AL95" s="10">
        <f t="shared" si="84"/>
        <v>2001</v>
      </c>
      <c r="AM95" s="10">
        <f t="shared" si="84"/>
        <v>2002</v>
      </c>
      <c r="AN95" s="10">
        <f t="shared" si="84"/>
        <v>2003</v>
      </c>
      <c r="AO95" s="10">
        <f t="shared" si="84"/>
        <v>2004</v>
      </c>
      <c r="AP95" s="10">
        <f t="shared" si="84"/>
        <v>2005</v>
      </c>
      <c r="AQ95" s="10">
        <f t="shared" si="84"/>
        <v>2006</v>
      </c>
      <c r="AR95" s="10">
        <f t="shared" si="84"/>
        <v>2007</v>
      </c>
      <c r="AS95" s="10">
        <f t="shared" si="84"/>
        <v>2008</v>
      </c>
      <c r="AT95" s="10">
        <f t="shared" si="84"/>
        <v>2009</v>
      </c>
      <c r="AU95" s="10">
        <f t="shared" si="84"/>
        <v>2010</v>
      </c>
      <c r="AV95" s="10">
        <f t="shared" si="84"/>
        <v>2011</v>
      </c>
      <c r="AW95" s="10">
        <f t="shared" si="84"/>
        <v>2012</v>
      </c>
      <c r="AX95" s="10">
        <f t="shared" si="84"/>
        <v>2013</v>
      </c>
      <c r="AY95" s="10">
        <f t="shared" si="84"/>
        <v>2014</v>
      </c>
      <c r="AZ95" s="10">
        <f t="shared" si="84"/>
        <v>2015</v>
      </c>
      <c r="BA95" s="10">
        <f t="shared" si="84"/>
        <v>2016</v>
      </c>
      <c r="BB95" s="10">
        <f t="shared" si="84"/>
        <v>2017</v>
      </c>
      <c r="BC95" s="10">
        <f t="shared" si="84"/>
        <v>2018</v>
      </c>
      <c r="BD95" s="10">
        <f t="shared" si="84"/>
        <v>2019</v>
      </c>
      <c r="BE95" s="10">
        <f t="shared" si="84"/>
        <v>2020</v>
      </c>
      <c r="BF95" s="10" t="s">
        <v>23</v>
      </c>
      <c r="BG95" s="10" t="s">
        <v>2</v>
      </c>
      <c r="BH95" s="1471"/>
    </row>
    <row r="96" spans="1:60">
      <c r="A96" s="249"/>
      <c r="B96" s="84"/>
      <c r="C96" s="84"/>
      <c r="D96" s="84"/>
      <c r="E96" s="84"/>
      <c r="F96" s="84"/>
      <c r="G96" s="84"/>
      <c r="H96" s="84"/>
      <c r="I96" s="84"/>
      <c r="J96" s="84"/>
      <c r="K96" s="84"/>
      <c r="L96" s="84"/>
      <c r="M96" s="84"/>
      <c r="N96" s="84"/>
      <c r="O96" s="84"/>
      <c r="P96" s="1071"/>
      <c r="Q96" s="84"/>
      <c r="T96" s="636" t="s">
        <v>136</v>
      </c>
      <c r="Y96" s="636" t="s">
        <v>475</v>
      </c>
      <c r="Z96" s="29"/>
      <c r="AA96" s="1902"/>
      <c r="AB96" s="235"/>
      <c r="AC96" s="235"/>
      <c r="AD96" s="235"/>
      <c r="AE96" s="235"/>
      <c r="AF96" s="235"/>
      <c r="AG96" s="235"/>
      <c r="AH96" s="235"/>
      <c r="AI96" s="235"/>
      <c r="AJ96" s="235"/>
      <c r="AK96" s="235"/>
      <c r="AL96" s="235"/>
      <c r="AM96" s="235"/>
      <c r="AN96" s="235"/>
      <c r="AO96" s="235"/>
      <c r="AP96" s="235"/>
      <c r="AQ96" s="15">
        <f t="shared" ref="AQ96:BE97" si="85">AQ72/$AP72-1</f>
        <v>-2.1362690448745614E-2</v>
      </c>
      <c r="AR96" s="15">
        <f t="shared" si="85"/>
        <v>0.10205107492423982</v>
      </c>
      <c r="AS96" s="15">
        <f t="shared" si="85"/>
        <v>2.9793986150478791E-2</v>
      </c>
      <c r="AT96" s="15">
        <f t="shared" si="85"/>
        <v>-6.1908413753035463E-2</v>
      </c>
      <c r="AU96" s="15">
        <f t="shared" si="85"/>
        <v>-4.4339010379622623E-3</v>
      </c>
      <c r="AV96" s="15">
        <f t="shared" si="85"/>
        <v>0.13076525411613282</v>
      </c>
      <c r="AW96" s="15">
        <f t="shared" si="85"/>
        <v>0.23820156946748638</v>
      </c>
      <c r="AX96" s="15">
        <f>AX72/$AP72-1</f>
        <v>0.24131642448130197</v>
      </c>
      <c r="AY96" s="15">
        <f>AY72/$AP72-1</f>
        <v>0.17581454123807627</v>
      </c>
      <c r="AZ96" s="15">
        <f>AZ72/$AP72-1</f>
        <v>0.11701740140751249</v>
      </c>
      <c r="BA96" s="15">
        <f t="shared" si="85"/>
        <v>0.19449179015789531</v>
      </c>
      <c r="BB96" s="15">
        <f t="shared" si="85"/>
        <v>0.16227739920850404</v>
      </c>
      <c r="BC96" s="15">
        <f t="shared" si="85"/>
        <v>7.6095863426920873E-2</v>
      </c>
      <c r="BD96" s="15">
        <f t="shared" si="85"/>
        <v>-1</v>
      </c>
      <c r="BE96" s="15">
        <f t="shared" si="85"/>
        <v>-1</v>
      </c>
      <c r="BF96" s="25"/>
      <c r="BG96" s="25"/>
      <c r="BH96" s="1491"/>
    </row>
    <row r="97" spans="1:60" s="26" customFormat="1">
      <c r="A97" s="249"/>
      <c r="B97" s="84"/>
      <c r="C97" s="84"/>
      <c r="D97" s="84"/>
      <c r="E97" s="84"/>
      <c r="F97" s="84"/>
      <c r="G97" s="84"/>
      <c r="H97" s="84"/>
      <c r="I97" s="84"/>
      <c r="J97" s="84"/>
      <c r="K97" s="84"/>
      <c r="L97" s="84"/>
      <c r="M97" s="84"/>
      <c r="N97" s="84"/>
      <c r="O97" s="84"/>
      <c r="P97" s="1071"/>
      <c r="Q97" s="84"/>
      <c r="R97" s="1"/>
      <c r="S97" s="1"/>
      <c r="T97" s="636" t="s">
        <v>137</v>
      </c>
      <c r="U97" s="1"/>
      <c r="V97" s="1"/>
      <c r="W97" s="1"/>
      <c r="X97" s="1"/>
      <c r="Y97" s="636" t="s">
        <v>476</v>
      </c>
      <c r="Z97" s="29"/>
      <c r="AA97" s="1902"/>
      <c r="AB97" s="235"/>
      <c r="AC97" s="235"/>
      <c r="AD97" s="235"/>
      <c r="AE97" s="235"/>
      <c r="AF97" s="235"/>
      <c r="AG97" s="235"/>
      <c r="AH97" s="235"/>
      <c r="AI97" s="235"/>
      <c r="AJ97" s="235"/>
      <c r="AK97" s="235"/>
      <c r="AL97" s="235"/>
      <c r="AM97" s="235"/>
      <c r="AN97" s="235"/>
      <c r="AO97" s="235"/>
      <c r="AP97" s="235"/>
      <c r="AQ97" s="15">
        <f t="shared" si="85"/>
        <v>-9.6242302628483101E-3</v>
      </c>
      <c r="AR97" s="15">
        <f t="shared" ref="AQ97:BE104" si="86">AR73/$AP73-1</f>
        <v>-1.9634368049632922E-2</v>
      </c>
      <c r="AS97" s="15">
        <f t="shared" si="86"/>
        <v>-0.1035249804036944</v>
      </c>
      <c r="AT97" s="15">
        <f t="shared" si="86"/>
        <v>-0.14123780146294729</v>
      </c>
      <c r="AU97" s="15">
        <f t="shared" si="86"/>
        <v>-0.10197565968934497</v>
      </c>
      <c r="AV97" s="15">
        <f t="shared" si="86"/>
        <v>-0.10863067903173029</v>
      </c>
      <c r="AW97" s="15">
        <f t="shared" si="86"/>
        <v>-0.11382167313998726</v>
      </c>
      <c r="AX97" s="15">
        <f t="shared" si="86"/>
        <v>-0.1005818092879901</v>
      </c>
      <c r="AY97" s="15">
        <f t="shared" ref="AY97:AZ104" si="87">AY73/$AP73-1</f>
        <v>-0.12651013340863737</v>
      </c>
      <c r="AZ97" s="15">
        <f t="shared" si="87"/>
        <v>-0.15037084466320538</v>
      </c>
      <c r="BA97" s="15">
        <f t="shared" si="86"/>
        <v>-0.18837416915957839</v>
      </c>
      <c r="BB97" s="15">
        <f>BB73/$AP73-1</f>
        <v>-0.20401917880513309</v>
      </c>
      <c r="BC97" s="15">
        <f t="shared" si="86"/>
        <v>-0.22310734777284114</v>
      </c>
      <c r="BD97" s="15">
        <f t="shared" si="86"/>
        <v>-1</v>
      </c>
      <c r="BE97" s="15">
        <f t="shared" si="86"/>
        <v>-1</v>
      </c>
      <c r="BF97" s="25"/>
      <c r="BG97" s="25"/>
      <c r="BH97" s="1491"/>
    </row>
    <row r="98" spans="1:60" s="26" customFormat="1">
      <c r="A98" s="249"/>
      <c r="B98" s="84"/>
      <c r="C98" s="84"/>
      <c r="D98" s="84"/>
      <c r="E98" s="84"/>
      <c r="F98" s="84"/>
      <c r="G98" s="84"/>
      <c r="H98" s="84"/>
      <c r="I98" s="84"/>
      <c r="J98" s="84"/>
      <c r="K98" s="84"/>
      <c r="L98" s="84"/>
      <c r="M98" s="84"/>
      <c r="N98" s="84"/>
      <c r="O98" s="84"/>
      <c r="P98" s="1071"/>
      <c r="Q98" s="84"/>
      <c r="R98" s="1"/>
      <c r="S98" s="1"/>
      <c r="T98" s="636" t="s">
        <v>138</v>
      </c>
      <c r="U98" s="1"/>
      <c r="V98" s="1"/>
      <c r="W98" s="1"/>
      <c r="X98" s="1"/>
      <c r="Y98" s="636" t="s">
        <v>453</v>
      </c>
      <c r="Z98" s="29"/>
      <c r="AA98" s="1902"/>
      <c r="AB98" s="235"/>
      <c r="AC98" s="235"/>
      <c r="AD98" s="235"/>
      <c r="AE98" s="235"/>
      <c r="AF98" s="235"/>
      <c r="AG98" s="235"/>
      <c r="AH98" s="235"/>
      <c r="AI98" s="235"/>
      <c r="AJ98" s="235"/>
      <c r="AK98" s="235"/>
      <c r="AL98" s="235"/>
      <c r="AM98" s="235"/>
      <c r="AN98" s="235"/>
      <c r="AO98" s="235"/>
      <c r="AP98" s="235"/>
      <c r="AQ98" s="15">
        <f t="shared" si="86"/>
        <v>-1.1086010531507262E-2</v>
      </c>
      <c r="AR98" s="15">
        <f t="shared" si="86"/>
        <v>-2.2571317358075937E-2</v>
      </c>
      <c r="AS98" s="15">
        <f t="shared" si="86"/>
        <v>-5.4491288740649346E-2</v>
      </c>
      <c r="AT98" s="15">
        <f t="shared" si="86"/>
        <v>-6.8253007164339907E-2</v>
      </c>
      <c r="AU98" s="15">
        <f t="shared" si="86"/>
        <v>-6.6126417645092528E-2</v>
      </c>
      <c r="AV98" s="15">
        <f t="shared" si="86"/>
        <v>-8.6296750375386089E-2</v>
      </c>
      <c r="AW98" s="15">
        <f t="shared" si="86"/>
        <v>-8.2529997835940172E-2</v>
      </c>
      <c r="AX98" s="15">
        <f t="shared" si="86"/>
        <v>-9.4702361193006568E-2</v>
      </c>
      <c r="AY98" s="15">
        <f t="shared" si="87"/>
        <v>-0.11564161035487153</v>
      </c>
      <c r="AZ98" s="15">
        <f t="shared" si="87"/>
        <v>-0.12096712777764707</v>
      </c>
      <c r="BA98" s="15">
        <f t="shared" si="86"/>
        <v>-0.12890034539787198</v>
      </c>
      <c r="BB98" s="15">
        <f t="shared" si="86"/>
        <v>-0.13542985386084339</v>
      </c>
      <c r="BC98" s="15">
        <f t="shared" si="86"/>
        <v>-0.14598228919568768</v>
      </c>
      <c r="BD98" s="15">
        <f t="shared" si="86"/>
        <v>-1</v>
      </c>
      <c r="BE98" s="15">
        <f t="shared" si="86"/>
        <v>-1</v>
      </c>
      <c r="BF98" s="25"/>
      <c r="BG98" s="25"/>
      <c r="BH98" s="1491"/>
    </row>
    <row r="99" spans="1:60" s="26" customFormat="1">
      <c r="A99" s="249"/>
      <c r="B99" s="84"/>
      <c r="C99" s="84"/>
      <c r="D99" s="84"/>
      <c r="E99" s="84"/>
      <c r="F99" s="84"/>
      <c r="G99" s="84"/>
      <c r="H99" s="84"/>
      <c r="I99" s="84"/>
      <c r="J99" s="84"/>
      <c r="K99" s="84"/>
      <c r="L99" s="84"/>
      <c r="M99" s="84"/>
      <c r="N99" s="84"/>
      <c r="O99" s="84"/>
      <c r="P99" s="1071"/>
      <c r="Q99" s="84"/>
      <c r="R99" s="1"/>
      <c r="S99" s="1"/>
      <c r="T99" s="636" t="s">
        <v>139</v>
      </c>
      <c r="U99" s="1"/>
      <c r="V99" s="1"/>
      <c r="W99" s="1"/>
      <c r="X99" s="1"/>
      <c r="Y99" s="40" t="s">
        <v>480</v>
      </c>
      <c r="Z99" s="29"/>
      <c r="AA99" s="1902"/>
      <c r="AB99" s="235"/>
      <c r="AC99" s="235"/>
      <c r="AD99" s="235"/>
      <c r="AE99" s="235"/>
      <c r="AF99" s="235"/>
      <c r="AG99" s="235"/>
      <c r="AH99" s="235"/>
      <c r="AI99" s="235"/>
      <c r="AJ99" s="235"/>
      <c r="AK99" s="235"/>
      <c r="AL99" s="235"/>
      <c r="AM99" s="235"/>
      <c r="AN99" s="235"/>
      <c r="AO99" s="235"/>
      <c r="AP99" s="235"/>
      <c r="AQ99" s="15">
        <f t="shared" si="86"/>
        <v>-2.2634442503296048E-2</v>
      </c>
      <c r="AR99" s="15">
        <f t="shared" si="86"/>
        <v>-0.1148201155787183</v>
      </c>
      <c r="AS99" s="15">
        <f t="shared" si="86"/>
        <v>-6.4106457905758862E-2</v>
      </c>
      <c r="AT99" s="15">
        <f t="shared" si="86"/>
        <v>-9.9011262335293893E-2</v>
      </c>
      <c r="AU99" s="15">
        <f t="shared" si="86"/>
        <v>-2.3067832329399907E-2</v>
      </c>
      <c r="AV99" s="15">
        <f t="shared" si="86"/>
        <v>1.7869010284006226E-3</v>
      </c>
      <c r="AW99" s="15">
        <f t="shared" si="86"/>
        <v>-4.9926674777919788E-2</v>
      </c>
      <c r="AX99" s="15">
        <f t="shared" si="86"/>
        <v>1.8339298082269195E-2</v>
      </c>
      <c r="AY99" s="15">
        <f t="shared" si="87"/>
        <v>-3.6341708645758475E-2</v>
      </c>
      <c r="AZ99" s="15">
        <f t="shared" si="87"/>
        <v>-5.2618509122182133E-2</v>
      </c>
      <c r="BA99" s="15">
        <f t="shared" si="86"/>
        <v>-0.41150766987052279</v>
      </c>
      <c r="BB99" s="15">
        <f t="shared" si="86"/>
        <v>-0.40179573749628905</v>
      </c>
      <c r="BC99" s="15">
        <f t="shared" si="86"/>
        <v>-0.37939820079009734</v>
      </c>
      <c r="BD99" s="15">
        <f t="shared" si="86"/>
        <v>-1</v>
      </c>
      <c r="BE99" s="15">
        <f t="shared" si="86"/>
        <v>-1</v>
      </c>
      <c r="BF99" s="25"/>
      <c r="BG99" s="25"/>
      <c r="BH99" s="1491"/>
    </row>
    <row r="100" spans="1:60" s="26" customFormat="1">
      <c r="A100" s="249"/>
      <c r="B100" s="84"/>
      <c r="C100" s="84"/>
      <c r="D100" s="84"/>
      <c r="E100" s="84"/>
      <c r="F100" s="84"/>
      <c r="G100" s="84"/>
      <c r="H100" s="84"/>
      <c r="I100" s="84"/>
      <c r="J100" s="84"/>
      <c r="K100" s="84"/>
      <c r="L100" s="84"/>
      <c r="M100" s="84"/>
      <c r="N100" s="84"/>
      <c r="O100" s="84"/>
      <c r="P100" s="1071"/>
      <c r="Q100" s="84"/>
      <c r="R100" s="1"/>
      <c r="S100" s="1"/>
      <c r="T100" s="636" t="s">
        <v>140</v>
      </c>
      <c r="U100" s="1"/>
      <c r="V100" s="1"/>
      <c r="W100" s="1"/>
      <c r="X100" s="1"/>
      <c r="Y100" s="636" t="s">
        <v>477</v>
      </c>
      <c r="Z100" s="29"/>
      <c r="AA100" s="1902"/>
      <c r="AB100" s="235"/>
      <c r="AC100" s="235"/>
      <c r="AD100" s="235"/>
      <c r="AE100" s="235"/>
      <c r="AF100" s="235"/>
      <c r="AG100" s="235"/>
      <c r="AH100" s="235"/>
      <c r="AI100" s="235"/>
      <c r="AJ100" s="235"/>
      <c r="AK100" s="235"/>
      <c r="AL100" s="235"/>
      <c r="AM100" s="235"/>
      <c r="AN100" s="235"/>
      <c r="AO100" s="235"/>
      <c r="AP100" s="235"/>
      <c r="AQ100" s="15">
        <f t="shared" si="86"/>
        <v>-6.0691515686858488E-2</v>
      </c>
      <c r="AR100" s="15">
        <f t="shared" si="86"/>
        <v>-7.0907629669641703E-2</v>
      </c>
      <c r="AS100" s="15">
        <f t="shared" si="86"/>
        <v>-0.12346454938666207</v>
      </c>
      <c r="AT100" s="15">
        <f t="shared" si="86"/>
        <v>-0.12848241869467292</v>
      </c>
      <c r="AU100" s="15">
        <f t="shared" si="86"/>
        <v>-8.7768941486994434E-2</v>
      </c>
      <c r="AV100" s="15">
        <f t="shared" si="86"/>
        <v>-0.11157747831489007</v>
      </c>
      <c r="AW100" s="15">
        <f t="shared" si="86"/>
        <v>-0.11036277460658162</v>
      </c>
      <c r="AX100" s="15">
        <f t="shared" si="86"/>
        <v>-0.14313709185642265</v>
      </c>
      <c r="AY100" s="15">
        <f t="shared" si="87"/>
        <v>-0.1758880438383893</v>
      </c>
      <c r="AZ100" s="15">
        <f t="shared" si="87"/>
        <v>-0.2131382559297248</v>
      </c>
      <c r="BA100" s="15">
        <f t="shared" si="86"/>
        <v>-0.20858921756403248</v>
      </c>
      <c r="BB100" s="15">
        <f t="shared" si="86"/>
        <v>-0.1581853099787105</v>
      </c>
      <c r="BC100" s="15">
        <f t="shared" si="86"/>
        <v>-0.25915714597292794</v>
      </c>
      <c r="BD100" s="15">
        <f t="shared" si="86"/>
        <v>-1</v>
      </c>
      <c r="BE100" s="15">
        <f t="shared" si="86"/>
        <v>-1</v>
      </c>
      <c r="BF100" s="25"/>
      <c r="BG100" s="25"/>
      <c r="BH100" s="1491"/>
    </row>
    <row r="101" spans="1:60" s="26" customFormat="1">
      <c r="A101" s="249"/>
      <c r="B101" s="84"/>
      <c r="C101" s="84"/>
      <c r="D101" s="84"/>
      <c r="E101" s="84"/>
      <c r="F101" s="84"/>
      <c r="G101" s="84"/>
      <c r="H101" s="84"/>
      <c r="I101" s="84"/>
      <c r="J101" s="84"/>
      <c r="K101" s="84"/>
      <c r="L101" s="84"/>
      <c r="M101" s="84"/>
      <c r="N101" s="84"/>
      <c r="O101" s="84"/>
      <c r="P101" s="1071"/>
      <c r="Q101" s="84"/>
      <c r="R101" s="1"/>
      <c r="S101" s="1"/>
      <c r="T101" s="1456" t="s">
        <v>1059</v>
      </c>
      <c r="U101" s="1"/>
      <c r="V101" s="1"/>
      <c r="W101" s="1"/>
      <c r="X101" s="1"/>
      <c r="Y101" s="636" t="s">
        <v>1247</v>
      </c>
      <c r="Z101" s="29"/>
      <c r="AA101" s="1902"/>
      <c r="AB101" s="235"/>
      <c r="AC101" s="235"/>
      <c r="AD101" s="235"/>
      <c r="AE101" s="235"/>
      <c r="AF101" s="235"/>
      <c r="AG101" s="235"/>
      <c r="AH101" s="235"/>
      <c r="AI101" s="235"/>
      <c r="AJ101" s="235"/>
      <c r="AK101" s="235"/>
      <c r="AL101" s="235"/>
      <c r="AM101" s="235"/>
      <c r="AN101" s="235"/>
      <c r="AO101" s="235"/>
      <c r="AP101" s="235"/>
      <c r="AQ101" s="15">
        <f t="shared" si="86"/>
        <v>5.8330157454604681E-3</v>
      </c>
      <c r="AR101" s="15">
        <f t="shared" si="86"/>
        <v>-8.4495421158430339E-3</v>
      </c>
      <c r="AS101" s="15">
        <f t="shared" si="86"/>
        <v>-8.5812497115472675E-2</v>
      </c>
      <c r="AT101" s="15">
        <f t="shared" si="86"/>
        <v>-0.18450253134029349</v>
      </c>
      <c r="AU101" s="15">
        <f t="shared" si="86"/>
        <v>-0.16593120051962829</v>
      </c>
      <c r="AV101" s="15">
        <f t="shared" si="86"/>
        <v>-0.16874520765775647</v>
      </c>
      <c r="AW101" s="15">
        <f t="shared" si="86"/>
        <v>-0.16787685406370667</v>
      </c>
      <c r="AX101" s="15">
        <f t="shared" si="86"/>
        <v>-0.13666235019477646</v>
      </c>
      <c r="AY101" s="15">
        <f t="shared" si="87"/>
        <v>-0.14737531047261743</v>
      </c>
      <c r="AZ101" s="15">
        <f t="shared" si="87"/>
        <v>-0.17182484343884963</v>
      </c>
      <c r="BA101" s="15">
        <f t="shared" si="86"/>
        <v>-0.17914361008150348</v>
      </c>
      <c r="BB101" s="15">
        <f t="shared" si="86"/>
        <v>-0.16790097827214079</v>
      </c>
      <c r="BC101" s="15">
        <f t="shared" si="86"/>
        <v>-0.17861433273015392</v>
      </c>
      <c r="BD101" s="15">
        <f t="shared" si="86"/>
        <v>-1</v>
      </c>
      <c r="BE101" s="15">
        <f t="shared" si="86"/>
        <v>-1</v>
      </c>
      <c r="BF101" s="25"/>
      <c r="BG101" s="25"/>
      <c r="BH101" s="1491"/>
    </row>
    <row r="102" spans="1:60" s="26" customFormat="1">
      <c r="A102" s="249"/>
      <c r="B102" s="84"/>
      <c r="C102" s="84"/>
      <c r="D102" s="84"/>
      <c r="E102" s="84"/>
      <c r="F102" s="84"/>
      <c r="G102" s="84"/>
      <c r="H102" s="84"/>
      <c r="I102" s="84"/>
      <c r="J102" s="84"/>
      <c r="K102" s="84"/>
      <c r="L102" s="84"/>
      <c r="M102" s="84"/>
      <c r="N102" s="84"/>
      <c r="O102" s="84"/>
      <c r="P102" s="1071"/>
      <c r="Q102" s="84"/>
      <c r="R102" s="1"/>
      <c r="S102" s="1"/>
      <c r="T102" s="636" t="s">
        <v>141</v>
      </c>
      <c r="U102" s="1"/>
      <c r="V102" s="1"/>
      <c r="W102" s="1"/>
      <c r="X102" s="1"/>
      <c r="Y102" s="636" t="s">
        <v>478</v>
      </c>
      <c r="Z102" s="29"/>
      <c r="AA102" s="1902"/>
      <c r="AB102" s="235"/>
      <c r="AC102" s="235"/>
      <c r="AD102" s="235"/>
      <c r="AE102" s="235"/>
      <c r="AF102" s="235"/>
      <c r="AG102" s="235"/>
      <c r="AH102" s="235"/>
      <c r="AI102" s="235"/>
      <c r="AJ102" s="235"/>
      <c r="AK102" s="235"/>
      <c r="AL102" s="235"/>
      <c r="AM102" s="235"/>
      <c r="AN102" s="235"/>
      <c r="AO102" s="235"/>
      <c r="AP102" s="235"/>
      <c r="AQ102" s="15">
        <f t="shared" si="86"/>
        <v>-5.5381874659672037E-2</v>
      </c>
      <c r="AR102" s="15">
        <f t="shared" si="86"/>
        <v>-3.735228648131661E-2</v>
      </c>
      <c r="AS102" s="15">
        <f t="shared" si="86"/>
        <v>5.8154636945555449E-3</v>
      </c>
      <c r="AT102" s="15">
        <f t="shared" si="86"/>
        <v>-0.10984905534558442</v>
      </c>
      <c r="AU102" s="15">
        <f t="shared" si="86"/>
        <v>-9.3705922237845796E-2</v>
      </c>
      <c r="AV102" s="15">
        <f t="shared" si="86"/>
        <v>-0.11519034654438232</v>
      </c>
      <c r="AW102" s="15">
        <f t="shared" si="86"/>
        <v>-5.8138930387041654E-2</v>
      </c>
      <c r="AX102" s="15">
        <f t="shared" si="86"/>
        <v>-7.2669570341165834E-2</v>
      </c>
      <c r="AY102" s="15">
        <f t="shared" si="87"/>
        <v>-0.10030597539687236</v>
      </c>
      <c r="AZ102" s="15">
        <f t="shared" si="87"/>
        <v>-8.5599426787742128E-2</v>
      </c>
      <c r="BA102" s="15">
        <f t="shared" si="86"/>
        <v>-7.9222429348480339E-2</v>
      </c>
      <c r="BB102" s="15">
        <f t="shared" si="86"/>
        <v>-6.8430858715983089E-2</v>
      </c>
      <c r="BC102" s="15">
        <f t="shared" si="86"/>
        <v>-8.6291283835818189E-2</v>
      </c>
      <c r="BD102" s="15">
        <f t="shared" si="86"/>
        <v>-1</v>
      </c>
      <c r="BE102" s="15">
        <f t="shared" si="86"/>
        <v>-1</v>
      </c>
      <c r="BF102" s="25"/>
      <c r="BG102" s="25"/>
      <c r="BH102" s="1491"/>
    </row>
    <row r="103" spans="1:60" s="26" customFormat="1" ht="16.5" thickBot="1">
      <c r="A103" s="249"/>
      <c r="B103" s="84"/>
      <c r="C103" s="84"/>
      <c r="D103" s="84"/>
      <c r="E103" s="84"/>
      <c r="F103" s="84"/>
      <c r="G103" s="84"/>
      <c r="H103" s="84"/>
      <c r="I103" s="84"/>
      <c r="J103" s="84"/>
      <c r="K103" s="84"/>
      <c r="L103" s="84"/>
      <c r="M103" s="84"/>
      <c r="N103" s="84"/>
      <c r="O103" s="84"/>
      <c r="P103" s="1071"/>
      <c r="Q103" s="84"/>
      <c r="R103" s="1"/>
      <c r="S103" s="1"/>
      <c r="T103" s="1868" t="s">
        <v>1348</v>
      </c>
      <c r="U103" s="1"/>
      <c r="V103" s="1"/>
      <c r="W103" s="1"/>
      <c r="X103" s="1"/>
      <c r="Y103" s="637" t="s">
        <v>1349</v>
      </c>
      <c r="Z103" s="30"/>
      <c r="AA103" s="1904"/>
      <c r="AB103" s="242"/>
      <c r="AC103" s="242"/>
      <c r="AD103" s="242"/>
      <c r="AE103" s="242"/>
      <c r="AF103" s="242"/>
      <c r="AG103" s="242"/>
      <c r="AH103" s="242"/>
      <c r="AI103" s="242"/>
      <c r="AJ103" s="242"/>
      <c r="AK103" s="242"/>
      <c r="AL103" s="242"/>
      <c r="AM103" s="242"/>
      <c r="AN103" s="242"/>
      <c r="AO103" s="242"/>
      <c r="AP103" s="242"/>
      <c r="AQ103" s="16">
        <f t="shared" si="86"/>
        <v>-1.438832834342274E-2</v>
      </c>
      <c r="AR103" s="16">
        <f t="shared" si="86"/>
        <v>-1.2426124728419863E-2</v>
      </c>
      <c r="AS103" s="16">
        <f t="shared" si="86"/>
        <v>-0.10597278030776047</v>
      </c>
      <c r="AT103" s="16">
        <f t="shared" si="86"/>
        <v>-0.18290089514103713</v>
      </c>
      <c r="AU103" s="16">
        <f t="shared" si="86"/>
        <v>-0.20623421594788915</v>
      </c>
      <c r="AV103" s="16">
        <f t="shared" si="86"/>
        <v>-0.23240596886391174</v>
      </c>
      <c r="AW103" s="16">
        <f t="shared" si="86"/>
        <v>-0.22981694561630406</v>
      </c>
      <c r="AX103" s="16">
        <f t="shared" si="86"/>
        <v>-0.22805493813643751</v>
      </c>
      <c r="AY103" s="16">
        <f t="shared" si="87"/>
        <v>-0.25118371808993245</v>
      </c>
      <c r="AZ103" s="16">
        <f t="shared" si="87"/>
        <v>-0.28343151867134653</v>
      </c>
      <c r="BA103" s="16">
        <f t="shared" si="86"/>
        <v>-0.29976006677261746</v>
      </c>
      <c r="BB103" s="16">
        <f t="shared" si="86"/>
        <v>-0.32492441443790587</v>
      </c>
      <c r="BC103" s="16">
        <f t="shared" si="86"/>
        <v>-0.31705102106918792</v>
      </c>
      <c r="BD103" s="16">
        <f t="shared" si="86"/>
        <v>-1</v>
      </c>
      <c r="BE103" s="16">
        <f t="shared" si="86"/>
        <v>-1</v>
      </c>
      <c r="BF103" s="27"/>
      <c r="BG103" s="27"/>
      <c r="BH103" s="1491"/>
    </row>
    <row r="104" spans="1:60" s="26" customFormat="1" ht="14.5" thickTop="1">
      <c r="A104" s="249"/>
      <c r="B104" s="84"/>
      <c r="C104" s="84"/>
      <c r="D104" s="84"/>
      <c r="E104" s="84"/>
      <c r="F104" s="84"/>
      <c r="G104" s="84"/>
      <c r="H104" s="84"/>
      <c r="I104" s="84"/>
      <c r="J104" s="84"/>
      <c r="K104" s="84"/>
      <c r="L104" s="84"/>
      <c r="M104" s="84"/>
      <c r="N104" s="84"/>
      <c r="O104" s="84"/>
      <c r="P104" s="1071"/>
      <c r="Q104" s="84"/>
      <c r="R104" s="1"/>
      <c r="S104" s="1"/>
      <c r="T104" s="638" t="s">
        <v>58</v>
      </c>
      <c r="U104" s="1"/>
      <c r="V104" s="1"/>
      <c r="W104" s="1"/>
      <c r="X104" s="1"/>
      <c r="Y104" s="638" t="s">
        <v>0</v>
      </c>
      <c r="Z104" s="31"/>
      <c r="AA104" s="1905"/>
      <c r="AB104" s="243"/>
      <c r="AC104" s="243"/>
      <c r="AD104" s="243"/>
      <c r="AE104" s="243"/>
      <c r="AF104" s="243"/>
      <c r="AG104" s="243"/>
      <c r="AH104" s="243"/>
      <c r="AI104" s="243"/>
      <c r="AJ104" s="243"/>
      <c r="AK104" s="243"/>
      <c r="AL104" s="243"/>
      <c r="AM104" s="243"/>
      <c r="AN104" s="243"/>
      <c r="AO104" s="243"/>
      <c r="AP104" s="243"/>
      <c r="AQ104" s="17">
        <f t="shared" si="86"/>
        <v>-1.8012375664108182E-2</v>
      </c>
      <c r="AR104" s="17">
        <f t="shared" si="86"/>
        <v>9.4728000375219334E-3</v>
      </c>
      <c r="AS104" s="17">
        <f t="shared" si="86"/>
        <v>-4.5347776125256312E-2</v>
      </c>
      <c r="AT104" s="17">
        <f t="shared" si="86"/>
        <v>-9.9072567482825558E-2</v>
      </c>
      <c r="AU104" s="17">
        <f t="shared" si="86"/>
        <v>-5.9365027791226987E-2</v>
      </c>
      <c r="AV104" s="17">
        <f t="shared" si="86"/>
        <v>-2.0705768095931831E-2</v>
      </c>
      <c r="AW104" s="17">
        <f t="shared" si="86"/>
        <v>1.11511205448378E-2</v>
      </c>
      <c r="AX104" s="17">
        <f t="shared" si="86"/>
        <v>1.8321624951381787E-2</v>
      </c>
      <c r="AY104" s="17">
        <f t="shared" si="87"/>
        <v>-2.1677127047525446E-2</v>
      </c>
      <c r="AZ104" s="17">
        <f>AZ80/$AP80-1</f>
        <v>-5.2827781309606414E-2</v>
      </c>
      <c r="BA104" s="17">
        <f t="shared" si="86"/>
        <v>-6.8027774678180331E-2</v>
      </c>
      <c r="BB104" s="17">
        <f t="shared" si="86"/>
        <v>-8.0041673692641813E-2</v>
      </c>
      <c r="BC104" s="17">
        <f t="shared" si="86"/>
        <v>-0.12024037577909252</v>
      </c>
      <c r="BD104" s="17">
        <f t="shared" si="86"/>
        <v>-1</v>
      </c>
      <c r="BE104" s="17">
        <f t="shared" si="86"/>
        <v>-1</v>
      </c>
      <c r="BF104" s="28"/>
      <c r="BG104" s="28"/>
      <c r="BH104" s="1491"/>
    </row>
    <row r="105" spans="1:60" s="26" customFormat="1">
      <c r="A105" s="249"/>
      <c r="B105" s="84"/>
      <c r="C105" s="84"/>
      <c r="D105" s="84"/>
      <c r="E105" s="84"/>
      <c r="F105" s="84"/>
      <c r="G105" s="84"/>
      <c r="H105" s="84"/>
      <c r="I105" s="84"/>
      <c r="J105" s="84"/>
      <c r="K105" s="84"/>
      <c r="L105" s="84"/>
      <c r="M105" s="84"/>
      <c r="N105" s="84"/>
      <c r="O105" s="84"/>
      <c r="P105" s="1071"/>
      <c r="Q105" s="84"/>
      <c r="R105" s="1"/>
      <c r="S105" s="1"/>
      <c r="T105" s="84"/>
      <c r="U105" s="1"/>
      <c r="V105" s="1"/>
      <c r="W105" s="1"/>
      <c r="X105" s="1"/>
      <c r="Y105" s="1"/>
      <c r="Z105" s="1"/>
      <c r="AA105" s="1071"/>
      <c r="AB105" s="1072"/>
      <c r="AC105" s="1072"/>
      <c r="AD105" s="1072"/>
      <c r="AE105" s="1072"/>
      <c r="AF105" s="1072"/>
      <c r="AG105" s="1072"/>
      <c r="AH105" s="1072"/>
      <c r="AI105" s="1072"/>
      <c r="AJ105" s="1072"/>
      <c r="AK105" s="1072"/>
      <c r="AL105" s="1072"/>
      <c r="AM105" s="1072"/>
      <c r="AN105" s="1072"/>
      <c r="AO105" s="1072"/>
      <c r="AP105" s="92"/>
      <c r="AQ105" s="92"/>
      <c r="AR105" s="92"/>
      <c r="AS105" s="92"/>
      <c r="AT105" s="92"/>
      <c r="AU105" s="92"/>
      <c r="AV105" s="92"/>
      <c r="AW105" s="92"/>
      <c r="AX105" s="92"/>
      <c r="AY105" s="92"/>
      <c r="AZ105" s="92"/>
      <c r="BA105" s="92"/>
      <c r="BB105" s="92"/>
      <c r="BC105" s="92"/>
      <c r="BD105" s="92"/>
      <c r="BE105" s="92"/>
      <c r="BF105" s="87"/>
      <c r="BG105" s="87"/>
      <c r="BH105" s="1491"/>
    </row>
    <row r="106" spans="1:60">
      <c r="A106" s="249"/>
      <c r="B106" s="84"/>
      <c r="C106" s="84"/>
      <c r="D106" s="84"/>
      <c r="E106" s="84"/>
      <c r="F106" s="84"/>
      <c r="G106" s="84"/>
      <c r="H106" s="84"/>
      <c r="I106" s="84"/>
      <c r="J106" s="84"/>
      <c r="K106" s="84"/>
      <c r="L106" s="84"/>
      <c r="M106" s="84"/>
      <c r="N106" s="84"/>
      <c r="O106" s="84"/>
      <c r="P106" s="249"/>
      <c r="Q106" s="84"/>
      <c r="T106" s="795" t="s">
        <v>280</v>
      </c>
      <c r="Y106" s="1" t="s">
        <v>770</v>
      </c>
    </row>
    <row r="107" spans="1:60">
      <c r="A107" s="249"/>
      <c r="B107" s="84"/>
      <c r="C107" s="84"/>
      <c r="D107" s="84"/>
      <c r="E107" s="84"/>
      <c r="F107" s="84"/>
      <c r="G107" s="84"/>
      <c r="H107" s="84"/>
      <c r="I107" s="84"/>
      <c r="J107" s="84"/>
      <c r="K107" s="84"/>
      <c r="L107" s="84"/>
      <c r="M107" s="84"/>
      <c r="N107" s="84"/>
      <c r="O107" s="84"/>
      <c r="P107" s="1340"/>
      <c r="Q107" s="84"/>
      <c r="T107" s="771"/>
      <c r="Y107" s="771"/>
      <c r="Z107" s="194"/>
      <c r="AA107" s="10">
        <v>1990</v>
      </c>
      <c r="AB107" s="10">
        <f t="shared" ref="AB107:BE107" si="88">AA107+1</f>
        <v>1991</v>
      </c>
      <c r="AC107" s="10">
        <f t="shared" si="88"/>
        <v>1992</v>
      </c>
      <c r="AD107" s="10">
        <f t="shared" si="88"/>
        <v>1993</v>
      </c>
      <c r="AE107" s="10">
        <f t="shared" si="88"/>
        <v>1994</v>
      </c>
      <c r="AF107" s="10">
        <f t="shared" si="88"/>
        <v>1995</v>
      </c>
      <c r="AG107" s="10">
        <f t="shared" si="88"/>
        <v>1996</v>
      </c>
      <c r="AH107" s="10">
        <f t="shared" si="88"/>
        <v>1997</v>
      </c>
      <c r="AI107" s="10">
        <f t="shared" si="88"/>
        <v>1998</v>
      </c>
      <c r="AJ107" s="10">
        <f t="shared" si="88"/>
        <v>1999</v>
      </c>
      <c r="AK107" s="10">
        <f t="shared" si="88"/>
        <v>2000</v>
      </c>
      <c r="AL107" s="10">
        <f t="shared" si="88"/>
        <v>2001</v>
      </c>
      <c r="AM107" s="10">
        <f t="shared" si="88"/>
        <v>2002</v>
      </c>
      <c r="AN107" s="10">
        <f t="shared" si="88"/>
        <v>2003</v>
      </c>
      <c r="AO107" s="10">
        <f t="shared" si="88"/>
        <v>2004</v>
      </c>
      <c r="AP107" s="10">
        <f t="shared" si="88"/>
        <v>2005</v>
      </c>
      <c r="AQ107" s="10">
        <f t="shared" si="88"/>
        <v>2006</v>
      </c>
      <c r="AR107" s="10">
        <f t="shared" si="88"/>
        <v>2007</v>
      </c>
      <c r="AS107" s="10">
        <f t="shared" si="88"/>
        <v>2008</v>
      </c>
      <c r="AT107" s="10">
        <f t="shared" si="88"/>
        <v>2009</v>
      </c>
      <c r="AU107" s="10">
        <f t="shared" si="88"/>
        <v>2010</v>
      </c>
      <c r="AV107" s="10">
        <f t="shared" si="88"/>
        <v>2011</v>
      </c>
      <c r="AW107" s="10">
        <f t="shared" si="88"/>
        <v>2012</v>
      </c>
      <c r="AX107" s="10">
        <f t="shared" si="88"/>
        <v>2013</v>
      </c>
      <c r="AY107" s="10">
        <f t="shared" si="88"/>
        <v>2014</v>
      </c>
      <c r="AZ107" s="10">
        <f t="shared" si="88"/>
        <v>2015</v>
      </c>
      <c r="BA107" s="10">
        <f t="shared" si="88"/>
        <v>2016</v>
      </c>
      <c r="BB107" s="10">
        <f t="shared" si="88"/>
        <v>2017</v>
      </c>
      <c r="BC107" s="10">
        <f t="shared" si="88"/>
        <v>2018</v>
      </c>
      <c r="BD107" s="10">
        <f t="shared" si="88"/>
        <v>2019</v>
      </c>
      <c r="BE107" s="10">
        <f t="shared" si="88"/>
        <v>2020</v>
      </c>
      <c r="BF107" s="10" t="s">
        <v>23</v>
      </c>
      <c r="BG107" s="10" t="s">
        <v>2</v>
      </c>
      <c r="BH107" s="1471"/>
    </row>
    <row r="108" spans="1:60">
      <c r="A108" s="249"/>
      <c r="B108" s="84"/>
      <c r="C108" s="84"/>
      <c r="D108" s="84"/>
      <c r="E108" s="84"/>
      <c r="F108" s="84"/>
      <c r="G108" s="84"/>
      <c r="H108" s="84"/>
      <c r="I108" s="84"/>
      <c r="J108" s="84"/>
      <c r="K108" s="84"/>
      <c r="L108" s="84"/>
      <c r="M108" s="84"/>
      <c r="N108" s="84"/>
      <c r="O108" s="84"/>
      <c r="P108" s="1071"/>
      <c r="Q108" s="84"/>
      <c r="T108" s="636" t="s">
        <v>136</v>
      </c>
      <c r="Y108" s="636" t="s">
        <v>475</v>
      </c>
      <c r="Z108" s="29"/>
      <c r="AA108" s="1902"/>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15">
        <f t="shared" ref="AY108:BE108" si="89">AY72/$AX72-1</f>
        <v>-5.2768079074274943E-2</v>
      </c>
      <c r="AZ108" s="15">
        <f t="shared" si="89"/>
        <v>-0.10013484122368654</v>
      </c>
      <c r="BA108" s="15">
        <f t="shared" si="89"/>
        <v>-3.7721755226893805E-2</v>
      </c>
      <c r="BB108" s="15">
        <f t="shared" si="89"/>
        <v>-6.3673551492581915E-2</v>
      </c>
      <c r="BC108" s="15">
        <f t="shared" si="89"/>
        <v>-0.13310108349160066</v>
      </c>
      <c r="BD108" s="15">
        <f t="shared" si="89"/>
        <v>-1</v>
      </c>
      <c r="BE108" s="15">
        <f t="shared" si="89"/>
        <v>-1</v>
      </c>
      <c r="BF108" s="25"/>
      <c r="BG108" s="25"/>
      <c r="BH108" s="1491"/>
    </row>
    <row r="109" spans="1:60" s="26" customFormat="1">
      <c r="A109" s="249"/>
      <c r="B109" s="84"/>
      <c r="C109" s="84"/>
      <c r="D109" s="84"/>
      <c r="E109" s="84"/>
      <c r="F109" s="84"/>
      <c r="G109" s="84"/>
      <c r="H109" s="84"/>
      <c r="I109" s="84"/>
      <c r="J109" s="84"/>
      <c r="K109" s="84"/>
      <c r="L109" s="84"/>
      <c r="M109" s="84"/>
      <c r="N109" s="84"/>
      <c r="O109" s="84"/>
      <c r="P109" s="1071"/>
      <c r="Q109" s="84"/>
      <c r="R109" s="1"/>
      <c r="S109" s="1"/>
      <c r="T109" s="636" t="s">
        <v>137</v>
      </c>
      <c r="U109" s="1"/>
      <c r="V109" s="1"/>
      <c r="W109" s="1"/>
      <c r="X109" s="1"/>
      <c r="Y109" s="636" t="s">
        <v>476</v>
      </c>
      <c r="Z109" s="29"/>
      <c r="AA109" s="1902"/>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15">
        <f t="shared" ref="AY109:AZ115" si="90">AY73/$AX73-1</f>
        <v>-2.8827884946513671E-2</v>
      </c>
      <c r="AZ109" s="15">
        <f t="shared" si="90"/>
        <v>-5.535693617203874E-2</v>
      </c>
      <c r="BA109" s="15">
        <f t="shared" ref="BA109:BE116" si="91">BA73/$AX73-1</f>
        <v>-9.7610167081554011E-2</v>
      </c>
      <c r="BB109" s="15">
        <f t="shared" si="91"/>
        <v>-0.11500475594701776</v>
      </c>
      <c r="BC109" s="15">
        <f t="shared" si="91"/>
        <v>-0.13622755215552806</v>
      </c>
      <c r="BD109" s="15">
        <f t="shared" si="91"/>
        <v>-1</v>
      </c>
      <c r="BE109" s="15">
        <f t="shared" si="91"/>
        <v>-1</v>
      </c>
      <c r="BF109" s="25"/>
      <c r="BG109" s="25"/>
      <c r="BH109" s="1491"/>
    </row>
    <row r="110" spans="1:60" s="26" customFormat="1">
      <c r="A110" s="249"/>
      <c r="B110" s="84"/>
      <c r="C110" s="84"/>
      <c r="D110" s="84"/>
      <c r="E110" s="84"/>
      <c r="F110" s="84"/>
      <c r="G110" s="84"/>
      <c r="H110" s="84"/>
      <c r="I110" s="84"/>
      <c r="J110" s="84"/>
      <c r="K110" s="84"/>
      <c r="L110" s="84"/>
      <c r="M110" s="84"/>
      <c r="N110" s="84"/>
      <c r="O110" s="84"/>
      <c r="P110" s="1071"/>
      <c r="Q110" s="84"/>
      <c r="R110" s="1"/>
      <c r="S110" s="1"/>
      <c r="T110" s="636" t="s">
        <v>138</v>
      </c>
      <c r="U110" s="1"/>
      <c r="V110" s="1"/>
      <c r="W110" s="1"/>
      <c r="X110" s="1"/>
      <c r="Y110" s="636" t="s">
        <v>453</v>
      </c>
      <c r="Z110" s="29"/>
      <c r="AA110" s="1902"/>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15">
        <f t="shared" si="90"/>
        <v>-2.3129684939263595E-2</v>
      </c>
      <c r="AZ110" s="15">
        <f t="shared" si="90"/>
        <v>-2.9012299887639648E-2</v>
      </c>
      <c r="BA110" s="15">
        <f t="shared" si="91"/>
        <v>-3.7775404175285132E-2</v>
      </c>
      <c r="BB110" s="15">
        <f t="shared" si="91"/>
        <v>-4.4987958569634445E-2</v>
      </c>
      <c r="BC110" s="15">
        <f t="shared" si="91"/>
        <v>-5.6644274550697093E-2</v>
      </c>
      <c r="BD110" s="15">
        <f t="shared" si="91"/>
        <v>-1</v>
      </c>
      <c r="BE110" s="15">
        <f t="shared" si="91"/>
        <v>-1</v>
      </c>
      <c r="BF110" s="25"/>
      <c r="BG110" s="25"/>
      <c r="BH110" s="1491"/>
    </row>
    <row r="111" spans="1:60" s="26" customFormat="1">
      <c r="A111" s="249"/>
      <c r="B111" s="84"/>
      <c r="C111" s="84"/>
      <c r="D111" s="84"/>
      <c r="E111" s="84"/>
      <c r="F111" s="84"/>
      <c r="G111" s="84"/>
      <c r="H111" s="84"/>
      <c r="I111" s="84"/>
      <c r="J111" s="84"/>
      <c r="K111" s="84"/>
      <c r="L111" s="84"/>
      <c r="M111" s="84"/>
      <c r="N111" s="84"/>
      <c r="O111" s="84"/>
      <c r="P111" s="1071"/>
      <c r="Q111" s="84"/>
      <c r="R111" s="1"/>
      <c r="S111" s="1"/>
      <c r="T111" s="636" t="s">
        <v>139</v>
      </c>
      <c r="U111" s="1"/>
      <c r="V111" s="1"/>
      <c r="W111" s="1"/>
      <c r="X111" s="1"/>
      <c r="Y111" s="40" t="s">
        <v>480</v>
      </c>
      <c r="Z111" s="29"/>
      <c r="AA111" s="1902"/>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15">
        <f t="shared" si="90"/>
        <v>-5.3696255099849877E-2</v>
      </c>
      <c r="AZ111" s="15">
        <f t="shared" si="90"/>
        <v>-6.9679926266303038E-2</v>
      </c>
      <c r="BA111" s="15">
        <f t="shared" si="91"/>
        <v>-0.42210584307438326</v>
      </c>
      <c r="BB111" s="15">
        <f t="shared" si="91"/>
        <v>-0.41256881313502691</v>
      </c>
      <c r="BC111" s="15">
        <f t="shared" si="91"/>
        <v>-0.39057463423181593</v>
      </c>
      <c r="BD111" s="15">
        <f t="shared" si="91"/>
        <v>-1</v>
      </c>
      <c r="BE111" s="15">
        <f t="shared" si="91"/>
        <v>-1</v>
      </c>
      <c r="BF111" s="25"/>
      <c r="BG111" s="25"/>
      <c r="BH111" s="1491"/>
    </row>
    <row r="112" spans="1:60" s="26" customFormat="1">
      <c r="A112" s="249"/>
      <c r="B112" s="84"/>
      <c r="C112" s="84"/>
      <c r="D112" s="84"/>
      <c r="E112" s="84"/>
      <c r="F112" s="84"/>
      <c r="G112" s="84"/>
      <c r="H112" s="84"/>
      <c r="I112" s="84"/>
      <c r="J112" s="84"/>
      <c r="K112" s="84"/>
      <c r="L112" s="84"/>
      <c r="M112" s="84"/>
      <c r="N112" s="84"/>
      <c r="O112" s="84"/>
      <c r="P112" s="1071"/>
      <c r="Q112" s="84"/>
      <c r="R112" s="1"/>
      <c r="S112" s="1"/>
      <c r="T112" s="636" t="s">
        <v>140</v>
      </c>
      <c r="U112" s="1"/>
      <c r="V112" s="1"/>
      <c r="W112" s="1"/>
      <c r="X112" s="1"/>
      <c r="Y112" s="636" t="s">
        <v>477</v>
      </c>
      <c r="Z112" s="29"/>
      <c r="AA112" s="1902"/>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15">
        <f t="shared" si="90"/>
        <v>-3.822192753438558E-2</v>
      </c>
      <c r="AZ112" s="15">
        <f t="shared" si="90"/>
        <v>-8.1694706828846164E-2</v>
      </c>
      <c r="BA112" s="15">
        <f t="shared" si="91"/>
        <v>-7.6385761462605561E-2</v>
      </c>
      <c r="BB112" s="15">
        <f t="shared" si="91"/>
        <v>-1.7561990347896295E-2</v>
      </c>
      <c r="BC112" s="15">
        <f t="shared" si="91"/>
        <v>-0.13540095272400898</v>
      </c>
      <c r="BD112" s="15">
        <f t="shared" si="91"/>
        <v>-1</v>
      </c>
      <c r="BE112" s="15">
        <f t="shared" si="91"/>
        <v>-1</v>
      </c>
      <c r="BF112" s="25"/>
      <c r="BG112" s="25"/>
      <c r="BH112" s="1491"/>
    </row>
    <row r="113" spans="1:60" s="26" customFormat="1">
      <c r="A113" s="249"/>
      <c r="B113" s="84"/>
      <c r="C113" s="84"/>
      <c r="D113" s="84"/>
      <c r="E113" s="84"/>
      <c r="F113" s="84"/>
      <c r="G113" s="84"/>
      <c r="H113" s="84"/>
      <c r="I113" s="84"/>
      <c r="J113" s="84"/>
      <c r="K113" s="84"/>
      <c r="L113" s="84"/>
      <c r="M113" s="84"/>
      <c r="N113" s="84"/>
      <c r="O113" s="84"/>
      <c r="P113" s="1071"/>
      <c r="Q113" s="84"/>
      <c r="R113" s="1"/>
      <c r="S113" s="1"/>
      <c r="T113" s="1456" t="s">
        <v>1059</v>
      </c>
      <c r="U113" s="1"/>
      <c r="V113" s="1"/>
      <c r="W113" s="1"/>
      <c r="X113" s="1"/>
      <c r="Y113" s="636" t="s">
        <v>1247</v>
      </c>
      <c r="Z113" s="29"/>
      <c r="AA113" s="1902"/>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15">
        <f t="shared" si="90"/>
        <v>-1.2408772257595735E-2</v>
      </c>
      <c r="AZ113" s="15">
        <f t="shared" si="90"/>
        <v>-4.0728553019790281E-2</v>
      </c>
      <c r="BA113" s="15">
        <f t="shared" si="91"/>
        <v>-4.9205846514757234E-2</v>
      </c>
      <c r="BB113" s="15">
        <f t="shared" si="91"/>
        <v>-3.6183558176122621E-2</v>
      </c>
      <c r="BC113" s="15">
        <f t="shared" si="91"/>
        <v>-4.8592787010785621E-2</v>
      </c>
      <c r="BD113" s="15">
        <f t="shared" si="91"/>
        <v>-1</v>
      </c>
      <c r="BE113" s="15">
        <f t="shared" si="91"/>
        <v>-1</v>
      </c>
      <c r="BF113" s="25"/>
      <c r="BG113" s="25"/>
      <c r="BH113" s="1491"/>
    </row>
    <row r="114" spans="1:60" s="26" customFormat="1">
      <c r="A114" s="249"/>
      <c r="B114" s="84"/>
      <c r="C114" s="84"/>
      <c r="D114" s="84"/>
      <c r="E114" s="84"/>
      <c r="F114" s="84"/>
      <c r="G114" s="84"/>
      <c r="H114" s="84"/>
      <c r="I114" s="84"/>
      <c r="J114" s="84"/>
      <c r="K114" s="84"/>
      <c r="L114" s="84"/>
      <c r="M114" s="84"/>
      <c r="N114" s="84"/>
      <c r="O114" s="84"/>
      <c r="P114" s="1071"/>
      <c r="Q114" s="84"/>
      <c r="R114" s="1"/>
      <c r="S114" s="1"/>
      <c r="T114" s="636" t="s">
        <v>141</v>
      </c>
      <c r="U114" s="1"/>
      <c r="V114" s="1"/>
      <c r="W114" s="1"/>
      <c r="X114" s="1"/>
      <c r="Y114" s="636" t="s">
        <v>478</v>
      </c>
      <c r="Z114" s="29"/>
      <c r="AA114" s="1902"/>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15">
        <f t="shared" si="90"/>
        <v>-2.9802111708847945E-2</v>
      </c>
      <c r="AZ114" s="15">
        <f t="shared" si="90"/>
        <v>-1.3943095182731291E-2</v>
      </c>
      <c r="BA114" s="15">
        <f t="shared" si="91"/>
        <v>-7.0663690069194818E-3</v>
      </c>
      <c r="BB114" s="15">
        <f t="shared" si="91"/>
        <v>4.5708751590758379E-3</v>
      </c>
      <c r="BC114" s="15">
        <f t="shared" si="91"/>
        <v>-1.4689169101960498E-2</v>
      </c>
      <c r="BD114" s="15">
        <f t="shared" si="91"/>
        <v>-1</v>
      </c>
      <c r="BE114" s="15">
        <f t="shared" si="91"/>
        <v>-1</v>
      </c>
      <c r="BF114" s="25"/>
      <c r="BG114" s="25"/>
      <c r="BH114" s="1491"/>
    </row>
    <row r="115" spans="1:60" s="26" customFormat="1" ht="16.5" thickBot="1">
      <c r="A115" s="249"/>
      <c r="B115" s="84"/>
      <c r="C115" s="84"/>
      <c r="D115" s="84"/>
      <c r="E115" s="84"/>
      <c r="F115" s="84"/>
      <c r="G115" s="84"/>
      <c r="H115" s="84"/>
      <c r="I115" s="84"/>
      <c r="J115" s="84"/>
      <c r="K115" s="84"/>
      <c r="L115" s="84"/>
      <c r="M115" s="84"/>
      <c r="N115" s="84"/>
      <c r="O115" s="84"/>
      <c r="P115" s="1071"/>
      <c r="Q115" s="84"/>
      <c r="R115" s="1"/>
      <c r="S115" s="1"/>
      <c r="T115" s="1868" t="s">
        <v>1348</v>
      </c>
      <c r="U115" s="1"/>
      <c r="V115" s="1"/>
      <c r="W115" s="1"/>
      <c r="X115" s="1"/>
      <c r="Y115" s="637" t="s">
        <v>1349</v>
      </c>
      <c r="Z115" s="30"/>
      <c r="AA115" s="1904"/>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16">
        <f t="shared" si="90"/>
        <v>-2.9961691700779225E-2</v>
      </c>
      <c r="AZ115" s="16">
        <f t="shared" si="90"/>
        <v>-7.1736426943678766E-2</v>
      </c>
      <c r="BA115" s="16">
        <f t="shared" si="91"/>
        <v>-9.2888901268537993E-2</v>
      </c>
      <c r="BB115" s="16">
        <f t="shared" si="91"/>
        <v>-0.12548752636309957</v>
      </c>
      <c r="BC115" s="16">
        <f t="shared" si="91"/>
        <v>-0.1152881044642009</v>
      </c>
      <c r="BD115" s="16">
        <f t="shared" si="91"/>
        <v>-1</v>
      </c>
      <c r="BE115" s="16">
        <f t="shared" si="91"/>
        <v>-1</v>
      </c>
      <c r="BF115" s="27"/>
      <c r="BG115" s="27"/>
      <c r="BH115" s="1491"/>
    </row>
    <row r="116" spans="1:60" s="26" customFormat="1" ht="14.5" thickTop="1">
      <c r="A116" s="249"/>
      <c r="B116" s="84"/>
      <c r="C116" s="84"/>
      <c r="D116" s="84"/>
      <c r="E116" s="84"/>
      <c r="F116" s="84"/>
      <c r="G116" s="84"/>
      <c r="H116" s="84"/>
      <c r="I116" s="84"/>
      <c r="J116" s="84"/>
      <c r="K116" s="84"/>
      <c r="L116" s="84"/>
      <c r="M116" s="84"/>
      <c r="N116" s="84"/>
      <c r="O116" s="84"/>
      <c r="P116" s="1071"/>
      <c r="Q116" s="84"/>
      <c r="R116" s="1"/>
      <c r="S116" s="1"/>
      <c r="T116" s="638" t="s">
        <v>58</v>
      </c>
      <c r="U116" s="1"/>
      <c r="V116" s="1"/>
      <c r="W116" s="1"/>
      <c r="X116" s="1"/>
      <c r="Y116" s="638" t="s">
        <v>0</v>
      </c>
      <c r="Z116" s="31"/>
      <c r="AA116" s="1905"/>
      <c r="AB116" s="243"/>
      <c r="AC116" s="243"/>
      <c r="AD116" s="243"/>
      <c r="AE116" s="243"/>
      <c r="AF116" s="243"/>
      <c r="AG116" s="243"/>
      <c r="AH116" s="243"/>
      <c r="AI116" s="243"/>
      <c r="AJ116" s="243"/>
      <c r="AK116" s="243"/>
      <c r="AL116" s="243"/>
      <c r="AM116" s="243"/>
      <c r="AN116" s="243"/>
      <c r="AO116" s="243"/>
      <c r="AP116" s="243"/>
      <c r="AQ116" s="243"/>
      <c r="AR116" s="243"/>
      <c r="AS116" s="243"/>
      <c r="AT116" s="243"/>
      <c r="AU116" s="243"/>
      <c r="AV116" s="243"/>
      <c r="AW116" s="243"/>
      <c r="AX116" s="243"/>
      <c r="AY116" s="17">
        <f>AY80/$AX80-1</f>
        <v>-3.9279095149154841E-2</v>
      </c>
      <c r="AZ116" s="17">
        <f>AZ80/$AX80-1</f>
        <v>-6.9869287381955747E-2</v>
      </c>
      <c r="BA116" s="17">
        <f t="shared" si="91"/>
        <v>-8.4795802734410897E-2</v>
      </c>
      <c r="BB116" s="17">
        <f t="shared" si="91"/>
        <v>-9.6593547886916209E-2</v>
      </c>
      <c r="BC116" s="17">
        <f t="shared" si="91"/>
        <v>-0.13606899562511965</v>
      </c>
      <c r="BD116" s="17">
        <f t="shared" si="91"/>
        <v>-1</v>
      </c>
      <c r="BE116" s="17">
        <f t="shared" si="91"/>
        <v>-1</v>
      </c>
      <c r="BF116" s="28"/>
      <c r="BG116" s="28"/>
      <c r="BH116" s="1491"/>
    </row>
    <row r="117" spans="1:60" s="26" customFormat="1">
      <c r="A117" s="249"/>
      <c r="B117" s="84"/>
      <c r="C117" s="84"/>
      <c r="D117" s="84"/>
      <c r="E117" s="84"/>
      <c r="F117" s="84"/>
      <c r="G117" s="84"/>
      <c r="H117" s="84"/>
      <c r="I117" s="84"/>
      <c r="J117" s="84"/>
      <c r="K117" s="84"/>
      <c r="L117" s="84"/>
      <c r="M117" s="84"/>
      <c r="N117" s="84"/>
      <c r="O117" s="84"/>
      <c r="P117" s="249"/>
      <c r="Q117" s="84"/>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98"/>
    </row>
    <row r="118" spans="1:60" s="26" customFormat="1">
      <c r="A118" s="249"/>
      <c r="B118" s="84"/>
      <c r="C118" s="84"/>
      <c r="D118" s="84"/>
      <c r="E118" s="84"/>
      <c r="F118" s="84"/>
      <c r="G118" s="84"/>
      <c r="H118" s="84"/>
      <c r="I118" s="84"/>
      <c r="J118" s="84"/>
      <c r="K118" s="84"/>
      <c r="L118" s="84"/>
      <c r="M118" s="84"/>
      <c r="N118" s="84"/>
      <c r="O118" s="84"/>
      <c r="P118" s="249"/>
      <c r="Q118" s="84"/>
      <c r="R118" s="1"/>
      <c r="S118" s="1"/>
      <c r="T118" s="795" t="s">
        <v>94</v>
      </c>
      <c r="U118" s="1"/>
      <c r="V118" s="1"/>
      <c r="W118" s="1"/>
      <c r="X118" s="1"/>
      <c r="Y118" s="1" t="s">
        <v>725</v>
      </c>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98"/>
    </row>
    <row r="119" spans="1:60">
      <c r="A119" s="249"/>
      <c r="B119" s="84"/>
      <c r="C119" s="84"/>
      <c r="D119" s="84"/>
      <c r="E119" s="84"/>
      <c r="F119" s="84"/>
      <c r="G119" s="84"/>
      <c r="H119" s="84"/>
      <c r="I119" s="84"/>
      <c r="J119" s="84"/>
      <c r="K119" s="84"/>
      <c r="L119" s="84"/>
      <c r="M119" s="84"/>
      <c r="N119" s="84"/>
      <c r="O119" s="84"/>
      <c r="P119" s="1340"/>
      <c r="Q119" s="84"/>
      <c r="T119" s="771"/>
      <c r="Y119" s="771"/>
      <c r="Z119" s="194"/>
      <c r="AA119" s="10">
        <v>1990</v>
      </c>
      <c r="AB119" s="10">
        <f t="shared" ref="AB119:BE119" si="92">AA119+1</f>
        <v>1991</v>
      </c>
      <c r="AC119" s="10">
        <f t="shared" si="92"/>
        <v>1992</v>
      </c>
      <c r="AD119" s="10">
        <f t="shared" si="92"/>
        <v>1993</v>
      </c>
      <c r="AE119" s="10">
        <f t="shared" si="92"/>
        <v>1994</v>
      </c>
      <c r="AF119" s="10">
        <f t="shared" si="92"/>
        <v>1995</v>
      </c>
      <c r="AG119" s="10">
        <f t="shared" si="92"/>
        <v>1996</v>
      </c>
      <c r="AH119" s="10">
        <f t="shared" si="92"/>
        <v>1997</v>
      </c>
      <c r="AI119" s="10">
        <f t="shared" si="92"/>
        <v>1998</v>
      </c>
      <c r="AJ119" s="10">
        <f t="shared" si="92"/>
        <v>1999</v>
      </c>
      <c r="AK119" s="10">
        <f t="shared" si="92"/>
        <v>2000</v>
      </c>
      <c r="AL119" s="10">
        <f t="shared" si="92"/>
        <v>2001</v>
      </c>
      <c r="AM119" s="10">
        <f t="shared" si="92"/>
        <v>2002</v>
      </c>
      <c r="AN119" s="10">
        <f t="shared" si="92"/>
        <v>2003</v>
      </c>
      <c r="AO119" s="10">
        <f t="shared" si="92"/>
        <v>2004</v>
      </c>
      <c r="AP119" s="10">
        <f t="shared" si="92"/>
        <v>2005</v>
      </c>
      <c r="AQ119" s="10">
        <f t="shared" si="92"/>
        <v>2006</v>
      </c>
      <c r="AR119" s="10">
        <f t="shared" si="92"/>
        <v>2007</v>
      </c>
      <c r="AS119" s="10">
        <f t="shared" si="92"/>
        <v>2008</v>
      </c>
      <c r="AT119" s="10">
        <f t="shared" si="92"/>
        <v>2009</v>
      </c>
      <c r="AU119" s="10">
        <f t="shared" si="92"/>
        <v>2010</v>
      </c>
      <c r="AV119" s="10">
        <f t="shared" si="92"/>
        <v>2011</v>
      </c>
      <c r="AW119" s="10">
        <f t="shared" si="92"/>
        <v>2012</v>
      </c>
      <c r="AX119" s="10">
        <f t="shared" si="92"/>
        <v>2013</v>
      </c>
      <c r="AY119" s="10">
        <f t="shared" si="92"/>
        <v>2014</v>
      </c>
      <c r="AZ119" s="10">
        <f t="shared" si="92"/>
        <v>2015</v>
      </c>
      <c r="BA119" s="10">
        <f t="shared" si="92"/>
        <v>2016</v>
      </c>
      <c r="BB119" s="10">
        <f t="shared" si="92"/>
        <v>2017</v>
      </c>
      <c r="BC119" s="10">
        <f t="shared" si="92"/>
        <v>2018</v>
      </c>
      <c r="BD119" s="10">
        <f t="shared" si="92"/>
        <v>2019</v>
      </c>
      <c r="BE119" s="10">
        <f t="shared" si="92"/>
        <v>2020</v>
      </c>
      <c r="BF119" s="10" t="s">
        <v>23</v>
      </c>
      <c r="BG119" s="10" t="s">
        <v>2</v>
      </c>
      <c r="BH119" s="1471"/>
    </row>
    <row r="120" spans="1:60">
      <c r="A120" s="249"/>
      <c r="B120" s="84"/>
      <c r="C120" s="84"/>
      <c r="D120" s="84"/>
      <c r="E120" s="84"/>
      <c r="F120" s="84"/>
      <c r="G120" s="84"/>
      <c r="H120" s="84"/>
      <c r="I120" s="84"/>
      <c r="J120" s="84"/>
      <c r="K120" s="84"/>
      <c r="L120" s="84"/>
      <c r="M120" s="84"/>
      <c r="N120" s="84"/>
      <c r="O120" s="84"/>
      <c r="P120" s="1071"/>
      <c r="Q120" s="84"/>
      <c r="T120" s="636" t="s">
        <v>136</v>
      </c>
      <c r="Y120" s="636" t="s">
        <v>475</v>
      </c>
      <c r="Z120" s="29"/>
      <c r="AA120" s="1902"/>
      <c r="AB120" s="15">
        <f>AB72/AA72-1</f>
        <v>3.8195969836001264E-3</v>
      </c>
      <c r="AC120" s="15">
        <f t="shared" ref="AC120:BA125" si="93">AC72/AB72-1</f>
        <v>1.5392906789660099E-2</v>
      </c>
      <c r="AD120" s="15">
        <f t="shared" si="93"/>
        <v>-4.6184210093978662E-2</v>
      </c>
      <c r="AE120" s="15">
        <f t="shared" si="93"/>
        <v>0.10035163213988385</v>
      </c>
      <c r="AF120" s="15">
        <f t="shared" si="93"/>
        <v>-3.2521233019166873E-2</v>
      </c>
      <c r="AG120" s="15">
        <f t="shared" si="93"/>
        <v>5.1964109753466214E-3</v>
      </c>
      <c r="AH120" s="15">
        <f t="shared" si="93"/>
        <v>-1.3317765430918116E-2</v>
      </c>
      <c r="AI120" s="15">
        <f t="shared" si="93"/>
        <v>-3.6698724076736799E-2</v>
      </c>
      <c r="AJ120" s="15">
        <f t="shared" si="93"/>
        <v>6.3013395269847505E-2</v>
      </c>
      <c r="AK120" s="15">
        <f t="shared" si="93"/>
        <v>2.3740043537262556E-2</v>
      </c>
      <c r="AL120" s="15">
        <f t="shared" si="93"/>
        <v>-2.4214437128361577E-2</v>
      </c>
      <c r="AM120" s="15">
        <f t="shared" si="93"/>
        <v>6.9925113846734499E-2</v>
      </c>
      <c r="AN120" s="15">
        <f t="shared" si="93"/>
        <v>4.1702630035595822E-2</v>
      </c>
      <c r="AO120" s="15">
        <f t="shared" si="93"/>
        <v>-9.7285465461779408E-3</v>
      </c>
      <c r="AP120" s="15">
        <f t="shared" si="93"/>
        <v>4.9895895486311348E-2</v>
      </c>
      <c r="AQ120" s="15">
        <f t="shared" si="93"/>
        <v>-2.1362690448745614E-2</v>
      </c>
      <c r="AR120" s="15">
        <f t="shared" si="93"/>
        <v>0.12610776655304057</v>
      </c>
      <c r="AS120" s="15">
        <f t="shared" si="93"/>
        <v>-6.5566007254907244E-2</v>
      </c>
      <c r="AT120" s="15">
        <f t="shared" si="93"/>
        <v>-8.9049267267826249E-2</v>
      </c>
      <c r="AU120" s="15">
        <f t="shared" si="93"/>
        <v>6.126748556077799E-2</v>
      </c>
      <c r="AV120" s="15">
        <f t="shared" si="93"/>
        <v>0.13580128461088803</v>
      </c>
      <c r="AW120" s="15">
        <f t="shared" si="93"/>
        <v>9.5012041588889762E-2</v>
      </c>
      <c r="AX120" s="15">
        <f t="shared" si="93"/>
        <v>2.5156283844440797E-3</v>
      </c>
      <c r="AY120" s="15">
        <f t="shared" si="93"/>
        <v>-5.2768079074274943E-2</v>
      </c>
      <c r="AZ120" s="15">
        <f t="shared" si="93"/>
        <v>-5.0005453894670482E-2</v>
      </c>
      <c r="BA120" s="15">
        <f t="shared" si="93"/>
        <v>6.9358264833439653E-2</v>
      </c>
      <c r="BB120" s="15">
        <f t="shared" ref="BB120:BB128" si="94">BB72/BA72-1</f>
        <v>-2.696911876232555E-2</v>
      </c>
      <c r="BC120" s="15">
        <f t="shared" ref="BC120:BC128" si="95">BC72/BB72-1</f>
        <v>-7.4148852795616338E-2</v>
      </c>
      <c r="BD120" s="15">
        <f t="shared" ref="BD120:BD128" si="96">BD72/BC72-1</f>
        <v>-1</v>
      </c>
      <c r="BE120" s="15" t="e">
        <f t="shared" ref="BE120:BE128" si="97">BE72/BD72-1</f>
        <v>#DIV/0!</v>
      </c>
      <c r="BF120" s="25"/>
      <c r="BG120" s="25"/>
      <c r="BH120" s="1491"/>
    </row>
    <row r="121" spans="1:60" s="26" customFormat="1">
      <c r="A121" s="249"/>
      <c r="B121" s="84"/>
      <c r="C121" s="84"/>
      <c r="D121" s="84"/>
      <c r="E121" s="84"/>
      <c r="F121" s="84"/>
      <c r="G121" s="84"/>
      <c r="H121" s="84"/>
      <c r="I121" s="84"/>
      <c r="J121" s="84"/>
      <c r="K121" s="84"/>
      <c r="L121" s="84"/>
      <c r="M121" s="84"/>
      <c r="N121" s="84"/>
      <c r="O121" s="84"/>
      <c r="P121" s="1071"/>
      <c r="Q121" s="84"/>
      <c r="R121" s="1"/>
      <c r="S121" s="1"/>
      <c r="T121" s="636" t="s">
        <v>137</v>
      </c>
      <c r="U121" s="1"/>
      <c r="V121" s="1"/>
      <c r="W121" s="1"/>
      <c r="X121" s="1"/>
      <c r="Y121" s="636" t="s">
        <v>476</v>
      </c>
      <c r="Z121" s="29"/>
      <c r="AA121" s="1902"/>
      <c r="AB121" s="15">
        <f t="shared" ref="AB121:BA124" si="98">AB73/AA73-1</f>
        <v>-6.5902935730478562E-3</v>
      </c>
      <c r="AC121" s="15">
        <f t="shared" si="98"/>
        <v>-1.483771643632692E-2</v>
      </c>
      <c r="AD121" s="15">
        <f t="shared" si="93"/>
        <v>4.931773710697307E-3</v>
      </c>
      <c r="AE121" s="15">
        <f t="shared" si="98"/>
        <v>1.7817946785003258E-2</v>
      </c>
      <c r="AF121" s="15">
        <f t="shared" si="98"/>
        <v>1.8485788534146952E-2</v>
      </c>
      <c r="AG121" s="15">
        <f t="shared" si="98"/>
        <v>1.2175096712178313E-2</v>
      </c>
      <c r="AH121" s="15">
        <f t="shared" si="98"/>
        <v>-1.1191573608691274E-2</v>
      </c>
      <c r="AI121" s="15">
        <f t="shared" si="98"/>
        <v>-6.1600024460017666E-2</v>
      </c>
      <c r="AJ121" s="15">
        <f t="shared" si="98"/>
        <v>1.2652004977577791E-2</v>
      </c>
      <c r="AK121" s="15">
        <f t="shared" si="98"/>
        <v>2.6921919125809657E-2</v>
      </c>
      <c r="AL121" s="15">
        <f t="shared" si="98"/>
        <v>-1.6186674072943275E-2</v>
      </c>
      <c r="AM121" s="15">
        <f t="shared" si="98"/>
        <v>1.4191449315824611E-2</v>
      </c>
      <c r="AN121" s="15">
        <f t="shared" si="93"/>
        <v>-9.6384811274152771E-4</v>
      </c>
      <c r="AO121" s="15">
        <f t="shared" si="93"/>
        <v>1.988120340598698E-3</v>
      </c>
      <c r="AP121" s="15">
        <f t="shared" si="98"/>
        <v>-2.8651709877095755E-2</v>
      </c>
      <c r="AQ121" s="15">
        <f t="shared" si="93"/>
        <v>-9.6242302628483101E-3</v>
      </c>
      <c r="AR121" s="15">
        <f t="shared" si="98"/>
        <v>-1.01074138651851E-2</v>
      </c>
      <c r="AS121" s="15">
        <f t="shared" si="98"/>
        <v>-8.5570739752644287E-2</v>
      </c>
      <c r="AT121" s="15">
        <f t="shared" si="98"/>
        <v>-4.2067899534150355E-2</v>
      </c>
      <c r="AU121" s="15">
        <f t="shared" si="98"/>
        <v>4.5719457424287624E-2</v>
      </c>
      <c r="AV121" s="15">
        <f t="shared" si="93"/>
        <v>-7.4107338116059518E-3</v>
      </c>
      <c r="AW121" s="15">
        <f t="shared" si="93"/>
        <v>-5.8236176477536317E-3</v>
      </c>
      <c r="AX121" s="15">
        <f t="shared" si="98"/>
        <v>1.4940405842365667E-2</v>
      </c>
      <c r="AY121" s="15">
        <f t="shared" si="98"/>
        <v>-2.8827884946513671E-2</v>
      </c>
      <c r="AZ121" s="15">
        <f t="shared" si="98"/>
        <v>-2.7316528980101618E-2</v>
      </c>
      <c r="BA121" s="15">
        <f t="shared" si="98"/>
        <v>-4.4729308378439914E-2</v>
      </c>
      <c r="BB121" s="15">
        <f t="shared" si="94"/>
        <v>-1.9276135690943441E-2</v>
      </c>
      <c r="BC121" s="15">
        <f t="shared" si="95"/>
        <v>-2.3980689558643298E-2</v>
      </c>
      <c r="BD121" s="15">
        <f t="shared" si="96"/>
        <v>-1</v>
      </c>
      <c r="BE121" s="15" t="e">
        <f t="shared" si="97"/>
        <v>#DIV/0!</v>
      </c>
      <c r="BF121" s="25"/>
      <c r="BG121" s="25"/>
      <c r="BH121" s="1491"/>
    </row>
    <row r="122" spans="1:60" s="26" customFormat="1">
      <c r="A122" s="249"/>
      <c r="B122" s="84"/>
      <c r="C122" s="84"/>
      <c r="D122" s="84"/>
      <c r="E122" s="84"/>
      <c r="F122" s="84"/>
      <c r="G122" s="84"/>
      <c r="H122" s="84"/>
      <c r="I122" s="84"/>
      <c r="J122" s="84"/>
      <c r="K122" s="84"/>
      <c r="L122" s="84"/>
      <c r="M122" s="84"/>
      <c r="N122" s="84"/>
      <c r="O122" s="84"/>
      <c r="P122" s="1071"/>
      <c r="Q122" s="84"/>
      <c r="R122" s="1"/>
      <c r="S122" s="1"/>
      <c r="T122" s="636" t="s">
        <v>138</v>
      </c>
      <c r="U122" s="1"/>
      <c r="V122" s="1"/>
      <c r="W122" s="1"/>
      <c r="X122" s="1"/>
      <c r="Y122" s="636" t="s">
        <v>453</v>
      </c>
      <c r="Z122" s="29"/>
      <c r="AA122" s="1902"/>
      <c r="AB122" s="15">
        <f t="shared" ref="AB122:AY123" si="99">AB74/AA74-1</f>
        <v>5.8354222986186199E-2</v>
      </c>
      <c r="AC122" s="15">
        <f t="shared" si="99"/>
        <v>3.1375454135283309E-2</v>
      </c>
      <c r="AD122" s="15">
        <f t="shared" si="99"/>
        <v>1.7556019387372279E-2</v>
      </c>
      <c r="AE122" s="15">
        <f t="shared" si="99"/>
        <v>4.2064109093917779E-2</v>
      </c>
      <c r="AF122" s="15">
        <f t="shared" si="99"/>
        <v>4.0531001086943741E-2</v>
      </c>
      <c r="AG122" s="15">
        <f t="shared" si="99"/>
        <v>2.7860320694355067E-2</v>
      </c>
      <c r="AH122" s="15">
        <f t="shared" si="98"/>
        <v>7.2896008530913825E-3</v>
      </c>
      <c r="AI122" s="15">
        <f t="shared" si="98"/>
        <v>-7.1581804776408298E-3</v>
      </c>
      <c r="AJ122" s="15">
        <f t="shared" si="99"/>
        <v>1.6598094320847689E-2</v>
      </c>
      <c r="AK122" s="15">
        <f t="shared" si="98"/>
        <v>-1.2831451862507226E-3</v>
      </c>
      <c r="AL122" s="15">
        <f t="shared" si="99"/>
        <v>1.6596717841531605E-2</v>
      </c>
      <c r="AM122" s="15">
        <f t="shared" si="99"/>
        <v>-1.4096272285850864E-2</v>
      </c>
      <c r="AN122" s="15">
        <f t="shared" si="99"/>
        <v>-1.5828311567774089E-2</v>
      </c>
      <c r="AO122" s="15">
        <f t="shared" si="99"/>
        <v>-2.3768537637980924E-2</v>
      </c>
      <c r="AP122" s="15">
        <f t="shared" si="99"/>
        <v>-2.2550779357871087E-2</v>
      </c>
      <c r="AQ122" s="15">
        <f t="shared" si="99"/>
        <v>-1.1086010531507262E-2</v>
      </c>
      <c r="AR122" s="15">
        <f t="shared" si="99"/>
        <v>-1.1614060422728611E-2</v>
      </c>
      <c r="AS122" s="15">
        <f t="shared" si="99"/>
        <v>-3.2657084807758974E-2</v>
      </c>
      <c r="AT122" s="15">
        <f t="shared" si="99"/>
        <v>-1.4554829860172203E-2</v>
      </c>
      <c r="AU122" s="15">
        <f t="shared" si="98"/>
        <v>2.282367998608148E-3</v>
      </c>
      <c r="AV122" s="15">
        <f t="shared" si="99"/>
        <v>-2.1598568705017751E-2</v>
      </c>
      <c r="AW122" s="15">
        <f t="shared" si="93"/>
        <v>4.1225119216696804E-3</v>
      </c>
      <c r="AX122" s="15">
        <f t="shared" si="99"/>
        <v>-1.326731482049015E-2</v>
      </c>
      <c r="AY122" s="15">
        <f t="shared" si="99"/>
        <v>-2.3129684939263595E-2</v>
      </c>
      <c r="AZ122" s="15">
        <f t="shared" si="98"/>
        <v>-6.0218995885961135E-3</v>
      </c>
      <c r="BA122" s="15">
        <f t="shared" si="98"/>
        <v>-9.0249385101699442E-3</v>
      </c>
      <c r="BB122" s="15">
        <f t="shared" si="94"/>
        <v>-7.495707785527439E-3</v>
      </c>
      <c r="BC122" s="15">
        <f t="shared" si="95"/>
        <v>-1.2205412576373864E-2</v>
      </c>
      <c r="BD122" s="15">
        <f t="shared" si="96"/>
        <v>-1</v>
      </c>
      <c r="BE122" s="15" t="e">
        <f t="shared" si="97"/>
        <v>#DIV/0!</v>
      </c>
      <c r="BF122" s="25"/>
      <c r="BG122" s="25"/>
      <c r="BH122" s="1491"/>
    </row>
    <row r="123" spans="1:60" s="26" customFormat="1">
      <c r="A123" s="249"/>
      <c r="B123" s="84"/>
      <c r="C123" s="84"/>
      <c r="D123" s="84"/>
      <c r="E123" s="84"/>
      <c r="F123" s="84"/>
      <c r="G123" s="84"/>
      <c r="H123" s="84"/>
      <c r="I123" s="84"/>
      <c r="J123" s="84"/>
      <c r="K123" s="84"/>
      <c r="L123" s="84"/>
      <c r="M123" s="84"/>
      <c r="N123" s="84"/>
      <c r="O123" s="84"/>
      <c r="P123" s="1071"/>
      <c r="Q123" s="84"/>
      <c r="R123" s="1"/>
      <c r="S123" s="1"/>
      <c r="T123" s="636" t="s">
        <v>139</v>
      </c>
      <c r="U123" s="1"/>
      <c r="V123" s="1"/>
      <c r="W123" s="1"/>
      <c r="X123" s="1"/>
      <c r="Y123" s="40" t="s">
        <v>479</v>
      </c>
      <c r="Z123" s="29"/>
      <c r="AA123" s="1902"/>
      <c r="AB123" s="15">
        <f t="shared" ref="AB123:BA126" si="100">AB75/AA75-1</f>
        <v>-1.7361242456451542E-2</v>
      </c>
      <c r="AC123" s="15">
        <f t="shared" si="100"/>
        <v>-1.7377057784280558E-2</v>
      </c>
      <c r="AD123" s="15">
        <f t="shared" si="100"/>
        <v>3.1724131594207172E-2</v>
      </c>
      <c r="AE123" s="15">
        <f t="shared" si="100"/>
        <v>2.0344477429221852E-2</v>
      </c>
      <c r="AF123" s="15">
        <f t="shared" si="100"/>
        <v>3.9395596980607461E-2</v>
      </c>
      <c r="AG123" s="15">
        <f t="shared" si="100"/>
        <v>-5.8043969629881231E-2</v>
      </c>
      <c r="AH123" s="15">
        <f t="shared" si="100"/>
        <v>5.8477745102258227E-2</v>
      </c>
      <c r="AI123" s="15">
        <f t="shared" si="98"/>
        <v>5.759006215235396E-2</v>
      </c>
      <c r="AJ123" s="15">
        <f t="shared" si="100"/>
        <v>4.5330891570459775E-2</v>
      </c>
      <c r="AK123" s="15">
        <f t="shared" si="100"/>
        <v>-1.1573520260255377E-2</v>
      </c>
      <c r="AL123" s="15">
        <f t="shared" si="100"/>
        <v>1.8698252582327157E-2</v>
      </c>
      <c r="AM123" s="15">
        <f t="shared" si="100"/>
        <v>1.6911633829602923E-2</v>
      </c>
      <c r="AN123" s="15">
        <f t="shared" si="99"/>
        <v>-2.4095319640899948E-3</v>
      </c>
      <c r="AO123" s="15">
        <f t="shared" si="100"/>
        <v>5.3806974674669883E-2</v>
      </c>
      <c r="AP123" s="15">
        <f t="shared" si="99"/>
        <v>8.1790093014428855E-3</v>
      </c>
      <c r="AQ123" s="15">
        <f t="shared" si="100"/>
        <v>-2.2634442503296048E-2</v>
      </c>
      <c r="AR123" s="15">
        <f t="shared" si="100"/>
        <v>-9.4320566515086246E-2</v>
      </c>
      <c r="AS123" s="15">
        <f t="shared" si="100"/>
        <v>5.7291922879737944E-2</v>
      </c>
      <c r="AT123" s="15">
        <f t="shared" si="100"/>
        <v>-3.729569962778978E-2</v>
      </c>
      <c r="AU123" s="15">
        <f t="shared" si="100"/>
        <v>8.4288989230579592E-2</v>
      </c>
      <c r="AV123" s="15">
        <f t="shared" si="100"/>
        <v>2.5441616296722369E-2</v>
      </c>
      <c r="AW123" s="15">
        <f t="shared" si="93"/>
        <v>-5.1621333592236973E-2</v>
      </c>
      <c r="AX123" s="15">
        <f t="shared" si="100"/>
        <v>7.185337283754567E-2</v>
      </c>
      <c r="AY123" s="15">
        <f t="shared" si="100"/>
        <v>-5.3696255099849877E-2</v>
      </c>
      <c r="AZ123" s="15">
        <f t="shared" si="100"/>
        <v>-1.6890635012904553E-2</v>
      </c>
      <c r="BA123" s="15">
        <f t="shared" si="100"/>
        <v>-0.37882222125302834</v>
      </c>
      <c r="BB123" s="15">
        <f t="shared" si="94"/>
        <v>1.6503073832919712E-2</v>
      </c>
      <c r="BC123" s="15">
        <f t="shared" si="95"/>
        <v>3.744128571142169E-2</v>
      </c>
      <c r="BD123" s="15">
        <f t="shared" si="96"/>
        <v>-1</v>
      </c>
      <c r="BE123" s="15" t="e">
        <f t="shared" si="97"/>
        <v>#DIV/0!</v>
      </c>
      <c r="BF123" s="25"/>
      <c r="BG123" s="25"/>
      <c r="BH123" s="1491"/>
    </row>
    <row r="124" spans="1:60" s="26" customFormat="1">
      <c r="A124" s="249"/>
      <c r="B124" s="84"/>
      <c r="C124" s="84"/>
      <c r="D124" s="84"/>
      <c r="E124" s="84"/>
      <c r="F124" s="84"/>
      <c r="G124" s="84"/>
      <c r="H124" s="84"/>
      <c r="I124" s="84"/>
      <c r="J124" s="84"/>
      <c r="K124" s="84"/>
      <c r="L124" s="84"/>
      <c r="M124" s="84"/>
      <c r="N124" s="84"/>
      <c r="O124" s="84"/>
      <c r="P124" s="1071"/>
      <c r="Q124" s="84"/>
      <c r="R124" s="1"/>
      <c r="S124" s="1"/>
      <c r="T124" s="636" t="s">
        <v>140</v>
      </c>
      <c r="U124" s="1"/>
      <c r="V124" s="1"/>
      <c r="W124" s="1"/>
      <c r="X124" s="1"/>
      <c r="Y124" s="636" t="s">
        <v>477</v>
      </c>
      <c r="Z124" s="29"/>
      <c r="AA124" s="1902"/>
      <c r="AB124" s="15">
        <f t="shared" ref="AB124:AZ126" si="101">AB76/AA76-1</f>
        <v>1.9498368962505008E-2</v>
      </c>
      <c r="AC124" s="15">
        <f t="shared" si="101"/>
        <v>4.9184744869272379E-2</v>
      </c>
      <c r="AD124" s="15">
        <f t="shared" si="101"/>
        <v>5.5051488213864408E-2</v>
      </c>
      <c r="AE124" s="15">
        <f t="shared" si="101"/>
        <v>-2.7570792426251156E-2</v>
      </c>
      <c r="AF124" s="15">
        <f t="shared" si="101"/>
        <v>5.7083182986495951E-2</v>
      </c>
      <c r="AG124" s="15">
        <f t="shared" si="101"/>
        <v>3.5614077560210289E-2</v>
      </c>
      <c r="AH124" s="15">
        <f t="shared" si="101"/>
        <v>-4.5079354533821947E-2</v>
      </c>
      <c r="AI124" s="15">
        <f t="shared" si="98"/>
        <v>6.7524356328130253E-4</v>
      </c>
      <c r="AJ124" s="15">
        <f t="shared" si="101"/>
        <v>2.7159315670565842E-2</v>
      </c>
      <c r="AK124" s="15">
        <f t="shared" si="101"/>
        <v>5.3032060925366276E-2</v>
      </c>
      <c r="AL124" s="15">
        <f t="shared" si="101"/>
        <v>-5.0855563925023439E-2</v>
      </c>
      <c r="AM124" s="15">
        <f t="shared" si="101"/>
        <v>4.0578121207853535E-2</v>
      </c>
      <c r="AN124" s="15">
        <f t="shared" si="101"/>
        <v>-4.7943312193902909E-2</v>
      </c>
      <c r="AO124" s="15">
        <f t="shared" si="100"/>
        <v>1.3479773883193769E-3</v>
      </c>
      <c r="AP124" s="15">
        <f t="shared" si="101"/>
        <v>3.5130052033599313E-2</v>
      </c>
      <c r="AQ124" s="15">
        <f t="shared" si="101"/>
        <v>-6.0691515686858488E-2</v>
      </c>
      <c r="AR124" s="15">
        <f t="shared" si="101"/>
        <v>-1.0876207500939983E-2</v>
      </c>
      <c r="AS124" s="15">
        <f t="shared" si="101"/>
        <v>-5.656802423028473E-2</v>
      </c>
      <c r="AT124" s="1614">
        <f t="shared" si="101"/>
        <v>-5.7246621394488884E-3</v>
      </c>
      <c r="AU124" s="15">
        <f t="shared" si="101"/>
        <v>4.6715612032403708E-2</v>
      </c>
      <c r="AV124" s="15">
        <f t="shared" si="101"/>
        <v>-2.6099239447848976E-2</v>
      </c>
      <c r="AW124" s="15">
        <f t="shared" si="93"/>
        <v>1.3672590222100212E-3</v>
      </c>
      <c r="AX124" s="15">
        <f t="shared" si="101"/>
        <v>-3.6840092022169424E-2</v>
      </c>
      <c r="AY124" s="15">
        <f t="shared" si="101"/>
        <v>-3.822192753438558E-2</v>
      </c>
      <c r="AZ124" s="15">
        <f t="shared" si="101"/>
        <v>-4.5200426729436471E-2</v>
      </c>
      <c r="BA124" s="15">
        <f t="shared" si="100"/>
        <v>5.7812422575802547E-3</v>
      </c>
      <c r="BB124" s="15">
        <f t="shared" si="94"/>
        <v>6.3688679386169733E-2</v>
      </c>
      <c r="BC124" s="15">
        <f t="shared" si="95"/>
        <v>-0.11994544308993216</v>
      </c>
      <c r="BD124" s="15">
        <f t="shared" si="96"/>
        <v>-1</v>
      </c>
      <c r="BE124" s="15" t="e">
        <f t="shared" si="97"/>
        <v>#DIV/0!</v>
      </c>
      <c r="BF124" s="25"/>
      <c r="BG124" s="25"/>
      <c r="BH124" s="1491"/>
    </row>
    <row r="125" spans="1:60" s="26" customFormat="1">
      <c r="A125" s="249"/>
      <c r="B125" s="84"/>
      <c r="C125" s="84"/>
      <c r="D125" s="84"/>
      <c r="E125" s="84"/>
      <c r="F125" s="84"/>
      <c r="G125" s="84"/>
      <c r="H125" s="84"/>
      <c r="I125" s="84"/>
      <c r="J125" s="84"/>
      <c r="K125" s="84"/>
      <c r="L125" s="84"/>
      <c r="M125" s="84"/>
      <c r="N125" s="84"/>
      <c r="O125" s="84"/>
      <c r="P125" s="1071"/>
      <c r="Q125" s="84"/>
      <c r="R125" s="1"/>
      <c r="S125" s="1"/>
      <c r="T125" s="1456" t="s">
        <v>1059</v>
      </c>
      <c r="U125" s="1"/>
      <c r="V125" s="1"/>
      <c r="W125" s="1"/>
      <c r="X125" s="1"/>
      <c r="Y125" s="636" t="s">
        <v>1247</v>
      </c>
      <c r="Z125" s="29"/>
      <c r="AA125" s="1902"/>
      <c r="AB125" s="15">
        <f t="shared" ref="AB125:AZ126" si="102">AB77/AA77-1</f>
        <v>1.8778049328897373E-2</v>
      </c>
      <c r="AC125" s="15">
        <f t="shared" si="101"/>
        <v>-1.3743057103009493E-3</v>
      </c>
      <c r="AD125" s="15">
        <f t="shared" si="102"/>
        <v>-1.9675992615518334E-2</v>
      </c>
      <c r="AE125" s="15">
        <f t="shared" si="102"/>
        <v>2.5591654751431436E-2</v>
      </c>
      <c r="AF125" s="15">
        <f t="shared" si="101"/>
        <v>5.0085529077315005E-3</v>
      </c>
      <c r="AG125" s="15">
        <f t="shared" si="102"/>
        <v>8.6573028081720071E-3</v>
      </c>
      <c r="AH125" s="15">
        <f t="shared" si="102"/>
        <v>-3.8121549688583389E-2</v>
      </c>
      <c r="AI125" s="15">
        <f t="shared" si="102"/>
        <v>-9.2789334660010381E-2</v>
      </c>
      <c r="AJ125" s="15">
        <f t="shared" si="101"/>
        <v>5.3781245397519495E-3</v>
      </c>
      <c r="AK125" s="15">
        <f t="shared" si="101"/>
        <v>8.7030424525054162E-3</v>
      </c>
      <c r="AL125" s="15">
        <f t="shared" si="102"/>
        <v>-2.2054958810858616E-2</v>
      </c>
      <c r="AM125" s="15">
        <f t="shared" si="102"/>
        <v>-4.453194334914623E-2</v>
      </c>
      <c r="AN125" s="15">
        <f t="shared" si="102"/>
        <v>-1.4805956425337219E-2</v>
      </c>
      <c r="AO125" s="15">
        <f t="shared" si="100"/>
        <v>-5.7931096925245562E-4</v>
      </c>
      <c r="AP125" s="15">
        <f t="shared" si="102"/>
        <v>1.9459793129364966E-2</v>
      </c>
      <c r="AQ125" s="15">
        <f t="shared" si="101"/>
        <v>5.8330157454604681E-3</v>
      </c>
      <c r="AR125" s="15">
        <f t="shared" si="102"/>
        <v>-1.419973060907942E-2</v>
      </c>
      <c r="AS125" s="15">
        <f t="shared" si="102"/>
        <v>-7.8022206922996551E-2</v>
      </c>
      <c r="AT125" s="15">
        <f t="shared" si="102"/>
        <v>-0.10795382119469477</v>
      </c>
      <c r="AU125" s="15">
        <f t="shared" si="102"/>
        <v>2.2773008543101492E-2</v>
      </c>
      <c r="AV125" s="15">
        <f t="shared" si="101"/>
        <v>-3.3738309596057503E-3</v>
      </c>
      <c r="AW125" s="15">
        <f t="shared" si="93"/>
        <v>1.0446298800912412E-3</v>
      </c>
      <c r="AX125" s="15">
        <f t="shared" si="102"/>
        <v>3.7511880328491509E-2</v>
      </c>
      <c r="AY125" s="15">
        <f t="shared" si="102"/>
        <v>-1.2408772257595735E-2</v>
      </c>
      <c r="AZ125" s="15">
        <f t="shared" si="102"/>
        <v>-2.8675609874474595E-2</v>
      </c>
      <c r="BA125" s="15">
        <f t="shared" si="100"/>
        <v>-8.8372207070829267E-3</v>
      </c>
      <c r="BB125" s="15">
        <f t="shared" si="94"/>
        <v>1.3696222563948091E-2</v>
      </c>
      <c r="BC125" s="15">
        <f t="shared" si="95"/>
        <v>-1.2875095605528797E-2</v>
      </c>
      <c r="BD125" s="15">
        <f t="shared" si="96"/>
        <v>-1</v>
      </c>
      <c r="BE125" s="15" t="e">
        <f t="shared" si="97"/>
        <v>#DIV/0!</v>
      </c>
      <c r="BF125" s="25"/>
      <c r="BG125" s="25"/>
      <c r="BH125" s="1491"/>
    </row>
    <row r="126" spans="1:60" s="26" customFormat="1">
      <c r="A126" s="249"/>
      <c r="B126" s="84"/>
      <c r="C126" s="84"/>
      <c r="D126" s="84"/>
      <c r="E126" s="84"/>
      <c r="F126" s="84"/>
      <c r="G126" s="84"/>
      <c r="H126" s="84"/>
      <c r="I126" s="84"/>
      <c r="J126" s="84"/>
      <c r="K126" s="84"/>
      <c r="L126" s="84"/>
      <c r="M126" s="84"/>
      <c r="N126" s="84"/>
      <c r="O126" s="84"/>
      <c r="P126" s="1071"/>
      <c r="Q126" s="84"/>
      <c r="R126" s="1"/>
      <c r="S126" s="1"/>
      <c r="T126" s="636" t="s">
        <v>141</v>
      </c>
      <c r="U126" s="1"/>
      <c r="V126" s="1"/>
      <c r="W126" s="1"/>
      <c r="X126" s="1"/>
      <c r="Y126" s="636" t="s">
        <v>478</v>
      </c>
      <c r="Z126" s="29"/>
      <c r="AA126" s="1902"/>
      <c r="AB126" s="15">
        <f t="shared" si="102"/>
        <v>7.8514875941506634E-3</v>
      </c>
      <c r="AC126" s="15">
        <f t="shared" ref="AC126:AZ126" si="103">AC78/AB78-1</f>
        <v>7.4570192273330393E-2</v>
      </c>
      <c r="AD126" s="15">
        <f t="shared" si="103"/>
        <v>-3.7609952107546585E-2</v>
      </c>
      <c r="AE126" s="15">
        <f t="shared" si="103"/>
        <v>0.14300212375007781</v>
      </c>
      <c r="AF126" s="15">
        <f t="shared" si="103"/>
        <v>1.8921743821261883E-2</v>
      </c>
      <c r="AG126" s="15">
        <f t="shared" si="103"/>
        <v>1.7506320986387935E-2</v>
      </c>
      <c r="AH126" s="15">
        <f t="shared" si="103"/>
        <v>5.2398397744490177E-2</v>
      </c>
      <c r="AI126" s="15">
        <f t="shared" si="102"/>
        <v>7.7808771701322055E-3</v>
      </c>
      <c r="AJ126" s="15">
        <f t="shared" si="101"/>
        <v>-2.6625972168560219E-3</v>
      </c>
      <c r="AK126" s="15">
        <f t="shared" si="103"/>
        <v>4.7498354058924885E-2</v>
      </c>
      <c r="AL126" s="15">
        <f t="shared" si="103"/>
        <v>-1.0187627642612718E-2</v>
      </c>
      <c r="AM126" s="15">
        <f t="shared" si="102"/>
        <v>7.5323325165186361E-3</v>
      </c>
      <c r="AN126" s="15">
        <f t="shared" si="103"/>
        <v>2.2835825356271267E-2</v>
      </c>
      <c r="AO126" s="15">
        <f t="shared" si="103"/>
        <v>-2.4238364447616845E-2</v>
      </c>
      <c r="AP126" s="15">
        <f t="shared" si="103"/>
        <v>-3.1117388937268564E-2</v>
      </c>
      <c r="AQ126" s="15">
        <f t="shared" si="103"/>
        <v>-5.5381874659672037E-2</v>
      </c>
      <c r="AR126" s="15">
        <f t="shared" si="103"/>
        <v>1.9086642204604987E-2</v>
      </c>
      <c r="AS126" s="15">
        <f t="shared" si="103"/>
        <v>4.4842728621963701E-2</v>
      </c>
      <c r="AT126" s="15">
        <f t="shared" si="103"/>
        <v>-0.11499576534176725</v>
      </c>
      <c r="AU126" s="15">
        <f t="shared" si="103"/>
        <v>1.8135276050294857E-2</v>
      </c>
      <c r="AV126" s="15">
        <f t="shared" si="103"/>
        <v>-2.3705797967461639E-2</v>
      </c>
      <c r="AW126" s="15">
        <f t="shared" si="103"/>
        <v>6.447874515668639E-2</v>
      </c>
      <c r="AX126" s="15">
        <f t="shared" si="103"/>
        <v>-1.5427583136115142E-2</v>
      </c>
      <c r="AY126" s="15">
        <f t="shared" si="103"/>
        <v>-2.9802111708847945E-2</v>
      </c>
      <c r="AZ126" s="15">
        <f t="shared" si="103"/>
        <v>1.6346166815565555E-2</v>
      </c>
      <c r="BA126" s="15">
        <f t="shared" si="100"/>
        <v>6.9739648312550084E-3</v>
      </c>
      <c r="BB126" s="15">
        <f t="shared" si="94"/>
        <v>1.1720062452065916E-2</v>
      </c>
      <c r="BC126" s="15">
        <f t="shared" si="95"/>
        <v>-1.9172409570391569E-2</v>
      </c>
      <c r="BD126" s="15">
        <f t="shared" si="96"/>
        <v>-1</v>
      </c>
      <c r="BE126" s="15" t="e">
        <f t="shared" si="97"/>
        <v>#DIV/0!</v>
      </c>
      <c r="BF126" s="25"/>
      <c r="BG126" s="25"/>
      <c r="BH126" s="1491"/>
    </row>
    <row r="127" spans="1:60" s="26" customFormat="1" ht="16.5" thickBot="1">
      <c r="A127" s="249"/>
      <c r="B127" s="84"/>
      <c r="C127" s="84"/>
      <c r="D127" s="84"/>
      <c r="E127" s="84"/>
      <c r="F127" s="84"/>
      <c r="G127" s="84"/>
      <c r="H127" s="84"/>
      <c r="I127" s="84"/>
      <c r="J127" s="84"/>
      <c r="K127" s="84"/>
      <c r="L127" s="84"/>
      <c r="M127" s="84"/>
      <c r="N127" s="84"/>
      <c r="O127" s="84"/>
      <c r="P127" s="1071"/>
      <c r="Q127" s="84"/>
      <c r="R127" s="1"/>
      <c r="S127" s="1"/>
      <c r="T127" s="1868" t="s">
        <v>1348</v>
      </c>
      <c r="U127" s="1"/>
      <c r="V127" s="1"/>
      <c r="W127" s="1"/>
      <c r="X127" s="1"/>
      <c r="Y127" s="637" t="s">
        <v>1349</v>
      </c>
      <c r="Z127" s="30"/>
      <c r="AA127" s="1904"/>
      <c r="AB127" s="16">
        <f>AB79/AA79-1</f>
        <v>-3.0848079851224064E-2</v>
      </c>
      <c r="AC127" s="16">
        <f t="shared" ref="AC127:BA128" si="104">AC79/AB79-1</f>
        <v>-4.0220285853166393E-2</v>
      </c>
      <c r="AD127" s="16">
        <f t="shared" si="104"/>
        <v>-3.4210922858663118E-2</v>
      </c>
      <c r="AE127" s="16">
        <f t="shared" si="104"/>
        <v>-3.5142918100830478E-2</v>
      </c>
      <c r="AF127" s="16">
        <f t="shared" si="104"/>
        <v>3.3250650748573696E-2</v>
      </c>
      <c r="AG127" s="16">
        <f t="shared" si="104"/>
        <v>1.905318600170669E-2</v>
      </c>
      <c r="AH127" s="16">
        <f t="shared" si="104"/>
        <v>-6.5644415765447883E-3</v>
      </c>
      <c r="AI127" s="16">
        <f t="shared" si="104"/>
        <v>-7.3064451782456241E-2</v>
      </c>
      <c r="AJ127" s="16">
        <f t="shared" si="104"/>
        <v>4.3148230377265673E-3</v>
      </c>
      <c r="AK127" s="16">
        <f t="shared" si="104"/>
        <v>1.3074709640121362E-2</v>
      </c>
      <c r="AL127" s="16">
        <f t="shared" si="104"/>
        <v>-8.3400678838599918E-2</v>
      </c>
      <c r="AM127" s="16">
        <f t="shared" si="104"/>
        <v>-5.0507617208140343E-2</v>
      </c>
      <c r="AN127" s="16">
        <f t="shared" si="104"/>
        <v>-3.6300488775612982E-2</v>
      </c>
      <c r="AO127" s="16">
        <f t="shared" si="104"/>
        <v>-3.3011531926828486E-2</v>
      </c>
      <c r="AP127" s="16">
        <f t="shared" si="104"/>
        <v>-1.271845579131492E-2</v>
      </c>
      <c r="AQ127" s="16">
        <f t="shared" si="104"/>
        <v>-1.438832834342274E-2</v>
      </c>
      <c r="AR127" s="16">
        <f t="shared" si="104"/>
        <v>1.9908485983175517E-3</v>
      </c>
      <c r="AS127" s="16">
        <f t="shared" si="104"/>
        <v>-9.4723704141743914E-2</v>
      </c>
      <c r="AT127" s="16">
        <f t="shared" si="104"/>
        <v>-8.604672557929316E-2</v>
      </c>
      <c r="AU127" s="16">
        <f t="shared" si="104"/>
        <v>-2.8556292214858781E-2</v>
      </c>
      <c r="AV127" s="16">
        <f t="shared" si="104"/>
        <v>-3.2971631483556529E-2</v>
      </c>
      <c r="AW127" s="16">
        <f t="shared" si="104"/>
        <v>3.3729069567878245E-3</v>
      </c>
      <c r="AX127" s="16">
        <f t="shared" si="104"/>
        <v>2.2877775222884811E-3</v>
      </c>
      <c r="AY127" s="16">
        <f t="shared" si="104"/>
        <v>-2.9961691700779225E-2</v>
      </c>
      <c r="AZ127" s="16">
        <f t="shared" si="104"/>
        <v>-4.3065036592362715E-2</v>
      </c>
      <c r="BA127" s="16">
        <f t="shared" si="104"/>
        <v>-2.2787142508689073E-2</v>
      </c>
      <c r="BB127" s="16">
        <f t="shared" si="94"/>
        <v>-3.5936750349707669E-2</v>
      </c>
      <c r="BC127" s="16">
        <f t="shared" si="95"/>
        <v>1.1662980467827433E-2</v>
      </c>
      <c r="BD127" s="16">
        <f t="shared" si="96"/>
        <v>-1</v>
      </c>
      <c r="BE127" s="16" t="e">
        <f t="shared" si="97"/>
        <v>#DIV/0!</v>
      </c>
      <c r="BF127" s="27"/>
      <c r="BG127" s="27"/>
      <c r="BH127" s="1491"/>
    </row>
    <row r="128" spans="1:60" s="26" customFormat="1" ht="14.5" thickTop="1">
      <c r="A128" s="249"/>
      <c r="B128" s="84"/>
      <c r="C128" s="84"/>
      <c r="D128" s="84"/>
      <c r="E128" s="84"/>
      <c r="F128" s="84"/>
      <c r="G128" s="84"/>
      <c r="H128" s="84"/>
      <c r="I128" s="84"/>
      <c r="J128" s="84"/>
      <c r="K128" s="84"/>
      <c r="L128" s="84"/>
      <c r="M128" s="84"/>
      <c r="N128" s="84"/>
      <c r="O128" s="84"/>
      <c r="P128" s="1071"/>
      <c r="Q128" s="84"/>
      <c r="R128" s="1"/>
      <c r="S128" s="1"/>
      <c r="T128" s="638" t="s">
        <v>58</v>
      </c>
      <c r="U128" s="1"/>
      <c r="V128" s="1"/>
      <c r="W128" s="1"/>
      <c r="X128" s="1"/>
      <c r="Y128" s="638" t="s">
        <v>0</v>
      </c>
      <c r="Z128" s="31"/>
      <c r="AA128" s="1905"/>
      <c r="AB128" s="17">
        <f>AB80/AA80-1</f>
        <v>9.8630122034859546E-3</v>
      </c>
      <c r="AC128" s="17">
        <f t="shared" ref="AC128:BA128" si="105">AC80/AB80-1</f>
        <v>8.0304194239537718E-3</v>
      </c>
      <c r="AD128" s="17">
        <f t="shared" si="105"/>
        <v>-6.181981520791302E-3</v>
      </c>
      <c r="AE128" s="17">
        <f t="shared" si="105"/>
        <v>4.6614330201723453E-2</v>
      </c>
      <c r="AF128" s="17">
        <f t="shared" si="105"/>
        <v>9.9534447664104686E-3</v>
      </c>
      <c r="AG128" s="17">
        <f t="shared" si="104"/>
        <v>9.6098557671946416E-3</v>
      </c>
      <c r="AH128" s="17">
        <f t="shared" si="104"/>
        <v>-5.505063039208058E-3</v>
      </c>
      <c r="AI128" s="17">
        <f t="shared" si="105"/>
        <v>-3.2073037304828245E-2</v>
      </c>
      <c r="AJ128" s="17">
        <f t="shared" si="105"/>
        <v>3.0250035000384923E-2</v>
      </c>
      <c r="AK128" s="17">
        <f t="shared" si="105"/>
        <v>1.8379924729600816E-2</v>
      </c>
      <c r="AL128" s="17">
        <f t="shared" si="105"/>
        <v>-1.1881548087093963E-2</v>
      </c>
      <c r="AM128" s="17">
        <f t="shared" si="105"/>
        <v>2.3117419931754757E-2</v>
      </c>
      <c r="AN128" s="17">
        <f t="shared" si="104"/>
        <v>6.2685057359375129E-3</v>
      </c>
      <c r="AO128" s="17">
        <f t="shared" si="104"/>
        <v>-3.7630876369951771E-3</v>
      </c>
      <c r="AP128" s="17">
        <f t="shared" si="104"/>
        <v>5.5048537617776727E-3</v>
      </c>
      <c r="AQ128" s="17">
        <f t="shared" si="105"/>
        <v>-1.8012375664108182E-2</v>
      </c>
      <c r="AR128" s="17">
        <f t="shared" si="105"/>
        <v>2.7989330028693526E-2</v>
      </c>
      <c r="AS128" s="17">
        <f t="shared" si="105"/>
        <v>-5.430614491122554E-2</v>
      </c>
      <c r="AT128" s="17">
        <f t="shared" si="105"/>
        <v>-5.6276819991589178E-2</v>
      </c>
      <c r="AU128" s="17">
        <f t="shared" si="105"/>
        <v>4.4074071072135679E-2</v>
      </c>
      <c r="AV128" s="17">
        <f t="shared" si="105"/>
        <v>4.1099109471250506E-2</v>
      </c>
      <c r="AW128" s="17">
        <f t="shared" si="105"/>
        <v>3.2530456733957935E-2</v>
      </c>
      <c r="AX128" s="1618">
        <f t="shared" si="105"/>
        <v>7.0914270486890363E-3</v>
      </c>
      <c r="AY128" s="17">
        <f t="shared" si="105"/>
        <v>-3.9279095149154841E-2</v>
      </c>
      <c r="AZ128" s="17">
        <f t="shared" si="105"/>
        <v>-3.1840872909443152E-2</v>
      </c>
      <c r="BA128" s="17">
        <f t="shared" si="105"/>
        <v>-1.6047760975918535E-2</v>
      </c>
      <c r="BB128" s="17">
        <f t="shared" si="94"/>
        <v>-1.2890833748090413E-2</v>
      </c>
      <c r="BC128" s="17">
        <f t="shared" si="95"/>
        <v>-4.3696220727524882E-2</v>
      </c>
      <c r="BD128" s="17">
        <f t="shared" si="96"/>
        <v>-1</v>
      </c>
      <c r="BE128" s="17" t="e">
        <f t="shared" si="97"/>
        <v>#DIV/0!</v>
      </c>
      <c r="BF128" s="28"/>
      <c r="BG128" s="28"/>
      <c r="BH128" s="1491"/>
    </row>
    <row r="129" spans="1:60" s="26" customFormat="1">
      <c r="A129" s="249"/>
      <c r="B129" s="84"/>
      <c r="C129" s="84"/>
      <c r="D129" s="84"/>
      <c r="E129" s="84"/>
      <c r="F129" s="84"/>
      <c r="G129" s="84"/>
      <c r="H129" s="84"/>
      <c r="I129" s="84"/>
      <c r="J129" s="84"/>
      <c r="K129" s="84"/>
      <c r="L129" s="84"/>
      <c r="M129" s="84"/>
      <c r="N129" s="84"/>
      <c r="O129" s="84"/>
      <c r="P129" s="249"/>
      <c r="Q129" s="84"/>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98"/>
    </row>
    <row r="130" spans="1:60">
      <c r="P130" s="249"/>
    </row>
    <row r="133" spans="1:60" s="26" customFormat="1">
      <c r="A133" s="198"/>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98"/>
    </row>
    <row r="134" spans="1:60" s="26" customFormat="1">
      <c r="A134" s="198"/>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98"/>
    </row>
    <row r="135" spans="1:60" s="26" customFormat="1">
      <c r="A135" s="198"/>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98"/>
    </row>
    <row r="136" spans="1:60" s="26" customFormat="1">
      <c r="A136" s="198"/>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98"/>
    </row>
    <row r="137" spans="1:60" s="26" customFormat="1">
      <c r="A137" s="198"/>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98"/>
    </row>
    <row r="138" spans="1:60" s="26" customFormat="1">
      <c r="A138" s="198"/>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98"/>
    </row>
    <row r="139" spans="1:60" s="26" customFormat="1">
      <c r="A139" s="198"/>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98"/>
    </row>
    <row r="140" spans="1:60" s="26" customFormat="1">
      <c r="A140" s="198"/>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98"/>
    </row>
    <row r="141" spans="1:60" s="26" customFormat="1">
      <c r="A141" s="198"/>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98"/>
    </row>
  </sheetData>
  <mergeCells count="22">
    <mergeCell ref="Q1:T1"/>
    <mergeCell ref="V1:Y1"/>
    <mergeCell ref="X15:Y15"/>
    <mergeCell ref="X13:Y13"/>
    <mergeCell ref="S19:T19"/>
    <mergeCell ref="S13:T13"/>
    <mergeCell ref="S15:T15"/>
    <mergeCell ref="X54:Y54"/>
    <mergeCell ref="X57:Y57"/>
    <mergeCell ref="X58:Y58"/>
    <mergeCell ref="S30:T30"/>
    <mergeCell ref="S34:T34"/>
    <mergeCell ref="S33:T33"/>
    <mergeCell ref="S32:T32"/>
    <mergeCell ref="S31:T31"/>
    <mergeCell ref="X30:Y30"/>
    <mergeCell ref="X31:Y31"/>
    <mergeCell ref="X32:Y32"/>
    <mergeCell ref="X33:Y33"/>
    <mergeCell ref="X34:Y34"/>
    <mergeCell ref="S54:T54"/>
    <mergeCell ref="S57:T57"/>
  </mergeCells>
  <phoneticPr fontId="9"/>
  <pageMargins left="2.0866141732283467" right="0.70866141732283472" top="1.1417322834645669" bottom="0.35433070866141736" header="0.31496062992125984" footer="0.31496062992125984"/>
  <pageSetup paperSize="9" scale="3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R145"/>
  <sheetViews>
    <sheetView zoomScale="85" zoomScaleNormal="85" workbookViewId="0">
      <pane xSplit="21" ySplit="3" topLeftCell="BN4" activePane="bottomRight" state="frozen"/>
      <selection pane="topRight" activeCell="V1" sqref="V1"/>
      <selection pane="bottomLeft" activeCell="A4" sqref="A4"/>
      <selection pane="bottomRight" activeCell="W5" sqref="W5"/>
    </sheetView>
  </sheetViews>
  <sheetFormatPr defaultColWidth="9" defaultRowHeight="14"/>
  <cols>
    <col min="1" max="1" width="1.6328125" style="198" customWidth="1"/>
    <col min="2" max="15" width="1.6328125" style="1" hidden="1" customWidth="1"/>
    <col min="16" max="19" width="1.6328125" style="1" customWidth="1"/>
    <col min="20" max="20" width="40.08984375" style="1" customWidth="1"/>
    <col min="21" max="24" width="1.6328125" style="1" customWidth="1"/>
    <col min="25" max="25" width="43.08984375" style="1" customWidth="1"/>
    <col min="26" max="26" width="10.6328125" style="1" hidden="1" customWidth="1"/>
    <col min="27" max="55" width="11.81640625" style="1" bestFit="1" customWidth="1"/>
    <col min="56" max="59" width="10.6328125" style="1" hidden="1" customWidth="1"/>
    <col min="60" max="60" width="10.6328125" style="198" customWidth="1"/>
    <col min="61" max="61" width="7.90625" style="1" customWidth="1"/>
    <col min="62" max="16384" width="9" style="1"/>
  </cols>
  <sheetData>
    <row r="1" spans="17:64" ht="50.25" customHeight="1">
      <c r="Q1" s="1962" t="s">
        <v>1339</v>
      </c>
      <c r="R1" s="1934"/>
      <c r="S1" s="1934"/>
      <c r="T1" s="1934"/>
      <c r="V1" s="1934" t="s">
        <v>1126</v>
      </c>
      <c r="W1" s="1934"/>
      <c r="X1" s="1934"/>
      <c r="Y1" s="1934"/>
      <c r="Z1" s="660"/>
      <c r="AE1" s="84"/>
    </row>
    <row r="2" spans="17:64" ht="13.5" customHeight="1">
      <c r="Q2" s="1440" t="str">
        <f>'0.Contents'!C2</f>
        <v>＜確報値＞</v>
      </c>
    </row>
    <row r="3" spans="17:64" ht="18.75" customHeight="1" thickBot="1">
      <c r="Q3" s="1" t="s">
        <v>143</v>
      </c>
      <c r="V3" s="1" t="s">
        <v>734</v>
      </c>
    </row>
    <row r="4" spans="17:64" ht="14.5" thickBot="1">
      <c r="Q4" s="662"/>
      <c r="R4" s="663"/>
      <c r="S4" s="663"/>
      <c r="T4" s="21"/>
      <c r="V4" s="662"/>
      <c r="W4" s="663"/>
      <c r="X4" s="663"/>
      <c r="Y4" s="21"/>
      <c r="Z4" s="204"/>
      <c r="AA4" s="22">
        <v>1990</v>
      </c>
      <c r="AB4" s="22">
        <f t="shared" ref="AB4:BA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AO4+1</f>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3">
        <f t="shared" si="0"/>
        <v>2016</v>
      </c>
      <c r="BB4" s="22">
        <f>BA4+1</f>
        <v>2017</v>
      </c>
      <c r="BC4" s="23">
        <f>BB4+1</f>
        <v>2018</v>
      </c>
      <c r="BD4" s="21">
        <f>BC4+1</f>
        <v>2019</v>
      </c>
      <c r="BE4" s="22">
        <f>BD4+1</f>
        <v>2020</v>
      </c>
      <c r="BF4" s="22" t="s">
        <v>23</v>
      </c>
      <c r="BG4" s="23" t="s">
        <v>2</v>
      </c>
      <c r="BH4" s="1471"/>
    </row>
    <row r="5" spans="17:64" ht="16">
      <c r="Q5" s="667" t="s">
        <v>96</v>
      </c>
      <c r="R5" s="668"/>
      <c r="S5" s="668"/>
      <c r="T5" s="746"/>
      <c r="V5" s="1190" t="s">
        <v>754</v>
      </c>
      <c r="W5" s="668"/>
      <c r="X5" s="668"/>
      <c r="Y5" s="746"/>
      <c r="Z5" s="124"/>
      <c r="AA5" s="269">
        <f t="shared" ref="AA5:BA5" si="1">SUM(AA6,AA14,AA35,AA29,AA42)</f>
        <v>1067571.6801084999</v>
      </c>
      <c r="AB5" s="269">
        <f>SUM(AB6,AB14,AB35,AB29,AB42)</f>
        <v>1077836.0749574357</v>
      </c>
      <c r="AC5" s="269">
        <f t="shared" si="1"/>
        <v>1085822.1219052449</v>
      </c>
      <c r="AD5" s="269">
        <f t="shared" si="1"/>
        <v>1081001.6257430208</v>
      </c>
      <c r="AE5" s="269">
        <f t="shared" si="1"/>
        <v>1130845.6022770428</v>
      </c>
      <c r="AF5" s="269">
        <f t="shared" si="1"/>
        <v>1142042.0610701253</v>
      </c>
      <c r="AG5" s="269">
        <f t="shared" si="1"/>
        <v>1152794.6075477321</v>
      </c>
      <c r="AH5" s="269">
        <f t="shared" si="1"/>
        <v>1146957.0057227174</v>
      </c>
      <c r="AI5" s="269">
        <f t="shared" si="1"/>
        <v>1113148.5420953049</v>
      </c>
      <c r="AJ5" s="269">
        <f t="shared" si="1"/>
        <v>1149478.6834938733</v>
      </c>
      <c r="AK5" s="269">
        <f t="shared" si="1"/>
        <v>1170300.1609849171</v>
      </c>
      <c r="AL5" s="269">
        <f t="shared" si="1"/>
        <v>1157360.1408356461</v>
      </c>
      <c r="AM5" s="269">
        <f t="shared" si="1"/>
        <v>1188990.8054189971</v>
      </c>
      <c r="AN5" s="269">
        <f t="shared" si="1"/>
        <v>1197298.2133972207</v>
      </c>
      <c r="AO5" s="269">
        <f t="shared" si="1"/>
        <v>1193442.4110291954</v>
      </c>
      <c r="AP5" s="269">
        <f t="shared" si="1"/>
        <v>1200521.0723981916</v>
      </c>
      <c r="AQ5" s="269">
        <f t="shared" si="1"/>
        <v>1178717.6815800872</v>
      </c>
      <c r="AR5" s="269">
        <f t="shared" si="1"/>
        <v>1214489.3158623695</v>
      </c>
      <c r="AS5" s="269">
        <f t="shared" si="1"/>
        <v>1147021.1880210277</v>
      </c>
      <c r="AT5" s="269">
        <f t="shared" si="1"/>
        <v>1087131.5649887184</v>
      </c>
      <c r="AU5" s="269">
        <f t="shared" si="1"/>
        <v>1137029.6587623225</v>
      </c>
      <c r="AV5" s="269">
        <f t="shared" si="1"/>
        <v>1187985.0775239856</v>
      </c>
      <c r="AW5" s="269">
        <f t="shared" si="1"/>
        <v>1227315.4456416422</v>
      </c>
      <c r="AX5" s="269">
        <f t="shared" si="1"/>
        <v>1235278.2059780655</v>
      </c>
      <c r="AY5" s="269">
        <f>SUM(AY6,AY14,AY35,AY29,AY42)</f>
        <v>1185136.1197476983</v>
      </c>
      <c r="AZ5" s="269">
        <f t="shared" si="1"/>
        <v>1145912.6108645392</v>
      </c>
      <c r="BA5" s="1375">
        <f t="shared" si="1"/>
        <v>1126541.0537957109</v>
      </c>
      <c r="BB5" s="269">
        <f t="shared" ref="BB5:BC5" si="2">SUM(BB6,BB14,BB35,BB29,BB42)</f>
        <v>1110142.1208946155</v>
      </c>
      <c r="BC5" s="1720">
        <f t="shared" si="2"/>
        <v>1059290.0795788085</v>
      </c>
      <c r="BD5" s="269"/>
      <c r="BE5" s="269"/>
      <c r="BF5" s="269"/>
      <c r="BG5" s="269"/>
      <c r="BH5" s="1492"/>
      <c r="BI5" s="106"/>
    </row>
    <row r="6" spans="17:64">
      <c r="Q6" s="671"/>
      <c r="R6" s="672" t="s">
        <v>97</v>
      </c>
      <c r="S6" s="747"/>
      <c r="T6" s="748"/>
      <c r="V6" s="1191"/>
      <c r="W6" s="1192" t="s">
        <v>428</v>
      </c>
      <c r="X6" s="1210"/>
      <c r="Y6" s="1211"/>
      <c r="Z6" s="125"/>
      <c r="AA6" s="268">
        <f>SUM(AA7,AA13)</f>
        <v>96219.934651070289</v>
      </c>
      <c r="AB6" s="268">
        <f t="shared" ref="AB6:AX6" si="3">SUM(AB7,AB13)</f>
        <v>94881.816167466503</v>
      </c>
      <c r="AC6" s="268">
        <f t="shared" si="3"/>
        <v>93462.039819521087</v>
      </c>
      <c r="AD6" s="268">
        <f t="shared" si="3"/>
        <v>93566.04588192224</v>
      </c>
      <c r="AE6" s="268">
        <f t="shared" si="3"/>
        <v>93098.339373088646</v>
      </c>
      <c r="AF6" s="268">
        <f t="shared" si="3"/>
        <v>91429.708091148525</v>
      </c>
      <c r="AG6" s="268">
        <f t="shared" si="3"/>
        <v>91504.204455285071</v>
      </c>
      <c r="AH6" s="268">
        <f t="shared" si="3"/>
        <v>93610.619371065957</v>
      </c>
      <c r="AI6" s="268">
        <f t="shared" si="3"/>
        <v>86458.279478800701</v>
      </c>
      <c r="AJ6" s="268">
        <f t="shared" si="3"/>
        <v>90032.291001822538</v>
      </c>
      <c r="AK6" s="268">
        <f t="shared" si="3"/>
        <v>88925.79948772442</v>
      </c>
      <c r="AL6" s="268">
        <f t="shared" si="3"/>
        <v>86407.191663828475</v>
      </c>
      <c r="AM6" s="268">
        <f t="shared" si="3"/>
        <v>93218.792233696906</v>
      </c>
      <c r="AN6" s="268">
        <f t="shared" si="3"/>
        <v>94726.696656342741</v>
      </c>
      <c r="AO6" s="268">
        <f t="shared" si="3"/>
        <v>95041.554310204752</v>
      </c>
      <c r="AP6" s="268">
        <f t="shared" si="3"/>
        <v>98041.528972370419</v>
      </c>
      <c r="AQ6" s="268">
        <f t="shared" si="3"/>
        <v>97156.38878029953</v>
      </c>
      <c r="AR6" s="268">
        <f t="shared" si="3"/>
        <v>103094.5511100969</v>
      </c>
      <c r="AS6" s="268">
        <f t="shared" si="3"/>
        <v>99225.079999145324</v>
      </c>
      <c r="AT6" s="268">
        <f t="shared" si="3"/>
        <v>97989.10726583215</v>
      </c>
      <c r="AU6" s="268">
        <f t="shared" si="3"/>
        <v>99015.639949600663</v>
      </c>
      <c r="AV6" s="268">
        <f t="shared" si="3"/>
        <v>101003.56622827375</v>
      </c>
      <c r="AW6" s="268">
        <f t="shared" si="3"/>
        <v>103944.26120511293</v>
      </c>
      <c r="AX6" s="268">
        <f t="shared" si="3"/>
        <v>102698.8748496569</v>
      </c>
      <c r="AY6" s="268">
        <f>SUM(AY7,AY13)</f>
        <v>96949.728027330973</v>
      </c>
      <c r="AZ6" s="268">
        <f>SUM(AZ7,AZ13)</f>
        <v>93583.99414228549</v>
      </c>
      <c r="BA6" s="1376">
        <f>SUM(BA7,BA13)</f>
        <v>97196.630688818957</v>
      </c>
      <c r="BB6" s="268">
        <f t="shared" ref="BB6:BC6" si="4">SUM(BB7,BB13)</f>
        <v>90841.198976687112</v>
      </c>
      <c r="BC6" s="1721">
        <f t="shared" si="4"/>
        <v>89387.254567702563</v>
      </c>
      <c r="BD6" s="268"/>
      <c r="BE6" s="268"/>
      <c r="BF6" s="268"/>
      <c r="BG6" s="268"/>
      <c r="BH6" s="381"/>
    </row>
    <row r="7" spans="17:64">
      <c r="Q7" s="671"/>
      <c r="R7" s="675"/>
      <c r="S7" s="672" t="s">
        <v>98</v>
      </c>
      <c r="T7" s="748"/>
      <c r="V7" s="1191"/>
      <c r="W7" s="1194"/>
      <c r="X7" s="1192" t="s">
        <v>524</v>
      </c>
      <c r="Y7" s="1212"/>
      <c r="Z7" s="125"/>
      <c r="AA7" s="268">
        <f>SUM(AA8:AA12)</f>
        <v>96226.531970894415</v>
      </c>
      <c r="AB7" s="268">
        <f t="shared" ref="AB7:BA7" si="5">SUM(AB8:AB12)</f>
        <v>95415.126659230766</v>
      </c>
      <c r="AC7" s="268">
        <f t="shared" si="5"/>
        <v>94334.817172211086</v>
      </c>
      <c r="AD7" s="268">
        <f t="shared" si="5"/>
        <v>94442.963216101736</v>
      </c>
      <c r="AE7" s="268">
        <f t="shared" si="5"/>
        <v>94582.709525437342</v>
      </c>
      <c r="AF7" s="268">
        <f t="shared" si="5"/>
        <v>93234.29696822181</v>
      </c>
      <c r="AG7" s="268">
        <f t="shared" si="5"/>
        <v>93503.604341520302</v>
      </c>
      <c r="AH7" s="268">
        <f t="shared" si="5"/>
        <v>95898.870643770162</v>
      </c>
      <c r="AI7" s="268">
        <f t="shared" si="5"/>
        <v>91606.054818037315</v>
      </c>
      <c r="AJ7" s="268">
        <f t="shared" si="5"/>
        <v>95246.417828031786</v>
      </c>
      <c r="AK7" s="268">
        <f t="shared" si="5"/>
        <v>95290.470195037036</v>
      </c>
      <c r="AL7" s="268">
        <f t="shared" si="5"/>
        <v>93048.126872465014</v>
      </c>
      <c r="AM7" s="268">
        <f t="shared" si="5"/>
        <v>95542.271136769443</v>
      </c>
      <c r="AN7" s="268">
        <f t="shared" si="5"/>
        <v>96854.961790917761</v>
      </c>
      <c r="AO7" s="268">
        <f t="shared" si="5"/>
        <v>96970.43782832619</v>
      </c>
      <c r="AP7" s="268">
        <f t="shared" si="5"/>
        <v>102438.79859556357</v>
      </c>
      <c r="AQ7" s="268">
        <f t="shared" si="5"/>
        <v>100683.71661303042</v>
      </c>
      <c r="AR7" s="268">
        <f t="shared" si="5"/>
        <v>105648.94692844023</v>
      </c>
      <c r="AS7" s="268">
        <f t="shared" si="5"/>
        <v>103517.56322062408</v>
      </c>
      <c r="AT7" s="268">
        <f t="shared" si="5"/>
        <v>100734.74225317671</v>
      </c>
      <c r="AU7" s="268">
        <f t="shared" si="5"/>
        <v>104113.76384560495</v>
      </c>
      <c r="AV7" s="268">
        <f t="shared" si="5"/>
        <v>105161.85061638181</v>
      </c>
      <c r="AW7" s="268">
        <f t="shared" si="5"/>
        <v>107067.83913043181</v>
      </c>
      <c r="AX7" s="268">
        <f t="shared" si="5"/>
        <v>106164.8709126295</v>
      </c>
      <c r="AY7" s="268">
        <f>SUM(AY8:AY12)</f>
        <v>99643.431617370254</v>
      </c>
      <c r="AZ7" s="268">
        <f t="shared" si="5"/>
        <v>96885.156401028013</v>
      </c>
      <c r="BA7" s="1376">
        <f t="shared" si="5"/>
        <v>101378.37955005342</v>
      </c>
      <c r="BB7" s="268">
        <f t="shared" ref="BB7:BC7" si="6">SUM(BB8:BB12)</f>
        <v>95780.536683414495</v>
      </c>
      <c r="BC7" s="1721">
        <f t="shared" si="6"/>
        <v>95059.30362187649</v>
      </c>
      <c r="BD7" s="268"/>
      <c r="BE7" s="268"/>
      <c r="BF7" s="268"/>
      <c r="BG7" s="268"/>
      <c r="BH7" s="381"/>
    </row>
    <row r="8" spans="17:64">
      <c r="Q8" s="671"/>
      <c r="R8" s="677"/>
      <c r="S8" s="677"/>
      <c r="T8" s="749" t="s">
        <v>99</v>
      </c>
      <c r="V8" s="671"/>
      <c r="W8" s="677"/>
      <c r="X8" s="677"/>
      <c r="Y8" s="43" t="s">
        <v>525</v>
      </c>
      <c r="Z8" s="227"/>
      <c r="AA8" s="227">
        <v>27758.47098295431</v>
      </c>
      <c r="AB8" s="227">
        <v>25805.721359606483</v>
      </c>
      <c r="AC8" s="227">
        <v>23042.951867936696</v>
      </c>
      <c r="AD8" s="227">
        <v>22954.523658293198</v>
      </c>
      <c r="AE8" s="227">
        <v>19618.555630236209</v>
      </c>
      <c r="AF8" s="227">
        <v>18824.146739546508</v>
      </c>
      <c r="AG8" s="227">
        <v>18313.876561137942</v>
      </c>
      <c r="AH8" s="227">
        <v>17170.34331751565</v>
      </c>
      <c r="AI8" s="227">
        <v>15308.917030313338</v>
      </c>
      <c r="AJ8" s="227">
        <v>16355.56346031915</v>
      </c>
      <c r="AK8" s="227">
        <v>17169.721524939989</v>
      </c>
      <c r="AL8" s="227">
        <v>16494.55284742354</v>
      </c>
      <c r="AM8" s="227">
        <v>16305.642392602591</v>
      </c>
      <c r="AN8" s="227">
        <v>15870.723866040764</v>
      </c>
      <c r="AO8" s="227">
        <v>16167.09644809782</v>
      </c>
      <c r="AP8" s="227">
        <v>18780.732284674959</v>
      </c>
      <c r="AQ8" s="227">
        <v>19366.793018590673</v>
      </c>
      <c r="AR8" s="227">
        <v>19342.251249290428</v>
      </c>
      <c r="AS8" s="227">
        <v>19043.258130069971</v>
      </c>
      <c r="AT8" s="227">
        <v>18788.198907065766</v>
      </c>
      <c r="AU8" s="227">
        <v>19474.477445552526</v>
      </c>
      <c r="AV8" s="227">
        <v>18234.764630118923</v>
      </c>
      <c r="AW8" s="227">
        <v>17674.774004083331</v>
      </c>
      <c r="AX8" s="227">
        <v>15837.423443108743</v>
      </c>
      <c r="AY8" s="227">
        <v>15596.211648247863</v>
      </c>
      <c r="AZ8" s="227">
        <v>15119.249184836615</v>
      </c>
      <c r="BA8" s="1396">
        <v>15439.211430622347</v>
      </c>
      <c r="BB8" s="227">
        <v>15179.793668347336</v>
      </c>
      <c r="BC8" s="1736">
        <v>16885.88972658254</v>
      </c>
      <c r="BD8" s="306"/>
      <c r="BE8" s="306"/>
      <c r="BF8" s="306"/>
      <c r="BG8" s="306"/>
      <c r="BH8" s="1487"/>
      <c r="BI8" s="108"/>
      <c r="BJ8" s="108"/>
      <c r="BK8" s="108"/>
      <c r="BL8" s="108"/>
    </row>
    <row r="9" spans="17:64">
      <c r="Q9" s="671"/>
      <c r="R9" s="677"/>
      <c r="S9" s="677"/>
      <c r="T9" s="44" t="s">
        <v>100</v>
      </c>
      <c r="V9" s="671"/>
      <c r="W9" s="677"/>
      <c r="X9" s="677"/>
      <c r="Y9" s="44" t="s">
        <v>431</v>
      </c>
      <c r="Z9" s="452"/>
      <c r="AA9" s="452">
        <v>36100.63118421557</v>
      </c>
      <c r="AB9" s="452">
        <v>36690.651358703471</v>
      </c>
      <c r="AC9" s="452">
        <v>37395.872323575008</v>
      </c>
      <c r="AD9" s="452">
        <v>39631.921989957817</v>
      </c>
      <c r="AE9" s="452">
        <v>39598.221010898298</v>
      </c>
      <c r="AF9" s="452">
        <v>39965.373921660459</v>
      </c>
      <c r="AG9" s="452">
        <v>41380.937803756955</v>
      </c>
      <c r="AH9" s="452">
        <v>44281.012977261198</v>
      </c>
      <c r="AI9" s="452">
        <v>44086.951806932397</v>
      </c>
      <c r="AJ9" s="452">
        <v>44974.823894797606</v>
      </c>
      <c r="AK9" s="452">
        <v>45137.630308856948</v>
      </c>
      <c r="AL9" s="452">
        <v>44261.102195528198</v>
      </c>
      <c r="AM9" s="452">
        <v>43232.674749467966</v>
      </c>
      <c r="AN9" s="452">
        <v>43505.156540879078</v>
      </c>
      <c r="AO9" s="452">
        <v>44277.135602799426</v>
      </c>
      <c r="AP9" s="452">
        <v>45828.387463903535</v>
      </c>
      <c r="AQ9" s="452">
        <v>45312.462005593537</v>
      </c>
      <c r="AR9" s="452">
        <v>45040.442319221882</v>
      </c>
      <c r="AS9" s="452">
        <v>42792.949011398705</v>
      </c>
      <c r="AT9" s="452">
        <v>42299.377692690323</v>
      </c>
      <c r="AU9" s="452">
        <v>43167.283169296825</v>
      </c>
      <c r="AV9" s="452">
        <v>40131.207565937308</v>
      </c>
      <c r="AW9" s="452">
        <v>39533.385647394971</v>
      </c>
      <c r="AX9" s="452">
        <v>38807.800832620793</v>
      </c>
      <c r="AY9" s="452">
        <v>37428.030883371393</v>
      </c>
      <c r="AZ9" s="452">
        <v>38284.264618465691</v>
      </c>
      <c r="BA9" s="1406">
        <v>33361.990813989149</v>
      </c>
      <c r="BB9" s="452">
        <v>32616.102220009194</v>
      </c>
      <c r="BC9" s="1737">
        <v>33131.495343476636</v>
      </c>
      <c r="BD9" s="127"/>
      <c r="BE9" s="127"/>
      <c r="BF9" s="127"/>
      <c r="BG9" s="127"/>
      <c r="BH9" s="1487"/>
      <c r="BI9" s="108"/>
      <c r="BJ9" s="108"/>
      <c r="BK9" s="108"/>
      <c r="BL9" s="108"/>
    </row>
    <row r="10" spans="17:64">
      <c r="Q10" s="671"/>
      <c r="R10" s="677"/>
      <c r="S10" s="677"/>
      <c r="T10" s="750" t="s">
        <v>101</v>
      </c>
      <c r="V10" s="671"/>
      <c r="W10" s="677"/>
      <c r="X10" s="677"/>
      <c r="Y10" s="44" t="s">
        <v>526</v>
      </c>
      <c r="Z10" s="452"/>
      <c r="AA10" s="452">
        <v>1489.2244129893777</v>
      </c>
      <c r="AB10" s="452">
        <v>1467.0580146000532</v>
      </c>
      <c r="AC10" s="452">
        <v>1648.6466969140031</v>
      </c>
      <c r="AD10" s="452">
        <v>1559.4768030058954</v>
      </c>
      <c r="AE10" s="452">
        <v>1277.000766041989</v>
      </c>
      <c r="AF10" s="452">
        <v>1318.2907201441294</v>
      </c>
      <c r="AG10" s="452">
        <v>1117.3825321890633</v>
      </c>
      <c r="AH10" s="452">
        <v>1221.0650906651695</v>
      </c>
      <c r="AI10" s="452">
        <v>1189.1000235531883</v>
      </c>
      <c r="AJ10" s="452">
        <v>1243.3091922752101</v>
      </c>
      <c r="AK10" s="452">
        <v>1118.7614111952403</v>
      </c>
      <c r="AL10" s="452">
        <v>1083.3387511030478</v>
      </c>
      <c r="AM10" s="452">
        <v>1324.9452080967651</v>
      </c>
      <c r="AN10" s="452">
        <v>935.39104986434052</v>
      </c>
      <c r="AO10" s="452">
        <v>1452.2365199487433</v>
      </c>
      <c r="AP10" s="452">
        <v>1629.0714711826902</v>
      </c>
      <c r="AQ10" s="452">
        <v>1163.5032259873344</v>
      </c>
      <c r="AR10" s="452">
        <v>2413.5880347643447</v>
      </c>
      <c r="AS10" s="452">
        <v>2511.2195551673735</v>
      </c>
      <c r="AT10" s="452">
        <v>2587.3471540750438</v>
      </c>
      <c r="AU10" s="452">
        <v>2902.7221338633335</v>
      </c>
      <c r="AV10" s="452">
        <v>3112.9943457948743</v>
      </c>
      <c r="AW10" s="452">
        <v>4122.906570155722</v>
      </c>
      <c r="AX10" s="452">
        <v>3080.3131090449133</v>
      </c>
      <c r="AY10" s="452">
        <v>3192.4067762985806</v>
      </c>
      <c r="AZ10" s="452">
        <v>2956.9618590921218</v>
      </c>
      <c r="BA10" s="1406">
        <v>3445.8817269476726</v>
      </c>
      <c r="BB10" s="452">
        <v>2571.6037508808313</v>
      </c>
      <c r="BC10" s="1737">
        <v>2271.957851149818</v>
      </c>
      <c r="BD10" s="127"/>
      <c r="BE10" s="127"/>
      <c r="BF10" s="127"/>
      <c r="BG10" s="127"/>
      <c r="BH10" s="1487"/>
      <c r="BI10" s="108"/>
      <c r="BJ10" s="108"/>
      <c r="BK10" s="108"/>
      <c r="BL10" s="108"/>
    </row>
    <row r="11" spans="17:64">
      <c r="Q11" s="671"/>
      <c r="R11" s="677"/>
      <c r="S11" s="677"/>
      <c r="T11" s="750" t="s">
        <v>102</v>
      </c>
      <c r="V11" s="671"/>
      <c r="W11" s="677"/>
      <c r="X11" s="677"/>
      <c r="Y11" s="44" t="s">
        <v>433</v>
      </c>
      <c r="Z11" s="452"/>
      <c r="AA11" s="452">
        <v>30871.107203934811</v>
      </c>
      <c r="AB11" s="452">
        <v>31444.482904017041</v>
      </c>
      <c r="AC11" s="452">
        <v>32239.592590170072</v>
      </c>
      <c r="AD11" s="452">
        <v>30288.73657759629</v>
      </c>
      <c r="AE11" s="452">
        <v>34078.842440694702</v>
      </c>
      <c r="AF11" s="452">
        <v>33116.257767082076</v>
      </c>
      <c r="AG11" s="452">
        <v>32680.707414198961</v>
      </c>
      <c r="AH11" s="452">
        <v>33213.141064915268</v>
      </c>
      <c r="AI11" s="452">
        <v>31007.368394196805</v>
      </c>
      <c r="AJ11" s="452">
        <v>32657.690333948703</v>
      </c>
      <c r="AK11" s="452">
        <v>31849.5154022809</v>
      </c>
      <c r="AL11" s="452">
        <v>31194.306110487702</v>
      </c>
      <c r="AM11" s="452">
        <v>34666.816710251653</v>
      </c>
      <c r="AN11" s="452">
        <v>36532.007764412083</v>
      </c>
      <c r="AO11" s="452">
        <v>35060.011240847452</v>
      </c>
      <c r="AP11" s="452">
        <v>36179.624113238206</v>
      </c>
      <c r="AQ11" s="452">
        <v>34820.583478114109</v>
      </c>
      <c r="AR11" s="452">
        <v>38831.629909195093</v>
      </c>
      <c r="AS11" s="452">
        <v>39151.527710732611</v>
      </c>
      <c r="AT11" s="452">
        <v>37037.635770641406</v>
      </c>
      <c r="AU11" s="452">
        <v>38541.383441750426</v>
      </c>
      <c r="AV11" s="452">
        <v>43660.672073519971</v>
      </c>
      <c r="AW11" s="452">
        <v>45713.867194752354</v>
      </c>
      <c r="AX11" s="452">
        <v>48439.333527855051</v>
      </c>
      <c r="AY11" s="452">
        <v>43426.782309452414</v>
      </c>
      <c r="AZ11" s="452">
        <v>40524.680738633571</v>
      </c>
      <c r="BA11" s="1406">
        <v>49131.295578494261</v>
      </c>
      <c r="BB11" s="452">
        <v>45413.037044177137</v>
      </c>
      <c r="BC11" s="1737">
        <v>42769.9607006675</v>
      </c>
      <c r="BD11" s="127"/>
      <c r="BE11" s="127"/>
      <c r="BF11" s="127"/>
      <c r="BG11" s="127"/>
      <c r="BH11" s="1487"/>
      <c r="BI11" s="108"/>
      <c r="BJ11" s="108"/>
      <c r="BK11" s="108"/>
      <c r="BL11" s="108"/>
    </row>
    <row r="12" spans="17:64">
      <c r="Q12" s="671"/>
      <c r="R12" s="677"/>
      <c r="S12" s="677"/>
      <c r="T12" s="749" t="s">
        <v>103</v>
      </c>
      <c r="V12" s="671"/>
      <c r="W12" s="677"/>
      <c r="X12" s="677"/>
      <c r="Y12" s="1460" t="s">
        <v>434</v>
      </c>
      <c r="Z12" s="1461"/>
      <c r="AA12" s="1661">
        <v>7.0981868003457018</v>
      </c>
      <c r="AB12" s="1661">
        <v>7.21302230372899</v>
      </c>
      <c r="AC12" s="1661">
        <v>7.7536936153065419</v>
      </c>
      <c r="AD12" s="1661">
        <v>8.3041872485368184</v>
      </c>
      <c r="AE12" s="1661">
        <v>10.089677566153114</v>
      </c>
      <c r="AF12" s="1661">
        <v>10.227819788646663</v>
      </c>
      <c r="AG12" s="1661">
        <v>10.700030237381505</v>
      </c>
      <c r="AH12" s="1661">
        <v>13.308193412870612</v>
      </c>
      <c r="AI12" s="1661">
        <v>13.717563041584828</v>
      </c>
      <c r="AJ12" s="1661">
        <v>15.030946691112771</v>
      </c>
      <c r="AK12" s="1661">
        <v>14.841547763949173</v>
      </c>
      <c r="AL12" s="1661">
        <v>14.826967922541014</v>
      </c>
      <c r="AM12" s="1661">
        <v>12.192076350471293</v>
      </c>
      <c r="AN12" s="1661">
        <v>11.682569721506653</v>
      </c>
      <c r="AO12" s="1661">
        <v>13.958016632733004</v>
      </c>
      <c r="AP12" s="1661">
        <v>20.983262564175316</v>
      </c>
      <c r="AQ12" s="1661">
        <v>20.374884744767616</v>
      </c>
      <c r="AR12" s="1661">
        <v>21.035415968486181</v>
      </c>
      <c r="AS12" s="1661">
        <v>18.60881325541461</v>
      </c>
      <c r="AT12" s="1661">
        <v>22.182728704160986</v>
      </c>
      <c r="AU12" s="1661">
        <v>27.897655141834914</v>
      </c>
      <c r="AV12" s="1661">
        <v>22.212001010729377</v>
      </c>
      <c r="AW12" s="1661">
        <v>22.905714045434451</v>
      </c>
      <c r="AX12" s="1661">
        <v>0</v>
      </c>
      <c r="AY12" s="1661">
        <v>0</v>
      </c>
      <c r="AZ12" s="1661">
        <v>0</v>
      </c>
      <c r="BA12" s="1662">
        <v>0</v>
      </c>
      <c r="BB12" s="1661">
        <v>0</v>
      </c>
      <c r="BC12" s="1738">
        <v>0</v>
      </c>
      <c r="BD12" s="127"/>
      <c r="BE12" s="127"/>
      <c r="BF12" s="127"/>
      <c r="BG12" s="127"/>
      <c r="BH12" s="1487"/>
      <c r="BI12" s="108"/>
      <c r="BJ12" s="108"/>
      <c r="BK12" s="108"/>
      <c r="BL12" s="108"/>
    </row>
    <row r="13" spans="17:64" ht="29.25" customHeight="1">
      <c r="Q13" s="671"/>
      <c r="R13" s="677"/>
      <c r="S13" s="1965" t="s">
        <v>1371</v>
      </c>
      <c r="T13" s="1966"/>
      <c r="V13" s="671"/>
      <c r="W13" s="677"/>
      <c r="X13" s="1971" t="s">
        <v>527</v>
      </c>
      <c r="Y13" s="1972"/>
      <c r="Z13" s="684"/>
      <c r="AA13" s="1660">
        <v>-6.5973198241306932</v>
      </c>
      <c r="AB13" s="443">
        <v>-533.31049176426461</v>
      </c>
      <c r="AC13" s="443">
        <v>-872.77735268999857</v>
      </c>
      <c r="AD13" s="443">
        <v>-876.91733417948865</v>
      </c>
      <c r="AE13" s="443">
        <v>-1484.3701523487011</v>
      </c>
      <c r="AF13" s="443">
        <v>-1804.5888770732854</v>
      </c>
      <c r="AG13" s="443">
        <v>-1999.3998862352255</v>
      </c>
      <c r="AH13" s="443">
        <v>-2288.2512727042017</v>
      </c>
      <c r="AI13" s="443">
        <v>-5147.7753392366158</v>
      </c>
      <c r="AJ13" s="443">
        <v>-5214.1268262092426</v>
      </c>
      <c r="AK13" s="443">
        <v>-6364.6707073126117</v>
      </c>
      <c r="AL13" s="443">
        <v>-6640.9352086365434</v>
      </c>
      <c r="AM13" s="443">
        <v>-2323.4789030725415</v>
      </c>
      <c r="AN13" s="443">
        <v>-2128.265134575026</v>
      </c>
      <c r="AO13" s="443">
        <v>-1928.883518121439</v>
      </c>
      <c r="AP13" s="443">
        <v>-4397.2696231931432</v>
      </c>
      <c r="AQ13" s="443">
        <v>-3527.3278327308999</v>
      </c>
      <c r="AR13" s="443">
        <v>-2554.3958183433274</v>
      </c>
      <c r="AS13" s="443">
        <v>-4292.4832214787575</v>
      </c>
      <c r="AT13" s="443">
        <v>-2745.6349873445638</v>
      </c>
      <c r="AU13" s="443">
        <v>-5098.1238960042774</v>
      </c>
      <c r="AV13" s="443">
        <v>-4158.2843881080644</v>
      </c>
      <c r="AW13" s="443">
        <v>-3123.5779253188862</v>
      </c>
      <c r="AX13" s="443">
        <v>-3465.9960629725974</v>
      </c>
      <c r="AY13" s="443">
        <v>-2693.7035900392821</v>
      </c>
      <c r="AZ13" s="443">
        <v>-3301.1622587425268</v>
      </c>
      <c r="BA13" s="1395">
        <v>-4181.7488612344623</v>
      </c>
      <c r="BB13" s="443">
        <v>-4939.3377067273814</v>
      </c>
      <c r="BC13" s="1739">
        <v>-5672.0490541739346</v>
      </c>
      <c r="BD13" s="443"/>
      <c r="BE13" s="443"/>
      <c r="BF13" s="443"/>
      <c r="BG13" s="443"/>
      <c r="BH13" s="1487"/>
      <c r="BI13" s="108"/>
      <c r="BJ13" s="108"/>
      <c r="BK13" s="108"/>
      <c r="BL13" s="108"/>
    </row>
    <row r="14" spans="17:64">
      <c r="Q14" s="671"/>
      <c r="R14" s="685" t="s">
        <v>104</v>
      </c>
      <c r="S14" s="751"/>
      <c r="T14" s="752"/>
      <c r="V14" s="671"/>
      <c r="W14" s="685" t="s">
        <v>436</v>
      </c>
      <c r="X14" s="751"/>
      <c r="Y14" s="752"/>
      <c r="Z14" s="128"/>
      <c r="AA14" s="267">
        <f>SUM(AA15,AA19)</f>
        <v>503455.18821843556</v>
      </c>
      <c r="AB14" s="267">
        <f t="shared" ref="AB14:BA14" si="7">SUM(AB15,AB19)</f>
        <v>497207.3571137418</v>
      </c>
      <c r="AC14" s="267">
        <f t="shared" si="7"/>
        <v>488739.34341546206</v>
      </c>
      <c r="AD14" s="267">
        <f t="shared" si="7"/>
        <v>476541.05875983223</v>
      </c>
      <c r="AE14" s="267">
        <f t="shared" si="7"/>
        <v>493396.15389684722</v>
      </c>
      <c r="AF14" s="267">
        <f t="shared" si="7"/>
        <v>490092.87343069288</v>
      </c>
      <c r="AG14" s="267">
        <f t="shared" si="7"/>
        <v>493687.90321593353</v>
      </c>
      <c r="AH14" s="267">
        <f t="shared" si="7"/>
        <v>484105.65040506492</v>
      </c>
      <c r="AI14" s="267">
        <f t="shared" si="7"/>
        <v>454181.78993025445</v>
      </c>
      <c r="AJ14" s="267">
        <f t="shared" si="7"/>
        <v>464788.7894047483</v>
      </c>
      <c r="AK14" s="267">
        <f t="shared" si="7"/>
        <v>477634.73948661482</v>
      </c>
      <c r="AL14" s="267">
        <f t="shared" si="7"/>
        <v>465692.0659064338</v>
      </c>
      <c r="AM14" s="267">
        <f t="shared" si="7"/>
        <v>473431.99089732266</v>
      </c>
      <c r="AN14" s="267">
        <f t="shared" si="7"/>
        <v>475003.2468935803</v>
      </c>
      <c r="AO14" s="267">
        <f t="shared" si="7"/>
        <v>471249.84363988036</v>
      </c>
      <c r="AP14" s="267">
        <f t="shared" si="7"/>
        <v>467454.26350099983</v>
      </c>
      <c r="AQ14" s="267">
        <f t="shared" si="7"/>
        <v>461203.62322972302</v>
      </c>
      <c r="AR14" s="267">
        <f t="shared" si="7"/>
        <v>472519.95009867311</v>
      </c>
      <c r="AS14" s="267">
        <f t="shared" si="7"/>
        <v>428387.75745328882</v>
      </c>
      <c r="AT14" s="267">
        <f t="shared" si="7"/>
        <v>403151.54328488256</v>
      </c>
      <c r="AU14" s="267">
        <f t="shared" si="7"/>
        <v>430312.66815220338</v>
      </c>
      <c r="AV14" s="267">
        <f t="shared" si="7"/>
        <v>444902.60728021013</v>
      </c>
      <c r="AW14" s="267">
        <f t="shared" si="7"/>
        <v>456495.12841896556</v>
      </c>
      <c r="AX14" s="267">
        <f t="shared" si="7"/>
        <v>462971.67891155498</v>
      </c>
      <c r="AY14" s="267">
        <f t="shared" si="7"/>
        <v>446185.97281501192</v>
      </c>
      <c r="AZ14" s="267">
        <f t="shared" si="7"/>
        <v>429448.99634212785</v>
      </c>
      <c r="BA14" s="1380">
        <f t="shared" si="7"/>
        <v>417300.01921715122</v>
      </c>
      <c r="BB14" s="267">
        <f t="shared" ref="BB14:BC14" si="8">SUM(BB15,BB19)</f>
        <v>409850.56336721714</v>
      </c>
      <c r="BC14" s="1724">
        <f t="shared" si="8"/>
        <v>397972.28093691863</v>
      </c>
      <c r="BD14" s="267"/>
      <c r="BE14" s="267"/>
      <c r="BF14" s="267"/>
      <c r="BG14" s="267"/>
      <c r="BH14" s="381"/>
    </row>
    <row r="15" spans="17:64" ht="28.5" customHeight="1">
      <c r="Q15" s="671"/>
      <c r="R15" s="688"/>
      <c r="S15" s="1958" t="s">
        <v>105</v>
      </c>
      <c r="T15" s="1959"/>
      <c r="V15" s="671"/>
      <c r="W15" s="688"/>
      <c r="X15" s="1954" t="s">
        <v>528</v>
      </c>
      <c r="Y15" s="1973"/>
      <c r="Z15" s="128"/>
      <c r="AA15" s="267">
        <v>40604.135061330198</v>
      </c>
      <c r="AB15" s="267">
        <v>40392.89652289635</v>
      </c>
      <c r="AC15" s="267">
        <v>40277.989750286972</v>
      </c>
      <c r="AD15" s="267">
        <v>39080.992606261694</v>
      </c>
      <c r="AE15" s="267">
        <v>38660.440175243573</v>
      </c>
      <c r="AF15" s="267">
        <v>37750.161594041027</v>
      </c>
      <c r="AG15" s="267">
        <v>37862.567318127905</v>
      </c>
      <c r="AH15" s="267">
        <v>36605.97317352875</v>
      </c>
      <c r="AI15" s="267">
        <v>35712.927956928579</v>
      </c>
      <c r="AJ15" s="267">
        <v>34912.315906970573</v>
      </c>
      <c r="AK15" s="267">
        <v>34292.366582766874</v>
      </c>
      <c r="AL15" s="267">
        <v>34404.645165348542</v>
      </c>
      <c r="AM15" s="267">
        <v>33305.440908657511</v>
      </c>
      <c r="AN15" s="267">
        <v>32923.959082297544</v>
      </c>
      <c r="AO15" s="267">
        <v>32814.534804831019</v>
      </c>
      <c r="AP15" s="267">
        <v>31641.316577903188</v>
      </c>
      <c r="AQ15" s="267">
        <v>30070.877341297146</v>
      </c>
      <c r="AR15" s="267">
        <v>30108.687116134148</v>
      </c>
      <c r="AS15" s="267">
        <v>25236.751499372291</v>
      </c>
      <c r="AT15" s="267">
        <v>27907.823763588425</v>
      </c>
      <c r="AU15" s="267">
        <v>27182.782913864314</v>
      </c>
      <c r="AV15" s="267">
        <v>29282.013813950616</v>
      </c>
      <c r="AW15" s="267">
        <v>28810.96815673017</v>
      </c>
      <c r="AX15" s="267">
        <v>25817.51905445772</v>
      </c>
      <c r="AY15" s="267">
        <v>25457.974316456854</v>
      </c>
      <c r="AZ15" s="267">
        <v>26721.112814341301</v>
      </c>
      <c r="BA15" s="267">
        <v>27524.609680701426</v>
      </c>
      <c r="BB15" s="267">
        <v>26264.511680948686</v>
      </c>
      <c r="BC15" s="1724">
        <v>25152.057367482324</v>
      </c>
      <c r="BD15" s="267"/>
      <c r="BE15" s="267"/>
      <c r="BF15" s="267"/>
      <c r="BG15" s="267"/>
      <c r="BH15" s="381"/>
    </row>
    <row r="16" spans="17:64" ht="14.25" customHeight="1">
      <c r="Q16" s="671"/>
      <c r="R16" s="688"/>
      <c r="S16" s="688"/>
      <c r="T16" s="43" t="s">
        <v>106</v>
      </c>
      <c r="V16" s="671"/>
      <c r="W16" s="688"/>
      <c r="X16" s="688"/>
      <c r="Y16" s="43" t="s">
        <v>438</v>
      </c>
      <c r="Z16" s="227"/>
      <c r="AA16" s="227">
        <v>23466.080094941033</v>
      </c>
      <c r="AB16" s="227">
        <v>23983.664292098532</v>
      </c>
      <c r="AC16" s="227">
        <v>23977.401522341515</v>
      </c>
      <c r="AD16" s="227">
        <v>23294.853935497234</v>
      </c>
      <c r="AE16" s="227">
        <v>22155.10628136255</v>
      </c>
      <c r="AF16" s="227">
        <v>21796.800424365527</v>
      </c>
      <c r="AG16" s="227">
        <v>22627.70100045186</v>
      </c>
      <c r="AH16" s="227">
        <v>22191.138804808237</v>
      </c>
      <c r="AI16" s="227">
        <v>21919.222847760615</v>
      </c>
      <c r="AJ16" s="227">
        <v>21443.09156480298</v>
      </c>
      <c r="AK16" s="227">
        <v>21342.153285586701</v>
      </c>
      <c r="AL16" s="227">
        <v>22126.299729258008</v>
      </c>
      <c r="AM16" s="227">
        <v>21351.585001002026</v>
      </c>
      <c r="AN16" s="227">
        <v>21381.279366242827</v>
      </c>
      <c r="AO16" s="227">
        <v>21700.82574040032</v>
      </c>
      <c r="AP16" s="227">
        <v>21037.872264773046</v>
      </c>
      <c r="AQ16" s="227">
        <v>19940.822313375735</v>
      </c>
      <c r="AR16" s="227">
        <v>20195.493787991763</v>
      </c>
      <c r="AS16" s="227">
        <v>17512.37400603967</v>
      </c>
      <c r="AT16" s="227">
        <v>20322.126366401444</v>
      </c>
      <c r="AU16" s="227">
        <v>19087.938312756829</v>
      </c>
      <c r="AV16" s="227">
        <v>18217.55985700203</v>
      </c>
      <c r="AW16" s="227">
        <v>18124.734442851877</v>
      </c>
      <c r="AX16" s="227">
        <v>16649.945003168919</v>
      </c>
      <c r="AY16" s="227">
        <v>16345.994011385485</v>
      </c>
      <c r="AZ16" s="227">
        <v>17722.174603743413</v>
      </c>
      <c r="BA16" s="1396">
        <v>18624.104247010902</v>
      </c>
      <c r="BB16" s="227">
        <v>17189.671096713017</v>
      </c>
      <c r="BC16" s="1736">
        <v>16678.167362649336</v>
      </c>
      <c r="BD16" s="227"/>
      <c r="BE16" s="227"/>
      <c r="BF16" s="227"/>
      <c r="BG16" s="227"/>
      <c r="BH16" s="1487"/>
    </row>
    <row r="17" spans="17:60" ht="14.25" customHeight="1">
      <c r="Q17" s="671"/>
      <c r="R17" s="688"/>
      <c r="S17" s="688"/>
      <c r="T17" s="44" t="s">
        <v>107</v>
      </c>
      <c r="V17" s="671"/>
      <c r="W17" s="688"/>
      <c r="X17" s="688"/>
      <c r="Y17" s="44" t="s">
        <v>529</v>
      </c>
      <c r="Z17" s="452"/>
      <c r="AA17" s="452">
        <v>5522.3672321924005</v>
      </c>
      <c r="AB17" s="452">
        <v>5022.23411781504</v>
      </c>
      <c r="AC17" s="452">
        <v>4816.9447568761307</v>
      </c>
      <c r="AD17" s="452">
        <v>4521.3642785893071</v>
      </c>
      <c r="AE17" s="452">
        <v>4516.4514278707011</v>
      </c>
      <c r="AF17" s="452">
        <v>4150.190408658551</v>
      </c>
      <c r="AG17" s="452">
        <v>3952.5955433958525</v>
      </c>
      <c r="AH17" s="452">
        <v>3713.0061492498321</v>
      </c>
      <c r="AI17" s="452">
        <v>3493.4046610988394</v>
      </c>
      <c r="AJ17" s="452">
        <v>3314.8442523680374</v>
      </c>
      <c r="AK17" s="452">
        <v>3123.2461900706417</v>
      </c>
      <c r="AL17" s="452">
        <v>2933.0259393200176</v>
      </c>
      <c r="AM17" s="452">
        <v>2782.6873528283331</v>
      </c>
      <c r="AN17" s="452">
        <v>2632.2146560993647</v>
      </c>
      <c r="AO17" s="452">
        <v>2550.9514584316685</v>
      </c>
      <c r="AP17" s="452">
        <v>2392.248363624065</v>
      </c>
      <c r="AQ17" s="452">
        <v>2154.1933862957335</v>
      </c>
      <c r="AR17" s="452">
        <v>1852.772621918924</v>
      </c>
      <c r="AS17" s="452">
        <v>1690.3133093569013</v>
      </c>
      <c r="AT17" s="452">
        <v>1667.1098141820246</v>
      </c>
      <c r="AU17" s="452">
        <v>1603.1382928356791</v>
      </c>
      <c r="AV17" s="452">
        <v>1850.1181763589791</v>
      </c>
      <c r="AW17" s="452">
        <v>1925.4927772063927</v>
      </c>
      <c r="AX17" s="452">
        <v>1637.2589731572943</v>
      </c>
      <c r="AY17" s="452">
        <v>1561.3649151623601</v>
      </c>
      <c r="AZ17" s="452">
        <v>1482.66939093054</v>
      </c>
      <c r="BA17" s="1406">
        <v>1450.8608148643466</v>
      </c>
      <c r="BB17" s="452">
        <v>1395.0132384727156</v>
      </c>
      <c r="BC17" s="1737">
        <v>1331.6512132358034</v>
      </c>
      <c r="BD17" s="127"/>
      <c r="BE17" s="127"/>
      <c r="BF17" s="127"/>
      <c r="BG17" s="127"/>
      <c r="BH17" s="1487"/>
    </row>
    <row r="18" spans="17:60" ht="14.25" customHeight="1">
      <c r="Q18" s="671"/>
      <c r="R18" s="688"/>
      <c r="S18" s="688"/>
      <c r="T18" s="753" t="s">
        <v>108</v>
      </c>
      <c r="V18" s="671"/>
      <c r="W18" s="688"/>
      <c r="X18" s="688"/>
      <c r="Y18" s="1460" t="s">
        <v>440</v>
      </c>
      <c r="Z18" s="322"/>
      <c r="AA18" s="322">
        <v>11615.687734196772</v>
      </c>
      <c r="AB18" s="322">
        <v>11386.998112982777</v>
      </c>
      <c r="AC18" s="322">
        <v>11483.643471069314</v>
      </c>
      <c r="AD18" s="322">
        <v>11264.774392175168</v>
      </c>
      <c r="AE18" s="322">
        <v>11988.882466010327</v>
      </c>
      <c r="AF18" s="322">
        <v>11803.170761016943</v>
      </c>
      <c r="AG18" s="322">
        <v>11282.270774280198</v>
      </c>
      <c r="AH18" s="322">
        <v>10701.828219470684</v>
      </c>
      <c r="AI18" s="322">
        <v>10300.300448069125</v>
      </c>
      <c r="AJ18" s="322">
        <v>10154.380089799561</v>
      </c>
      <c r="AK18" s="322">
        <v>9826.9671071095254</v>
      </c>
      <c r="AL18" s="322">
        <v>9345.3194967705185</v>
      </c>
      <c r="AM18" s="322">
        <v>9171.1685548271507</v>
      </c>
      <c r="AN18" s="322">
        <v>8910.4650599553643</v>
      </c>
      <c r="AO18" s="322">
        <v>8562.7576059990333</v>
      </c>
      <c r="AP18" s="322">
        <v>8211.1959495060655</v>
      </c>
      <c r="AQ18" s="322">
        <v>7975.8616416256791</v>
      </c>
      <c r="AR18" s="322">
        <v>8060.4207062234536</v>
      </c>
      <c r="AS18" s="322">
        <v>6034.0641839757182</v>
      </c>
      <c r="AT18" s="322">
        <v>5918.5875830049481</v>
      </c>
      <c r="AU18" s="322">
        <v>6491.7063082718068</v>
      </c>
      <c r="AV18" s="322">
        <v>9214.3357805895976</v>
      </c>
      <c r="AW18" s="322">
        <v>8760.7409366719021</v>
      </c>
      <c r="AX18" s="322">
        <v>7530.3150781315053</v>
      </c>
      <c r="AY18" s="322">
        <v>7550.6153899090095</v>
      </c>
      <c r="AZ18" s="322">
        <v>7516.2688196673398</v>
      </c>
      <c r="BA18" s="1404">
        <v>7449.6446188261853</v>
      </c>
      <c r="BB18" s="322">
        <v>7679.827345762953</v>
      </c>
      <c r="BC18" s="1740">
        <v>7142.2387915971858</v>
      </c>
      <c r="BD18" s="127"/>
      <c r="BE18" s="127"/>
      <c r="BF18" s="127"/>
      <c r="BG18" s="127"/>
      <c r="BH18" s="1487"/>
    </row>
    <row r="19" spans="17:60">
      <c r="Q19" s="671"/>
      <c r="R19" s="688"/>
      <c r="S19" s="1958" t="s">
        <v>109</v>
      </c>
      <c r="T19" s="1959"/>
      <c r="V19" s="671"/>
      <c r="W19" s="688"/>
      <c r="X19" s="685" t="s">
        <v>441</v>
      </c>
      <c r="Y19" s="1213"/>
      <c r="Z19" s="128"/>
      <c r="AA19" s="267">
        <f>SUM(AA20:AA28)</f>
        <v>462851.05315710534</v>
      </c>
      <c r="AB19" s="267">
        <f t="shared" ref="AB19:BA19" si="9">SUM(AB20:AB28)</f>
        <v>456814.46059084544</v>
      </c>
      <c r="AC19" s="267">
        <f t="shared" si="9"/>
        <v>448461.35366517509</v>
      </c>
      <c r="AD19" s="267">
        <f t="shared" si="9"/>
        <v>437460.06615357054</v>
      </c>
      <c r="AE19" s="267">
        <f t="shared" si="9"/>
        <v>454735.71372160362</v>
      </c>
      <c r="AF19" s="267">
        <f t="shared" si="9"/>
        <v>452342.71183665184</v>
      </c>
      <c r="AG19" s="267">
        <f t="shared" si="9"/>
        <v>455825.33589780563</v>
      </c>
      <c r="AH19" s="267">
        <f t="shared" si="9"/>
        <v>447499.67723153619</v>
      </c>
      <c r="AI19" s="267">
        <f t="shared" si="9"/>
        <v>418468.8619733259</v>
      </c>
      <c r="AJ19" s="267">
        <f t="shared" si="9"/>
        <v>429876.47349777771</v>
      </c>
      <c r="AK19" s="267">
        <f t="shared" si="9"/>
        <v>443342.37290384795</v>
      </c>
      <c r="AL19" s="267">
        <f t="shared" si="9"/>
        <v>431287.42074108525</v>
      </c>
      <c r="AM19" s="267">
        <f t="shared" si="9"/>
        <v>440126.54998866515</v>
      </c>
      <c r="AN19" s="267">
        <f t="shared" si="9"/>
        <v>442079.28781128279</v>
      </c>
      <c r="AO19" s="267">
        <f t="shared" si="9"/>
        <v>438435.30883504933</v>
      </c>
      <c r="AP19" s="267">
        <f t="shared" si="9"/>
        <v>435812.94692309666</v>
      </c>
      <c r="AQ19" s="267">
        <f t="shared" si="9"/>
        <v>431132.74588842585</v>
      </c>
      <c r="AR19" s="267">
        <f t="shared" si="9"/>
        <v>442411.26298253896</v>
      </c>
      <c r="AS19" s="267">
        <f t="shared" si="9"/>
        <v>403151.00595391652</v>
      </c>
      <c r="AT19" s="267">
        <f t="shared" si="9"/>
        <v>375243.71952129412</v>
      </c>
      <c r="AU19" s="267">
        <f t="shared" si="9"/>
        <v>403129.88523833908</v>
      </c>
      <c r="AV19" s="267">
        <f t="shared" si="9"/>
        <v>415620.59346625948</v>
      </c>
      <c r="AW19" s="267">
        <f t="shared" si="9"/>
        <v>427684.16026223538</v>
      </c>
      <c r="AX19" s="267">
        <f t="shared" si="9"/>
        <v>437154.15985709726</v>
      </c>
      <c r="AY19" s="267">
        <f t="shared" si="9"/>
        <v>420727.99849855504</v>
      </c>
      <c r="AZ19" s="267">
        <f t="shared" si="9"/>
        <v>402727.88352778653</v>
      </c>
      <c r="BA19" s="1380">
        <f t="shared" si="9"/>
        <v>389775.40953644976</v>
      </c>
      <c r="BB19" s="267">
        <f t="shared" ref="BB19:BC19" si="10">SUM(BB20:BB28)</f>
        <v>383586.05168626847</v>
      </c>
      <c r="BC19" s="1724">
        <f t="shared" si="10"/>
        <v>372820.22356943629</v>
      </c>
      <c r="BD19" s="267"/>
      <c r="BE19" s="267"/>
      <c r="BF19" s="267"/>
      <c r="BG19" s="267"/>
      <c r="BH19" s="381"/>
    </row>
    <row r="20" spans="17:60" ht="14.25" customHeight="1">
      <c r="Q20" s="671"/>
      <c r="R20" s="688"/>
      <c r="S20" s="688"/>
      <c r="T20" s="43" t="s">
        <v>189</v>
      </c>
      <c r="V20" s="671"/>
      <c r="W20" s="688"/>
      <c r="X20" s="688"/>
      <c r="Y20" s="782" t="s">
        <v>530</v>
      </c>
      <c r="Z20" s="227"/>
      <c r="AA20" s="227">
        <v>13943.931101861821</v>
      </c>
      <c r="AB20" s="227">
        <v>14481.166896083241</v>
      </c>
      <c r="AC20" s="227">
        <v>15098.318527134275</v>
      </c>
      <c r="AD20" s="227">
        <v>15358.256903054214</v>
      </c>
      <c r="AE20" s="227">
        <v>16376.804444518239</v>
      </c>
      <c r="AF20" s="227">
        <v>17047.136607521879</v>
      </c>
      <c r="AG20" s="227">
        <v>16919.657202848666</v>
      </c>
      <c r="AH20" s="227">
        <v>17093.843275597286</v>
      </c>
      <c r="AI20" s="227">
        <v>17698.436297559707</v>
      </c>
      <c r="AJ20" s="227">
        <v>18406.224852712017</v>
      </c>
      <c r="AK20" s="227">
        <v>18752.60807533787</v>
      </c>
      <c r="AL20" s="227">
        <v>19219.450224953944</v>
      </c>
      <c r="AM20" s="227">
        <v>20229.849465939711</v>
      </c>
      <c r="AN20" s="227">
        <v>20409.836825534221</v>
      </c>
      <c r="AO20" s="227">
        <v>21026.518003993348</v>
      </c>
      <c r="AP20" s="227">
        <v>21233.072665418083</v>
      </c>
      <c r="AQ20" s="227">
        <v>20811.631576124957</v>
      </c>
      <c r="AR20" s="227">
        <v>21340.846377749527</v>
      </c>
      <c r="AS20" s="227">
        <v>22268.19926500646</v>
      </c>
      <c r="AT20" s="227">
        <v>19569.431103137049</v>
      </c>
      <c r="AU20" s="227">
        <v>21332.309927850198</v>
      </c>
      <c r="AV20" s="227">
        <v>23186.703012496429</v>
      </c>
      <c r="AW20" s="227">
        <v>23653.402740091358</v>
      </c>
      <c r="AX20" s="227">
        <v>24999.718249483165</v>
      </c>
      <c r="AY20" s="227">
        <v>23162.076426011477</v>
      </c>
      <c r="AZ20" s="227">
        <v>22239.118786368028</v>
      </c>
      <c r="BA20" s="1396">
        <v>21417.307344331814</v>
      </c>
      <c r="BB20" s="227">
        <v>20094.823519065587</v>
      </c>
      <c r="BC20" s="1736">
        <v>21122.040592089197</v>
      </c>
      <c r="BD20" s="127"/>
      <c r="BE20" s="127"/>
      <c r="BF20" s="127"/>
      <c r="BG20" s="127"/>
      <c r="BH20" s="1487"/>
    </row>
    <row r="21" spans="17:60" ht="14.25" customHeight="1">
      <c r="Q21" s="671"/>
      <c r="R21" s="688"/>
      <c r="S21" s="688"/>
      <c r="T21" s="753" t="s">
        <v>192</v>
      </c>
      <c r="V21" s="671"/>
      <c r="W21" s="688"/>
      <c r="X21" s="688"/>
      <c r="Y21" s="779" t="s">
        <v>531</v>
      </c>
      <c r="Z21" s="452"/>
      <c r="AA21" s="452">
        <v>20803.570733006109</v>
      </c>
      <c r="AB21" s="452">
        <v>20105.965710967263</v>
      </c>
      <c r="AC21" s="452">
        <v>19962.360986487718</v>
      </c>
      <c r="AD21" s="452">
        <v>18988.800807244661</v>
      </c>
      <c r="AE21" s="452">
        <v>19623.837195359385</v>
      </c>
      <c r="AF21" s="452">
        <v>19204.422914036746</v>
      </c>
      <c r="AG21" s="452">
        <v>18404.964319571733</v>
      </c>
      <c r="AH21" s="452">
        <v>18213.731686748888</v>
      </c>
      <c r="AI21" s="452">
        <v>17873.927200619259</v>
      </c>
      <c r="AJ21" s="452">
        <v>17090.173650818029</v>
      </c>
      <c r="AK21" s="452">
        <v>16294.612821425733</v>
      </c>
      <c r="AL21" s="452">
        <v>15809.131375145937</v>
      </c>
      <c r="AM21" s="452">
        <v>15559.844699367277</v>
      </c>
      <c r="AN21" s="452">
        <v>15311.619988559843</v>
      </c>
      <c r="AO21" s="452">
        <v>14509.97882750793</v>
      </c>
      <c r="AP21" s="452">
        <v>12911.341111070549</v>
      </c>
      <c r="AQ21" s="452">
        <v>12096.753216798719</v>
      </c>
      <c r="AR21" s="452">
        <v>11669.828191103799</v>
      </c>
      <c r="AS21" s="452">
        <v>9767.2810182545199</v>
      </c>
      <c r="AT21" s="452">
        <v>9062.4288546555908</v>
      </c>
      <c r="AU21" s="452">
        <v>9633.9544305968793</v>
      </c>
      <c r="AV21" s="452">
        <v>9803.994480869178</v>
      </c>
      <c r="AW21" s="452">
        <v>9261.2346681597919</v>
      </c>
      <c r="AX21" s="452">
        <v>9632.9071291266482</v>
      </c>
      <c r="AY21" s="452">
        <v>9313.6448086445926</v>
      </c>
      <c r="AZ21" s="452">
        <v>9854.4853205554136</v>
      </c>
      <c r="BA21" s="1406">
        <v>8862.5802525475574</v>
      </c>
      <c r="BB21" s="452">
        <v>8433.5950700505236</v>
      </c>
      <c r="BC21" s="1737">
        <v>8269.260730565924</v>
      </c>
      <c r="BD21" s="127"/>
      <c r="BE21" s="127"/>
      <c r="BF21" s="127"/>
      <c r="BG21" s="127"/>
      <c r="BH21" s="1487"/>
    </row>
    <row r="22" spans="17:60" ht="14.25" customHeight="1">
      <c r="Q22" s="671"/>
      <c r="R22" s="688"/>
      <c r="S22" s="688"/>
      <c r="T22" s="753" t="s">
        <v>193</v>
      </c>
      <c r="V22" s="671"/>
      <c r="W22" s="688"/>
      <c r="X22" s="688"/>
      <c r="Y22" s="779" t="s">
        <v>532</v>
      </c>
      <c r="Z22" s="452"/>
      <c r="AA22" s="452">
        <v>32632.698045499383</v>
      </c>
      <c r="AB22" s="452">
        <v>32663.716493901666</v>
      </c>
      <c r="AC22" s="452">
        <v>32004.334983180706</v>
      </c>
      <c r="AD22" s="452">
        <v>31919.874281619919</v>
      </c>
      <c r="AE22" s="452">
        <v>33144.081909958601</v>
      </c>
      <c r="AF22" s="452">
        <v>34387.893862031124</v>
      </c>
      <c r="AG22" s="452">
        <v>34688.739889079545</v>
      </c>
      <c r="AH22" s="452">
        <v>34518.124223304781</v>
      </c>
      <c r="AI22" s="452">
        <v>33046.8430674583</v>
      </c>
      <c r="AJ22" s="452">
        <v>33692.477423035845</v>
      </c>
      <c r="AK22" s="452">
        <v>34523.552381178801</v>
      </c>
      <c r="AL22" s="452">
        <v>33782.927670722056</v>
      </c>
      <c r="AM22" s="452">
        <v>33248.135785061851</v>
      </c>
      <c r="AN22" s="452">
        <v>32957.624433950987</v>
      </c>
      <c r="AO22" s="452">
        <v>32429.073319077652</v>
      </c>
      <c r="AP22" s="452">
        <v>31036.790550199454</v>
      </c>
      <c r="AQ22" s="452">
        <v>29040.930039785853</v>
      </c>
      <c r="AR22" s="452">
        <v>28452.187612677997</v>
      </c>
      <c r="AS22" s="452">
        <v>26599.454865673804</v>
      </c>
      <c r="AT22" s="452">
        <v>24428.547539978994</v>
      </c>
      <c r="AU22" s="452">
        <v>23992.726977804567</v>
      </c>
      <c r="AV22" s="452">
        <v>24384.510387650236</v>
      </c>
      <c r="AW22" s="452">
        <v>26136.366388080238</v>
      </c>
      <c r="AX22" s="452">
        <v>25313.020450237993</v>
      </c>
      <c r="AY22" s="452">
        <v>23770.116599868117</v>
      </c>
      <c r="AZ22" s="452">
        <v>23562.892449251871</v>
      </c>
      <c r="BA22" s="1406">
        <v>23162.359407192693</v>
      </c>
      <c r="BB22" s="452">
        <v>22703.894022913162</v>
      </c>
      <c r="BC22" s="1737">
        <v>22400.395393906605</v>
      </c>
      <c r="BD22" s="127"/>
      <c r="BE22" s="127"/>
      <c r="BF22" s="127"/>
      <c r="BG22" s="127"/>
      <c r="BH22" s="1487"/>
    </row>
    <row r="23" spans="17:60" ht="14.25" customHeight="1">
      <c r="Q23" s="671"/>
      <c r="R23" s="688"/>
      <c r="S23" s="688"/>
      <c r="T23" s="753" t="s">
        <v>194</v>
      </c>
      <c r="V23" s="671"/>
      <c r="W23" s="688"/>
      <c r="X23" s="688"/>
      <c r="Y23" s="779" t="s">
        <v>445</v>
      </c>
      <c r="Z23" s="452"/>
      <c r="AA23" s="452">
        <v>63578.666742495552</v>
      </c>
      <c r="AB23" s="452">
        <v>64179.507493572411</v>
      </c>
      <c r="AC23" s="452">
        <v>64429.805801736089</v>
      </c>
      <c r="AD23" s="452">
        <v>63751.986672653802</v>
      </c>
      <c r="AE23" s="452">
        <v>67942.183519440121</v>
      </c>
      <c r="AF23" s="452">
        <v>68706.85174047637</v>
      </c>
      <c r="AG23" s="452">
        <v>70837.798060165354</v>
      </c>
      <c r="AH23" s="452">
        <v>71757.592765769426</v>
      </c>
      <c r="AI23" s="452">
        <v>67167.552543004902</v>
      </c>
      <c r="AJ23" s="452">
        <v>68525.451175046212</v>
      </c>
      <c r="AK23" s="452">
        <v>72325.278903810744</v>
      </c>
      <c r="AL23" s="452">
        <v>69376.545828231421</v>
      </c>
      <c r="AM23" s="452">
        <v>69028.654726040419</v>
      </c>
      <c r="AN23" s="452">
        <v>68301.999618609116</v>
      </c>
      <c r="AO23" s="452">
        <v>68629.477692870831</v>
      </c>
      <c r="AP23" s="452">
        <v>71156.446826579777</v>
      </c>
      <c r="AQ23" s="452">
        <v>69453.057477493188</v>
      </c>
      <c r="AR23" s="452">
        <v>69795.580229339015</v>
      </c>
      <c r="AS23" s="452">
        <v>64790.507363929544</v>
      </c>
      <c r="AT23" s="452">
        <v>64240.555681098762</v>
      </c>
      <c r="AU23" s="452">
        <v>66231.819010549079</v>
      </c>
      <c r="AV23" s="452">
        <v>68149.458986144135</v>
      </c>
      <c r="AW23" s="452">
        <v>66319.667572969556</v>
      </c>
      <c r="AX23" s="452">
        <v>68395.284176302681</v>
      </c>
      <c r="AY23" s="452">
        <v>65021.533788758621</v>
      </c>
      <c r="AZ23" s="452">
        <v>63072.56852830002</v>
      </c>
      <c r="BA23" s="1406">
        <v>59361.189450725753</v>
      </c>
      <c r="BB23" s="452">
        <v>59109.494547644281</v>
      </c>
      <c r="BC23" s="1737">
        <v>56628.481133786881</v>
      </c>
      <c r="BD23" s="127"/>
      <c r="BE23" s="127"/>
      <c r="BF23" s="127"/>
      <c r="BG23" s="127"/>
      <c r="BH23" s="1487"/>
    </row>
    <row r="24" spans="17:60" ht="14.25" customHeight="1">
      <c r="Q24" s="671"/>
      <c r="R24" s="688"/>
      <c r="S24" s="688"/>
      <c r="T24" s="753" t="s">
        <v>110</v>
      </c>
      <c r="V24" s="671"/>
      <c r="W24" s="688"/>
      <c r="X24" s="688"/>
      <c r="Y24" s="779" t="s">
        <v>446</v>
      </c>
      <c r="Z24" s="452"/>
      <c r="AA24" s="452">
        <v>53786.046207255196</v>
      </c>
      <c r="AB24" s="452">
        <v>53815.898013207574</v>
      </c>
      <c r="AC24" s="452">
        <v>53912.749307199381</v>
      </c>
      <c r="AD24" s="452">
        <v>53091.882429852783</v>
      </c>
      <c r="AE24" s="452">
        <v>54207.993521296929</v>
      </c>
      <c r="AF24" s="452">
        <v>53849.575976427346</v>
      </c>
      <c r="AG24" s="452">
        <v>53506.083229193959</v>
      </c>
      <c r="AH24" s="452">
        <v>51584.526445063173</v>
      </c>
      <c r="AI24" s="452">
        <v>46621.404840833289</v>
      </c>
      <c r="AJ24" s="452">
        <v>46493.338881041847</v>
      </c>
      <c r="AK24" s="452">
        <v>46436.834659326887</v>
      </c>
      <c r="AL24" s="452">
        <v>44617.363519647261</v>
      </c>
      <c r="AM24" s="452">
        <v>44002.305890337826</v>
      </c>
      <c r="AN24" s="452">
        <v>43632.371848712122</v>
      </c>
      <c r="AO24" s="452">
        <v>41110.841410207293</v>
      </c>
      <c r="AP24" s="452">
        <v>39902.72158758877</v>
      </c>
      <c r="AQ24" s="452">
        <v>39772.669661707958</v>
      </c>
      <c r="AR24" s="452">
        <v>38985.889858372975</v>
      </c>
      <c r="AS24" s="452">
        <v>36220.600908877015</v>
      </c>
      <c r="AT24" s="452">
        <v>32324.820804823103</v>
      </c>
      <c r="AU24" s="452">
        <v>32571.011032041082</v>
      </c>
      <c r="AV24" s="452">
        <v>33059.613022680511</v>
      </c>
      <c r="AW24" s="452">
        <v>33876.62192225863</v>
      </c>
      <c r="AX24" s="452">
        <v>34802.327971459716</v>
      </c>
      <c r="AY24" s="452">
        <v>33150.191078492564</v>
      </c>
      <c r="AZ24" s="452">
        <v>31589.364600671932</v>
      </c>
      <c r="BA24" s="1406">
        <v>31864.207947794799</v>
      </c>
      <c r="BB24" s="452">
        <v>31453.351267404076</v>
      </c>
      <c r="BC24" s="1737">
        <v>30607.59811274906</v>
      </c>
      <c r="BD24" s="127"/>
      <c r="BE24" s="127"/>
      <c r="BF24" s="127"/>
      <c r="BG24" s="127"/>
      <c r="BH24" s="1487"/>
    </row>
    <row r="25" spans="17:60" ht="14.25" customHeight="1">
      <c r="Q25" s="671"/>
      <c r="R25" s="688"/>
      <c r="S25" s="688"/>
      <c r="T25" s="753" t="s">
        <v>111</v>
      </c>
      <c r="V25" s="671"/>
      <c r="W25" s="688"/>
      <c r="X25" s="688"/>
      <c r="Y25" s="779" t="s">
        <v>534</v>
      </c>
      <c r="Z25" s="452"/>
      <c r="AA25" s="452">
        <v>174333.77846795786</v>
      </c>
      <c r="AB25" s="452">
        <v>168970.46312672104</v>
      </c>
      <c r="AC25" s="452">
        <v>161769.89277500106</v>
      </c>
      <c r="AD25" s="452">
        <v>159526.60024082585</v>
      </c>
      <c r="AE25" s="452">
        <v>163324.98810994858</v>
      </c>
      <c r="AF25" s="452">
        <v>163949.73766878233</v>
      </c>
      <c r="AG25" s="452">
        <v>165384.30332511681</v>
      </c>
      <c r="AH25" s="452">
        <v>167488.73741520953</v>
      </c>
      <c r="AI25" s="452">
        <v>156054.91653487302</v>
      </c>
      <c r="AJ25" s="452">
        <v>161811.74591972888</v>
      </c>
      <c r="AK25" s="452">
        <v>168715.28318345005</v>
      </c>
      <c r="AL25" s="452">
        <v>164363.3757318416</v>
      </c>
      <c r="AM25" s="452">
        <v>170764.99826778946</v>
      </c>
      <c r="AN25" s="452">
        <v>172763.04356248191</v>
      </c>
      <c r="AO25" s="452">
        <v>172872.44718395348</v>
      </c>
      <c r="AP25" s="452">
        <v>170772.03889136339</v>
      </c>
      <c r="AQ25" s="452">
        <v>172981.45763711332</v>
      </c>
      <c r="AR25" s="452">
        <v>179898.88045542425</v>
      </c>
      <c r="AS25" s="452">
        <v>162175.91863996259</v>
      </c>
      <c r="AT25" s="452">
        <v>150667.46114796246</v>
      </c>
      <c r="AU25" s="452">
        <v>171169.30168161384</v>
      </c>
      <c r="AV25" s="452">
        <v>171388.96751094441</v>
      </c>
      <c r="AW25" s="452">
        <v>175436.97313310916</v>
      </c>
      <c r="AX25" s="452">
        <v>182248.28575654494</v>
      </c>
      <c r="AY25" s="452">
        <v>178933.8421268783</v>
      </c>
      <c r="AZ25" s="452">
        <v>170656.19637606386</v>
      </c>
      <c r="BA25" s="1406">
        <v>166516.31665606867</v>
      </c>
      <c r="BB25" s="452">
        <v>163588.07241414522</v>
      </c>
      <c r="BC25" s="1737">
        <v>158497.48918676973</v>
      </c>
      <c r="BD25" s="127"/>
      <c r="BE25" s="127"/>
      <c r="BF25" s="127"/>
      <c r="BG25" s="127"/>
      <c r="BH25" s="1487"/>
    </row>
    <row r="26" spans="17:60" ht="14.25" customHeight="1">
      <c r="Q26" s="671"/>
      <c r="R26" s="688"/>
      <c r="S26" s="688"/>
      <c r="T26" s="753" t="s">
        <v>269</v>
      </c>
      <c r="V26" s="671"/>
      <c r="W26" s="688"/>
      <c r="X26" s="688"/>
      <c r="Y26" s="779" t="s">
        <v>535</v>
      </c>
      <c r="Z26" s="452"/>
      <c r="AA26" s="452">
        <v>14878.755717365739</v>
      </c>
      <c r="AB26" s="452">
        <v>14443.959265352805</v>
      </c>
      <c r="AC26" s="452">
        <v>14264.661038400054</v>
      </c>
      <c r="AD26" s="452">
        <v>13366.079446834208</v>
      </c>
      <c r="AE26" s="452">
        <v>13251.696011581751</v>
      </c>
      <c r="AF26" s="452">
        <v>12451.72241040454</v>
      </c>
      <c r="AG26" s="452">
        <v>11640.267920980432</v>
      </c>
      <c r="AH26" s="452">
        <v>12007.216824714069</v>
      </c>
      <c r="AI26" s="452">
        <v>11659.485298668924</v>
      </c>
      <c r="AJ26" s="452">
        <v>11997.695694518525</v>
      </c>
      <c r="AK26" s="452">
        <v>11975.489300313646</v>
      </c>
      <c r="AL26" s="452">
        <v>11843.509537950908</v>
      </c>
      <c r="AM26" s="452">
        <v>12001.03149355234</v>
      </c>
      <c r="AN26" s="452">
        <v>12208.118804323996</v>
      </c>
      <c r="AO26" s="452">
        <v>12010.497333514948</v>
      </c>
      <c r="AP26" s="452">
        <v>11586.787476572636</v>
      </c>
      <c r="AQ26" s="452">
        <v>11446.635148331574</v>
      </c>
      <c r="AR26" s="452">
        <v>11510.852041401951</v>
      </c>
      <c r="AS26" s="452">
        <v>10671.085613061123</v>
      </c>
      <c r="AT26" s="452">
        <v>9133.7391545171886</v>
      </c>
      <c r="AU26" s="452">
        <v>9284.6549968973304</v>
      </c>
      <c r="AV26" s="452">
        <v>9600.8369471015176</v>
      </c>
      <c r="AW26" s="452">
        <v>11385.392248464461</v>
      </c>
      <c r="AX26" s="452">
        <v>10120.642618329464</v>
      </c>
      <c r="AY26" s="452">
        <v>9207.8595414430511</v>
      </c>
      <c r="AZ26" s="452">
        <v>8583.0053809669589</v>
      </c>
      <c r="BA26" s="1406">
        <v>9036.9154549832092</v>
      </c>
      <c r="BB26" s="452">
        <v>8593.4872728790833</v>
      </c>
      <c r="BC26" s="1737">
        <v>7948.043826490145</v>
      </c>
      <c r="BD26" s="127"/>
      <c r="BE26" s="127"/>
      <c r="BF26" s="127"/>
      <c r="BG26" s="127"/>
      <c r="BH26" s="1487"/>
    </row>
    <row r="27" spans="17:60" ht="14.25" customHeight="1">
      <c r="Q27" s="671"/>
      <c r="R27" s="688"/>
      <c r="S27" s="688"/>
      <c r="T27" s="753" t="s">
        <v>270</v>
      </c>
      <c r="V27" s="671"/>
      <c r="W27" s="688"/>
      <c r="X27" s="688"/>
      <c r="Y27" s="779" t="s">
        <v>536</v>
      </c>
      <c r="Z27" s="452"/>
      <c r="AA27" s="452">
        <v>66539.701071123156</v>
      </c>
      <c r="AB27" s="452">
        <v>66437.478155752266</v>
      </c>
      <c r="AC27" s="452">
        <v>65885.613951459032</v>
      </c>
      <c r="AD27" s="452">
        <v>61923.262624332259</v>
      </c>
      <c r="AE27" s="452">
        <v>66344.507977320362</v>
      </c>
      <c r="AF27" s="452">
        <v>63359.774690304941</v>
      </c>
      <c r="AG27" s="452">
        <v>65131.957999014943</v>
      </c>
      <c r="AH27" s="452">
        <v>55416.413975099997</v>
      </c>
      <c r="AI27" s="452">
        <v>48581.800195185162</v>
      </c>
      <c r="AJ27" s="452">
        <v>51356.54434877052</v>
      </c>
      <c r="AK27" s="452">
        <v>53155.056034130175</v>
      </c>
      <c r="AL27" s="452">
        <v>51549.061172408845</v>
      </c>
      <c r="AM27" s="452">
        <v>54102.162230484289</v>
      </c>
      <c r="AN27" s="452">
        <v>55095.339073242889</v>
      </c>
      <c r="AO27" s="452">
        <v>54673.942097093728</v>
      </c>
      <c r="AP27" s="452">
        <v>56147.759788845215</v>
      </c>
      <c r="AQ27" s="452">
        <v>56087.312003590021</v>
      </c>
      <c r="AR27" s="452">
        <v>60588.215755491939</v>
      </c>
      <c r="AS27" s="452">
        <v>53527.098609429639</v>
      </c>
      <c r="AT27" s="452">
        <v>49657.476108401614</v>
      </c>
      <c r="AU27" s="452">
        <v>52280.65240739935</v>
      </c>
      <c r="AV27" s="452">
        <v>57355.277616273059</v>
      </c>
      <c r="AW27" s="452">
        <v>61851.307462287004</v>
      </c>
      <c r="AX27" s="452">
        <v>61261.413159066811</v>
      </c>
      <c r="AY27" s="452">
        <v>57504.96782039864</v>
      </c>
      <c r="AZ27" s="452">
        <v>54314.545876544449</v>
      </c>
      <c r="BA27" s="1406">
        <v>51463.272518299353</v>
      </c>
      <c r="BB27" s="452">
        <v>51387.523468351719</v>
      </c>
      <c r="BC27" s="1737">
        <v>50389.6297165625</v>
      </c>
      <c r="BD27" s="127"/>
      <c r="BE27" s="127"/>
      <c r="BF27" s="127"/>
      <c r="BG27" s="127"/>
      <c r="BH27" s="1487"/>
    </row>
    <row r="28" spans="17:60" ht="28.5" customHeight="1">
      <c r="Q28" s="671"/>
      <c r="R28" s="688"/>
      <c r="S28" s="688"/>
      <c r="T28" s="753" t="s">
        <v>271</v>
      </c>
      <c r="V28" s="671"/>
      <c r="W28" s="688"/>
      <c r="X28" s="688"/>
      <c r="Y28" s="1462" t="s">
        <v>755</v>
      </c>
      <c r="Z28" s="322"/>
      <c r="AA28" s="322">
        <v>22353.905070540502</v>
      </c>
      <c r="AB28" s="322">
        <v>21716.30543528717</v>
      </c>
      <c r="AC28" s="322">
        <v>21133.616294576739</v>
      </c>
      <c r="AD28" s="322">
        <v>19533.322747152819</v>
      </c>
      <c r="AE28" s="322">
        <v>20519.621032179686</v>
      </c>
      <c r="AF28" s="322">
        <v>19385.595966666551</v>
      </c>
      <c r="AG28" s="322">
        <v>19311.563951834192</v>
      </c>
      <c r="AH28" s="322">
        <v>19419.49062002905</v>
      </c>
      <c r="AI28" s="322">
        <v>19764.495995123325</v>
      </c>
      <c r="AJ28" s="322">
        <v>20502.821552105801</v>
      </c>
      <c r="AK28" s="322">
        <v>21163.657544874073</v>
      </c>
      <c r="AL28" s="322">
        <v>20726.055680183246</v>
      </c>
      <c r="AM28" s="322">
        <v>21189.567430091975</v>
      </c>
      <c r="AN28" s="322">
        <v>21399.333655867638</v>
      </c>
      <c r="AO28" s="322">
        <v>21172.532966830047</v>
      </c>
      <c r="AP28" s="322">
        <v>21065.988025458806</v>
      </c>
      <c r="AQ28" s="322">
        <v>19442.29912748023</v>
      </c>
      <c r="AR28" s="322">
        <v>20168.982460977517</v>
      </c>
      <c r="AS28" s="322">
        <v>17130.859669721835</v>
      </c>
      <c r="AT28" s="322">
        <v>16159.259126719378</v>
      </c>
      <c r="AU28" s="322">
        <v>16633.454773586738</v>
      </c>
      <c r="AV28" s="322">
        <v>18691.23150210009</v>
      </c>
      <c r="AW28" s="322">
        <v>19763.194126815211</v>
      </c>
      <c r="AX28" s="322">
        <v>20380.560346545866</v>
      </c>
      <c r="AY28" s="322">
        <v>20663.766308059709</v>
      </c>
      <c r="AZ28" s="322">
        <v>18855.706209064072</v>
      </c>
      <c r="BA28" s="1404">
        <v>18091.260504505935</v>
      </c>
      <c r="BB28" s="322">
        <v>18221.810103814732</v>
      </c>
      <c r="BC28" s="1740">
        <v>16957.284876516245</v>
      </c>
      <c r="BD28" s="127"/>
      <c r="BE28" s="127"/>
      <c r="BF28" s="127"/>
      <c r="BG28" s="127"/>
      <c r="BH28" s="1487"/>
    </row>
    <row r="29" spans="17:60" ht="14.25" customHeight="1">
      <c r="Q29" s="671"/>
      <c r="R29" s="697" t="s">
        <v>217</v>
      </c>
      <c r="S29" s="754"/>
      <c r="T29" s="755"/>
      <c r="V29" s="671"/>
      <c r="W29" s="697" t="s">
        <v>537</v>
      </c>
      <c r="X29" s="754"/>
      <c r="Y29" s="786"/>
      <c r="Z29" s="311"/>
      <c r="AA29" s="312">
        <v>129957.31901583464</v>
      </c>
      <c r="AB29" s="312">
        <v>134042.01126634903</v>
      </c>
      <c r="AC29" s="312">
        <v>138322.56057885205</v>
      </c>
      <c r="AD29" s="312">
        <v>142670.97389330048</v>
      </c>
      <c r="AE29" s="312">
        <v>156772.25920453828</v>
      </c>
      <c r="AF29" s="312">
        <v>161803.55980609439</v>
      </c>
      <c r="AG29" s="312">
        <v>159539.06964282639</v>
      </c>
      <c r="AH29" s="312">
        <v>164457.62369554152</v>
      </c>
      <c r="AI29" s="312">
        <v>172474.37937302433</v>
      </c>
      <c r="AJ29" s="312">
        <v>183108.0790713462</v>
      </c>
      <c r="AK29" s="312">
        <v>189832.83300327812</v>
      </c>
      <c r="AL29" s="312">
        <v>190391.09347248124</v>
      </c>
      <c r="AM29" s="312">
        <v>199848.93393204489</v>
      </c>
      <c r="AN29" s="312">
        <v>206272.12375143767</v>
      </c>
      <c r="AO29" s="312">
        <v>213571.74472806868</v>
      </c>
      <c r="AP29" s="312">
        <v>220394.51239762135</v>
      </c>
      <c r="AQ29" s="312">
        <v>217164.56888579187</v>
      </c>
      <c r="AR29" s="312">
        <v>226831.80657632905</v>
      </c>
      <c r="AS29" s="312">
        <v>219836.63560757061</v>
      </c>
      <c r="AT29" s="312">
        <v>196176.59421381785</v>
      </c>
      <c r="AU29" s="312">
        <v>200072.33595565631</v>
      </c>
      <c r="AV29" s="312">
        <v>223080.80913463258</v>
      </c>
      <c r="AW29" s="312">
        <v>228040.95743129228</v>
      </c>
      <c r="AX29" s="312">
        <v>237585.80199469987</v>
      </c>
      <c r="AY29" s="312">
        <v>229721.52132413036</v>
      </c>
      <c r="AZ29" s="312">
        <v>218937.08402215521</v>
      </c>
      <c r="BA29" s="1397">
        <v>211987.1166336443</v>
      </c>
      <c r="BB29" s="312">
        <v>209617.04494016976</v>
      </c>
      <c r="BC29" s="1725">
        <v>195848.41263190866</v>
      </c>
      <c r="BD29" s="312"/>
      <c r="BE29" s="312"/>
      <c r="BF29" s="312"/>
      <c r="BG29" s="312"/>
      <c r="BH29" s="381"/>
    </row>
    <row r="30" spans="17:60" ht="28.5" customHeight="1">
      <c r="Q30" s="671"/>
      <c r="R30" s="701"/>
      <c r="S30" s="1941" t="s">
        <v>114</v>
      </c>
      <c r="T30" s="1942"/>
      <c r="V30" s="671"/>
      <c r="W30" s="701"/>
      <c r="X30" s="1941" t="s">
        <v>538</v>
      </c>
      <c r="Y30" s="1942"/>
      <c r="Z30" s="127"/>
      <c r="AA30" s="127">
        <v>10566.59333521677</v>
      </c>
      <c r="AB30" s="127">
        <v>12251.025085198009</v>
      </c>
      <c r="AC30" s="127">
        <v>14035.756262916988</v>
      </c>
      <c r="AD30" s="127">
        <v>15151.343608612284</v>
      </c>
      <c r="AE30" s="127">
        <v>18261.251210520211</v>
      </c>
      <c r="AF30" s="127">
        <v>19513.126804632178</v>
      </c>
      <c r="AG30" s="127">
        <v>18496.364996707522</v>
      </c>
      <c r="AH30" s="127">
        <v>17461.14672283893</v>
      </c>
      <c r="AI30" s="127">
        <v>16840.491939909909</v>
      </c>
      <c r="AJ30" s="127">
        <v>16490.019092432354</v>
      </c>
      <c r="AK30" s="127">
        <v>16133.361271981939</v>
      </c>
      <c r="AL30" s="127">
        <v>15736.997613287815</v>
      </c>
      <c r="AM30" s="127">
        <v>16329.234577549158</v>
      </c>
      <c r="AN30" s="127">
        <v>16706.373310975159</v>
      </c>
      <c r="AO30" s="127">
        <v>16649.473825010824</v>
      </c>
      <c r="AP30" s="127">
        <v>16793.235475371635</v>
      </c>
      <c r="AQ30" s="127">
        <v>16496.013708105489</v>
      </c>
      <c r="AR30" s="127">
        <v>17884.018743771056</v>
      </c>
      <c r="AS30" s="127">
        <v>22712.053106111605</v>
      </c>
      <c r="AT30" s="127">
        <v>21985.544208219952</v>
      </c>
      <c r="AU30" s="127">
        <v>22666.38584500254</v>
      </c>
      <c r="AV30" s="127">
        <v>27775.604225094525</v>
      </c>
      <c r="AW30" s="127">
        <v>29885.100109563871</v>
      </c>
      <c r="AX30" s="127">
        <v>28449.769327850328</v>
      </c>
      <c r="AY30" s="127">
        <v>30360.529642993424</v>
      </c>
      <c r="AZ30" s="127">
        <v>27326.677250249268</v>
      </c>
      <c r="BA30" s="1378">
        <v>24126.883414080017</v>
      </c>
      <c r="BB30" s="127">
        <v>24501.841001601249</v>
      </c>
      <c r="BC30" s="1723">
        <v>23762.052709900719</v>
      </c>
      <c r="BD30" s="127"/>
      <c r="BE30" s="127"/>
      <c r="BF30" s="127"/>
      <c r="BG30" s="127"/>
      <c r="BH30" s="1487"/>
    </row>
    <row r="31" spans="17:60" ht="28.5" customHeight="1">
      <c r="Q31" s="671"/>
      <c r="R31" s="701"/>
      <c r="S31" s="1945" t="s">
        <v>115</v>
      </c>
      <c r="T31" s="1946"/>
      <c r="V31" s="671"/>
      <c r="W31" s="701"/>
      <c r="X31" s="1945" t="s">
        <v>539</v>
      </c>
      <c r="Y31" s="1946"/>
      <c r="Z31" s="127"/>
      <c r="AA31" s="127">
        <v>22086.452719317524</v>
      </c>
      <c r="AB31" s="127">
        <v>22554.314872387931</v>
      </c>
      <c r="AC31" s="127">
        <v>23101.679811547143</v>
      </c>
      <c r="AD31" s="127">
        <v>22475.178178576905</v>
      </c>
      <c r="AE31" s="127">
        <v>24825.194240727211</v>
      </c>
      <c r="AF31" s="127">
        <v>24674.251689166944</v>
      </c>
      <c r="AG31" s="127">
        <v>25078.485846990392</v>
      </c>
      <c r="AH31" s="127">
        <v>25364.187380826217</v>
      </c>
      <c r="AI31" s="127">
        <v>26198.754341393651</v>
      </c>
      <c r="AJ31" s="127">
        <v>27973.46620468644</v>
      </c>
      <c r="AK31" s="127">
        <v>29482.755021561818</v>
      </c>
      <c r="AL31" s="127">
        <v>31667.181628634673</v>
      </c>
      <c r="AM31" s="127">
        <v>36296.798371516998</v>
      </c>
      <c r="AN31" s="127">
        <v>40418.9735251159</v>
      </c>
      <c r="AO31" s="127">
        <v>43146.288304052068</v>
      </c>
      <c r="AP31" s="127">
        <v>46985.504123823892</v>
      </c>
      <c r="AQ31" s="127">
        <v>48608.322429235137</v>
      </c>
      <c r="AR31" s="127">
        <v>57422.204918727424</v>
      </c>
      <c r="AS31" s="127">
        <v>48670.345848270343</v>
      </c>
      <c r="AT31" s="127">
        <v>49478.929467437643</v>
      </c>
      <c r="AU31" s="127">
        <v>51590.0106150672</v>
      </c>
      <c r="AV31" s="127">
        <v>59683.429923640069</v>
      </c>
      <c r="AW31" s="127">
        <v>61314.616924867383</v>
      </c>
      <c r="AX31" s="127">
        <v>59701.766965871277</v>
      </c>
      <c r="AY31" s="127">
        <v>58326.534259527085</v>
      </c>
      <c r="AZ31" s="127">
        <v>54666.744918087847</v>
      </c>
      <c r="BA31" s="1378">
        <v>56155.555801829112</v>
      </c>
      <c r="BB31" s="127">
        <v>54247.505698658329</v>
      </c>
      <c r="BC31" s="1723">
        <v>49021.48437848084</v>
      </c>
      <c r="BD31" s="127"/>
      <c r="BE31" s="127"/>
      <c r="BF31" s="127"/>
      <c r="BG31" s="127"/>
      <c r="BH31" s="1487"/>
    </row>
    <row r="32" spans="17:60" ht="28.5" customHeight="1">
      <c r="Q32" s="671"/>
      <c r="R32" s="701"/>
      <c r="S32" s="1945" t="s">
        <v>225</v>
      </c>
      <c r="T32" s="1946"/>
      <c r="V32" s="671"/>
      <c r="W32" s="701"/>
      <c r="X32" s="1945" t="s">
        <v>540</v>
      </c>
      <c r="Y32" s="1946"/>
      <c r="Z32" s="127"/>
      <c r="AA32" s="127">
        <v>30295.136172099134</v>
      </c>
      <c r="AB32" s="127">
        <v>31906.280477847686</v>
      </c>
      <c r="AC32" s="127">
        <v>34136.855327678379</v>
      </c>
      <c r="AD32" s="127">
        <v>35139.58647000519</v>
      </c>
      <c r="AE32" s="127">
        <v>38373.728025970166</v>
      </c>
      <c r="AF32" s="127">
        <v>40306.764763783023</v>
      </c>
      <c r="AG32" s="127">
        <v>41336.030659990909</v>
      </c>
      <c r="AH32" s="127">
        <v>43004.75694891734</v>
      </c>
      <c r="AI32" s="127">
        <v>45803.255076981688</v>
      </c>
      <c r="AJ32" s="127">
        <v>49495.930287334915</v>
      </c>
      <c r="AK32" s="127">
        <v>51975.885764785082</v>
      </c>
      <c r="AL32" s="127">
        <v>51550.640206875818</v>
      </c>
      <c r="AM32" s="127">
        <v>53700.332335935032</v>
      </c>
      <c r="AN32" s="127">
        <v>53691.216431783258</v>
      </c>
      <c r="AO32" s="127">
        <v>53353.810327933374</v>
      </c>
      <c r="AP32" s="127">
        <v>53200.879749561122</v>
      </c>
      <c r="AQ32" s="127">
        <v>53183.850522467576</v>
      </c>
      <c r="AR32" s="127">
        <v>54839.284979084026</v>
      </c>
      <c r="AS32" s="127">
        <v>57701.164094865278</v>
      </c>
      <c r="AT32" s="127">
        <v>49810.793800374042</v>
      </c>
      <c r="AU32" s="127">
        <v>49991.882220748274</v>
      </c>
      <c r="AV32" s="127">
        <v>58104.215212868905</v>
      </c>
      <c r="AW32" s="127">
        <v>59406.060195011058</v>
      </c>
      <c r="AX32" s="127">
        <v>59186.592123699345</v>
      </c>
      <c r="AY32" s="127">
        <v>56794.496195610292</v>
      </c>
      <c r="AZ32" s="127">
        <v>52843.13742562566</v>
      </c>
      <c r="BA32" s="1378">
        <v>49588.271512448628</v>
      </c>
      <c r="BB32" s="127">
        <v>48992.795036264783</v>
      </c>
      <c r="BC32" s="1723">
        <v>46524.266803936407</v>
      </c>
      <c r="BD32" s="127"/>
      <c r="BE32" s="127"/>
      <c r="BF32" s="127"/>
      <c r="BG32" s="127"/>
      <c r="BH32" s="1487"/>
    </row>
    <row r="33" spans="17:60" ht="28.5" customHeight="1">
      <c r="Q33" s="671"/>
      <c r="R33" s="701"/>
      <c r="S33" s="1967" t="s">
        <v>117</v>
      </c>
      <c r="T33" s="1968"/>
      <c r="V33" s="671"/>
      <c r="W33" s="701"/>
      <c r="X33" s="1945" t="s">
        <v>541</v>
      </c>
      <c r="Y33" s="1946"/>
      <c r="Z33" s="127"/>
      <c r="AA33" s="127">
        <v>27978.10936273144</v>
      </c>
      <c r="AB33" s="127">
        <v>29988.847824967692</v>
      </c>
      <c r="AC33" s="127">
        <v>32028.489737395044</v>
      </c>
      <c r="AD33" s="127">
        <v>33017.277091483607</v>
      </c>
      <c r="AE33" s="127">
        <v>36713.105041265786</v>
      </c>
      <c r="AF33" s="127">
        <v>38411.197280334964</v>
      </c>
      <c r="AG33" s="127">
        <v>40229.052979407206</v>
      </c>
      <c r="AH33" s="127">
        <v>42227.773644447952</v>
      </c>
      <c r="AI33" s="127">
        <v>45775.934013806647</v>
      </c>
      <c r="AJ33" s="127">
        <v>49613.123782299946</v>
      </c>
      <c r="AK33" s="127">
        <v>52736.755753943573</v>
      </c>
      <c r="AL33" s="127">
        <v>52344.603013716143</v>
      </c>
      <c r="AM33" s="127">
        <v>54537.638690153428</v>
      </c>
      <c r="AN33" s="127">
        <v>55012.616470172528</v>
      </c>
      <c r="AO33" s="127">
        <v>55122.103097325235</v>
      </c>
      <c r="AP33" s="127">
        <v>55095.262776737785</v>
      </c>
      <c r="AQ33" s="127">
        <v>52280.951068800045</v>
      </c>
      <c r="AR33" s="127">
        <v>53798.461444277214</v>
      </c>
      <c r="AS33" s="127">
        <v>52707.090154089048</v>
      </c>
      <c r="AT33" s="127">
        <v>45578.06944207153</v>
      </c>
      <c r="AU33" s="127">
        <v>47556.520367849102</v>
      </c>
      <c r="AV33" s="127">
        <v>54626.633453297676</v>
      </c>
      <c r="AW33" s="127">
        <v>58741.071359059919</v>
      </c>
      <c r="AX33" s="127">
        <v>64767.313468531996</v>
      </c>
      <c r="AY33" s="127">
        <v>62195.844106718912</v>
      </c>
      <c r="AZ33" s="127">
        <v>64352.00669874117</v>
      </c>
      <c r="BA33" s="1378">
        <v>65789.716948917776</v>
      </c>
      <c r="BB33" s="127">
        <v>60885.14205407555</v>
      </c>
      <c r="BC33" s="1723">
        <v>58735.106022233987</v>
      </c>
      <c r="BD33" s="127"/>
      <c r="BE33" s="127"/>
      <c r="BF33" s="127"/>
      <c r="BG33" s="127"/>
      <c r="BH33" s="1487"/>
    </row>
    <row r="34" spans="17:60" ht="14.25" customHeight="1">
      <c r="Q34" s="671"/>
      <c r="R34" s="701"/>
      <c r="S34" s="1969" t="s">
        <v>234</v>
      </c>
      <c r="T34" s="1970"/>
      <c r="V34" s="671"/>
      <c r="W34" s="701"/>
      <c r="X34" s="1943" t="s">
        <v>542</v>
      </c>
      <c r="Y34" s="1944"/>
      <c r="Z34" s="127"/>
      <c r="AA34" s="127">
        <v>39031.027426469758</v>
      </c>
      <c r="AB34" s="127">
        <v>37341.543005947751</v>
      </c>
      <c r="AC34" s="127">
        <v>35019.779439314509</v>
      </c>
      <c r="AD34" s="127">
        <v>36887.588544622529</v>
      </c>
      <c r="AE34" s="127">
        <v>38598.980686054907</v>
      </c>
      <c r="AF34" s="127">
        <v>38898.21926817725</v>
      </c>
      <c r="AG34" s="127">
        <v>34399.135159730358</v>
      </c>
      <c r="AH34" s="127">
        <v>36399.75899851109</v>
      </c>
      <c r="AI34" s="127">
        <v>37855.944000932439</v>
      </c>
      <c r="AJ34" s="127">
        <v>39535.539704592498</v>
      </c>
      <c r="AK34" s="127">
        <v>39504.075191005701</v>
      </c>
      <c r="AL34" s="127">
        <v>39091.671009966842</v>
      </c>
      <c r="AM34" s="127">
        <v>38984.929956890272</v>
      </c>
      <c r="AN34" s="127">
        <v>40442.944013390821</v>
      </c>
      <c r="AO34" s="127">
        <v>45300.069173747135</v>
      </c>
      <c r="AP34" s="127">
        <v>48319.630272126931</v>
      </c>
      <c r="AQ34" s="127">
        <v>46595.431157183622</v>
      </c>
      <c r="AR34" s="127">
        <v>42887.836490469337</v>
      </c>
      <c r="AS34" s="127">
        <v>38045.982404234303</v>
      </c>
      <c r="AT34" s="127">
        <v>29323.257295714677</v>
      </c>
      <c r="AU34" s="127">
        <v>28267.536906989251</v>
      </c>
      <c r="AV34" s="127">
        <v>22890.926319731425</v>
      </c>
      <c r="AW34" s="127">
        <v>18694.108842790061</v>
      </c>
      <c r="AX34" s="127">
        <v>25480.360108746958</v>
      </c>
      <c r="AY34" s="127">
        <v>22044.117119280654</v>
      </c>
      <c r="AZ34" s="127">
        <v>19748.517729451276</v>
      </c>
      <c r="BA34" s="1378">
        <v>16326.688956368758</v>
      </c>
      <c r="BB34" s="127">
        <v>20989.761149569818</v>
      </c>
      <c r="BC34" s="1723">
        <v>17805.502717356714</v>
      </c>
      <c r="BD34" s="127"/>
      <c r="BE34" s="127"/>
      <c r="BF34" s="127"/>
      <c r="BG34" s="127"/>
      <c r="BH34" s="1487"/>
    </row>
    <row r="35" spans="17:60">
      <c r="Q35" s="671"/>
      <c r="R35" s="703" t="s">
        <v>119</v>
      </c>
      <c r="S35" s="756"/>
      <c r="T35" s="757"/>
      <c r="V35" s="671"/>
      <c r="W35" s="703" t="s">
        <v>453</v>
      </c>
      <c r="X35" s="756"/>
      <c r="Y35" s="757"/>
      <c r="Z35" s="129"/>
      <c r="AA35" s="270">
        <f>SUM(AA36,AA39)</f>
        <v>207273.97127957264</v>
      </c>
      <c r="AB35" s="270">
        <f t="shared" ref="AB35:BA35" si="11">SUM(AB36,AB39)</f>
        <v>219210.50474000233</v>
      </c>
      <c r="AC35" s="270">
        <f t="shared" si="11"/>
        <v>225943.68959210202</v>
      </c>
      <c r="AD35" s="270">
        <f t="shared" si="11"/>
        <v>229419.97430766866</v>
      </c>
      <c r="AE35" s="270">
        <f t="shared" si="11"/>
        <v>239265.17054206887</v>
      </c>
      <c r="AF35" s="270">
        <f t="shared" si="11"/>
        <v>248415.02920168603</v>
      </c>
      <c r="AG35" s="270">
        <f t="shared" si="11"/>
        <v>255039.7610959929</v>
      </c>
      <c r="AH35" s="270">
        <f t="shared" si="11"/>
        <v>256647.35322655443</v>
      </c>
      <c r="AI35" s="270">
        <f t="shared" si="11"/>
        <v>254496.05341613517</v>
      </c>
      <c r="AJ35" s="270">
        <f t="shared" si="11"/>
        <v>258874.08048575214</v>
      </c>
      <c r="AK35" s="270">
        <f t="shared" si="11"/>
        <v>258321.61423827329</v>
      </c>
      <c r="AL35" s="270">
        <f t="shared" si="11"/>
        <v>262443.42347333295</v>
      </c>
      <c r="AM35" s="270">
        <f t="shared" si="11"/>
        <v>259243.59259277192</v>
      </c>
      <c r="AN35" s="270">
        <f t="shared" si="11"/>
        <v>255605.00882002834</v>
      </c>
      <c r="AO35" s="270">
        <f t="shared" si="11"/>
        <v>249498.49210123974</v>
      </c>
      <c r="AP35" s="270">
        <f t="shared" si="11"/>
        <v>244161.30008917092</v>
      </c>
      <c r="AQ35" s="270">
        <f t="shared" si="11"/>
        <v>241264.48873863238</v>
      </c>
      <c r="AR35" s="270">
        <f t="shared" si="11"/>
        <v>239243.43795704114</v>
      </c>
      <c r="AS35" s="270">
        <f t="shared" si="11"/>
        <v>231564.14894510218</v>
      </c>
      <c r="AT35" s="270">
        <f t="shared" si="11"/>
        <v>227942.46879110998</v>
      </c>
      <c r="AU35" s="270">
        <f t="shared" si="11"/>
        <v>228778.23592578035</v>
      </c>
      <c r="AV35" s="270">
        <f>SUM(AV36,AV39)</f>
        <v>225177.01596979881</v>
      </c>
      <c r="AW35" s="270">
        <f t="shared" si="11"/>
        <v>226971.09474386604</v>
      </c>
      <c r="AX35" s="270">
        <f t="shared" si="11"/>
        <v>224242.17016764166</v>
      </c>
      <c r="AY35" s="270">
        <f t="shared" si="11"/>
        <v>218871.32334349159</v>
      </c>
      <c r="AZ35" s="270">
        <f t="shared" si="11"/>
        <v>217396.90826436953</v>
      </c>
      <c r="BA35" s="1382">
        <f t="shared" si="11"/>
        <v>215297.1780570618</v>
      </c>
      <c r="BB35" s="270">
        <f t="shared" ref="BB35:BC35" si="12">SUM(BB36,BB39)</f>
        <v>213440.57034400897</v>
      </c>
      <c r="BC35" s="1726">
        <f t="shared" si="12"/>
        <v>210418.07866358224</v>
      </c>
      <c r="BD35" s="270"/>
      <c r="BE35" s="270"/>
      <c r="BF35" s="270"/>
      <c r="BG35" s="270"/>
      <c r="BH35" s="381"/>
    </row>
    <row r="36" spans="17:60">
      <c r="Q36" s="671"/>
      <c r="R36" s="758"/>
      <c r="S36" s="703" t="s">
        <v>237</v>
      </c>
      <c r="T36" s="757"/>
      <c r="V36" s="671"/>
      <c r="W36" s="758"/>
      <c r="X36" s="703" t="s">
        <v>543</v>
      </c>
      <c r="Y36" s="757"/>
      <c r="Z36" s="129"/>
      <c r="AA36" s="270">
        <v>105689.84356409605</v>
      </c>
      <c r="AB36" s="270">
        <v>113598.92095978161</v>
      </c>
      <c r="AC36" s="270">
        <v>119937.18825807577</v>
      </c>
      <c r="AD36" s="270">
        <v>123246.70857962771</v>
      </c>
      <c r="AE36" s="270">
        <v>128984.39358323517</v>
      </c>
      <c r="AF36" s="270">
        <v>135872.56428748634</v>
      </c>
      <c r="AG36" s="270">
        <v>141594.17115230171</v>
      </c>
      <c r="AH36" s="270">
        <v>145940.40694415363</v>
      </c>
      <c r="AI36" s="270">
        <v>146319.93096056025</v>
      </c>
      <c r="AJ36" s="270">
        <v>151162.4707806595</v>
      </c>
      <c r="AK36" s="270">
        <v>151246.80631343948</v>
      </c>
      <c r="AL36" s="270">
        <v>155694.23770570185</v>
      </c>
      <c r="AM36" s="270">
        <v>156080.72771786258</v>
      </c>
      <c r="AN36" s="270">
        <v>154269.94281598355</v>
      </c>
      <c r="AO36" s="270">
        <v>148779.45319999676</v>
      </c>
      <c r="AP36" s="270">
        <v>144301.96693319047</v>
      </c>
      <c r="AQ36" s="270">
        <v>140775.84545691617</v>
      </c>
      <c r="AR36" s="270">
        <v>140450.80059065984</v>
      </c>
      <c r="AS36" s="270">
        <v>135749.27095868651</v>
      </c>
      <c r="AT36" s="270">
        <v>136743.52226341859</v>
      </c>
      <c r="AU36" s="270">
        <v>136325.39838944934</v>
      </c>
      <c r="AV36" s="270">
        <v>135911.2456617158</v>
      </c>
      <c r="AW36" s="270">
        <v>137727.30245679698</v>
      </c>
      <c r="AX36" s="270">
        <v>134752.3943854557</v>
      </c>
      <c r="AY36" s="270">
        <v>129440.1115205211</v>
      </c>
      <c r="AZ36" s="270">
        <v>128637.15701828606</v>
      </c>
      <c r="BA36" s="1382">
        <v>127926.08951551765</v>
      </c>
      <c r="BB36" s="270">
        <v>126947.75352069015</v>
      </c>
      <c r="BC36" s="1726">
        <v>124765.06626383988</v>
      </c>
      <c r="BD36" s="270"/>
      <c r="BE36" s="270"/>
      <c r="BF36" s="270"/>
      <c r="BG36" s="270"/>
      <c r="BH36" s="381"/>
    </row>
    <row r="37" spans="17:60">
      <c r="Q37" s="671"/>
      <c r="R37" s="707"/>
      <c r="S37" s="707"/>
      <c r="T37" s="1896" t="s">
        <v>1360</v>
      </c>
      <c r="V37" s="671"/>
      <c r="W37" s="707"/>
      <c r="X37" s="707"/>
      <c r="Y37" s="750" t="s">
        <v>544</v>
      </c>
      <c r="Z37" s="306"/>
      <c r="AA37" s="306">
        <v>88137.252680764592</v>
      </c>
      <c r="AB37" s="306">
        <v>94790.473828907518</v>
      </c>
      <c r="AC37" s="306">
        <v>100709.66947220772</v>
      </c>
      <c r="AD37" s="306">
        <v>103836.93006983597</v>
      </c>
      <c r="AE37" s="306">
        <v>108770.35926473448</v>
      </c>
      <c r="AF37" s="306">
        <v>114690.88814577434</v>
      </c>
      <c r="AG37" s="306">
        <v>120174.69398091784</v>
      </c>
      <c r="AH37" s="306">
        <v>122962.55096351146</v>
      </c>
      <c r="AI37" s="306">
        <v>125166.89016650022</v>
      </c>
      <c r="AJ37" s="306">
        <v>130136.11813998982</v>
      </c>
      <c r="AK37" s="306">
        <v>130335.31614388552</v>
      </c>
      <c r="AL37" s="306">
        <v>135295.40176723409</v>
      </c>
      <c r="AM37" s="306">
        <v>134531.42445764295</v>
      </c>
      <c r="AN37" s="306">
        <v>132341.31761821278</v>
      </c>
      <c r="AO37" s="306">
        <v>127965.88102922549</v>
      </c>
      <c r="AP37" s="306">
        <v>123237.1143564883</v>
      </c>
      <c r="AQ37" s="306">
        <v>119996.68905123715</v>
      </c>
      <c r="AR37" s="306">
        <v>119594.35220487541</v>
      </c>
      <c r="AS37" s="306">
        <v>115857.11161506874</v>
      </c>
      <c r="AT37" s="306">
        <v>117849.45118847114</v>
      </c>
      <c r="AU37" s="306">
        <v>117798.80347951667</v>
      </c>
      <c r="AV37" s="306">
        <v>116462.05074599716</v>
      </c>
      <c r="AW37" s="306">
        <v>116788.12893559261</v>
      </c>
      <c r="AX37" s="306">
        <v>113146.37404379409</v>
      </c>
      <c r="AY37" s="306">
        <v>108255.27316079753</v>
      </c>
      <c r="AZ37" s="306">
        <v>107816.72391435927</v>
      </c>
      <c r="BA37" s="1377">
        <v>107241.46845634114</v>
      </c>
      <c r="BB37" s="306">
        <v>106272.20891998998</v>
      </c>
      <c r="BC37" s="1722">
        <v>104340.45144041565</v>
      </c>
      <c r="BD37" s="306"/>
      <c r="BE37" s="306"/>
      <c r="BF37" s="306"/>
      <c r="BG37" s="306"/>
      <c r="BH37" s="1487"/>
    </row>
    <row r="38" spans="17:60">
      <c r="Q38" s="671"/>
      <c r="R38" s="709"/>
      <c r="S38" s="709"/>
      <c r="T38" s="753" t="s">
        <v>272</v>
      </c>
      <c r="V38" s="671"/>
      <c r="W38" s="709"/>
      <c r="X38" s="709"/>
      <c r="Y38" s="753" t="s">
        <v>545</v>
      </c>
      <c r="Z38" s="127"/>
      <c r="AA38" s="127">
        <v>17552.590883331457</v>
      </c>
      <c r="AB38" s="127">
        <v>18808.447130874098</v>
      </c>
      <c r="AC38" s="127">
        <v>19227.518785868037</v>
      </c>
      <c r="AD38" s="127">
        <v>19409.77850979174</v>
      </c>
      <c r="AE38" s="127">
        <v>20214.034318500719</v>
      </c>
      <c r="AF38" s="127">
        <v>21181.676141712029</v>
      </c>
      <c r="AG38" s="127">
        <v>21419.477171383827</v>
      </c>
      <c r="AH38" s="127">
        <v>22977.855980642154</v>
      </c>
      <c r="AI38" s="127">
        <v>21153.040794060005</v>
      </c>
      <c r="AJ38" s="127">
        <v>21026.352640669691</v>
      </c>
      <c r="AK38" s="127">
        <v>20911.49016955397</v>
      </c>
      <c r="AL38" s="127">
        <v>20398.835938467782</v>
      </c>
      <c r="AM38" s="127">
        <v>21549.303260219549</v>
      </c>
      <c r="AN38" s="127">
        <v>21928.625197770736</v>
      </c>
      <c r="AO38" s="127">
        <v>20813.57217077128</v>
      </c>
      <c r="AP38" s="127">
        <v>21064.852576702157</v>
      </c>
      <c r="AQ38" s="127">
        <v>20779.156405679027</v>
      </c>
      <c r="AR38" s="127">
        <v>20856.448385784464</v>
      </c>
      <c r="AS38" s="127">
        <v>19892.159343617772</v>
      </c>
      <c r="AT38" s="127">
        <v>18894.071074947416</v>
      </c>
      <c r="AU38" s="127">
        <v>18526.594909932661</v>
      </c>
      <c r="AV38" s="127">
        <v>19449.194915718628</v>
      </c>
      <c r="AW38" s="127">
        <v>20939.173521204353</v>
      </c>
      <c r="AX38" s="127">
        <v>21606.020341661628</v>
      </c>
      <c r="AY38" s="127">
        <v>21184.838359723573</v>
      </c>
      <c r="AZ38" s="127">
        <v>20820.433103926756</v>
      </c>
      <c r="BA38" s="1378">
        <v>20684.621059176512</v>
      </c>
      <c r="BB38" s="127">
        <v>20675.544600700174</v>
      </c>
      <c r="BC38" s="1723">
        <v>20424.614823424236</v>
      </c>
      <c r="BD38" s="127"/>
      <c r="BE38" s="127"/>
      <c r="BF38" s="127"/>
      <c r="BG38" s="127"/>
      <c r="BH38" s="1487"/>
    </row>
    <row r="39" spans="17:60">
      <c r="Q39" s="671"/>
      <c r="R39" s="709"/>
      <c r="S39" s="703" t="s">
        <v>123</v>
      </c>
      <c r="T39" s="759"/>
      <c r="V39" s="671"/>
      <c r="W39" s="709"/>
      <c r="X39" s="703" t="s">
        <v>546</v>
      </c>
      <c r="Y39" s="757"/>
      <c r="Z39" s="445"/>
      <c r="AA39" s="486">
        <v>101584.12771547658</v>
      </c>
      <c r="AB39" s="486">
        <v>105611.58378022074</v>
      </c>
      <c r="AC39" s="486">
        <v>106006.50133402625</v>
      </c>
      <c r="AD39" s="486">
        <v>106173.26572804095</v>
      </c>
      <c r="AE39" s="486">
        <v>110280.7769588337</v>
      </c>
      <c r="AF39" s="486">
        <v>112542.46491419968</v>
      </c>
      <c r="AG39" s="486">
        <v>113445.58994369119</v>
      </c>
      <c r="AH39" s="486">
        <v>110706.94628240081</v>
      </c>
      <c r="AI39" s="486">
        <v>108176.12245557492</v>
      </c>
      <c r="AJ39" s="486">
        <v>107711.60970509266</v>
      </c>
      <c r="AK39" s="486">
        <v>107074.8079248338</v>
      </c>
      <c r="AL39" s="486">
        <v>106749.18576763112</v>
      </c>
      <c r="AM39" s="486">
        <v>103162.86487490934</v>
      </c>
      <c r="AN39" s="486">
        <v>101335.0660040448</v>
      </c>
      <c r="AO39" s="486">
        <v>100719.038901243</v>
      </c>
      <c r="AP39" s="486">
        <v>99859.33315598045</v>
      </c>
      <c r="AQ39" s="486">
        <v>100488.64328171621</v>
      </c>
      <c r="AR39" s="486">
        <v>98792.637366381299</v>
      </c>
      <c r="AS39" s="486">
        <v>95814.877986415668</v>
      </c>
      <c r="AT39" s="486">
        <v>91198.946527691383</v>
      </c>
      <c r="AU39" s="486">
        <v>92452.837536331004</v>
      </c>
      <c r="AV39" s="486">
        <v>89265.770308083011</v>
      </c>
      <c r="AW39" s="486">
        <v>89243.792287069053</v>
      </c>
      <c r="AX39" s="486">
        <v>89489.77578218597</v>
      </c>
      <c r="AY39" s="486">
        <v>89431.211822970479</v>
      </c>
      <c r="AZ39" s="486">
        <v>88759.751246083484</v>
      </c>
      <c r="BA39" s="1398">
        <v>87371.088541544159</v>
      </c>
      <c r="BB39" s="486">
        <v>86492.816823318804</v>
      </c>
      <c r="BC39" s="1741">
        <v>85653.012399742365</v>
      </c>
      <c r="BD39" s="486"/>
      <c r="BE39" s="486"/>
      <c r="BF39" s="445"/>
      <c r="BG39" s="445"/>
      <c r="BH39" s="1487"/>
    </row>
    <row r="40" spans="17:60">
      <c r="Q40" s="671"/>
      <c r="R40" s="709"/>
      <c r="S40" s="709"/>
      <c r="T40" s="1896" t="s">
        <v>1361</v>
      </c>
      <c r="V40" s="671"/>
      <c r="W40" s="709"/>
      <c r="X40" s="709"/>
      <c r="Y40" s="750" t="s">
        <v>544</v>
      </c>
      <c r="Z40" s="444"/>
      <c r="AA40" s="306">
        <v>91061.107369068166</v>
      </c>
      <c r="AB40" s="306">
        <v>94939.49374796552</v>
      </c>
      <c r="AC40" s="306">
        <v>95421.912432980636</v>
      </c>
      <c r="AD40" s="306">
        <v>95930.937352845038</v>
      </c>
      <c r="AE40" s="306">
        <v>99617.158112808567</v>
      </c>
      <c r="AF40" s="306">
        <v>101517.17766202718</v>
      </c>
      <c r="AG40" s="306">
        <v>102121.04295735048</v>
      </c>
      <c r="AH40" s="306">
        <v>99505.464780921029</v>
      </c>
      <c r="AI40" s="306">
        <v>97354.868278464346</v>
      </c>
      <c r="AJ40" s="306">
        <v>96806.3667715271</v>
      </c>
      <c r="AK40" s="306">
        <v>95905.978254676549</v>
      </c>
      <c r="AL40" s="306">
        <v>95568.681209487579</v>
      </c>
      <c r="AM40" s="306">
        <v>92369.556997256572</v>
      </c>
      <c r="AN40" s="306">
        <v>90886.400725603002</v>
      </c>
      <c r="AO40" s="306">
        <v>90930.801179423448</v>
      </c>
      <c r="AP40" s="306">
        <v>90066.281558492687</v>
      </c>
      <c r="AQ40" s="306">
        <v>90578.86003593546</v>
      </c>
      <c r="AR40" s="306">
        <v>89081.981496012071</v>
      </c>
      <c r="AS40" s="306">
        <v>86712.930562053676</v>
      </c>
      <c r="AT40" s="306">
        <v>82793.306475915088</v>
      </c>
      <c r="AU40" s="306">
        <v>83645.689123865508</v>
      </c>
      <c r="AV40" s="306">
        <v>80673.910599928029</v>
      </c>
      <c r="AW40" s="306">
        <v>80358.937203001464</v>
      </c>
      <c r="AX40" s="306">
        <v>80279.580702929539</v>
      </c>
      <c r="AY40" s="306">
        <v>80254.47477140362</v>
      </c>
      <c r="AZ40" s="306">
        <v>79813.849722697487</v>
      </c>
      <c r="BA40" s="1377">
        <v>78457.51390895572</v>
      </c>
      <c r="BB40" s="306">
        <v>77741.89407705146</v>
      </c>
      <c r="BC40" s="1722">
        <v>76981.837665753614</v>
      </c>
      <c r="BD40" s="306"/>
      <c r="BE40" s="306"/>
      <c r="BF40" s="306"/>
      <c r="BG40" s="306"/>
      <c r="BH40" s="1487"/>
    </row>
    <row r="41" spans="17:60">
      <c r="Q41" s="671"/>
      <c r="R41" s="709"/>
      <c r="S41" s="709"/>
      <c r="T41" s="753" t="s">
        <v>273</v>
      </c>
      <c r="V41" s="671"/>
      <c r="W41" s="709"/>
      <c r="X41" s="709"/>
      <c r="Y41" s="44" t="s">
        <v>545</v>
      </c>
      <c r="Z41" s="127"/>
      <c r="AA41" s="127">
        <v>10523.020346408421</v>
      </c>
      <c r="AB41" s="127">
        <v>10672.090032255222</v>
      </c>
      <c r="AC41" s="127">
        <v>10584.588901045605</v>
      </c>
      <c r="AD41" s="127">
        <v>10242.328375195919</v>
      </c>
      <c r="AE41" s="127">
        <v>10663.618846025123</v>
      </c>
      <c r="AF41" s="127">
        <v>11025.287252172495</v>
      </c>
      <c r="AG41" s="127">
        <v>11324.546986340707</v>
      </c>
      <c r="AH41" s="127">
        <v>11201.481501479804</v>
      </c>
      <c r="AI41" s="127">
        <v>10821.254177110575</v>
      </c>
      <c r="AJ41" s="127">
        <v>10905.242933565556</v>
      </c>
      <c r="AK41" s="127">
        <v>11168.829670157247</v>
      </c>
      <c r="AL41" s="127">
        <v>11180.50455814353</v>
      </c>
      <c r="AM41" s="127">
        <v>10793.307877652745</v>
      </c>
      <c r="AN41" s="127">
        <v>10448.665278441811</v>
      </c>
      <c r="AO41" s="127">
        <v>9788.2377218195488</v>
      </c>
      <c r="AP41" s="127">
        <v>9793.0515974877835</v>
      </c>
      <c r="AQ41" s="127">
        <v>9909.7832457807526</v>
      </c>
      <c r="AR41" s="127">
        <v>9710.6558703692317</v>
      </c>
      <c r="AS41" s="127">
        <v>9101.9474243619825</v>
      </c>
      <c r="AT41" s="127">
        <v>8405.6400517762831</v>
      </c>
      <c r="AU41" s="127">
        <v>8807.1484124655071</v>
      </c>
      <c r="AV41" s="127">
        <v>8591.8597081549779</v>
      </c>
      <c r="AW41" s="127">
        <v>8884.8550840675671</v>
      </c>
      <c r="AX41" s="127">
        <v>9210.1950792564112</v>
      </c>
      <c r="AY41" s="127">
        <v>9176.7370515668445</v>
      </c>
      <c r="AZ41" s="127">
        <v>8945.9015233859864</v>
      </c>
      <c r="BA41" s="1378">
        <v>8913.5746325884393</v>
      </c>
      <c r="BB41" s="127">
        <v>8750.9227462673462</v>
      </c>
      <c r="BC41" s="1723">
        <v>8671.1747339887297</v>
      </c>
      <c r="BD41" s="127"/>
      <c r="BE41" s="127"/>
      <c r="BF41" s="127"/>
      <c r="BG41" s="127"/>
      <c r="BH41" s="1487"/>
    </row>
    <row r="42" spans="17:60" ht="14.5" thickBot="1">
      <c r="Q42" s="671"/>
      <c r="R42" s="760" t="s">
        <v>126</v>
      </c>
      <c r="S42" s="761"/>
      <c r="T42" s="762"/>
      <c r="V42" s="671"/>
      <c r="W42" s="760" t="s">
        <v>547</v>
      </c>
      <c r="X42" s="761"/>
      <c r="Y42" s="762"/>
      <c r="Z42" s="130"/>
      <c r="AA42" s="271">
        <v>130665.26694358686</v>
      </c>
      <c r="AB42" s="271">
        <v>132494.38566987615</v>
      </c>
      <c r="AC42" s="271">
        <v>139354.4884993076</v>
      </c>
      <c r="AD42" s="271">
        <v>138803.57290029715</v>
      </c>
      <c r="AE42" s="271">
        <v>148313.67926049975</v>
      </c>
      <c r="AF42" s="271">
        <v>150300.89054050352</v>
      </c>
      <c r="AG42" s="271">
        <v>153023.66913769406</v>
      </c>
      <c r="AH42" s="271">
        <v>148135.75902449049</v>
      </c>
      <c r="AI42" s="271">
        <v>145538.03989709023</v>
      </c>
      <c r="AJ42" s="271">
        <v>152675.44353020427</v>
      </c>
      <c r="AK42" s="271">
        <v>155585.1747690264</v>
      </c>
      <c r="AL42" s="271">
        <v>152426.36631956953</v>
      </c>
      <c r="AM42" s="271">
        <v>163247.49576316072</v>
      </c>
      <c r="AN42" s="271">
        <v>165691.13727583174</v>
      </c>
      <c r="AO42" s="271">
        <v>164080.77624980189</v>
      </c>
      <c r="AP42" s="271">
        <v>170469.46743802918</v>
      </c>
      <c r="AQ42" s="271">
        <v>161928.61194564024</v>
      </c>
      <c r="AR42" s="271">
        <v>172799.57012022936</v>
      </c>
      <c r="AS42" s="271">
        <v>168007.56601592083</v>
      </c>
      <c r="AT42" s="271">
        <v>161871.85143307579</v>
      </c>
      <c r="AU42" s="271">
        <v>178850.7787790818</v>
      </c>
      <c r="AV42" s="271">
        <v>193821.07891107039</v>
      </c>
      <c r="AW42" s="271">
        <v>211864.00384240548</v>
      </c>
      <c r="AX42" s="271">
        <v>207779.68005451196</v>
      </c>
      <c r="AY42" s="271">
        <v>193407.5742377335</v>
      </c>
      <c r="AZ42" s="271">
        <v>186545.628093601</v>
      </c>
      <c r="BA42" s="1383">
        <v>184760.10919903457</v>
      </c>
      <c r="BB42" s="271">
        <v>186392.74326653243</v>
      </c>
      <c r="BC42" s="1727">
        <v>165664.05277869641</v>
      </c>
      <c r="BD42" s="271"/>
      <c r="BE42" s="271"/>
      <c r="BF42" s="271"/>
      <c r="BG42" s="271"/>
      <c r="BH42" s="381"/>
    </row>
    <row r="43" spans="17:60" ht="16">
      <c r="Q43" s="1712" t="s">
        <v>1089</v>
      </c>
      <c r="R43" s="1510"/>
      <c r="S43" s="1510"/>
      <c r="T43" s="1511"/>
      <c r="U43" s="249"/>
      <c r="V43" s="1506" t="s">
        <v>1090</v>
      </c>
      <c r="W43" s="1510"/>
      <c r="X43" s="1510"/>
      <c r="Y43" s="1540"/>
      <c r="Z43" s="1540"/>
      <c r="AA43" s="1541">
        <f>AA44+AA56+AA60</f>
        <v>96301.938329209632</v>
      </c>
      <c r="AB43" s="1541">
        <f t="shared" ref="AB43:BA43" si="13">AB44+AB56+AB60</f>
        <v>97516.843182239914</v>
      </c>
      <c r="AC43" s="1541">
        <f t="shared" si="13"/>
        <v>98969.37313826062</v>
      </c>
      <c r="AD43" s="1541">
        <f t="shared" si="13"/>
        <v>96465.510172134847</v>
      </c>
      <c r="AE43" s="1541">
        <f t="shared" si="13"/>
        <v>101508.37551333975</v>
      </c>
      <c r="AF43" s="1541">
        <f t="shared" si="13"/>
        <v>102578.08397085968</v>
      </c>
      <c r="AG43" s="1541">
        <f t="shared" si="13"/>
        <v>103786.15757204205</v>
      </c>
      <c r="AH43" s="1541">
        <f t="shared" si="13"/>
        <v>102706.20307121612</v>
      </c>
      <c r="AI43" s="1541">
        <f t="shared" si="13"/>
        <v>96434.171984509347</v>
      </c>
      <c r="AJ43" s="1541">
        <f t="shared" si="13"/>
        <v>96693.950022715624</v>
      </c>
      <c r="AK43" s="1541">
        <f t="shared" si="13"/>
        <v>98777.031735795041</v>
      </c>
      <c r="AL43" s="1541">
        <f t="shared" si="13"/>
        <v>96638.450193521232</v>
      </c>
      <c r="AM43" s="1541">
        <f t="shared" si="13"/>
        <v>93996.997632819723</v>
      </c>
      <c r="AN43" s="1541">
        <f t="shared" si="13"/>
        <v>93732.006057164559</v>
      </c>
      <c r="AO43" s="1541">
        <f t="shared" si="13"/>
        <v>92729.548567374033</v>
      </c>
      <c r="AP43" s="1541">
        <f t="shared" si="13"/>
        <v>92731.075748455929</v>
      </c>
      <c r="AQ43" s="1541">
        <f t="shared" si="13"/>
        <v>91239.923045728166</v>
      </c>
      <c r="AR43" s="1541">
        <f t="shared" si="13"/>
        <v>91013.551281766529</v>
      </c>
      <c r="AS43" s="1541">
        <f t="shared" si="13"/>
        <v>87584.851237958981</v>
      </c>
      <c r="AT43" s="1541">
        <f t="shared" si="13"/>
        <v>77994.772438361062</v>
      </c>
      <c r="AU43" s="1541">
        <f t="shared" si="13"/>
        <v>79448.539668535901</v>
      </c>
      <c r="AV43" s="1541">
        <f t="shared" si="13"/>
        <v>78489.291553571806</v>
      </c>
      <c r="AW43" s="1541">
        <f t="shared" si="13"/>
        <v>80357.913103858969</v>
      </c>
      <c r="AX43" s="1541">
        <f t="shared" si="13"/>
        <v>81668.422994494031</v>
      </c>
      <c r="AY43" s="1541">
        <f t="shared" si="13"/>
        <v>80082.037279089287</v>
      </c>
      <c r="AZ43" s="1541">
        <f t="shared" si="13"/>
        <v>79019.895621638556</v>
      </c>
      <c r="BA43" s="1541">
        <f t="shared" si="13"/>
        <v>78734.028614743802</v>
      </c>
      <c r="BB43" s="1541">
        <f>BB44+BB56+BB60</f>
        <v>79595.960807770287</v>
      </c>
      <c r="BC43" s="1728">
        <f>BC44+BC56+BC60</f>
        <v>78460.94429756781</v>
      </c>
      <c r="BD43" s="1541"/>
      <c r="BE43" s="1541"/>
      <c r="BF43" s="1541"/>
      <c r="BG43" s="1542"/>
      <c r="BH43" s="381"/>
    </row>
    <row r="44" spans="17:60">
      <c r="Q44" s="1558"/>
      <c r="R44" s="1553" t="s">
        <v>1059</v>
      </c>
      <c r="S44" s="1508"/>
      <c r="T44" s="1509"/>
      <c r="V44" s="1558"/>
      <c r="W44" s="1543" t="s">
        <v>1245</v>
      </c>
      <c r="X44" s="1508"/>
      <c r="Y44" s="1508"/>
      <c r="Z44" s="1560"/>
      <c r="AA44" s="1537">
        <f>'2.CO2-Sector'!AA44</f>
        <v>65619.892050676368</v>
      </c>
      <c r="AB44" s="1537">
        <f>'2.CO2-Sector'!AB44</f>
        <v>66852.105620560891</v>
      </c>
      <c r="AC44" s="1537">
        <f>'2.CO2-Sector'!AC44</f>
        <v>66760.230390060911</v>
      </c>
      <c r="AD44" s="1537">
        <f>'2.CO2-Sector'!AD44</f>
        <v>65446.656589895763</v>
      </c>
      <c r="AE44" s="1537">
        <f>'2.CO2-Sector'!AE44</f>
        <v>67121.544829979874</v>
      </c>
      <c r="AF44" s="1537">
        <f>'2.CO2-Sector'!AF44</f>
        <v>67457.726638509499</v>
      </c>
      <c r="AG44" s="1537">
        <f>'2.CO2-Sector'!AG44</f>
        <v>68041.728604769974</v>
      </c>
      <c r="AH44" s="1537">
        <f>'2.CO2-Sector'!AH44</f>
        <v>65447.872466866131</v>
      </c>
      <c r="AI44" s="1537">
        <f>'2.CO2-Sector'!AI44</f>
        <v>59375.007925752405</v>
      </c>
      <c r="AJ44" s="1537">
        <f>'2.CO2-Sector'!AJ44</f>
        <v>59694.334112925862</v>
      </c>
      <c r="AK44" s="1537">
        <f>'2.CO2-Sector'!AK44</f>
        <v>60213.856436884707</v>
      </c>
      <c r="AL44" s="1537">
        <f>'2.CO2-Sector'!AL44</f>
        <v>58885.842313326255</v>
      </c>
      <c r="AM44" s="1537">
        <f>'2.CO2-Sector'!AM44</f>
        <v>56263.541319362455</v>
      </c>
      <c r="AN44" s="1537">
        <f>'2.CO2-Sector'!AN44</f>
        <v>55430.505778252817</v>
      </c>
      <c r="AO44" s="1537">
        <f>'2.CO2-Sector'!AO44</f>
        <v>55398.394278224259</v>
      </c>
      <c r="AP44" s="1537">
        <f>'2.CO2-Sector'!AP44</f>
        <v>56476.435570577494</v>
      </c>
      <c r="AQ44" s="1537">
        <f>'2.CO2-Sector'!AQ44</f>
        <v>56805.863508508155</v>
      </c>
      <c r="AR44" s="1537">
        <f>'2.CO2-Sector'!AR44</f>
        <v>55999.235549671204</v>
      </c>
      <c r="AS44" s="1537">
        <f>'2.CO2-Sector'!AS44</f>
        <v>51630.05160608513</v>
      </c>
      <c r="AT44" s="1537">
        <f>'2.CO2-Sector'!AT44</f>
        <v>46056.390246728952</v>
      </c>
      <c r="AU44" s="1537">
        <f>'2.CO2-Sector'!AU44</f>
        <v>47105.232815282128</v>
      </c>
      <c r="AV44" s="1537">
        <f>'2.CO2-Sector'!AV44</f>
        <v>46946.307722450489</v>
      </c>
      <c r="AW44" s="1537">
        <f>'2.CO2-Sector'!AW44</f>
        <v>46995.349238257324</v>
      </c>
      <c r="AX44" s="1537">
        <f>'2.CO2-Sector'!AX44</f>
        <v>48758.2331548785</v>
      </c>
      <c r="AY44" s="1537">
        <f>'2.CO2-Sector'!AY44</f>
        <v>48153.203343976864</v>
      </c>
      <c r="AZ44" s="1537">
        <f>'2.CO2-Sector'!AZ44</f>
        <v>46772.380870678739</v>
      </c>
      <c r="BA44" s="1538">
        <f>'2.CO2-Sector'!BA44</f>
        <v>46359.043017928801</v>
      </c>
      <c r="BB44" s="1537">
        <f>'2.CO2-Sector'!BB44</f>
        <v>46993.986788954004</v>
      </c>
      <c r="BC44" s="1729">
        <f>'2.CO2-Sector'!BC44</f>
        <v>46388.934716161268</v>
      </c>
      <c r="BD44" s="1537"/>
      <c r="BE44" s="1537"/>
      <c r="BF44" s="1537"/>
      <c r="BG44" s="1539"/>
      <c r="BH44" s="1488"/>
    </row>
    <row r="45" spans="17:60" ht="15" customHeight="1">
      <c r="Q45" s="1551"/>
      <c r="R45" s="1554"/>
      <c r="S45" s="672" t="s">
        <v>127</v>
      </c>
      <c r="T45" s="790"/>
      <c r="V45" s="1551"/>
      <c r="W45" s="1554"/>
      <c r="X45" s="672" t="s">
        <v>459</v>
      </c>
      <c r="Y45" s="747"/>
      <c r="Z45" s="132"/>
      <c r="AA45" s="487">
        <f t="shared" ref="AA45:AX45" si="14">SUM(AA46:AA49)</f>
        <v>49230.453171007663</v>
      </c>
      <c r="AB45" s="487">
        <f t="shared" si="14"/>
        <v>50548.374636445682</v>
      </c>
      <c r="AC45" s="487">
        <f t="shared" si="14"/>
        <v>50964.269778796952</v>
      </c>
      <c r="AD45" s="487">
        <f t="shared" si="14"/>
        <v>50252.446857538147</v>
      </c>
      <c r="AE45" s="487">
        <f t="shared" si="14"/>
        <v>51265.726300697854</v>
      </c>
      <c r="AF45" s="487">
        <f t="shared" si="14"/>
        <v>51145.782033745963</v>
      </c>
      <c r="AG45" s="487">
        <f t="shared" si="14"/>
        <v>51489.504367389847</v>
      </c>
      <c r="AH45" s="487">
        <f t="shared" si="14"/>
        <v>48840.191570982322</v>
      </c>
      <c r="AI45" s="487">
        <f t="shared" si="14"/>
        <v>43863.253819318896</v>
      </c>
      <c r="AJ45" s="487">
        <f t="shared" si="14"/>
        <v>43579.970693433563</v>
      </c>
      <c r="AK45" s="487">
        <f t="shared" si="14"/>
        <v>43918.613554418276</v>
      </c>
      <c r="AL45" s="487">
        <f t="shared" si="14"/>
        <v>42970.482669977093</v>
      </c>
      <c r="AM45" s="487">
        <f t="shared" si="14"/>
        <v>40482.923617369728</v>
      </c>
      <c r="AN45" s="487">
        <f t="shared" si="14"/>
        <v>40145.771524280746</v>
      </c>
      <c r="AO45" s="487">
        <f t="shared" si="14"/>
        <v>39819.615137475252</v>
      </c>
      <c r="AP45" s="487">
        <f t="shared" si="14"/>
        <v>41230.069171019641</v>
      </c>
      <c r="AQ45" s="487">
        <f t="shared" si="14"/>
        <v>41196.759622478443</v>
      </c>
      <c r="AR45" s="487">
        <f t="shared" si="14"/>
        <v>40204.204551113799</v>
      </c>
      <c r="AS45" s="487">
        <f t="shared" si="14"/>
        <v>37435.956104495308</v>
      </c>
      <c r="AT45" s="487">
        <f t="shared" si="14"/>
        <v>32779.385372691417</v>
      </c>
      <c r="AU45" s="487">
        <f t="shared" si="14"/>
        <v>32752.226033078736</v>
      </c>
      <c r="AV45" s="487">
        <f t="shared" si="14"/>
        <v>33089.335254862766</v>
      </c>
      <c r="AW45" s="487">
        <f t="shared" si="14"/>
        <v>33629.277927911207</v>
      </c>
      <c r="AX45" s="487">
        <f t="shared" si="14"/>
        <v>35003.537944427138</v>
      </c>
      <c r="AY45" s="487">
        <f t="shared" ref="AY45:BB45" si="15">SUM(AY46:AY49)</f>
        <v>34730.786764092853</v>
      </c>
      <c r="AZ45" s="487">
        <f t="shared" si="15"/>
        <v>33659.057557810847</v>
      </c>
      <c r="BA45" s="1384">
        <f t="shared" si="15"/>
        <v>33533.497411045864</v>
      </c>
      <c r="BB45" s="487">
        <f t="shared" si="15"/>
        <v>33970.631097160571</v>
      </c>
      <c r="BC45" s="1730">
        <f t="shared" ref="BC45" si="16">SUM(BC46:BC49)</f>
        <v>33707.088116009254</v>
      </c>
      <c r="BD45" s="487"/>
      <c r="BE45" s="487"/>
      <c r="BF45" s="132"/>
      <c r="BG45" s="132"/>
      <c r="BH45" s="1488"/>
    </row>
    <row r="46" spans="17:60" ht="15" customHeight="1">
      <c r="Q46" s="1551"/>
      <c r="R46" s="1554"/>
      <c r="S46" s="678"/>
      <c r="T46" s="1632" t="s">
        <v>1132</v>
      </c>
      <c r="V46" s="1551"/>
      <c r="W46" s="1554"/>
      <c r="X46" s="678"/>
      <c r="Y46" s="1531" t="s">
        <v>460</v>
      </c>
      <c r="Z46" s="1133"/>
      <c r="AA46" s="1133">
        <f>'2.CO2-Sector'!AA46</f>
        <v>38701.103416042592</v>
      </c>
      <c r="AB46" s="1133">
        <f>'2.CO2-Sector'!AB46</f>
        <v>40346.744742035473</v>
      </c>
      <c r="AC46" s="1133">
        <f>'2.CO2-Sector'!AC46</f>
        <v>41665.79114506545</v>
      </c>
      <c r="AD46" s="1133">
        <f>'2.CO2-Sector'!AD46</f>
        <v>41224.494256585334</v>
      </c>
      <c r="AE46" s="1133">
        <f>'2.CO2-Sector'!AE46</f>
        <v>42297.116417365723</v>
      </c>
      <c r="AF46" s="1133">
        <f>'2.CO2-Sector'!AF46</f>
        <v>42142.02726535382</v>
      </c>
      <c r="AG46" s="1133">
        <f>'2.CO2-Sector'!AG46</f>
        <v>42559.539804125336</v>
      </c>
      <c r="AH46" s="1133">
        <f>'2.CO2-Sector'!AH46</f>
        <v>39926.083389390726</v>
      </c>
      <c r="AI46" s="1133">
        <f>'2.CO2-Sector'!AI46</f>
        <v>35362.599382577479</v>
      </c>
      <c r="AJ46" s="1133">
        <f>'2.CO2-Sector'!AJ46</f>
        <v>35010.124942594921</v>
      </c>
      <c r="AK46" s="1133">
        <f>'2.CO2-Sector'!AK46</f>
        <v>35085.742906855594</v>
      </c>
      <c r="AL46" s="1133">
        <f>'2.CO2-Sector'!AL46</f>
        <v>34374.185269382258</v>
      </c>
      <c r="AM46" s="1133">
        <f>'2.CO2-Sector'!AM46</f>
        <v>32417.253435765444</v>
      </c>
      <c r="AN46" s="1133">
        <f>'2.CO2-Sector'!AN46</f>
        <v>31935.273453308597</v>
      </c>
      <c r="AO46" s="1133">
        <f>'2.CO2-Sector'!AO46</f>
        <v>31276.189983420805</v>
      </c>
      <c r="AP46" s="1133">
        <f>'2.CO2-Sector'!AP46</f>
        <v>32279.645554026018</v>
      </c>
      <c r="AQ46" s="1133">
        <f>'2.CO2-Sector'!AQ46</f>
        <v>31990.873871774482</v>
      </c>
      <c r="AR46" s="1133">
        <f>'2.CO2-Sector'!AR46</f>
        <v>30658.349937916188</v>
      </c>
      <c r="AS46" s="1133">
        <f>'2.CO2-Sector'!AS46</f>
        <v>28552.561480293498</v>
      </c>
      <c r="AT46" s="1133">
        <f>'2.CO2-Sector'!AT46</f>
        <v>25308.481718967807</v>
      </c>
      <c r="AU46" s="1133">
        <f>'2.CO2-Sector'!AU46</f>
        <v>24321.270937421363</v>
      </c>
      <c r="AV46" s="1133">
        <f>'2.CO2-Sector'!AV46</f>
        <v>24982.895526650263</v>
      </c>
      <c r="AW46" s="1133">
        <f>'2.CO2-Sector'!AW46</f>
        <v>25624.79533860795</v>
      </c>
      <c r="AX46" s="1133">
        <f>'2.CO2-Sector'!AX46</f>
        <v>26805.206128279013</v>
      </c>
      <c r="AY46" s="1133">
        <f>'2.CO2-Sector'!AY46</f>
        <v>26557.37523672733</v>
      </c>
      <c r="AZ46" s="1133">
        <f>'2.CO2-Sector'!AZ46</f>
        <v>25936.139788924989</v>
      </c>
      <c r="BA46" s="1417">
        <f>'2.CO2-Sector'!BA46</f>
        <v>25969.470794926132</v>
      </c>
      <c r="BB46" s="1133">
        <f>'2.CO2-Sector'!BB46</f>
        <v>26428.778063772283</v>
      </c>
      <c r="BC46" s="1742">
        <f>'2.CO2-Sector'!BC46</f>
        <v>26182.943719015086</v>
      </c>
      <c r="BD46" s="138"/>
      <c r="BE46" s="138"/>
      <c r="BF46" s="138"/>
      <c r="BG46" s="138"/>
      <c r="BH46" s="1488"/>
    </row>
    <row r="47" spans="17:60" ht="15" customHeight="1">
      <c r="Q47" s="1551"/>
      <c r="R47" s="1554"/>
      <c r="S47" s="678"/>
      <c r="T47" s="1633" t="s">
        <v>1133</v>
      </c>
      <c r="V47" s="1551"/>
      <c r="W47" s="1554"/>
      <c r="X47" s="678"/>
      <c r="Y47" s="1532" t="s">
        <v>461</v>
      </c>
      <c r="Z47" s="1138"/>
      <c r="AA47" s="1138">
        <f>'2.CO2-Sector'!AA47</f>
        <v>6674.4490046098017</v>
      </c>
      <c r="AB47" s="1138">
        <f>'2.CO2-Sector'!AB47</f>
        <v>6524.5328569297908</v>
      </c>
      <c r="AC47" s="1138">
        <f>'2.CO2-Sector'!AC47</f>
        <v>5945.8339540571315</v>
      </c>
      <c r="AD47" s="1138">
        <f>'2.CO2-Sector'!AD47</f>
        <v>5842.3534676861227</v>
      </c>
      <c r="AE47" s="1138">
        <f>'2.CO2-Sector'!AE47</f>
        <v>5740.0247792311475</v>
      </c>
      <c r="AF47" s="1138">
        <f>'2.CO2-Sector'!AF47</f>
        <v>5795.1316308500946</v>
      </c>
      <c r="AG47" s="1138">
        <f>'2.CO2-Sector'!AG47</f>
        <v>5789.0719316293616</v>
      </c>
      <c r="AH47" s="1138">
        <f>'2.CO2-Sector'!AH47</f>
        <v>5903.8352801359188</v>
      </c>
      <c r="AI47" s="1138">
        <f>'2.CO2-Sector'!AI47</f>
        <v>5638.1994106625216</v>
      </c>
      <c r="AJ47" s="1138">
        <f>'2.CO2-Sector'!AJ47</f>
        <v>5703.2053582387407</v>
      </c>
      <c r="AK47" s="1138">
        <f>'2.CO2-Sector'!AK47</f>
        <v>5899.9845210859867</v>
      </c>
      <c r="AL47" s="1138">
        <f>'2.CO2-Sector'!AL47</f>
        <v>5594.9262706926866</v>
      </c>
      <c r="AM47" s="1138">
        <f>'2.CO2-Sector'!AM47</f>
        <v>5605.2257994031515</v>
      </c>
      <c r="AN47" s="1138">
        <f>'2.CO2-Sector'!AN47</f>
        <v>6010.9337107231668</v>
      </c>
      <c r="AO47" s="1138">
        <f>'2.CO2-Sector'!AO47</f>
        <v>6398.6869967575658</v>
      </c>
      <c r="AP47" s="1138">
        <f>'2.CO2-Sector'!AP47</f>
        <v>6645.7105523034497</v>
      </c>
      <c r="AQ47" s="1138">
        <f>'2.CO2-Sector'!AQ47</f>
        <v>6788.1886315874181</v>
      </c>
      <c r="AR47" s="1138">
        <f>'2.CO2-Sector'!AR47</f>
        <v>7012.0890129308336</v>
      </c>
      <c r="AS47" s="1138">
        <f>'2.CO2-Sector'!AS47</f>
        <v>6591.818326146341</v>
      </c>
      <c r="AT47" s="1138">
        <f>'2.CO2-Sector'!AT47</f>
        <v>5364.6005099960857</v>
      </c>
      <c r="AU47" s="1138">
        <f>'2.CO2-Sector'!AU47</f>
        <v>6284.7190568659153</v>
      </c>
      <c r="AV47" s="1138">
        <f>'2.CO2-Sector'!AV47</f>
        <v>5895.7907835699853</v>
      </c>
      <c r="AW47" s="1138">
        <f>'2.CO2-Sector'!AW47</f>
        <v>5679.325140228646</v>
      </c>
      <c r="AX47" s="1138">
        <f>'2.CO2-Sector'!AX47</f>
        <v>5766.6750900500374</v>
      </c>
      <c r="AY47" s="1138">
        <f>'2.CO2-Sector'!AY47</f>
        <v>5811.9451381047556</v>
      </c>
      <c r="AZ47" s="1138">
        <f>'2.CO2-Sector'!AZ47</f>
        <v>5477.0464397639898</v>
      </c>
      <c r="BA47" s="1418">
        <f>'2.CO2-Sector'!BA47</f>
        <v>5504.0022085956616</v>
      </c>
      <c r="BB47" s="1138">
        <f>'2.CO2-Sector'!BB47</f>
        <v>5583.2353800745541</v>
      </c>
      <c r="BC47" s="1743">
        <f>'2.CO2-Sector'!BC47</f>
        <v>5663.3407729249175</v>
      </c>
      <c r="BD47" s="139"/>
      <c r="BE47" s="139"/>
      <c r="BF47" s="139"/>
      <c r="BG47" s="139"/>
      <c r="BH47" s="1488"/>
    </row>
    <row r="48" spans="17:60" ht="15" customHeight="1">
      <c r="Q48" s="1551"/>
      <c r="R48" s="1554"/>
      <c r="S48" s="678"/>
      <c r="T48" s="1633" t="s">
        <v>1134</v>
      </c>
      <c r="V48" s="1551"/>
      <c r="W48" s="1554"/>
      <c r="X48" s="678"/>
      <c r="Y48" s="1516" t="s">
        <v>462</v>
      </c>
      <c r="Z48" s="1138"/>
      <c r="AA48" s="1138">
        <f>'2.CO2-Sector'!AA48</f>
        <v>312.87952823101125</v>
      </c>
      <c r="AB48" s="1138">
        <f>'2.CO2-Sector'!AB48</f>
        <v>307.81152289698383</v>
      </c>
      <c r="AC48" s="1138">
        <f>'2.CO2-Sector'!AC48</f>
        <v>295.29687962532591</v>
      </c>
      <c r="AD48" s="1138">
        <f>'2.CO2-Sector'!AD48</f>
        <v>290.6346731752509</v>
      </c>
      <c r="AE48" s="1138">
        <f>'2.CO2-Sector'!AE48</f>
        <v>290.02818822876907</v>
      </c>
      <c r="AF48" s="1138">
        <f>'2.CO2-Sector'!AF48</f>
        <v>283.40724792134836</v>
      </c>
      <c r="AG48" s="1138">
        <f>'2.CO2-Sector'!AG48</f>
        <v>282.81616108587912</v>
      </c>
      <c r="AH48" s="1138">
        <f>'2.CO2-Sector'!AH48</f>
        <v>270.45053169397875</v>
      </c>
      <c r="AI48" s="1138">
        <f>'2.CO2-Sector'!AI48</f>
        <v>231.01486186880234</v>
      </c>
      <c r="AJ48" s="1138">
        <f>'2.CO2-Sector'!AJ48</f>
        <v>236.17622947190571</v>
      </c>
      <c r="AK48" s="1138">
        <f>'2.CO2-Sector'!AK48</f>
        <v>232.76960989831676</v>
      </c>
      <c r="AL48" s="1138">
        <f>'2.CO2-Sector'!AL48</f>
        <v>223.3438161401109</v>
      </c>
      <c r="AM48" s="1138">
        <f>'2.CO2-Sector'!AM48</f>
        <v>216.97477839910331</v>
      </c>
      <c r="AN48" s="1138">
        <f>'2.CO2-Sector'!AN48</f>
        <v>253.04393249130098</v>
      </c>
      <c r="AO48" s="1138">
        <f>'2.CO2-Sector'!AO48</f>
        <v>261.79082358227498</v>
      </c>
      <c r="AP48" s="1138">
        <f>'2.CO2-Sector'!AP48</f>
        <v>251.57731073682558</v>
      </c>
      <c r="AQ48" s="1138">
        <f>'2.CO2-Sector'!AQ48</f>
        <v>236.62608987874859</v>
      </c>
      <c r="AR48" s="1138">
        <f>'2.CO2-Sector'!AR48</f>
        <v>213.21281309999526</v>
      </c>
      <c r="AS48" s="1138">
        <f>'2.CO2-Sector'!AS48</f>
        <v>172.58037395747235</v>
      </c>
      <c r="AT48" s="1138">
        <f>'2.CO2-Sector'!AT48</f>
        <v>139.89475701298232</v>
      </c>
      <c r="AU48" s="1138">
        <f>'2.CO2-Sector'!AU48</f>
        <v>164.08408670446047</v>
      </c>
      <c r="AV48" s="1138">
        <f>'2.CO2-Sector'!AV48</f>
        <v>168.2548242548468</v>
      </c>
      <c r="AW48" s="1138">
        <f>'2.CO2-Sector'!AW48</f>
        <v>179.01572288015117</v>
      </c>
      <c r="AX48" s="1138">
        <f>'2.CO2-Sector'!AX48</f>
        <v>193.47603040294115</v>
      </c>
      <c r="AY48" s="1138">
        <f>'2.CO2-Sector'!AY48</f>
        <v>194.15574325469387</v>
      </c>
      <c r="AZ48" s="1138">
        <f>'2.CO2-Sector'!AZ48</f>
        <v>193.02950553279041</v>
      </c>
      <c r="BA48" s="1418">
        <f>'2.CO2-Sector'!BA48</f>
        <v>188.54213936824007</v>
      </c>
      <c r="BB48" s="1138">
        <f>'2.CO2-Sector'!BB48</f>
        <v>195.90235641343278</v>
      </c>
      <c r="BC48" s="1743">
        <f>'2.CO2-Sector'!BC48</f>
        <v>201.50994616576483</v>
      </c>
      <c r="BD48" s="139"/>
      <c r="BE48" s="139"/>
      <c r="BF48" s="139"/>
      <c r="BG48" s="139"/>
      <c r="BH48" s="1488"/>
    </row>
    <row r="49" spans="17:64" ht="14.25" customHeight="1">
      <c r="Q49" s="1551"/>
      <c r="R49" s="1554"/>
      <c r="S49" s="679"/>
      <c r="T49" s="1634" t="s">
        <v>1138</v>
      </c>
      <c r="V49" s="1551"/>
      <c r="W49" s="1554"/>
      <c r="X49" s="679"/>
      <c r="Y49" s="1528" t="s">
        <v>463</v>
      </c>
      <c r="Z49" s="1135"/>
      <c r="AA49" s="1135">
        <f>'2.CO2-Sector'!AA49</f>
        <v>3542.021222124265</v>
      </c>
      <c r="AB49" s="1135">
        <f>'2.CO2-Sector'!AB49</f>
        <v>3369.2855145834346</v>
      </c>
      <c r="AC49" s="1135">
        <f>'2.CO2-Sector'!AC49</f>
        <v>3057.3478000490459</v>
      </c>
      <c r="AD49" s="1135">
        <f>'2.CO2-Sector'!AD49</f>
        <v>2894.9644600914435</v>
      </c>
      <c r="AE49" s="1135">
        <f>'2.CO2-Sector'!AE49</f>
        <v>2938.556915872211</v>
      </c>
      <c r="AF49" s="1135">
        <f>'2.CO2-Sector'!AF49</f>
        <v>2925.2158896206997</v>
      </c>
      <c r="AG49" s="1135">
        <f>'2.CO2-Sector'!AG49</f>
        <v>2858.076470549267</v>
      </c>
      <c r="AH49" s="1135">
        <f>'2.CO2-Sector'!AH49</f>
        <v>2739.8223697616959</v>
      </c>
      <c r="AI49" s="1135">
        <f>'2.CO2-Sector'!AI49</f>
        <v>2631.4401642100925</v>
      </c>
      <c r="AJ49" s="1135">
        <f>'2.CO2-Sector'!AJ49</f>
        <v>2630.4641631279924</v>
      </c>
      <c r="AK49" s="1135">
        <f>'2.CO2-Sector'!AK49</f>
        <v>2700.1165165783791</v>
      </c>
      <c r="AL49" s="1135">
        <f>'2.CO2-Sector'!AL49</f>
        <v>2778.0273137620284</v>
      </c>
      <c r="AM49" s="1135">
        <f>'2.CO2-Sector'!AM49</f>
        <v>2243.4696038020288</v>
      </c>
      <c r="AN49" s="1135">
        <f>'2.CO2-Sector'!AN49</f>
        <v>1946.5204277576754</v>
      </c>
      <c r="AO49" s="1135">
        <f>'2.CO2-Sector'!AO49</f>
        <v>1882.947333714603</v>
      </c>
      <c r="AP49" s="1135">
        <f>'2.CO2-Sector'!AP49</f>
        <v>2053.135753953346</v>
      </c>
      <c r="AQ49" s="1135">
        <f>'2.CO2-Sector'!AQ49</f>
        <v>2181.0710292377894</v>
      </c>
      <c r="AR49" s="1135">
        <f>'2.CO2-Sector'!AR49</f>
        <v>2320.5527871667846</v>
      </c>
      <c r="AS49" s="1135">
        <f>'2.CO2-Sector'!AS49</f>
        <v>2118.995924098002</v>
      </c>
      <c r="AT49" s="1135">
        <f>'2.CO2-Sector'!AT49</f>
        <v>1966.4083867145414</v>
      </c>
      <c r="AU49" s="1135">
        <f>'2.CO2-Sector'!AU49</f>
        <v>1982.1519520869942</v>
      </c>
      <c r="AV49" s="1135">
        <f>'2.CO2-Sector'!AV49</f>
        <v>2042.3941203876684</v>
      </c>
      <c r="AW49" s="1135">
        <f>'2.CO2-Sector'!AW49</f>
        <v>2146.1417261944657</v>
      </c>
      <c r="AX49" s="1135">
        <f>'2.CO2-Sector'!AX49</f>
        <v>2238.1806956951505</v>
      </c>
      <c r="AY49" s="1135">
        <f>'2.CO2-Sector'!AY49</f>
        <v>2167.3106460060758</v>
      </c>
      <c r="AZ49" s="1135">
        <f>'2.CO2-Sector'!AZ49</f>
        <v>2052.8418235890717</v>
      </c>
      <c r="BA49" s="1419">
        <f>'2.CO2-Sector'!BA49</f>
        <v>1871.482268155831</v>
      </c>
      <c r="BB49" s="1135">
        <f>'2.CO2-Sector'!BB49</f>
        <v>1762.7152969003027</v>
      </c>
      <c r="BC49" s="1744">
        <f>'2.CO2-Sector'!BC49</f>
        <v>1659.2936779034826</v>
      </c>
      <c r="BD49" s="140"/>
      <c r="BE49" s="140"/>
      <c r="BF49" s="140"/>
      <c r="BG49" s="140"/>
      <c r="BH49" s="1488"/>
    </row>
    <row r="50" spans="17:64" ht="15" customHeight="1">
      <c r="Q50" s="1551"/>
      <c r="R50" s="1554"/>
      <c r="S50" s="724" t="s">
        <v>128</v>
      </c>
      <c r="T50" s="791"/>
      <c r="V50" s="1551"/>
      <c r="W50" s="1554"/>
      <c r="X50" s="724" t="s">
        <v>464</v>
      </c>
      <c r="Y50" s="1215"/>
      <c r="Z50" s="137"/>
      <c r="AA50" s="488">
        <f>'2.CO2-Sector'!AA50</f>
        <v>7040.8033814727314</v>
      </c>
      <c r="AB50" s="488">
        <f>'2.CO2-Sector'!AB50</f>
        <v>7009.5685451768513</v>
      </c>
      <c r="AC50" s="488">
        <f>'2.CO2-Sector'!AC50</f>
        <v>6825.8714020182988</v>
      </c>
      <c r="AD50" s="488">
        <f>'2.CO2-Sector'!AD50</f>
        <v>6388.5835213042628</v>
      </c>
      <c r="AE50" s="488">
        <f>'2.CO2-Sector'!AE50</f>
        <v>6806.5660371260965</v>
      </c>
      <c r="AF50" s="488">
        <f>'2.CO2-Sector'!AF50</f>
        <v>7013.9549604528893</v>
      </c>
      <c r="AG50" s="488">
        <f>'2.CO2-Sector'!AG50</f>
        <v>7068.2445258757907</v>
      </c>
      <c r="AH50" s="488">
        <f>'2.CO2-Sector'!AH50</f>
        <v>7061.2165473727891</v>
      </c>
      <c r="AI50" s="488">
        <f>'2.CO2-Sector'!AI50</f>
        <v>6419.8587378638094</v>
      </c>
      <c r="AJ50" s="488">
        <f>'2.CO2-Sector'!AJ50</f>
        <v>6937.7079462429228</v>
      </c>
      <c r="AK50" s="488">
        <f>'2.CO2-Sector'!AK50</f>
        <v>6810.3448797778219</v>
      </c>
      <c r="AL50" s="488">
        <f>'2.CO2-Sector'!AL50</f>
        <v>6346.7757321820918</v>
      </c>
      <c r="AM50" s="488">
        <f>'2.CO2-Sector'!AM50</f>
        <v>6249.7321813854496</v>
      </c>
      <c r="AN50" s="488">
        <f>'2.CO2-Sector'!AN50</f>
        <v>6051.8733017484938</v>
      </c>
      <c r="AO50" s="488">
        <f>'2.CO2-Sector'!AO50</f>
        <v>6134.8767753380089</v>
      </c>
      <c r="AP50" s="488">
        <f>'2.CO2-Sector'!AP50</f>
        <v>5794.6829692556239</v>
      </c>
      <c r="AQ50" s="488">
        <f>'2.CO2-Sector'!AQ50</f>
        <v>5874.7858293424979</v>
      </c>
      <c r="AR50" s="488">
        <f>'2.CO2-Sector'!AR50</f>
        <v>5966.4292018672513</v>
      </c>
      <c r="AS50" s="488">
        <f>'2.CO2-Sector'!AS50</f>
        <v>5107.1196855795279</v>
      </c>
      <c r="AT50" s="488">
        <f>'2.CO2-Sector'!AT50</f>
        <v>4872.0015080504827</v>
      </c>
      <c r="AU50" s="488">
        <f>'2.CO2-Sector'!AU50</f>
        <v>5427.0220270136588</v>
      </c>
      <c r="AV50" s="488">
        <f>'2.CO2-Sector'!AV50</f>
        <v>5103.2076687218187</v>
      </c>
      <c r="AW50" s="488">
        <f>'2.CO2-Sector'!AW50</f>
        <v>4652.1661059634598</v>
      </c>
      <c r="AX50" s="488">
        <f>'2.CO2-Sector'!AX50</f>
        <v>4786.8877993268261</v>
      </c>
      <c r="AY50" s="488">
        <f>'2.CO2-Sector'!AY50</f>
        <v>4683.4283473128908</v>
      </c>
      <c r="AZ50" s="488">
        <f>'2.CO2-Sector'!AZ50</f>
        <v>4590.7115554076472</v>
      </c>
      <c r="BA50" s="1385">
        <f>'2.CO2-Sector'!BA50</f>
        <v>4300.1132589460285</v>
      </c>
      <c r="BB50" s="488">
        <f>'2.CO2-Sector'!BB50</f>
        <v>4484.9883514917583</v>
      </c>
      <c r="BC50" s="1731">
        <f>'2.CO2-Sector'!BC50</f>
        <v>4220.1307071588999</v>
      </c>
      <c r="BD50" s="488"/>
      <c r="BE50" s="488"/>
      <c r="BF50" s="136"/>
      <c r="BG50" s="136"/>
      <c r="BH50" s="1488"/>
    </row>
    <row r="51" spans="17:64" ht="15" customHeight="1">
      <c r="Q51" s="1551"/>
      <c r="R51" s="1554"/>
      <c r="S51" s="726"/>
      <c r="T51" s="1632" t="s">
        <v>1135</v>
      </c>
      <c r="V51" s="1551"/>
      <c r="W51" s="1554"/>
      <c r="X51" s="726"/>
      <c r="Y51" s="1531" t="s">
        <v>465</v>
      </c>
      <c r="Z51" s="1133"/>
      <c r="AA51" s="1133">
        <f>'2.CO2-Sector'!AA51</f>
        <v>3417.7405137833202</v>
      </c>
      <c r="AB51" s="1133">
        <f>'2.CO2-Sector'!AB51</f>
        <v>3364.3238915193861</v>
      </c>
      <c r="AC51" s="1133">
        <f>'2.CO2-Sector'!AC51</f>
        <v>3391.5558741950354</v>
      </c>
      <c r="AD51" s="1133">
        <f>'2.CO2-Sector'!AD51</f>
        <v>3217.4669648339104</v>
      </c>
      <c r="AE51" s="1133">
        <f>'2.CO2-Sector'!AE51</f>
        <v>3422.8389440786377</v>
      </c>
      <c r="AF51" s="1133">
        <f>'2.CO2-Sector'!AF51</f>
        <v>3456.8155123008878</v>
      </c>
      <c r="AG51" s="1133">
        <f>'2.CO2-Sector'!AG51</f>
        <v>3482.2507055771052</v>
      </c>
      <c r="AH51" s="1133">
        <f>'2.CO2-Sector'!AH51</f>
        <v>3392.1119138316312</v>
      </c>
      <c r="AI51" s="1133">
        <f>'2.CO2-Sector'!AI51</f>
        <v>3007.6817553714827</v>
      </c>
      <c r="AJ51" s="1133">
        <f>'2.CO2-Sector'!AJ51</f>
        <v>3305.6498677465934</v>
      </c>
      <c r="AK51" s="1133">
        <f>'2.CO2-Sector'!AK51</f>
        <v>3183.6043912674263</v>
      </c>
      <c r="AL51" s="1133">
        <f>'2.CO2-Sector'!AL51</f>
        <v>2968.1790499953418</v>
      </c>
      <c r="AM51" s="1133">
        <f>'2.CO2-Sector'!AM51</f>
        <v>2738.3139467509864</v>
      </c>
      <c r="AN51" s="1133">
        <f>'2.CO2-Sector'!AN51</f>
        <v>2460.2558112997931</v>
      </c>
      <c r="AO51" s="1133">
        <f>'2.CO2-Sector'!AO51</f>
        <v>2470.538328057758</v>
      </c>
      <c r="AP51" s="1133">
        <f>'2.CO2-Sector'!AP51</f>
        <v>2167.3505128396782</v>
      </c>
      <c r="AQ51" s="1133">
        <f>'2.CO2-Sector'!AQ51</f>
        <v>2200.366432366598</v>
      </c>
      <c r="AR51" s="1133">
        <f>'2.CO2-Sector'!AR51</f>
        <v>2260.0248909812894</v>
      </c>
      <c r="AS51" s="1133">
        <f>'2.CO2-Sector'!AS51</f>
        <v>2007.2670092715346</v>
      </c>
      <c r="AT51" s="1133">
        <f>'2.CO2-Sector'!AT51</f>
        <v>1923.1201899212144</v>
      </c>
      <c r="AU51" s="1133">
        <f>'2.CO2-Sector'!AU51</f>
        <v>2122.8843217272179</v>
      </c>
      <c r="AV51" s="1133">
        <f>'2.CO2-Sector'!AV51</f>
        <v>2008.0848022151829</v>
      </c>
      <c r="AW51" s="1133">
        <f>'2.CO2-Sector'!AW51</f>
        <v>1855.4539224438442</v>
      </c>
      <c r="AX51" s="1133">
        <f>'2.CO2-Sector'!AX51</f>
        <v>1932.304615562253</v>
      </c>
      <c r="AY51" s="1133">
        <f>'2.CO2-Sector'!AY51</f>
        <v>1889.9734100685228</v>
      </c>
      <c r="AZ51" s="1133">
        <f>'2.CO2-Sector'!AZ51</f>
        <v>1946.9722075338834</v>
      </c>
      <c r="BA51" s="1417">
        <f>'2.CO2-Sector'!BA51</f>
        <v>1658.1260762968163</v>
      </c>
      <c r="BB51" s="1133">
        <f>'2.CO2-Sector'!BB51</f>
        <v>1725.6364470935714</v>
      </c>
      <c r="BC51" s="1742">
        <f>'2.CO2-Sector'!BC51</f>
        <v>1457.959373647813</v>
      </c>
      <c r="BD51" s="138"/>
      <c r="BE51" s="138"/>
      <c r="BF51" s="138"/>
      <c r="BG51" s="138"/>
      <c r="BH51" s="1488"/>
    </row>
    <row r="52" spans="17:64" ht="14.25" customHeight="1">
      <c r="Q52" s="1551"/>
      <c r="R52" s="1554"/>
      <c r="S52" s="727"/>
      <c r="T52" s="1634" t="s">
        <v>1136</v>
      </c>
      <c r="V52" s="1551"/>
      <c r="W52" s="1554"/>
      <c r="X52" s="727"/>
      <c r="Y52" s="1528" t="s">
        <v>466</v>
      </c>
      <c r="Z52" s="1135"/>
      <c r="AA52" s="1135">
        <f>'2.CO2-Sector'!AA52</f>
        <v>3623.0628676894112</v>
      </c>
      <c r="AB52" s="1135">
        <f>'2.CO2-Sector'!AB52</f>
        <v>3645.2446536574653</v>
      </c>
      <c r="AC52" s="1135">
        <f>'2.CO2-Sector'!AC52</f>
        <v>3434.3155278232634</v>
      </c>
      <c r="AD52" s="1135">
        <f>'2.CO2-Sector'!AD52</f>
        <v>3171.1165564703524</v>
      </c>
      <c r="AE52" s="1135">
        <f>'2.CO2-Sector'!AE52</f>
        <v>3383.7270930474588</v>
      </c>
      <c r="AF52" s="1135">
        <f>'2.CO2-Sector'!AF52</f>
        <v>3557.1394481520015</v>
      </c>
      <c r="AG52" s="1135">
        <f>'2.CO2-Sector'!AG52</f>
        <v>3585.9938202986855</v>
      </c>
      <c r="AH52" s="1135">
        <f>'2.CO2-Sector'!AH52</f>
        <v>3669.1046335411579</v>
      </c>
      <c r="AI52" s="1135">
        <f>'2.CO2-Sector'!AI52</f>
        <v>3412.1769824923267</v>
      </c>
      <c r="AJ52" s="1135">
        <f>'2.CO2-Sector'!AJ52</f>
        <v>3632.0580784963295</v>
      </c>
      <c r="AK52" s="1135">
        <f>'2.CO2-Sector'!AK52</f>
        <v>3626.7404885103956</v>
      </c>
      <c r="AL52" s="1135">
        <f>'2.CO2-Sector'!AL52</f>
        <v>3378.5966821867501</v>
      </c>
      <c r="AM52" s="1135">
        <f>'2.CO2-Sector'!AM52</f>
        <v>3511.4182346344633</v>
      </c>
      <c r="AN52" s="1135">
        <f>'2.CO2-Sector'!AN52</f>
        <v>3591.6174904487007</v>
      </c>
      <c r="AO52" s="1135">
        <f>'2.CO2-Sector'!AO52</f>
        <v>3664.3384472802509</v>
      </c>
      <c r="AP52" s="1135">
        <f>'2.CO2-Sector'!AP52</f>
        <v>3627.3324564159457</v>
      </c>
      <c r="AQ52" s="1135">
        <f>'2.CO2-Sector'!AQ52</f>
        <v>3674.4193969758999</v>
      </c>
      <c r="AR52" s="1135">
        <f>'2.CO2-Sector'!AR52</f>
        <v>3706.4043108859619</v>
      </c>
      <c r="AS52" s="1135">
        <f>'2.CO2-Sector'!AS52</f>
        <v>3099.8526763079935</v>
      </c>
      <c r="AT52" s="1135">
        <f>'2.CO2-Sector'!AT52</f>
        <v>2948.881318129268</v>
      </c>
      <c r="AU52" s="1135">
        <f>'2.CO2-Sector'!AU52</f>
        <v>3304.1377052864409</v>
      </c>
      <c r="AV52" s="1135">
        <f>'2.CO2-Sector'!AV52</f>
        <v>3095.1228665066355</v>
      </c>
      <c r="AW52" s="1135">
        <f>'2.CO2-Sector'!AW52</f>
        <v>2796.7121835196158</v>
      </c>
      <c r="AX52" s="1135">
        <f>'2.CO2-Sector'!AX52</f>
        <v>2854.5831837645728</v>
      </c>
      <c r="AY52" s="1135">
        <f>'2.CO2-Sector'!AY52</f>
        <v>2793.454937244368</v>
      </c>
      <c r="AZ52" s="1135">
        <f>'2.CO2-Sector'!AZ52</f>
        <v>2643.739347873764</v>
      </c>
      <c r="BA52" s="1419">
        <f>'2.CO2-Sector'!BA52</f>
        <v>2641.9871826492122</v>
      </c>
      <c r="BB52" s="1135">
        <f>'2.CO2-Sector'!BB52</f>
        <v>2759.3519043981869</v>
      </c>
      <c r="BC52" s="1744">
        <f>'2.CO2-Sector'!BC52</f>
        <v>2762.1713335110871</v>
      </c>
      <c r="BD52" s="140"/>
      <c r="BE52" s="140"/>
      <c r="BF52" s="140"/>
      <c r="BG52" s="140"/>
      <c r="BH52" s="1488"/>
    </row>
    <row r="53" spans="17:64" ht="28.5" customHeight="1">
      <c r="Q53" s="1551"/>
      <c r="R53" s="1554"/>
      <c r="S53" s="1629" t="s">
        <v>1137</v>
      </c>
      <c r="T53" s="729"/>
      <c r="V53" s="1551"/>
      <c r="W53" s="1554"/>
      <c r="X53" s="728" t="s">
        <v>467</v>
      </c>
      <c r="Y53" s="1204"/>
      <c r="Z53" s="232"/>
      <c r="AA53" s="489">
        <f>'2.CO2-Sector'!AA53</f>
        <v>7244.2015437745058</v>
      </c>
      <c r="AB53" s="489">
        <f>'2.CO2-Sector'!AB53</f>
        <v>7091.4333111520082</v>
      </c>
      <c r="AC53" s="489">
        <f>'2.CO2-Sector'!AC53</f>
        <v>6796.0270409401091</v>
      </c>
      <c r="AD53" s="489">
        <f>'2.CO2-Sector'!AD53</f>
        <v>6652.2283869302664</v>
      </c>
      <c r="AE53" s="489">
        <f>'2.CO2-Sector'!AE53</f>
        <v>6656.1869920915788</v>
      </c>
      <c r="AF53" s="489">
        <f>'2.CO2-Sector'!AF53</f>
        <v>6849.5948379410793</v>
      </c>
      <c r="AG53" s="489">
        <f>'2.CO2-Sector'!AG53</f>
        <v>6870.5168410732231</v>
      </c>
      <c r="AH53" s="489">
        <f>'2.CO2-Sector'!AH53</f>
        <v>6834.1265198527999</v>
      </c>
      <c r="AI53" s="489">
        <f>'2.CO2-Sector'!AI53</f>
        <v>6545.5419320590336</v>
      </c>
      <c r="AJ53" s="489">
        <f>'2.CO2-Sector'!AJ53</f>
        <v>6463.1812625845996</v>
      </c>
      <c r="AK53" s="489">
        <f>'2.CO2-Sector'!AK53</f>
        <v>6739.5274743262462</v>
      </c>
      <c r="AL53" s="489">
        <f>'2.CO2-Sector'!AL53</f>
        <v>6762.5046737338816</v>
      </c>
      <c r="AM53" s="489">
        <f>'2.CO2-Sector'!AM53</f>
        <v>6600.6951537762125</v>
      </c>
      <c r="AN53" s="489">
        <f>'2.CO2-Sector'!AN53</f>
        <v>6366.4953109832304</v>
      </c>
      <c r="AO53" s="489">
        <f>'2.CO2-Sector'!AO53</f>
        <v>6483.0399152253349</v>
      </c>
      <c r="AP53" s="489">
        <f>'2.CO2-Sector'!AP53</f>
        <v>6496.6370293587779</v>
      </c>
      <c r="AQ53" s="489">
        <f>'2.CO2-Sector'!AQ53</f>
        <v>6567.9742878366787</v>
      </c>
      <c r="AR53" s="489">
        <f>'2.CO2-Sector'!AR53</f>
        <v>6694.9345561970713</v>
      </c>
      <c r="AS53" s="489">
        <f>'2.CO2-Sector'!AS53</f>
        <v>6236.5687163682669</v>
      </c>
      <c r="AT53" s="489">
        <f>'2.CO2-Sector'!AT53</f>
        <v>5468.3465203851802</v>
      </c>
      <c r="AU53" s="489">
        <f>'2.CO2-Sector'!AU53</f>
        <v>6100.6968938516457</v>
      </c>
      <c r="AV53" s="489">
        <f>'2.CO2-Sector'!AV53</f>
        <v>5964.9874486942554</v>
      </c>
      <c r="AW53" s="489">
        <f>'2.CO2-Sector'!AW53</f>
        <v>6063.3271122709866</v>
      </c>
      <c r="AX53" s="489">
        <f>'2.CO2-Sector'!AX53</f>
        <v>6189.3673431284606</v>
      </c>
      <c r="AY53" s="489">
        <f>'2.CO2-Sector'!AY53</f>
        <v>6121.7062974998944</v>
      </c>
      <c r="AZ53" s="489">
        <f>'2.CO2-Sector'!AZ53</f>
        <v>5939.3764685306305</v>
      </c>
      <c r="BA53" s="1386">
        <f>'2.CO2-Sector'!BA53</f>
        <v>5835.949271595</v>
      </c>
      <c r="BB53" s="489">
        <f>'2.CO2-Sector'!BB53</f>
        <v>5746.0996257574097</v>
      </c>
      <c r="BC53" s="1732">
        <f>'2.CO2-Sector'!BC53</f>
        <v>5712.4238985469474</v>
      </c>
      <c r="BD53" s="489"/>
      <c r="BE53" s="489"/>
      <c r="BF53" s="232"/>
      <c r="BG53" s="232"/>
      <c r="BH53" s="1488"/>
    </row>
    <row r="54" spans="17:64" ht="28.5" customHeight="1">
      <c r="Q54" s="1551"/>
      <c r="R54" s="1554"/>
      <c r="S54" s="1974" t="s">
        <v>1139</v>
      </c>
      <c r="T54" s="1975"/>
      <c r="V54" s="1551"/>
      <c r="W54" s="1554"/>
      <c r="X54" s="1963" t="s">
        <v>468</v>
      </c>
      <c r="Y54" s="1964"/>
      <c r="Z54" s="234"/>
      <c r="AA54" s="490">
        <f>'2.CO2-Sector'!AA54</f>
        <v>2039.8207474214641</v>
      </c>
      <c r="AB54" s="490">
        <f>'2.CO2-Sector'!AB54</f>
        <v>2135.9254287863546</v>
      </c>
      <c r="AC54" s="490">
        <f>'2.CO2-Sector'!AC54</f>
        <v>2108.693688305545</v>
      </c>
      <c r="AD54" s="490">
        <f>'2.CO2-Sector'!AD54</f>
        <v>2093.7183811230925</v>
      </c>
      <c r="AE54" s="490">
        <f>'2.CO2-Sector'!AE54</f>
        <v>2325.9627930643519</v>
      </c>
      <c r="AF54" s="490">
        <f>'2.CO2-Sector'!AF54</f>
        <v>2376.547168369565</v>
      </c>
      <c r="AG54" s="490">
        <f>'2.CO2-Sector'!AG54</f>
        <v>2533.613162431117</v>
      </c>
      <c r="AH54" s="490">
        <f>'2.CO2-Sector'!AH54</f>
        <v>2625.9809496582247</v>
      </c>
      <c r="AI54" s="490">
        <f>'2.CO2-Sector'!AI54</f>
        <v>2459.6175385106635</v>
      </c>
      <c r="AJ54" s="490">
        <f>'2.CO2-Sector'!AJ54</f>
        <v>2623.9051706647697</v>
      </c>
      <c r="AK54" s="490">
        <f>'2.CO2-Sector'!AK54</f>
        <v>2658.7016803623533</v>
      </c>
      <c r="AL54" s="490">
        <f>'2.CO2-Sector'!AL54</f>
        <v>2727.2519354331953</v>
      </c>
      <c r="AM54" s="490">
        <f>'2.CO2-Sector'!AM54</f>
        <v>2849.53370683106</v>
      </c>
      <c r="AN54" s="490">
        <f>'2.CO2-Sector'!AN54</f>
        <v>2780.1639392403536</v>
      </c>
      <c r="AO54" s="490">
        <f>'2.CO2-Sector'!AO54</f>
        <v>2873.7360631856632</v>
      </c>
      <c r="AP54" s="490">
        <f>'2.CO2-Sector'!AP54</f>
        <v>2864.8187939434551</v>
      </c>
      <c r="AQ54" s="490">
        <f>'2.CO2-Sector'!AQ54</f>
        <v>3078.5463068505278</v>
      </c>
      <c r="AR54" s="490">
        <f>'2.CO2-Sector'!AR54</f>
        <v>3046.9575014930911</v>
      </c>
      <c r="AS54" s="490">
        <f>'2.CO2-Sector'!AS54</f>
        <v>2777.915537642024</v>
      </c>
      <c r="AT54" s="490">
        <f>'2.CO2-Sector'!AT54</f>
        <v>2864.4711626018707</v>
      </c>
      <c r="AU54" s="490">
        <f>'2.CO2-Sector'!AU54</f>
        <v>2748.4956623380867</v>
      </c>
      <c r="AV54" s="490">
        <f>'2.CO2-Sector'!AV54</f>
        <v>2700.6610481716402</v>
      </c>
      <c r="AW54" s="490">
        <f>'2.CO2-Sector'!AW54</f>
        <v>2550.671395111679</v>
      </c>
      <c r="AX54" s="490">
        <f>'2.CO2-Sector'!AX54</f>
        <v>2684.9138819960708</v>
      </c>
      <c r="AY54" s="490">
        <f>'2.CO2-Sector'!AY54</f>
        <v>2526.6824480712285</v>
      </c>
      <c r="AZ54" s="490">
        <f>'2.CO2-Sector'!AZ54</f>
        <v>2486.4989069296107</v>
      </c>
      <c r="BA54" s="1399">
        <f>'2.CO2-Sector'!BA54</f>
        <v>2582.5305943419048</v>
      </c>
      <c r="BB54" s="490">
        <f>'2.CO2-Sector'!BB54</f>
        <v>2681.6298145442647</v>
      </c>
      <c r="BC54" s="1745">
        <f>'2.CO2-Sector'!BC54</f>
        <v>2643.9621494461649</v>
      </c>
      <c r="BD54" s="490"/>
      <c r="BE54" s="490"/>
      <c r="BF54" s="234"/>
      <c r="BG54" s="234"/>
      <c r="BH54" s="1488"/>
    </row>
    <row r="55" spans="17:64" ht="14.5" thickBot="1">
      <c r="Q55" s="1551"/>
      <c r="R55" s="1555"/>
      <c r="S55" s="1897" t="s">
        <v>1362</v>
      </c>
      <c r="T55" s="731"/>
      <c r="V55" s="1551"/>
      <c r="W55" s="1555"/>
      <c r="X55" s="730" t="s">
        <v>1364</v>
      </c>
      <c r="Y55" s="1218"/>
      <c r="Z55" s="231"/>
      <c r="AA55" s="1663">
        <f>'2.CO2-Sector'!AA55</f>
        <v>64.613207000000031</v>
      </c>
      <c r="AB55" s="1663">
        <f>'2.CO2-Sector'!AB55</f>
        <v>66.803699000000023</v>
      </c>
      <c r="AC55" s="1663">
        <f>'2.CO2-Sector'!AC55</f>
        <v>65.368480000000034</v>
      </c>
      <c r="AD55" s="1663">
        <f>'2.CO2-Sector'!AD55</f>
        <v>59.679443000000013</v>
      </c>
      <c r="AE55" s="1663">
        <f>'2.CO2-Sector'!AE55</f>
        <v>67.102707000000024</v>
      </c>
      <c r="AF55" s="1663">
        <f>'2.CO2-Sector'!AF55</f>
        <v>71.847638000000018</v>
      </c>
      <c r="AG55" s="1663">
        <f>'2.CO2-Sector'!AG55</f>
        <v>79.849708000000021</v>
      </c>
      <c r="AH55" s="1663">
        <f>'2.CO2-Sector'!AH55</f>
        <v>86.356879000000049</v>
      </c>
      <c r="AI55" s="1663">
        <f>'2.CO2-Sector'!AI55</f>
        <v>86.735898000000077</v>
      </c>
      <c r="AJ55" s="1663">
        <f>'2.CO2-Sector'!AJ55</f>
        <v>89.569040000000015</v>
      </c>
      <c r="AK55" s="1663">
        <f>'2.CO2-Sector'!AK55</f>
        <v>86.668848000000054</v>
      </c>
      <c r="AL55" s="1663">
        <f>'2.CO2-Sector'!AL55</f>
        <v>78.827302000000017</v>
      </c>
      <c r="AM55" s="1663">
        <f>'2.CO2-Sector'!AM55</f>
        <v>80.656660000000073</v>
      </c>
      <c r="AN55" s="1663">
        <f>'2.CO2-Sector'!AN55</f>
        <v>86.201701999999983</v>
      </c>
      <c r="AO55" s="1663">
        <f>'2.CO2-Sector'!AO55</f>
        <v>87.126387000000008</v>
      </c>
      <c r="AP55" s="1663">
        <f>'2.CO2-Sector'!AP55</f>
        <v>90.227606999999992</v>
      </c>
      <c r="AQ55" s="1663">
        <f>'2.CO2-Sector'!AQ55</f>
        <v>87.797462000000053</v>
      </c>
      <c r="AR55" s="1663">
        <f>'2.CO2-Sector'!AR55</f>
        <v>86.709739000000042</v>
      </c>
      <c r="AS55" s="1663">
        <f>'2.CO2-Sector'!AS55</f>
        <v>72.491562000000002</v>
      </c>
      <c r="AT55" s="1663">
        <f>'2.CO2-Sector'!AT55</f>
        <v>72.185683000000026</v>
      </c>
      <c r="AU55" s="1663">
        <f>'2.CO2-Sector'!AU55</f>
        <v>76.792199000000039</v>
      </c>
      <c r="AV55" s="1663">
        <f>'2.CO2-Sector'!AV55</f>
        <v>88.116302000000047</v>
      </c>
      <c r="AW55" s="1663">
        <f>'2.CO2-Sector'!AW55</f>
        <v>99.906697000000023</v>
      </c>
      <c r="AX55" s="1663">
        <f>'2.CO2-Sector'!AX55</f>
        <v>93.526186000000024</v>
      </c>
      <c r="AY55" s="1663">
        <f>'2.CO2-Sector'!AY55</f>
        <v>90.599487000000025</v>
      </c>
      <c r="AZ55" s="1663">
        <f>'2.CO2-Sector'!AZ55</f>
        <v>96.736382000000006</v>
      </c>
      <c r="BA55" s="1658">
        <f>'2.CO2-Sector'!BA55</f>
        <v>106.95248199999999</v>
      </c>
      <c r="BB55" s="1663">
        <f>'2.CO2-Sector'!BB55</f>
        <v>110.63789999999999</v>
      </c>
      <c r="BC55" s="1746">
        <f>'2.CO2-Sector'!BC55</f>
        <v>105.32984500000002</v>
      </c>
      <c r="BD55" s="491"/>
      <c r="BE55" s="491"/>
      <c r="BF55" s="231"/>
      <c r="BG55" s="231"/>
      <c r="BH55" s="1490"/>
      <c r="BI55" s="108"/>
      <c r="BJ55" s="108"/>
      <c r="BK55" s="108"/>
      <c r="BL55" s="108"/>
    </row>
    <row r="56" spans="17:64" ht="28.5" customHeight="1">
      <c r="Q56" s="1550"/>
      <c r="R56" s="1556" t="s">
        <v>129</v>
      </c>
      <c r="S56" s="732"/>
      <c r="T56" s="733"/>
      <c r="V56" s="1550"/>
      <c r="W56" s="1556" t="s">
        <v>469</v>
      </c>
      <c r="X56" s="732"/>
      <c r="Y56" s="732"/>
      <c r="Z56" s="144"/>
      <c r="AA56" s="273">
        <f>'2.CO2-Sector'!AA56</f>
        <v>24009.919440480939</v>
      </c>
      <c r="AB56" s="273">
        <f>'2.CO2-Sector'!AB56</f>
        <v>24198.43302510443</v>
      </c>
      <c r="AC56" s="273">
        <f>'2.CO2-Sector'!AC56</f>
        <v>26002.914828499775</v>
      </c>
      <c r="AD56" s="273">
        <f>'2.CO2-Sector'!AD56</f>
        <v>25024.946447143288</v>
      </c>
      <c r="AE56" s="273">
        <f>'2.CO2-Sector'!AE56</f>
        <v>28603.56693581674</v>
      </c>
      <c r="AF56" s="273">
        <f>'2.CO2-Sector'!AF56</f>
        <v>29144.796301750583</v>
      </c>
      <c r="AG56" s="273">
        <f>'2.CO2-Sector'!AG56</f>
        <v>29655.014460891914</v>
      </c>
      <c r="AH56" s="273">
        <f>'2.CO2-Sector'!AH56</f>
        <v>31208.889703732337</v>
      </c>
      <c r="AI56" s="273">
        <f>'2.CO2-Sector'!AI56</f>
        <v>31451.722241133284</v>
      </c>
      <c r="AJ56" s="273">
        <f>'2.CO2-Sector'!AJ56</f>
        <v>31367.978973028712</v>
      </c>
      <c r="AK56" s="273">
        <f>'2.CO2-Sector'!AK56</f>
        <v>32857.906344402545</v>
      </c>
      <c r="AL56" s="273">
        <f>'2.CO2-Sector'!AL56</f>
        <v>32523.162229449932</v>
      </c>
      <c r="AM56" s="273">
        <f>'2.CO2-Sector'!AM56</f>
        <v>32768.137501850826</v>
      </c>
      <c r="AN56" s="273">
        <f>'2.CO2-Sector'!AN56</f>
        <v>33516.424967093371</v>
      </c>
      <c r="AO56" s="273">
        <f>'2.CO2-Sector'!AO56</f>
        <v>32704.04164375976</v>
      </c>
      <c r="AP56" s="273">
        <f>'2.CO2-Sector'!AP56</f>
        <v>31686.377260110257</v>
      </c>
      <c r="AQ56" s="273">
        <f>'2.CO2-Sector'!AQ56</f>
        <v>29931.52628627175</v>
      </c>
      <c r="AR56" s="273">
        <f>'2.CO2-Sector'!AR56</f>
        <v>30502.818619135545</v>
      </c>
      <c r="AS56" s="273">
        <f>'2.CO2-Sector'!AS56</f>
        <v>31870.648236678418</v>
      </c>
      <c r="AT56" s="273">
        <f>'2.CO2-Sector'!AT56</f>
        <v>28205.65865076334</v>
      </c>
      <c r="AU56" s="273">
        <f>'2.CO2-Sector'!AU56</f>
        <v>28717.176056575321</v>
      </c>
      <c r="AV56" s="273">
        <f>'2.CO2-Sector'!AV56</f>
        <v>28036.412482782122</v>
      </c>
      <c r="AW56" s="273">
        <f>'2.CO2-Sector'!AW56</f>
        <v>29844.16517836717</v>
      </c>
      <c r="AX56" s="273">
        <f>'2.CO2-Sector'!AX56</f>
        <v>29383.741838949958</v>
      </c>
      <c r="AY56" s="273">
        <f>'2.CO2-Sector'!AY56</f>
        <v>28508.044282241623</v>
      </c>
      <c r="AZ56" s="273">
        <f>'2.CO2-Sector'!AZ56</f>
        <v>28974.041529664675</v>
      </c>
      <c r="BA56" s="1388">
        <f>'2.CO2-Sector'!BA56</f>
        <v>29176.105476311877</v>
      </c>
      <c r="BB56" s="273">
        <f>'2.CO2-Sector'!BB56</f>
        <v>29518.051254602316</v>
      </c>
      <c r="BC56" s="1733">
        <f>'2.CO2-Sector'!BC56</f>
        <v>28952.119086229271</v>
      </c>
      <c r="BD56" s="273"/>
      <c r="BE56" s="273"/>
      <c r="BF56" s="273"/>
      <c r="BG56" s="273"/>
      <c r="BH56" s="1487"/>
    </row>
    <row r="57" spans="17:64" ht="28.5" customHeight="1">
      <c r="Q57" s="1551"/>
      <c r="R57" s="1557"/>
      <c r="S57" s="1951" t="s">
        <v>1161</v>
      </c>
      <c r="T57" s="1952"/>
      <c r="V57" s="1551"/>
      <c r="W57" s="1557"/>
      <c r="X57" s="1937" t="s">
        <v>1162</v>
      </c>
      <c r="Y57" s="1938"/>
      <c r="Z57" s="1127"/>
      <c r="AA57" s="1128">
        <f>'2.CO2-Sector'!AA57</f>
        <v>12429.488189061511</v>
      </c>
      <c r="AB57" s="1128">
        <f>'2.CO2-Sector'!AB57</f>
        <v>12462.180455938222</v>
      </c>
      <c r="AC57" s="1128">
        <f>'2.CO2-Sector'!AC57</f>
        <v>13497.011858646318</v>
      </c>
      <c r="AD57" s="1128">
        <f>'2.CO2-Sector'!AD57</f>
        <v>13267.845062175809</v>
      </c>
      <c r="AE57" s="1128">
        <f>'2.CO2-Sector'!AE57</f>
        <v>15760.010858869751</v>
      </c>
      <c r="AF57" s="1128">
        <f>'2.CO2-Sector'!AF57</f>
        <v>16046.155463469968</v>
      </c>
      <c r="AG57" s="1128">
        <f>'2.CO2-Sector'!AG57</f>
        <v>16489.850447921912</v>
      </c>
      <c r="AH57" s="1128">
        <f>'2.CO2-Sector'!AH57</f>
        <v>17058.66541720591</v>
      </c>
      <c r="AI57" s="1128">
        <f>'2.CO2-Sector'!AI57</f>
        <v>17090.066551302534</v>
      </c>
      <c r="AJ57" s="1128">
        <f>'2.CO2-Sector'!AJ57</f>
        <v>16843.175215899068</v>
      </c>
      <c r="AK57" s="1128">
        <f>'2.CO2-Sector'!AK57</f>
        <v>16987.63958441481</v>
      </c>
      <c r="AL57" s="1128">
        <f>'2.CO2-Sector'!AL57</f>
        <v>15760.106038112603</v>
      </c>
      <c r="AM57" s="1128">
        <f>'2.CO2-Sector'!AM57</f>
        <v>15193.482314590781</v>
      </c>
      <c r="AN57" s="1128">
        <f>'2.CO2-Sector'!AN57</f>
        <v>15191.545563292608</v>
      </c>
      <c r="AO57" s="1128">
        <f>'2.CO2-Sector'!AO57</f>
        <v>14647.967111487405</v>
      </c>
      <c r="AP57" s="1128">
        <f>'2.CO2-Sector'!AP57</f>
        <v>14102.509703661808</v>
      </c>
      <c r="AQ57" s="1128">
        <f>'2.CO2-Sector'!AQ57</f>
        <v>13246.425903387348</v>
      </c>
      <c r="AR57" s="1128">
        <f>'2.CO2-Sector'!AR57</f>
        <v>13424.677257893867</v>
      </c>
      <c r="AS57" s="1128">
        <f>'2.CO2-Sector'!AS57</f>
        <v>14522.892490585036</v>
      </c>
      <c r="AT57" s="1128">
        <f>'2.CO2-Sector'!AT57</f>
        <v>12061.811984737313</v>
      </c>
      <c r="AU57" s="1128">
        <f>'2.CO2-Sector'!AU57</f>
        <v>12300.161194062288</v>
      </c>
      <c r="AV57" s="1128">
        <f>'2.CO2-Sector'!AV57</f>
        <v>11548.615416937271</v>
      </c>
      <c r="AW57" s="1128">
        <f>'2.CO2-Sector'!AW57</f>
        <v>12182.554929244554</v>
      </c>
      <c r="AX57" s="1128">
        <f>'2.CO2-Sector'!AX57</f>
        <v>12076.321336072817</v>
      </c>
      <c r="AY57" s="1128">
        <f>'2.CO2-Sector'!AY57</f>
        <v>11561.472645823178</v>
      </c>
      <c r="AZ57" s="1128">
        <f>'2.CO2-Sector'!AZ57</f>
        <v>11508.012164887035</v>
      </c>
      <c r="BA57" s="1423">
        <f>'2.CO2-Sector'!BA57</f>
        <v>10992.412261018551</v>
      </c>
      <c r="BB57" s="1128">
        <f>'2.CO2-Sector'!BB57</f>
        <v>10681.550025157596</v>
      </c>
      <c r="BC57" s="1747">
        <f>'2.CO2-Sector'!BC57</f>
        <v>10238.776200384496</v>
      </c>
      <c r="BD57" s="143"/>
      <c r="BE57" s="143"/>
      <c r="BF57" s="143"/>
      <c r="BG57" s="143"/>
      <c r="BH57" s="1487"/>
    </row>
    <row r="58" spans="17:64" ht="28.5" customHeight="1">
      <c r="Q58" s="1551"/>
      <c r="R58" s="1557"/>
      <c r="S58" s="1710" t="s">
        <v>1237</v>
      </c>
      <c r="T58" s="1517"/>
      <c r="V58" s="1551"/>
      <c r="W58" s="1547"/>
      <c r="X58" s="1939" t="s">
        <v>1238</v>
      </c>
      <c r="Y58" s="1940"/>
      <c r="Z58" s="1137"/>
      <c r="AA58" s="1196">
        <f>'2.CO2-Sector'!AA58</f>
        <v>702.83026999291678</v>
      </c>
      <c r="AB58" s="1196">
        <f>'2.CO2-Sector'!AB58</f>
        <v>686.44620024230187</v>
      </c>
      <c r="AC58" s="1196">
        <f>'2.CO2-Sector'!AC58</f>
        <v>698.89764571316766</v>
      </c>
      <c r="AD58" s="1196">
        <f>'2.CO2-Sector'!AD58</f>
        <v>680.74547632983922</v>
      </c>
      <c r="AE58" s="1196">
        <f>'2.CO2-Sector'!AE58</f>
        <v>701.91349393186852</v>
      </c>
      <c r="AF58" s="1196">
        <f>'2.CO2-Sector'!AF58</f>
        <v>667.82873473264453</v>
      </c>
      <c r="AG58" s="1196">
        <f>'2.CO2-Sector'!AG58</f>
        <v>640.46784939712438</v>
      </c>
      <c r="AH58" s="1196">
        <f>'2.CO2-Sector'!AH58</f>
        <v>655.23057167867137</v>
      </c>
      <c r="AI58" s="1196">
        <f>'2.CO2-Sector'!AI58</f>
        <v>609.1187236752379</v>
      </c>
      <c r="AJ58" s="1196">
        <f>'2.CO2-Sector'!AJ58</f>
        <v>652.57502705106276</v>
      </c>
      <c r="AK58" s="1196">
        <f>'2.CO2-Sector'!AK58</f>
        <v>655.91443265909516</v>
      </c>
      <c r="AL58" s="1196">
        <f>'2.CO2-Sector'!AL58</f>
        <v>630.52981102330273</v>
      </c>
      <c r="AM58" s="1196">
        <f>'2.CO2-Sector'!AM58</f>
        <v>577.04643230948568</v>
      </c>
      <c r="AN58" s="1196">
        <f>'2.CO2-Sector'!AN58</f>
        <v>516.5268173218675</v>
      </c>
      <c r="AO58" s="1196">
        <f>'2.CO2-Sector'!AO58</f>
        <v>506.69926841574829</v>
      </c>
      <c r="AP58" s="1196">
        <f>'2.CO2-Sector'!AP58</f>
        <v>506.81438218982044</v>
      </c>
      <c r="AQ58" s="1196">
        <f>'2.CO2-Sector'!AQ58</f>
        <v>522.35987148863205</v>
      </c>
      <c r="AR58" s="1196">
        <f>'2.CO2-Sector'!AR58</f>
        <v>561.19836242802796</v>
      </c>
      <c r="AS58" s="1196">
        <f>'2.CO2-Sector'!AS58</f>
        <v>530.41167542322773</v>
      </c>
      <c r="AT58" s="1196">
        <f>'2.CO2-Sector'!AT58</f>
        <v>513.68788841490209</v>
      </c>
      <c r="AU58" s="1196">
        <f>'2.CO2-Sector'!AU58</f>
        <v>526.91409091663695</v>
      </c>
      <c r="AV58" s="1196">
        <f>'2.CO2-Sector'!AV58</f>
        <v>524.12535460171284</v>
      </c>
      <c r="AW58" s="1196">
        <f>'2.CO2-Sector'!AW58</f>
        <v>528.10321016884393</v>
      </c>
      <c r="AX58" s="1196">
        <f>'2.CO2-Sector'!AX58</f>
        <v>604.69033239592966</v>
      </c>
      <c r="AY58" s="1196">
        <f>'2.CO2-Sector'!AY58</f>
        <v>617.02824714749113</v>
      </c>
      <c r="AZ58" s="1196">
        <f>'2.CO2-Sector'!AZ58</f>
        <v>624.93138440348548</v>
      </c>
      <c r="BA58" s="1457">
        <f>'2.CO2-Sector'!BA58</f>
        <v>618.83151051759683</v>
      </c>
      <c r="BB58" s="1196">
        <f>'2.CO2-Sector'!BB58</f>
        <v>636.62217425062067</v>
      </c>
      <c r="BC58" s="1748">
        <f>'2.CO2-Sector'!BC58</f>
        <v>673.33700189192859</v>
      </c>
      <c r="BD58" s="142"/>
      <c r="BE58" s="142"/>
      <c r="BF58" s="142"/>
      <c r="BG58" s="142"/>
      <c r="BH58" s="1487"/>
    </row>
    <row r="59" spans="17:64" ht="14.5" thickBot="1">
      <c r="Q59" s="1551"/>
      <c r="R59" s="1561"/>
      <c r="S59" s="734" t="s">
        <v>130</v>
      </c>
      <c r="T59" s="735"/>
      <c r="V59" s="1551"/>
      <c r="W59" s="1561"/>
      <c r="X59" s="1518" t="s">
        <v>470</v>
      </c>
      <c r="Y59" s="1519"/>
      <c r="Z59" s="1140"/>
      <c r="AA59" s="1458">
        <f>'2.CO2-Sector'!AA59</f>
        <v>10877.600981426513</v>
      </c>
      <c r="AB59" s="1458">
        <f>'2.CO2-Sector'!AB59</f>
        <v>11049.806368923906</v>
      </c>
      <c r="AC59" s="1458">
        <f>'2.CO2-Sector'!AC59</f>
        <v>11807.005324140289</v>
      </c>
      <c r="AD59" s="1458">
        <f>'2.CO2-Sector'!AD59</f>
        <v>11076.355908637637</v>
      </c>
      <c r="AE59" s="1458">
        <f>'2.CO2-Sector'!AE59</f>
        <v>12141.64258301512</v>
      </c>
      <c r="AF59" s="1458">
        <f>'2.CO2-Sector'!AF59</f>
        <v>12430.812103547969</v>
      </c>
      <c r="AG59" s="1458">
        <f>'2.CO2-Sector'!AG59</f>
        <v>12524.696163572877</v>
      </c>
      <c r="AH59" s="1458">
        <f>'2.CO2-Sector'!AH59</f>
        <v>13494.993714847755</v>
      </c>
      <c r="AI59" s="1458">
        <f>'2.CO2-Sector'!AI59</f>
        <v>13752.536966155511</v>
      </c>
      <c r="AJ59" s="1458">
        <f>'2.CO2-Sector'!AJ59</f>
        <v>13872.228730078583</v>
      </c>
      <c r="AK59" s="1458">
        <f>'2.CO2-Sector'!AK59</f>
        <v>15214.352327328641</v>
      </c>
      <c r="AL59" s="1458">
        <f>'2.CO2-Sector'!AL59</f>
        <v>16132.526380314026</v>
      </c>
      <c r="AM59" s="1458">
        <f>'2.CO2-Sector'!AM59</f>
        <v>16997.608754950557</v>
      </c>
      <c r="AN59" s="1458">
        <f>'2.CO2-Sector'!AN59</f>
        <v>17808.352586478897</v>
      </c>
      <c r="AO59" s="1458">
        <f>'2.CO2-Sector'!AO59</f>
        <v>17549.375263856604</v>
      </c>
      <c r="AP59" s="1458">
        <f>'2.CO2-Sector'!AP59</f>
        <v>17077.053174258628</v>
      </c>
      <c r="AQ59" s="1458">
        <f>'2.CO2-Sector'!AQ59</f>
        <v>16162.740511395768</v>
      </c>
      <c r="AR59" s="1458">
        <f>'2.CO2-Sector'!AR59</f>
        <v>16516.942998813651</v>
      </c>
      <c r="AS59" s="1458">
        <f>'2.CO2-Sector'!AS59</f>
        <v>16817.344070670155</v>
      </c>
      <c r="AT59" s="1458">
        <f>'2.CO2-Sector'!AT59</f>
        <v>15630.158777611123</v>
      </c>
      <c r="AU59" s="1458">
        <f>'2.CO2-Sector'!AU59</f>
        <v>15890.100771596397</v>
      </c>
      <c r="AV59" s="1458">
        <f>'2.CO2-Sector'!AV59</f>
        <v>15963.671711243136</v>
      </c>
      <c r="AW59" s="1458">
        <f>'2.CO2-Sector'!AW59</f>
        <v>17133.507038953772</v>
      </c>
      <c r="AX59" s="1458">
        <f>'2.CO2-Sector'!AX59</f>
        <v>16702.730170481213</v>
      </c>
      <c r="AY59" s="1458">
        <f>'2.CO2-Sector'!AY59</f>
        <v>16329.543389270952</v>
      </c>
      <c r="AZ59" s="1458">
        <f>'2.CO2-Sector'!AZ59</f>
        <v>16841.097980374154</v>
      </c>
      <c r="BA59" s="1459">
        <f>'2.CO2-Sector'!BA59</f>
        <v>17564.861704775729</v>
      </c>
      <c r="BB59" s="1458">
        <f>'2.CO2-Sector'!BB59</f>
        <v>18199.879055194102</v>
      </c>
      <c r="BC59" s="1749">
        <f>'2.CO2-Sector'!BC59</f>
        <v>18040.005883952846</v>
      </c>
      <c r="BD59" s="274"/>
      <c r="BE59" s="274"/>
      <c r="BF59" s="274"/>
      <c r="BG59" s="274"/>
      <c r="BH59" s="1490"/>
    </row>
    <row r="60" spans="17:64" ht="16">
      <c r="Q60" s="1559"/>
      <c r="R60" s="1866" t="s">
        <v>1346</v>
      </c>
      <c r="S60" s="736"/>
      <c r="T60" s="792"/>
      <c r="V60" s="1559"/>
      <c r="W60" s="736" t="s">
        <v>1350</v>
      </c>
      <c r="X60" s="736"/>
      <c r="Y60" s="736"/>
      <c r="Z60" s="401"/>
      <c r="AA60" s="403">
        <f>'2.CO2-Sector'!AA60</f>
        <v>6672.1268380523252</v>
      </c>
      <c r="AB60" s="403">
        <f>'2.CO2-Sector'!AB60</f>
        <v>6466.304536574592</v>
      </c>
      <c r="AC60" s="403">
        <f>'2.CO2-Sector'!AC60</f>
        <v>6206.2279196999352</v>
      </c>
      <c r="AD60" s="403">
        <f>'2.CO2-Sector'!AD60</f>
        <v>5993.9071350957993</v>
      </c>
      <c r="AE60" s="403">
        <f>'2.CO2-Sector'!AE60</f>
        <v>5783.2637475431447</v>
      </c>
      <c r="AF60" s="403">
        <f>'2.CO2-Sector'!AF60</f>
        <v>5975.5610305995888</v>
      </c>
      <c r="AG60" s="403">
        <f>'2.CO2-Sector'!AG60</f>
        <v>6089.4145063801525</v>
      </c>
      <c r="AH60" s="403">
        <f>'2.CO2-Sector'!AH60</f>
        <v>6049.4409006176556</v>
      </c>
      <c r="AI60" s="403">
        <f>'2.CO2-Sector'!AI60</f>
        <v>5607.4418176236586</v>
      </c>
      <c r="AJ60" s="403">
        <f>'2.CO2-Sector'!AJ60</f>
        <v>5631.6369367610523</v>
      </c>
      <c r="AK60" s="403">
        <f>'2.CO2-Sector'!AK60</f>
        <v>5705.2689545077847</v>
      </c>
      <c r="AL60" s="403">
        <f>'2.CO2-Sector'!AL60</f>
        <v>5229.4456507450468</v>
      </c>
      <c r="AM60" s="403">
        <f>'2.CO2-Sector'!AM60</f>
        <v>4965.3188116064412</v>
      </c>
      <c r="AN60" s="403">
        <f>'2.CO2-Sector'!AN60</f>
        <v>4785.075311818382</v>
      </c>
      <c r="AO60" s="403">
        <f>'2.CO2-Sector'!AO60</f>
        <v>4627.1126453900106</v>
      </c>
      <c r="AP60" s="403">
        <f>'2.CO2-Sector'!AP60</f>
        <v>4568.2629177681829</v>
      </c>
      <c r="AQ60" s="403">
        <f>'2.CO2-Sector'!AQ60</f>
        <v>4502.5332509482523</v>
      </c>
      <c r="AR60" s="403">
        <f>'2.CO2-Sector'!AR60</f>
        <v>4511.4971129597807</v>
      </c>
      <c r="AS60" s="403">
        <f>'2.CO2-Sector'!AS60</f>
        <v>4084.1513951954466</v>
      </c>
      <c r="AT60" s="403">
        <f>'2.CO2-Sector'!AT60</f>
        <v>3732.7235408687766</v>
      </c>
      <c r="AU60" s="403">
        <f>'2.CO2-Sector'!AU60</f>
        <v>3626.1307966784452</v>
      </c>
      <c r="AV60" s="403">
        <f>'2.CO2-Sector'!AV60</f>
        <v>3506.5713483391883</v>
      </c>
      <c r="AW60" s="403">
        <f>'2.CO2-Sector'!AW60</f>
        <v>3518.398687234474</v>
      </c>
      <c r="AX60" s="403">
        <f>'2.CO2-Sector'!AX60</f>
        <v>3526.4480006655785</v>
      </c>
      <c r="AY60" s="403">
        <f>'2.CO2-Sector'!AY60</f>
        <v>3420.7896528708075</v>
      </c>
      <c r="AZ60" s="403">
        <f>'2.CO2-Sector'!AZ60</f>
        <v>3273.4732212951503</v>
      </c>
      <c r="BA60" s="1400">
        <f>'2.CO2-Sector'!BA60</f>
        <v>3198.8801205031205</v>
      </c>
      <c r="BB60" s="403">
        <f>'2.CO2-Sector'!BB60</f>
        <v>3083.9227642139567</v>
      </c>
      <c r="BC60" s="1750">
        <f>'2.CO2-Sector'!BC60</f>
        <v>3119.8904951772729</v>
      </c>
      <c r="BD60" s="402"/>
      <c r="BE60" s="402"/>
      <c r="BF60" s="402"/>
      <c r="BG60" s="402"/>
      <c r="BH60" s="1488"/>
    </row>
    <row r="61" spans="17:64">
      <c r="Q61" s="1551"/>
      <c r="R61" s="1549"/>
      <c r="S61" s="738" t="s">
        <v>131</v>
      </c>
      <c r="T61" s="1534"/>
      <c r="V61" s="1551"/>
      <c r="W61" s="1549"/>
      <c r="X61" s="738" t="s">
        <v>471</v>
      </c>
      <c r="Y61" s="1221"/>
      <c r="Z61" s="383"/>
      <c r="AA61" s="493">
        <f t="shared" ref="AA61:AX61" si="17">SUM(AA62:AA63)</f>
        <v>608.8830323714285</v>
      </c>
      <c r="AB61" s="493">
        <f t="shared" si="17"/>
        <v>547.87568817142858</v>
      </c>
      <c r="AC61" s="493">
        <f t="shared" si="17"/>
        <v>493.0069734857143</v>
      </c>
      <c r="AD61" s="493">
        <f t="shared" si="17"/>
        <v>523.52121873333328</v>
      </c>
      <c r="AE61" s="493">
        <f t="shared" si="17"/>
        <v>342.54281495238104</v>
      </c>
      <c r="AF61" s="493">
        <f t="shared" si="17"/>
        <v>359.12538566666672</v>
      </c>
      <c r="AG61" s="493">
        <f t="shared" si="17"/>
        <v>349.6185054476191</v>
      </c>
      <c r="AH61" s="493">
        <f t="shared" si="17"/>
        <v>371.50371699047616</v>
      </c>
      <c r="AI61" s="493">
        <f t="shared" si="17"/>
        <v>376.93193486666661</v>
      </c>
      <c r="AJ61" s="493">
        <f t="shared" si="17"/>
        <v>370.29462349523817</v>
      </c>
      <c r="AK61" s="493">
        <f t="shared" si="17"/>
        <v>442.53070567619039</v>
      </c>
      <c r="AL61" s="493">
        <f t="shared" si="17"/>
        <v>367.68445549523807</v>
      </c>
      <c r="AM61" s="493">
        <f t="shared" si="17"/>
        <v>408.14204954285714</v>
      </c>
      <c r="AN61" s="493">
        <f t="shared" si="17"/>
        <v>430.18884228571432</v>
      </c>
      <c r="AO61" s="493">
        <f t="shared" si="17"/>
        <v>402.22257040952377</v>
      </c>
      <c r="AP61" s="493">
        <f t="shared" si="17"/>
        <v>410.55994037142864</v>
      </c>
      <c r="AQ61" s="493">
        <f t="shared" si="17"/>
        <v>383.4825898095238</v>
      </c>
      <c r="AR61" s="493">
        <f t="shared" si="17"/>
        <v>500.07924591428571</v>
      </c>
      <c r="AS61" s="493">
        <f t="shared" si="17"/>
        <v>439.97515058095235</v>
      </c>
      <c r="AT61" s="493">
        <f t="shared" si="17"/>
        <v>390.10057879047622</v>
      </c>
      <c r="AU61" s="493">
        <f t="shared" si="17"/>
        <v>402.94034859047622</v>
      </c>
      <c r="AV61" s="493">
        <f t="shared" si="17"/>
        <v>414.65140985714288</v>
      </c>
      <c r="AW61" s="493">
        <f t="shared" si="17"/>
        <v>520.16101332380958</v>
      </c>
      <c r="AX61" s="493">
        <f t="shared" si="17"/>
        <v>577.76994178095231</v>
      </c>
      <c r="AY61" s="493">
        <f t="shared" ref="AY61:BA61" si="18">SUM(AY62:AY63)</f>
        <v>551.49743345714285</v>
      </c>
      <c r="AZ61" s="493">
        <f t="shared" si="18"/>
        <v>459.40058518095248</v>
      </c>
      <c r="BA61" s="1390">
        <f t="shared" si="18"/>
        <v>445.81992504761899</v>
      </c>
      <c r="BB61" s="493">
        <f t="shared" ref="BB61:BC61" si="19">SUM(BB62:BB63)</f>
        <v>486.34756018095237</v>
      </c>
      <c r="BC61" s="1734">
        <f t="shared" si="19"/>
        <v>486.34756018095237</v>
      </c>
      <c r="BD61" s="493"/>
      <c r="BE61" s="493"/>
      <c r="BF61" s="379"/>
      <c r="BG61" s="379"/>
      <c r="BH61" s="1488"/>
    </row>
    <row r="62" spans="17:64">
      <c r="Q62" s="1551"/>
      <c r="R62" s="1549"/>
      <c r="S62" s="739"/>
      <c r="T62" s="1535" t="s">
        <v>132</v>
      </c>
      <c r="V62" s="1551"/>
      <c r="W62" s="1549"/>
      <c r="X62" s="739"/>
      <c r="Y62" s="740" t="s">
        <v>472</v>
      </c>
      <c r="Z62" s="233"/>
      <c r="AA62" s="233">
        <f>'2.CO2-Sector'!AA62</f>
        <v>550.23920379999993</v>
      </c>
      <c r="AB62" s="233">
        <f>'2.CO2-Sector'!AB62</f>
        <v>527.37032626666667</v>
      </c>
      <c r="AC62" s="233">
        <f>'2.CO2-Sector'!AC62</f>
        <v>477.13732586666669</v>
      </c>
      <c r="AD62" s="233">
        <f>'2.CO2-Sector'!AD62</f>
        <v>481.58261873333328</v>
      </c>
      <c r="AE62" s="233">
        <f>'2.CO2-Sector'!AE62</f>
        <v>292.75650066666674</v>
      </c>
      <c r="AF62" s="233">
        <f>'2.CO2-Sector'!AF62</f>
        <v>303.52845233333341</v>
      </c>
      <c r="AG62" s="233">
        <f>'2.CO2-Sector'!AG62</f>
        <v>292.73561973333341</v>
      </c>
      <c r="AH62" s="233">
        <f>'2.CO2-Sector'!AH62</f>
        <v>303.65330746666666</v>
      </c>
      <c r="AI62" s="233">
        <f>'2.CO2-Sector'!AI62</f>
        <v>300.00380153333327</v>
      </c>
      <c r="AJ62" s="233">
        <f>'2.CO2-Sector'!AJ62</f>
        <v>293.56731873333337</v>
      </c>
      <c r="AK62" s="233">
        <f>'2.CO2-Sector'!AK62</f>
        <v>332.90198186666657</v>
      </c>
      <c r="AL62" s="233">
        <f>'2.CO2-Sector'!AL62</f>
        <v>247.34728406666662</v>
      </c>
      <c r="AM62" s="233">
        <f>'2.CO2-Sector'!AM62</f>
        <v>269.91772573333333</v>
      </c>
      <c r="AN62" s="233">
        <f>'2.CO2-Sector'!AN62</f>
        <v>246.39832800000002</v>
      </c>
      <c r="AO62" s="233">
        <f>'2.CO2-Sector'!AO62</f>
        <v>236.30097993333328</v>
      </c>
      <c r="AP62" s="233">
        <f>'2.CO2-Sector'!AP62</f>
        <v>231.29451180000001</v>
      </c>
      <c r="AQ62" s="233">
        <f>'2.CO2-Sector'!AQ62</f>
        <v>230.36059933333334</v>
      </c>
      <c r="AR62" s="233">
        <f>'2.CO2-Sector'!AR62</f>
        <v>325.00062686666666</v>
      </c>
      <c r="AS62" s="233">
        <f>'2.CO2-Sector'!AS62</f>
        <v>305.7365982</v>
      </c>
      <c r="AT62" s="233">
        <f>'2.CO2-Sector'!AT62</f>
        <v>270.15270260000005</v>
      </c>
      <c r="AU62" s="233">
        <f>'2.CO2-Sector'!AU62</f>
        <v>242.88427239999999</v>
      </c>
      <c r="AV62" s="233">
        <f>'2.CO2-Sector'!AV62</f>
        <v>246.77580033333334</v>
      </c>
      <c r="AW62" s="233">
        <f>'2.CO2-Sector'!AW62</f>
        <v>369.97487046666669</v>
      </c>
      <c r="AX62" s="233">
        <f>'2.CO2-Sector'!AX62</f>
        <v>379.5766560666666</v>
      </c>
      <c r="AY62" s="233">
        <f>'2.CO2-Sector'!AY62</f>
        <v>362.50329059999996</v>
      </c>
      <c r="AZ62" s="233">
        <f>'2.CO2-Sector'!AZ62</f>
        <v>258.74769946666675</v>
      </c>
      <c r="BA62" s="1391">
        <f>'2.CO2-Sector'!BA62</f>
        <v>253.01223933333333</v>
      </c>
      <c r="BB62" s="233">
        <f>'2.CO2-Sector'!BB62</f>
        <v>293.53987446666667</v>
      </c>
      <c r="BC62" s="1735">
        <f>'2.CO2-Sector'!BC62</f>
        <v>293.53987446666667</v>
      </c>
      <c r="BD62" s="233"/>
      <c r="BE62" s="233"/>
      <c r="BF62" s="233"/>
      <c r="BG62" s="233"/>
      <c r="BH62" s="1488"/>
    </row>
    <row r="63" spans="17:64">
      <c r="Q63" s="1551"/>
      <c r="R63" s="1549"/>
      <c r="S63" s="741"/>
      <c r="T63" s="742" t="s">
        <v>133</v>
      </c>
      <c r="V63" s="1551"/>
      <c r="W63" s="1549"/>
      <c r="X63" s="741"/>
      <c r="Y63" s="1529" t="s">
        <v>473</v>
      </c>
      <c r="Z63" s="378"/>
      <c r="AA63" s="1664">
        <f>'2.CO2-Sector'!AA63</f>
        <v>58.643828571428571</v>
      </c>
      <c r="AB63" s="1664">
        <f>'2.CO2-Sector'!AB63</f>
        <v>20.505361904761902</v>
      </c>
      <c r="AC63" s="1664">
        <f>'2.CO2-Sector'!AC63</f>
        <v>15.869647619047624</v>
      </c>
      <c r="AD63" s="1664">
        <f>'2.CO2-Sector'!AD63</f>
        <v>41.938600000000008</v>
      </c>
      <c r="AE63" s="1664">
        <f>'2.CO2-Sector'!AE63</f>
        <v>49.786314285714298</v>
      </c>
      <c r="AF63" s="1664">
        <f>'2.CO2-Sector'!AF63</f>
        <v>55.59693333333334</v>
      </c>
      <c r="AG63" s="1664">
        <f>'2.CO2-Sector'!AG63</f>
        <v>56.88288571428572</v>
      </c>
      <c r="AH63" s="1664">
        <f>'2.CO2-Sector'!AH63</f>
        <v>67.850409523809532</v>
      </c>
      <c r="AI63" s="1664">
        <f>'2.CO2-Sector'!AI63</f>
        <v>76.928133333333349</v>
      </c>
      <c r="AJ63" s="1664">
        <f>'2.CO2-Sector'!AJ63</f>
        <v>76.727304761904776</v>
      </c>
      <c r="AK63" s="382">
        <f>'2.CO2-Sector'!AK63</f>
        <v>109.62872380952382</v>
      </c>
      <c r="AL63" s="382">
        <f>'2.CO2-Sector'!AL63</f>
        <v>120.33717142857144</v>
      </c>
      <c r="AM63" s="382">
        <f>'2.CO2-Sector'!AM63</f>
        <v>138.22432380952381</v>
      </c>
      <c r="AN63" s="382">
        <f>'2.CO2-Sector'!AN63</f>
        <v>183.79051428571429</v>
      </c>
      <c r="AO63" s="382">
        <f>'2.CO2-Sector'!AO63</f>
        <v>165.92159047619046</v>
      </c>
      <c r="AP63" s="382">
        <f>'2.CO2-Sector'!AP63</f>
        <v>179.2654285714286</v>
      </c>
      <c r="AQ63" s="382">
        <f>'2.CO2-Sector'!AQ63</f>
        <v>153.12199047619049</v>
      </c>
      <c r="AR63" s="382">
        <f>'2.CO2-Sector'!AR63</f>
        <v>175.07861904761904</v>
      </c>
      <c r="AS63" s="382">
        <f>'2.CO2-Sector'!AS63</f>
        <v>134.23855238095237</v>
      </c>
      <c r="AT63" s="382">
        <f>'2.CO2-Sector'!AT63</f>
        <v>119.94787619047619</v>
      </c>
      <c r="AU63" s="382">
        <f>'2.CO2-Sector'!AU63</f>
        <v>160.05607619047623</v>
      </c>
      <c r="AV63" s="382">
        <f>'2.CO2-Sector'!AV63</f>
        <v>167.87560952380954</v>
      </c>
      <c r="AW63" s="382">
        <f>'2.CO2-Sector'!AW63</f>
        <v>150.18614285714287</v>
      </c>
      <c r="AX63" s="382">
        <f>'2.CO2-Sector'!AX63</f>
        <v>198.19328571428571</v>
      </c>
      <c r="AY63" s="382">
        <f>'2.CO2-Sector'!AY63</f>
        <v>188.99414285714286</v>
      </c>
      <c r="AZ63" s="382">
        <f>'2.CO2-Sector'!AZ63</f>
        <v>200.6528857142857</v>
      </c>
      <c r="BA63" s="1401">
        <f>'2.CO2-Sector'!BA63</f>
        <v>192.8076857142857</v>
      </c>
      <c r="BB63" s="382">
        <f>'2.CO2-Sector'!BB63</f>
        <v>192.8076857142857</v>
      </c>
      <c r="BC63" s="1751">
        <f>'2.CO2-Sector'!BC63</f>
        <v>192.8076857142857</v>
      </c>
      <c r="BD63" s="382"/>
      <c r="BE63" s="382"/>
      <c r="BF63" s="382"/>
      <c r="BG63" s="382"/>
      <c r="BH63" s="1487"/>
    </row>
    <row r="64" spans="17:64" ht="15.75" customHeight="1">
      <c r="Q64" s="1551"/>
      <c r="R64" s="1549"/>
      <c r="S64" s="743" t="s">
        <v>134</v>
      </c>
      <c r="T64" s="723"/>
      <c r="V64" s="1551"/>
      <c r="W64" s="1549"/>
      <c r="X64" s="740" t="s">
        <v>474</v>
      </c>
      <c r="Y64" s="1220"/>
      <c r="Z64" s="1127"/>
      <c r="AA64" s="1128">
        <f>'2.CO2-Sector'!AA64</f>
        <v>580.9365571248062</v>
      </c>
      <c r="AB64" s="1128">
        <f>'2.CO2-Sector'!AB64</f>
        <v>631.23952092324578</v>
      </c>
      <c r="AC64" s="1128">
        <f>'2.CO2-Sector'!AC64</f>
        <v>661.82365437679505</v>
      </c>
      <c r="AD64" s="1128">
        <f>'2.CO2-Sector'!AD64</f>
        <v>650.55939365539734</v>
      </c>
      <c r="AE64" s="1128">
        <f>'2.CO2-Sector'!AE64</f>
        <v>653.5832177937333</v>
      </c>
      <c r="AF64" s="1128">
        <f>'2.CO2-Sector'!AF64</f>
        <v>924.44909848849352</v>
      </c>
      <c r="AG64" s="1128">
        <f>'2.CO2-Sector'!AG64</f>
        <v>1026.6000650839744</v>
      </c>
      <c r="AH64" s="1128">
        <f>'2.CO2-Sector'!AH64</f>
        <v>1126.7623204237623</v>
      </c>
      <c r="AI64" s="1128">
        <f>'2.CO2-Sector'!AI64</f>
        <v>1064.115089920746</v>
      </c>
      <c r="AJ64" s="1128">
        <f>'2.CO2-Sector'!AJ64</f>
        <v>1104.0159179855241</v>
      </c>
      <c r="AK64" s="1128">
        <f>'2.CO2-Sector'!AK64</f>
        <v>1029.8061630373229</v>
      </c>
      <c r="AL64" s="1128">
        <f>'2.CO2-Sector'!AL64</f>
        <v>1074.2164097368179</v>
      </c>
      <c r="AM64" s="1128">
        <f>'2.CO2-Sector'!AM64</f>
        <v>1022.3384205504215</v>
      </c>
      <c r="AN64" s="1128">
        <f>'2.CO2-Sector'!AN64</f>
        <v>966.84872660408905</v>
      </c>
      <c r="AO64" s="1128">
        <f>'2.CO2-Sector'!AO64</f>
        <v>925.01333515752594</v>
      </c>
      <c r="AP64" s="1128">
        <f>'2.CO2-Sector'!AP64</f>
        <v>961.83153175001735</v>
      </c>
      <c r="AQ64" s="1128">
        <f>'2.CO2-Sector'!AQ64</f>
        <v>990.05205136502946</v>
      </c>
      <c r="AR64" s="1128">
        <f>'2.CO2-Sector'!AR64</f>
        <v>1032.8356769315515</v>
      </c>
      <c r="AS64" s="1128">
        <f>'2.CO2-Sector'!AS64</f>
        <v>947.66155622232623</v>
      </c>
      <c r="AT64" s="1128">
        <f>'2.CO2-Sector'!AT64</f>
        <v>864.15181782157379</v>
      </c>
      <c r="AU64" s="1128">
        <f>'2.CO2-Sector'!AU64</f>
        <v>813.54833040206904</v>
      </c>
      <c r="AV64" s="1128">
        <f>'2.CO2-Sector'!AV64</f>
        <v>772.67787512432869</v>
      </c>
      <c r="AW64" s="1128">
        <f>'2.CO2-Sector'!AW64</f>
        <v>757.72940648439112</v>
      </c>
      <c r="AX64" s="1128">
        <f>'2.CO2-Sector'!AX64</f>
        <v>705.0484936296458</v>
      </c>
      <c r="AY64" s="1128">
        <f>'2.CO2-Sector'!AY64</f>
        <v>701.07719860548843</v>
      </c>
      <c r="AZ64" s="1128">
        <f>'2.CO2-Sector'!AZ64</f>
        <v>662.88090896904316</v>
      </c>
      <c r="BA64" s="1423">
        <f>'2.CO2-Sector'!BA64</f>
        <v>644.99545952744359</v>
      </c>
      <c r="BB64" s="1128">
        <f>'2.CO2-Sector'!BB64</f>
        <v>520.9473698351585</v>
      </c>
      <c r="BC64" s="1747">
        <f>'2.CO2-Sector'!BC64</f>
        <v>570.51926102821062</v>
      </c>
      <c r="BD64" s="143"/>
      <c r="BE64" s="143"/>
      <c r="BF64" s="143"/>
      <c r="BG64" s="143"/>
      <c r="BH64" s="1487"/>
    </row>
    <row r="65" spans="17:64" ht="15.75" customHeight="1" thickBot="1">
      <c r="Q65" s="1552"/>
      <c r="R65" s="1549"/>
      <c r="S65" s="1530" t="s">
        <v>274</v>
      </c>
      <c r="T65" s="1533"/>
      <c r="V65" s="1552"/>
      <c r="W65" s="1562"/>
      <c r="X65" s="1526" t="s">
        <v>753</v>
      </c>
      <c r="Y65" s="1525"/>
      <c r="Z65" s="1130"/>
      <c r="AA65" s="1131">
        <f>'2.CO2-Sector'!AA65</f>
        <v>5482.3072485560906</v>
      </c>
      <c r="AB65" s="1131">
        <f>'2.CO2-Sector'!AB65</f>
        <v>5287.1893274799177</v>
      </c>
      <c r="AC65" s="1131">
        <f>'2.CO2-Sector'!AC65</f>
        <v>5051.3972918374257</v>
      </c>
      <c r="AD65" s="1131">
        <f>'2.CO2-Sector'!AD65</f>
        <v>4819.8265227070688</v>
      </c>
      <c r="AE65" s="1131">
        <f>'2.CO2-Sector'!AE65</f>
        <v>4787.1377147970306</v>
      </c>
      <c r="AF65" s="1131">
        <f>'2.CO2-Sector'!AF65</f>
        <v>4691.9865464444283</v>
      </c>
      <c r="AG65" s="1131">
        <f>'2.CO2-Sector'!AG65</f>
        <v>4713.1959358485592</v>
      </c>
      <c r="AH65" s="1131">
        <f>'2.CO2-Sector'!AH65</f>
        <v>4551.1748632034178</v>
      </c>
      <c r="AI65" s="1131">
        <f>'2.CO2-Sector'!AI65</f>
        <v>4166.3947928362459</v>
      </c>
      <c r="AJ65" s="1131">
        <f>'2.CO2-Sector'!AJ65</f>
        <v>4157.3263952802899</v>
      </c>
      <c r="AK65" s="1131">
        <f>'2.CO2-Sector'!AK65</f>
        <v>4232.9320857942712</v>
      </c>
      <c r="AL65" s="1131">
        <f>'2.CO2-Sector'!AL65</f>
        <v>3787.5447855129905</v>
      </c>
      <c r="AM65" s="1131">
        <f>'2.CO2-Sector'!AM65</f>
        <v>3534.8383415131625</v>
      </c>
      <c r="AN65" s="1131">
        <f>'2.CO2-Sector'!AN65</f>
        <v>3388.0377429285791</v>
      </c>
      <c r="AO65" s="1131">
        <f>'2.CO2-Sector'!AO65</f>
        <v>3299.8767398229611</v>
      </c>
      <c r="AP65" s="1131">
        <f>'2.CO2-Sector'!AP65</f>
        <v>3195.8714456467369</v>
      </c>
      <c r="AQ65" s="1131">
        <f>'2.CO2-Sector'!AQ65</f>
        <v>3128.9986097736992</v>
      </c>
      <c r="AR65" s="1131">
        <f>'2.CO2-Sector'!AR65</f>
        <v>2978.5821901139434</v>
      </c>
      <c r="AS65" s="1131">
        <f>'2.CO2-Sector'!AS65</f>
        <v>2696.514688392168</v>
      </c>
      <c r="AT65" s="1131">
        <f>'2.CO2-Sector'!AT65</f>
        <v>2478.4711442567268</v>
      </c>
      <c r="AU65" s="1131">
        <f>'2.CO2-Sector'!AU65</f>
        <v>2409.6421176859003</v>
      </c>
      <c r="AV65" s="1131">
        <f>'2.CO2-Sector'!AV65</f>
        <v>2319.2420633577167</v>
      </c>
      <c r="AW65" s="1131">
        <f>'2.CO2-Sector'!AW65</f>
        <v>2240.5082674262731</v>
      </c>
      <c r="AX65" s="1131">
        <f>'2.CO2-Sector'!AX65</f>
        <v>2243.6295652549807</v>
      </c>
      <c r="AY65" s="1131">
        <f>'2.CO2-Sector'!AY65</f>
        <v>2168.2150208081762</v>
      </c>
      <c r="AZ65" s="1131">
        <f>'2.CO2-Sector'!AZ65</f>
        <v>2151.1917271451548</v>
      </c>
      <c r="BA65" s="1424">
        <f>'2.CO2-Sector'!BA65</f>
        <v>2108.0647359280579</v>
      </c>
      <c r="BB65" s="1131">
        <f>'2.CO2-Sector'!BB65</f>
        <v>2076.6278341978459</v>
      </c>
      <c r="BC65" s="1752">
        <f>'2.CO2-Sector'!BC65</f>
        <v>2063.02367396811</v>
      </c>
      <c r="BD65" s="142"/>
      <c r="BE65" s="142"/>
      <c r="BF65" s="142"/>
      <c r="BG65" s="142"/>
      <c r="BH65" s="381"/>
    </row>
    <row r="66" spans="17:64" ht="15" thickTop="1" thickBot="1">
      <c r="Q66" s="768" t="s">
        <v>135</v>
      </c>
      <c r="R66" s="769"/>
      <c r="S66" s="769"/>
      <c r="T66" s="770"/>
      <c r="V66" s="768" t="s">
        <v>548</v>
      </c>
      <c r="W66" s="1527"/>
      <c r="X66" s="1222"/>
      <c r="Y66" s="810"/>
      <c r="Z66" s="387"/>
      <c r="AA66" s="388">
        <f t="shared" ref="AA66:BB66" si="20">SUM(AA5,AA44,AA56,AA60)</f>
        <v>1163873.6184377095</v>
      </c>
      <c r="AB66" s="388">
        <f t="shared" si="20"/>
        <v>1175352.9181396756</v>
      </c>
      <c r="AC66" s="388">
        <f t="shared" si="20"/>
        <v>1184791.4950435054</v>
      </c>
      <c r="AD66" s="388">
        <f t="shared" si="20"/>
        <v>1177467.1359151558</v>
      </c>
      <c r="AE66" s="388">
        <f t="shared" si="20"/>
        <v>1232353.9777903825</v>
      </c>
      <c r="AF66" s="388">
        <f t="shared" si="20"/>
        <v>1244620.145040985</v>
      </c>
      <c r="AG66" s="388">
        <f t="shared" si="20"/>
        <v>1256580.7651197743</v>
      </c>
      <c r="AH66" s="388">
        <f t="shared" si="20"/>
        <v>1249663.2087939337</v>
      </c>
      <c r="AI66" s="388">
        <f t="shared" si="20"/>
        <v>1209582.714079814</v>
      </c>
      <c r="AJ66" s="388">
        <f t="shared" si="20"/>
        <v>1246172.6335165889</v>
      </c>
      <c r="AK66" s="388">
        <f t="shared" si="20"/>
        <v>1269077.1927207122</v>
      </c>
      <c r="AL66" s="388">
        <f t="shared" si="20"/>
        <v>1253998.5910291672</v>
      </c>
      <c r="AM66" s="388">
        <f t="shared" si="20"/>
        <v>1282987.8030518165</v>
      </c>
      <c r="AN66" s="388">
        <f t="shared" si="20"/>
        <v>1291030.2194543853</v>
      </c>
      <c r="AO66" s="388">
        <f t="shared" si="20"/>
        <v>1286171.9595965694</v>
      </c>
      <c r="AP66" s="388">
        <f t="shared" si="20"/>
        <v>1293252.1481466475</v>
      </c>
      <c r="AQ66" s="388">
        <f t="shared" si="20"/>
        <v>1269957.6046258153</v>
      </c>
      <c r="AR66" s="388">
        <f t="shared" si="20"/>
        <v>1305502.867144136</v>
      </c>
      <c r="AS66" s="388">
        <f t="shared" si="20"/>
        <v>1234606.0392589867</v>
      </c>
      <c r="AT66" s="388">
        <f t="shared" si="20"/>
        <v>1165126.3374270794</v>
      </c>
      <c r="AU66" s="388">
        <f t="shared" si="20"/>
        <v>1216478.1984308583</v>
      </c>
      <c r="AV66" s="388">
        <f t="shared" si="20"/>
        <v>1266474.3690775572</v>
      </c>
      <c r="AW66" s="388">
        <f t="shared" si="20"/>
        <v>1307673.3587455011</v>
      </c>
      <c r="AX66" s="388">
        <f t="shared" si="20"/>
        <v>1316946.6289725595</v>
      </c>
      <c r="AY66" s="388">
        <f>SUM(AY5,AY44,AY56,AY60)</f>
        <v>1265218.1570267875</v>
      </c>
      <c r="AZ66" s="388">
        <f>SUM(AZ5,AZ44,AZ56,AZ60)</f>
        <v>1224932.5064861777</v>
      </c>
      <c r="BA66" s="1402">
        <f>SUM(BA5,BA44,BA56,BA60)</f>
        <v>1205275.0824104545</v>
      </c>
      <c r="BB66" s="388">
        <f t="shared" si="20"/>
        <v>1189738.081702386</v>
      </c>
      <c r="BC66" s="1753">
        <f t="shared" ref="BC66" si="21">SUM(BC5,BC44,BC56,BC60)</f>
        <v>1137751.0238763765</v>
      </c>
      <c r="BD66" s="388"/>
      <c r="BE66" s="388"/>
      <c r="BF66" s="388"/>
      <c r="BG66" s="388"/>
      <c r="BH66" s="381"/>
    </row>
    <row r="67" spans="17:64">
      <c r="Q67" s="249"/>
      <c r="R67" s="249"/>
      <c r="S67" s="249"/>
      <c r="T67" s="380"/>
      <c r="V67" s="249"/>
      <c r="W67" s="84"/>
      <c r="X67" s="84"/>
      <c r="Y67" s="646"/>
      <c r="Z67" s="380"/>
      <c r="AA67" s="381"/>
      <c r="AB67" s="381"/>
      <c r="AC67" s="381"/>
      <c r="AD67" s="381"/>
      <c r="AE67" s="381"/>
      <c r="AF67" s="381"/>
      <c r="AG67" s="381"/>
      <c r="AH67" s="381"/>
      <c r="AI67" s="381"/>
      <c r="AJ67" s="381"/>
      <c r="AK67" s="381"/>
      <c r="AL67" s="381"/>
      <c r="AM67" s="381"/>
      <c r="AN67" s="381"/>
      <c r="AO67" s="381"/>
      <c r="AP67" s="381"/>
      <c r="AQ67" s="381"/>
      <c r="AR67" s="381"/>
      <c r="AS67" s="381"/>
      <c r="AT67" s="381"/>
      <c r="AU67" s="381"/>
      <c r="AV67" s="381"/>
      <c r="AW67" s="381"/>
      <c r="AX67" s="381"/>
      <c r="AY67" s="381"/>
      <c r="AZ67" s="381"/>
      <c r="BA67" s="381"/>
      <c r="BB67" s="381"/>
      <c r="BC67" s="381"/>
      <c r="BD67" s="381"/>
      <c r="BE67" s="381"/>
      <c r="BF67" s="381"/>
      <c r="BG67" s="381"/>
      <c r="BH67" s="381"/>
    </row>
    <row r="68" spans="17:64">
      <c r="Q68" s="249"/>
      <c r="R68" s="249"/>
      <c r="S68" s="249"/>
      <c r="T68" s="380"/>
      <c r="V68" s="249"/>
      <c r="W68" s="84"/>
      <c r="X68" s="84"/>
      <c r="Y68" s="646"/>
      <c r="Z68" s="380"/>
      <c r="AA68" s="381"/>
      <c r="AB68" s="381"/>
      <c r="AC68" s="381"/>
      <c r="AD68" s="381"/>
      <c r="AE68" s="381"/>
      <c r="AF68" s="381"/>
      <c r="AG68" s="381"/>
      <c r="AH68" s="381"/>
      <c r="AI68" s="381"/>
      <c r="AJ68" s="381"/>
      <c r="AK68" s="381"/>
      <c r="AL68" s="381"/>
      <c r="AM68" s="381"/>
      <c r="AN68" s="381"/>
      <c r="AO68" s="381"/>
      <c r="AP68" s="381"/>
      <c r="AQ68" s="381"/>
      <c r="AR68" s="381"/>
      <c r="AS68" s="381"/>
      <c r="AT68" s="381"/>
      <c r="AU68" s="381"/>
      <c r="AV68" s="381"/>
      <c r="AW68" s="381"/>
      <c r="AX68" s="381"/>
      <c r="AY68" s="381"/>
      <c r="AZ68" s="381"/>
      <c r="BA68" s="381"/>
      <c r="BB68" s="381"/>
      <c r="BC68" s="381"/>
      <c r="BD68" s="381"/>
      <c r="BE68" s="381"/>
      <c r="BF68" s="381"/>
      <c r="BG68" s="381"/>
      <c r="BH68" s="381"/>
    </row>
    <row r="69" spans="17:64">
      <c r="Q69" s="249"/>
      <c r="R69" s="249"/>
      <c r="S69" s="249"/>
      <c r="T69" s="380"/>
      <c r="V69" s="249"/>
      <c r="W69" s="84"/>
      <c r="X69" s="84"/>
      <c r="Y69" s="646"/>
      <c r="Z69" s="380"/>
      <c r="AA69" s="381"/>
      <c r="AB69" s="381"/>
      <c r="AC69" s="381"/>
      <c r="AD69" s="381"/>
      <c r="AE69" s="381"/>
      <c r="AF69" s="381"/>
      <c r="AG69" s="381"/>
      <c r="AH69" s="381"/>
      <c r="AI69" s="381"/>
      <c r="AJ69" s="381"/>
      <c r="AK69" s="381"/>
      <c r="AL69" s="381"/>
      <c r="AM69" s="381"/>
      <c r="AN69" s="381"/>
      <c r="AO69" s="381"/>
      <c r="AP69" s="381"/>
      <c r="AQ69" s="381"/>
      <c r="AR69" s="381"/>
      <c r="AS69" s="381"/>
      <c r="AT69" s="381"/>
      <c r="AU69" s="381"/>
      <c r="AV69" s="381"/>
      <c r="AW69" s="381"/>
      <c r="AX69" s="381"/>
      <c r="AY69" s="381"/>
      <c r="AZ69" s="381"/>
      <c r="BA69" s="381"/>
      <c r="BB69" s="381"/>
      <c r="BC69" s="381"/>
      <c r="BD69" s="381"/>
      <c r="BE69" s="381"/>
      <c r="BF69" s="381"/>
      <c r="BG69" s="381"/>
      <c r="BH69" s="381"/>
    </row>
    <row r="70" spans="17:64" ht="14.25" customHeight="1">
      <c r="T70" s="1" t="s">
        <v>275</v>
      </c>
      <c r="Y70" s="1" t="s">
        <v>756</v>
      </c>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H70" s="1471"/>
    </row>
    <row r="71" spans="17:64">
      <c r="T71" s="771"/>
      <c r="Y71" s="771"/>
      <c r="Z71" s="194"/>
      <c r="AA71" s="10">
        <v>1990</v>
      </c>
      <c r="AB71" s="10">
        <f t="shared" ref="AB71:BE71" si="22">AA71+1</f>
        <v>1991</v>
      </c>
      <c r="AC71" s="10">
        <f t="shared" si="22"/>
        <v>1992</v>
      </c>
      <c r="AD71" s="10">
        <f t="shared" si="22"/>
        <v>1993</v>
      </c>
      <c r="AE71" s="10">
        <f t="shared" si="22"/>
        <v>1994</v>
      </c>
      <c r="AF71" s="10">
        <f t="shared" si="22"/>
        <v>1995</v>
      </c>
      <c r="AG71" s="10">
        <f t="shared" si="22"/>
        <v>1996</v>
      </c>
      <c r="AH71" s="10">
        <f t="shared" si="22"/>
        <v>1997</v>
      </c>
      <c r="AI71" s="10">
        <f t="shared" si="22"/>
        <v>1998</v>
      </c>
      <c r="AJ71" s="10">
        <f t="shared" si="22"/>
        <v>1999</v>
      </c>
      <c r="AK71" s="10">
        <f t="shared" si="22"/>
        <v>2000</v>
      </c>
      <c r="AL71" s="10">
        <f t="shared" si="22"/>
        <v>2001</v>
      </c>
      <c r="AM71" s="10">
        <f t="shared" si="22"/>
        <v>2002</v>
      </c>
      <c r="AN71" s="10">
        <f t="shared" si="22"/>
        <v>2003</v>
      </c>
      <c r="AO71" s="10">
        <f t="shared" si="22"/>
        <v>2004</v>
      </c>
      <c r="AP71" s="10">
        <f>AO71+1</f>
        <v>2005</v>
      </c>
      <c r="AQ71" s="10">
        <f t="shared" si="22"/>
        <v>2006</v>
      </c>
      <c r="AR71" s="10">
        <f t="shared" si="22"/>
        <v>2007</v>
      </c>
      <c r="AS71" s="10">
        <f t="shared" si="22"/>
        <v>2008</v>
      </c>
      <c r="AT71" s="10">
        <f t="shared" si="22"/>
        <v>2009</v>
      </c>
      <c r="AU71" s="10">
        <f t="shared" si="22"/>
        <v>2010</v>
      </c>
      <c r="AV71" s="10">
        <f t="shared" si="22"/>
        <v>2011</v>
      </c>
      <c r="AW71" s="10">
        <f t="shared" si="22"/>
        <v>2012</v>
      </c>
      <c r="AX71" s="10">
        <f t="shared" si="22"/>
        <v>2013</v>
      </c>
      <c r="AY71" s="10">
        <f t="shared" si="22"/>
        <v>2014</v>
      </c>
      <c r="AZ71" s="10">
        <f t="shared" si="22"/>
        <v>2015</v>
      </c>
      <c r="BA71" s="10">
        <f t="shared" si="22"/>
        <v>2016</v>
      </c>
      <c r="BB71" s="10">
        <f t="shared" si="22"/>
        <v>2017</v>
      </c>
      <c r="BC71" s="10">
        <f>BB71+1</f>
        <v>2018</v>
      </c>
      <c r="BD71" s="10">
        <f t="shared" si="22"/>
        <v>2019</v>
      </c>
      <c r="BE71" s="10">
        <f t="shared" si="22"/>
        <v>2020</v>
      </c>
      <c r="BF71" s="10" t="s">
        <v>23</v>
      </c>
      <c r="BG71" s="10" t="s">
        <v>2</v>
      </c>
      <c r="BH71" s="1493"/>
    </row>
    <row r="72" spans="17:64" ht="28">
      <c r="T72" s="772" t="s">
        <v>276</v>
      </c>
      <c r="Y72" s="1364" t="s">
        <v>527</v>
      </c>
      <c r="Z72" s="3"/>
      <c r="AA72" s="1615">
        <f t="shared" ref="AA72:BE72" si="23">AA13/10^3</f>
        <v>-6.5973198241306933E-3</v>
      </c>
      <c r="AB72" s="1615">
        <f t="shared" si="23"/>
        <v>-0.53331049176426459</v>
      </c>
      <c r="AC72" s="1615">
        <f t="shared" si="23"/>
        <v>-0.87277735268999856</v>
      </c>
      <c r="AD72" s="1615">
        <f t="shared" si="23"/>
        <v>-0.87691733417948869</v>
      </c>
      <c r="AE72" s="606">
        <f t="shared" si="23"/>
        <v>-1.4843701523487012</v>
      </c>
      <c r="AF72" s="606">
        <f t="shared" si="23"/>
        <v>-1.8045888770732854</v>
      </c>
      <c r="AG72" s="606">
        <f t="shared" si="23"/>
        <v>-1.9993998862352256</v>
      </c>
      <c r="AH72" s="606">
        <f t="shared" si="23"/>
        <v>-2.2882512727042017</v>
      </c>
      <c r="AI72" s="606">
        <f t="shared" si="23"/>
        <v>-5.1477753392366159</v>
      </c>
      <c r="AJ72" s="606">
        <f t="shared" si="23"/>
        <v>-5.2141268262092426</v>
      </c>
      <c r="AK72" s="606">
        <f t="shared" si="23"/>
        <v>-6.3646707073126114</v>
      </c>
      <c r="AL72" s="606">
        <f t="shared" si="23"/>
        <v>-6.6409352086365434</v>
      </c>
      <c r="AM72" s="606">
        <f t="shared" si="23"/>
        <v>-2.3234789030725413</v>
      </c>
      <c r="AN72" s="606">
        <f t="shared" si="23"/>
        <v>-2.1282651345750261</v>
      </c>
      <c r="AO72" s="606">
        <f t="shared" si="23"/>
        <v>-1.928883518121439</v>
      </c>
      <c r="AP72" s="606">
        <f t="shared" si="23"/>
        <v>-4.397269623193143</v>
      </c>
      <c r="AQ72" s="606">
        <f t="shared" si="23"/>
        <v>-3.5273278327308999</v>
      </c>
      <c r="AR72" s="606">
        <f t="shared" si="23"/>
        <v>-2.5543958183433273</v>
      </c>
      <c r="AS72" s="606">
        <f t="shared" si="23"/>
        <v>-4.2924832214787578</v>
      </c>
      <c r="AT72" s="606">
        <f t="shared" si="23"/>
        <v>-2.7456349873445638</v>
      </c>
      <c r="AU72" s="606">
        <f t="shared" si="23"/>
        <v>-5.0981238960042772</v>
      </c>
      <c r="AV72" s="606">
        <f t="shared" si="23"/>
        <v>-4.158284388108064</v>
      </c>
      <c r="AW72" s="606">
        <f t="shared" si="23"/>
        <v>-3.123577925318886</v>
      </c>
      <c r="AX72" s="606">
        <f t="shared" si="23"/>
        <v>-3.4659960629725974</v>
      </c>
      <c r="AY72" s="606">
        <f t="shared" si="23"/>
        <v>-2.6937035900392821</v>
      </c>
      <c r="AZ72" s="606">
        <f t="shared" si="23"/>
        <v>-3.3011622587425267</v>
      </c>
      <c r="BA72" s="606">
        <f t="shared" si="23"/>
        <v>-4.1817488612344622</v>
      </c>
      <c r="BB72" s="606">
        <f t="shared" si="23"/>
        <v>-4.9393377067273816</v>
      </c>
      <c r="BC72" s="606">
        <f t="shared" si="23"/>
        <v>-5.6720490541739341</v>
      </c>
      <c r="BD72" s="606">
        <f t="shared" si="23"/>
        <v>0</v>
      </c>
      <c r="BE72" s="606">
        <f t="shared" si="23"/>
        <v>0</v>
      </c>
      <c r="BF72" s="606"/>
      <c r="BG72" s="606"/>
      <c r="BH72" s="433"/>
    </row>
    <row r="73" spans="17:64" ht="28">
      <c r="T73" s="1454" t="s">
        <v>1062</v>
      </c>
      <c r="Y73" s="40" t="s">
        <v>1019</v>
      </c>
      <c r="Z73" s="3"/>
      <c r="AA73" s="3">
        <f t="shared" ref="AA73:BE73" si="24">AA7/10^3</f>
        <v>96.226531970894413</v>
      </c>
      <c r="AB73" s="3">
        <f t="shared" si="24"/>
        <v>95.415126659230765</v>
      </c>
      <c r="AC73" s="3">
        <f t="shared" si="24"/>
        <v>94.334817172211089</v>
      </c>
      <c r="AD73" s="3">
        <f t="shared" si="24"/>
        <v>94.442963216101731</v>
      </c>
      <c r="AE73" s="3">
        <f t="shared" si="24"/>
        <v>94.582709525437338</v>
      </c>
      <c r="AF73" s="3">
        <f t="shared" si="24"/>
        <v>93.234296968221813</v>
      </c>
      <c r="AG73" s="3">
        <f t="shared" si="24"/>
        <v>93.503604341520301</v>
      </c>
      <c r="AH73" s="3">
        <f t="shared" si="24"/>
        <v>95.898870643770167</v>
      </c>
      <c r="AI73" s="3">
        <f t="shared" si="24"/>
        <v>91.606054818037322</v>
      </c>
      <c r="AJ73" s="3">
        <f t="shared" si="24"/>
        <v>95.246417828031781</v>
      </c>
      <c r="AK73" s="3">
        <f t="shared" si="24"/>
        <v>95.290470195037031</v>
      </c>
      <c r="AL73" s="3">
        <f t="shared" si="24"/>
        <v>93.048126872465019</v>
      </c>
      <c r="AM73" s="3">
        <f t="shared" si="24"/>
        <v>95.542271136769443</v>
      </c>
      <c r="AN73" s="3">
        <f t="shared" si="24"/>
        <v>96.854961790917756</v>
      </c>
      <c r="AO73" s="3">
        <f t="shared" si="24"/>
        <v>96.970437828326197</v>
      </c>
      <c r="AP73" s="11">
        <f t="shared" si="24"/>
        <v>102.43879859556357</v>
      </c>
      <c r="AQ73" s="11">
        <f t="shared" si="24"/>
        <v>100.68371661303043</v>
      </c>
      <c r="AR73" s="11">
        <f t="shared" si="24"/>
        <v>105.64894692844022</v>
      </c>
      <c r="AS73" s="11">
        <f t="shared" si="24"/>
        <v>103.51756322062408</v>
      </c>
      <c r="AT73" s="11">
        <f t="shared" si="24"/>
        <v>100.73474225317671</v>
      </c>
      <c r="AU73" s="11">
        <f t="shared" si="24"/>
        <v>104.11376384560495</v>
      </c>
      <c r="AV73" s="11">
        <f t="shared" si="24"/>
        <v>105.16185061638181</v>
      </c>
      <c r="AW73" s="11">
        <f t="shared" si="24"/>
        <v>107.06783913043181</v>
      </c>
      <c r="AX73" s="11">
        <f t="shared" si="24"/>
        <v>106.1648709126295</v>
      </c>
      <c r="AY73" s="3">
        <f t="shared" si="24"/>
        <v>99.643431617370254</v>
      </c>
      <c r="AZ73" s="3">
        <f t="shared" si="24"/>
        <v>96.885156401028013</v>
      </c>
      <c r="BA73" s="11">
        <f t="shared" si="24"/>
        <v>101.37837955005342</v>
      </c>
      <c r="BB73" s="3">
        <f t="shared" si="24"/>
        <v>95.780536683414496</v>
      </c>
      <c r="BC73" s="11">
        <f t="shared" si="24"/>
        <v>95.059303621876495</v>
      </c>
      <c r="BD73" s="11">
        <f t="shared" si="24"/>
        <v>0</v>
      </c>
      <c r="BE73" s="11">
        <f t="shared" si="24"/>
        <v>0</v>
      </c>
      <c r="BF73" s="11"/>
      <c r="BG73" s="11"/>
      <c r="BH73" s="1491"/>
    </row>
    <row r="74" spans="17:64">
      <c r="T74" s="636" t="s">
        <v>137</v>
      </c>
      <c r="Y74" s="636" t="s">
        <v>476</v>
      </c>
      <c r="Z74" s="11"/>
      <c r="AA74" s="11">
        <f t="shared" ref="AA74:BE74" si="25">AA14/10^3</f>
        <v>503.45518821843558</v>
      </c>
      <c r="AB74" s="11">
        <f t="shared" si="25"/>
        <v>497.20735711374181</v>
      </c>
      <c r="AC74" s="11">
        <f t="shared" si="25"/>
        <v>488.73934341546209</v>
      </c>
      <c r="AD74" s="11">
        <f t="shared" si="25"/>
        <v>476.54105875983225</v>
      </c>
      <c r="AE74" s="11">
        <f t="shared" si="25"/>
        <v>493.39615389684724</v>
      </c>
      <c r="AF74" s="11">
        <f t="shared" si="25"/>
        <v>490.09287343069286</v>
      </c>
      <c r="AG74" s="11">
        <f t="shared" si="25"/>
        <v>493.68790321593355</v>
      </c>
      <c r="AH74" s="11">
        <f t="shared" si="25"/>
        <v>484.10565040506492</v>
      </c>
      <c r="AI74" s="11">
        <f t="shared" si="25"/>
        <v>454.18178993025447</v>
      </c>
      <c r="AJ74" s="11">
        <f t="shared" si="25"/>
        <v>464.78878940474829</v>
      </c>
      <c r="AK74" s="11">
        <f t="shared" si="25"/>
        <v>477.63473948661482</v>
      </c>
      <c r="AL74" s="11">
        <f t="shared" si="25"/>
        <v>465.69206590643381</v>
      </c>
      <c r="AM74" s="11">
        <f t="shared" si="25"/>
        <v>473.43199089732263</v>
      </c>
      <c r="AN74" s="11">
        <f t="shared" si="25"/>
        <v>475.0032468935803</v>
      </c>
      <c r="AO74" s="11">
        <f t="shared" si="25"/>
        <v>471.24984363988034</v>
      </c>
      <c r="AP74" s="11">
        <f t="shared" si="25"/>
        <v>467.45426350099984</v>
      </c>
      <c r="AQ74" s="11">
        <f t="shared" si="25"/>
        <v>461.20362322972301</v>
      </c>
      <c r="AR74" s="11">
        <f t="shared" si="25"/>
        <v>472.51995009867312</v>
      </c>
      <c r="AS74" s="11">
        <f t="shared" si="25"/>
        <v>428.38775745328883</v>
      </c>
      <c r="AT74" s="11">
        <f t="shared" si="25"/>
        <v>403.15154328488256</v>
      </c>
      <c r="AU74" s="11">
        <f t="shared" si="25"/>
        <v>430.3126681522034</v>
      </c>
      <c r="AV74" s="11">
        <f t="shared" si="25"/>
        <v>444.90260728021013</v>
      </c>
      <c r="AW74" s="11">
        <f t="shared" si="25"/>
        <v>456.49512841896558</v>
      </c>
      <c r="AX74" s="11">
        <f t="shared" si="25"/>
        <v>462.97167891155499</v>
      </c>
      <c r="AY74" s="11">
        <f t="shared" si="25"/>
        <v>446.18597281501189</v>
      </c>
      <c r="AZ74" s="11">
        <f t="shared" si="25"/>
        <v>429.44899634212783</v>
      </c>
      <c r="BA74" s="11">
        <f t="shared" si="25"/>
        <v>417.3000192171512</v>
      </c>
      <c r="BB74" s="11">
        <f t="shared" si="25"/>
        <v>409.85056336721715</v>
      </c>
      <c r="BC74" s="11">
        <f t="shared" si="25"/>
        <v>397.97228093691865</v>
      </c>
      <c r="BD74" s="11">
        <f t="shared" si="25"/>
        <v>0</v>
      </c>
      <c r="BE74" s="11">
        <f t="shared" si="25"/>
        <v>0</v>
      </c>
      <c r="BF74" s="25"/>
      <c r="BG74" s="25"/>
      <c r="BH74" s="1491"/>
    </row>
    <row r="75" spans="17:64">
      <c r="T75" s="636" t="s">
        <v>138</v>
      </c>
      <c r="Y75" s="636" t="s">
        <v>453</v>
      </c>
      <c r="Z75" s="11"/>
      <c r="AA75" s="11">
        <f t="shared" ref="AA75:BE75" si="26">AA35/10^3</f>
        <v>207.27397127957263</v>
      </c>
      <c r="AB75" s="11">
        <f t="shared" si="26"/>
        <v>219.21050474000234</v>
      </c>
      <c r="AC75" s="11">
        <f t="shared" si="26"/>
        <v>225.94368959210203</v>
      </c>
      <c r="AD75" s="11">
        <f t="shared" si="26"/>
        <v>229.41997430766867</v>
      </c>
      <c r="AE75" s="11">
        <f t="shared" si="26"/>
        <v>239.26517054206886</v>
      </c>
      <c r="AF75" s="11">
        <f t="shared" si="26"/>
        <v>248.41502920168602</v>
      </c>
      <c r="AG75" s="11">
        <f t="shared" si="26"/>
        <v>255.0397610959929</v>
      </c>
      <c r="AH75" s="11">
        <f t="shared" si="26"/>
        <v>256.64735322655446</v>
      </c>
      <c r="AI75" s="11">
        <f t="shared" si="26"/>
        <v>254.49605341613517</v>
      </c>
      <c r="AJ75" s="11">
        <f t="shared" si="26"/>
        <v>258.87408048575213</v>
      </c>
      <c r="AK75" s="11">
        <f t="shared" si="26"/>
        <v>258.3216142382733</v>
      </c>
      <c r="AL75" s="11">
        <f t="shared" si="26"/>
        <v>262.44342347333293</v>
      </c>
      <c r="AM75" s="11">
        <f t="shared" si="26"/>
        <v>259.2435925927719</v>
      </c>
      <c r="AN75" s="11">
        <f t="shared" si="26"/>
        <v>255.60500882002833</v>
      </c>
      <c r="AO75" s="11">
        <f t="shared" si="26"/>
        <v>249.49849210123975</v>
      </c>
      <c r="AP75" s="11">
        <f t="shared" si="26"/>
        <v>244.16130008917094</v>
      </c>
      <c r="AQ75" s="11">
        <f t="shared" si="26"/>
        <v>241.26448873863239</v>
      </c>
      <c r="AR75" s="11">
        <f t="shared" si="26"/>
        <v>239.24343795704115</v>
      </c>
      <c r="AS75" s="11">
        <f t="shared" si="26"/>
        <v>231.56414894510218</v>
      </c>
      <c r="AT75" s="11">
        <f t="shared" si="26"/>
        <v>227.94246879110997</v>
      </c>
      <c r="AU75" s="11">
        <f t="shared" si="26"/>
        <v>228.77823592578034</v>
      </c>
      <c r="AV75" s="11">
        <f t="shared" si="26"/>
        <v>225.17701596979882</v>
      </c>
      <c r="AW75" s="11">
        <f t="shared" si="26"/>
        <v>226.97109474386605</v>
      </c>
      <c r="AX75" s="11">
        <f t="shared" si="26"/>
        <v>224.24217016764166</v>
      </c>
      <c r="AY75" s="11">
        <f t="shared" si="26"/>
        <v>218.87132334349158</v>
      </c>
      <c r="AZ75" s="11">
        <f t="shared" si="26"/>
        <v>217.39690826436953</v>
      </c>
      <c r="BA75" s="11">
        <f t="shared" si="26"/>
        <v>215.29717805706179</v>
      </c>
      <c r="BB75" s="11">
        <f t="shared" si="26"/>
        <v>213.44057034400896</v>
      </c>
      <c r="BC75" s="11">
        <f t="shared" si="26"/>
        <v>210.41807866358224</v>
      </c>
      <c r="BD75" s="11">
        <f t="shared" si="26"/>
        <v>0</v>
      </c>
      <c r="BE75" s="11">
        <f t="shared" si="26"/>
        <v>0</v>
      </c>
      <c r="BF75" s="25"/>
      <c r="BG75" s="25"/>
      <c r="BH75" s="433"/>
      <c r="BI75" s="108"/>
      <c r="BJ75" s="108"/>
      <c r="BK75" s="108"/>
      <c r="BL75" s="108"/>
    </row>
    <row r="76" spans="17:64">
      <c r="T76" s="636" t="s">
        <v>139</v>
      </c>
      <c r="Y76" s="40" t="s">
        <v>549</v>
      </c>
      <c r="Z76" s="11"/>
      <c r="AA76" s="11">
        <f t="shared" ref="AA76:BE76" si="27">AA29/10^3</f>
        <v>129.95731901583463</v>
      </c>
      <c r="AB76" s="11">
        <f t="shared" si="27"/>
        <v>134.04201126634902</v>
      </c>
      <c r="AC76" s="11">
        <f t="shared" si="27"/>
        <v>138.32256057885203</v>
      </c>
      <c r="AD76" s="11">
        <f t="shared" si="27"/>
        <v>142.6709738933005</v>
      </c>
      <c r="AE76" s="11">
        <f t="shared" si="27"/>
        <v>156.77225920453827</v>
      </c>
      <c r="AF76" s="11">
        <f t="shared" si="27"/>
        <v>161.8035598060944</v>
      </c>
      <c r="AG76" s="11">
        <f t="shared" si="27"/>
        <v>159.53906964282641</v>
      </c>
      <c r="AH76" s="11">
        <f t="shared" si="27"/>
        <v>164.45762369554151</v>
      </c>
      <c r="AI76" s="11">
        <f t="shared" si="27"/>
        <v>172.47437937302433</v>
      </c>
      <c r="AJ76" s="11">
        <f t="shared" si="27"/>
        <v>183.1080790713462</v>
      </c>
      <c r="AK76" s="11">
        <f t="shared" si="27"/>
        <v>189.83283300327813</v>
      </c>
      <c r="AL76" s="11">
        <f t="shared" si="27"/>
        <v>190.39109347248123</v>
      </c>
      <c r="AM76" s="11">
        <f t="shared" si="27"/>
        <v>199.8489339320449</v>
      </c>
      <c r="AN76" s="11">
        <f t="shared" si="27"/>
        <v>206.27212375143768</v>
      </c>
      <c r="AO76" s="11">
        <f t="shared" si="27"/>
        <v>213.57174472806867</v>
      </c>
      <c r="AP76" s="11">
        <f t="shared" si="27"/>
        <v>220.39451239762136</v>
      </c>
      <c r="AQ76" s="11">
        <f t="shared" si="27"/>
        <v>217.16456888579188</v>
      </c>
      <c r="AR76" s="11">
        <f t="shared" si="27"/>
        <v>226.83180657632906</v>
      </c>
      <c r="AS76" s="11">
        <f t="shared" si="27"/>
        <v>219.8366356075706</v>
      </c>
      <c r="AT76" s="11">
        <f t="shared" si="27"/>
        <v>196.17659421381785</v>
      </c>
      <c r="AU76" s="11">
        <f t="shared" si="27"/>
        <v>200.07233595565631</v>
      </c>
      <c r="AV76" s="11">
        <f t="shared" si="27"/>
        <v>223.08080913463257</v>
      </c>
      <c r="AW76" s="11">
        <f t="shared" si="27"/>
        <v>228.04095743129227</v>
      </c>
      <c r="AX76" s="11">
        <f t="shared" si="27"/>
        <v>237.58580199469986</v>
      </c>
      <c r="AY76" s="11">
        <f t="shared" si="27"/>
        <v>229.72152132413035</v>
      </c>
      <c r="AZ76" s="11">
        <f t="shared" si="27"/>
        <v>218.9370840221552</v>
      </c>
      <c r="BA76" s="11">
        <f t="shared" si="27"/>
        <v>211.98711663364429</v>
      </c>
      <c r="BB76" s="11">
        <f t="shared" si="27"/>
        <v>209.61704494016976</v>
      </c>
      <c r="BC76" s="11">
        <f t="shared" si="27"/>
        <v>195.84841263190867</v>
      </c>
      <c r="BD76" s="11">
        <f t="shared" si="27"/>
        <v>0</v>
      </c>
      <c r="BE76" s="11">
        <f t="shared" si="27"/>
        <v>0</v>
      </c>
      <c r="BF76" s="11"/>
      <c r="BG76" s="11"/>
      <c r="BH76" s="1491"/>
    </row>
    <row r="77" spans="17:64">
      <c r="T77" s="636" t="s">
        <v>140</v>
      </c>
      <c r="Y77" s="636" t="s">
        <v>477</v>
      </c>
      <c r="Z77" s="11"/>
      <c r="AA77" s="11">
        <f t="shared" ref="AA77:BE77" si="28">AA42/10^3</f>
        <v>130.66526694358686</v>
      </c>
      <c r="AB77" s="11">
        <f t="shared" si="28"/>
        <v>132.49438566987615</v>
      </c>
      <c r="AC77" s="11">
        <f t="shared" si="28"/>
        <v>139.35448849930759</v>
      </c>
      <c r="AD77" s="11">
        <f t="shared" si="28"/>
        <v>138.80357290029716</v>
      </c>
      <c r="AE77" s="11">
        <f t="shared" si="28"/>
        <v>148.31367926049975</v>
      </c>
      <c r="AF77" s="11">
        <f t="shared" si="28"/>
        <v>150.30089054050353</v>
      </c>
      <c r="AG77" s="11">
        <f t="shared" si="28"/>
        <v>153.02366913769407</v>
      </c>
      <c r="AH77" s="11">
        <f t="shared" si="28"/>
        <v>148.13575902449048</v>
      </c>
      <c r="AI77" s="11">
        <f t="shared" si="28"/>
        <v>145.53803989709024</v>
      </c>
      <c r="AJ77" s="11">
        <f t="shared" si="28"/>
        <v>152.67544353020426</v>
      </c>
      <c r="AK77" s="11">
        <f t="shared" si="28"/>
        <v>155.58517476902639</v>
      </c>
      <c r="AL77" s="11">
        <f t="shared" si="28"/>
        <v>152.42636631956952</v>
      </c>
      <c r="AM77" s="11">
        <f t="shared" si="28"/>
        <v>163.24749576316071</v>
      </c>
      <c r="AN77" s="11">
        <f t="shared" si="28"/>
        <v>165.69113727583175</v>
      </c>
      <c r="AO77" s="11">
        <f t="shared" si="28"/>
        <v>164.08077624980189</v>
      </c>
      <c r="AP77" s="11">
        <f t="shared" si="28"/>
        <v>170.46946743802917</v>
      </c>
      <c r="AQ77" s="11">
        <f t="shared" si="28"/>
        <v>161.92861194564023</v>
      </c>
      <c r="AR77" s="11">
        <f t="shared" si="28"/>
        <v>172.79957012022936</v>
      </c>
      <c r="AS77" s="11">
        <f t="shared" si="28"/>
        <v>168.00756601592084</v>
      </c>
      <c r="AT77" s="11">
        <f t="shared" si="28"/>
        <v>161.87185143307579</v>
      </c>
      <c r="AU77" s="11">
        <f t="shared" si="28"/>
        <v>178.85077877908179</v>
      </c>
      <c r="AV77" s="11">
        <f t="shared" si="28"/>
        <v>193.8210789110704</v>
      </c>
      <c r="AW77" s="11">
        <f t="shared" si="28"/>
        <v>211.86400384240548</v>
      </c>
      <c r="AX77" s="11">
        <f t="shared" si="28"/>
        <v>207.77968005451197</v>
      </c>
      <c r="AY77" s="11">
        <f t="shared" si="28"/>
        <v>193.40757423773348</v>
      </c>
      <c r="AZ77" s="11">
        <f t="shared" si="28"/>
        <v>186.54562809360101</v>
      </c>
      <c r="BA77" s="11">
        <f t="shared" si="28"/>
        <v>184.76010919903459</v>
      </c>
      <c r="BB77" s="11">
        <f t="shared" si="28"/>
        <v>186.39274326653242</v>
      </c>
      <c r="BC77" s="11">
        <f t="shared" si="28"/>
        <v>165.6640527786964</v>
      </c>
      <c r="BD77" s="11">
        <f t="shared" si="28"/>
        <v>0</v>
      </c>
      <c r="BE77" s="11">
        <f t="shared" si="28"/>
        <v>0</v>
      </c>
      <c r="BF77" s="25"/>
      <c r="BG77" s="25"/>
      <c r="BH77" s="1491"/>
    </row>
    <row r="78" spans="17:64">
      <c r="T78" s="1456" t="s">
        <v>1059</v>
      </c>
      <c r="Y78" s="636" t="s">
        <v>1247</v>
      </c>
      <c r="Z78" s="3"/>
      <c r="AA78" s="3">
        <f t="shared" ref="AA78:BE78" si="29">AA44/10^3</f>
        <v>65.61989205067637</v>
      </c>
      <c r="AB78" s="3">
        <f t="shared" si="29"/>
        <v>66.852105620560891</v>
      </c>
      <c r="AC78" s="3">
        <f t="shared" si="29"/>
        <v>66.760230390060912</v>
      </c>
      <c r="AD78" s="3">
        <f t="shared" si="29"/>
        <v>65.446656589895767</v>
      </c>
      <c r="AE78" s="3">
        <f t="shared" si="29"/>
        <v>67.121544829979868</v>
      </c>
      <c r="AF78" s="3">
        <f t="shared" si="29"/>
        <v>67.457726638509499</v>
      </c>
      <c r="AG78" s="3">
        <f t="shared" si="29"/>
        <v>68.041728604769972</v>
      </c>
      <c r="AH78" s="3">
        <f t="shared" si="29"/>
        <v>65.44787246686613</v>
      </c>
      <c r="AI78" s="3">
        <f t="shared" si="29"/>
        <v>59.375007925752406</v>
      </c>
      <c r="AJ78" s="3">
        <f t="shared" si="29"/>
        <v>59.694334112925866</v>
      </c>
      <c r="AK78" s="3">
        <f t="shared" si="29"/>
        <v>60.213856436884704</v>
      </c>
      <c r="AL78" s="3">
        <f t="shared" si="29"/>
        <v>58.885842313326258</v>
      </c>
      <c r="AM78" s="3">
        <f t="shared" si="29"/>
        <v>56.263541319362453</v>
      </c>
      <c r="AN78" s="3">
        <f t="shared" si="29"/>
        <v>55.430505778252815</v>
      </c>
      <c r="AO78" s="3">
        <f t="shared" si="29"/>
        <v>55.398394278224259</v>
      </c>
      <c r="AP78" s="3">
        <f t="shared" si="29"/>
        <v>56.476435570577493</v>
      </c>
      <c r="AQ78" s="3">
        <f t="shared" si="29"/>
        <v>56.805863508508153</v>
      </c>
      <c r="AR78" s="3">
        <f t="shared" si="29"/>
        <v>55.999235549671205</v>
      </c>
      <c r="AS78" s="3">
        <f t="shared" si="29"/>
        <v>51.630051606085132</v>
      </c>
      <c r="AT78" s="3">
        <f t="shared" si="29"/>
        <v>46.056390246728952</v>
      </c>
      <c r="AU78" s="3">
        <f t="shared" si="29"/>
        <v>47.105232815282129</v>
      </c>
      <c r="AV78" s="3">
        <f t="shared" si="29"/>
        <v>46.946307722450491</v>
      </c>
      <c r="AW78" s="3">
        <f t="shared" si="29"/>
        <v>46.995349238257326</v>
      </c>
      <c r="AX78" s="3">
        <f t="shared" si="29"/>
        <v>48.758233154878504</v>
      </c>
      <c r="AY78" s="3">
        <f t="shared" si="29"/>
        <v>48.153203343976863</v>
      </c>
      <c r="AZ78" s="3">
        <f t="shared" si="29"/>
        <v>46.772380870678738</v>
      </c>
      <c r="BA78" s="3">
        <f t="shared" si="29"/>
        <v>46.359043017928805</v>
      </c>
      <c r="BB78" s="3">
        <f t="shared" si="29"/>
        <v>46.993986788954004</v>
      </c>
      <c r="BC78" s="3">
        <f t="shared" si="29"/>
        <v>46.388934716161266</v>
      </c>
      <c r="BD78" s="11">
        <f t="shared" si="29"/>
        <v>0</v>
      </c>
      <c r="BE78" s="11">
        <f t="shared" si="29"/>
        <v>0</v>
      </c>
      <c r="BF78" s="25"/>
      <c r="BG78" s="25"/>
      <c r="BH78" s="1491"/>
    </row>
    <row r="79" spans="17:64">
      <c r="T79" s="636" t="s">
        <v>141</v>
      </c>
      <c r="Y79" s="636" t="s">
        <v>478</v>
      </c>
      <c r="Z79" s="3"/>
      <c r="AA79" s="3">
        <f t="shared" ref="AA79:BE79" si="30">AA56/10^3</f>
        <v>24.009919440480939</v>
      </c>
      <c r="AB79" s="3">
        <f t="shared" si="30"/>
        <v>24.198433025104432</v>
      </c>
      <c r="AC79" s="3">
        <f t="shared" si="30"/>
        <v>26.002914828499776</v>
      </c>
      <c r="AD79" s="3">
        <f t="shared" si="30"/>
        <v>25.024946447143286</v>
      </c>
      <c r="AE79" s="3">
        <f t="shared" si="30"/>
        <v>28.60356693581674</v>
      </c>
      <c r="AF79" s="3">
        <f t="shared" si="30"/>
        <v>29.144796301750581</v>
      </c>
      <c r="AG79" s="3">
        <f t="shared" si="30"/>
        <v>29.655014460891916</v>
      </c>
      <c r="AH79" s="3">
        <f t="shared" si="30"/>
        <v>31.208889703732336</v>
      </c>
      <c r="AI79" s="3">
        <f t="shared" si="30"/>
        <v>31.451722241133282</v>
      </c>
      <c r="AJ79" s="3">
        <f t="shared" si="30"/>
        <v>31.367978973028713</v>
      </c>
      <c r="AK79" s="3">
        <f t="shared" si="30"/>
        <v>32.857906344402544</v>
      </c>
      <c r="AL79" s="3">
        <f t="shared" si="30"/>
        <v>32.52316222944993</v>
      </c>
      <c r="AM79" s="3">
        <f t="shared" si="30"/>
        <v>32.768137501850823</v>
      </c>
      <c r="AN79" s="3">
        <f t="shared" si="30"/>
        <v>33.516424967093371</v>
      </c>
      <c r="AO79" s="3">
        <f t="shared" si="30"/>
        <v>32.704041643759759</v>
      </c>
      <c r="AP79" s="3">
        <f t="shared" si="30"/>
        <v>31.686377260110259</v>
      </c>
      <c r="AQ79" s="3">
        <f t="shared" si="30"/>
        <v>29.931526286271751</v>
      </c>
      <c r="AR79" s="3">
        <f t="shared" si="30"/>
        <v>30.502818619135546</v>
      </c>
      <c r="AS79" s="3">
        <f t="shared" si="30"/>
        <v>31.87064823667842</v>
      </c>
      <c r="AT79" s="3">
        <f t="shared" si="30"/>
        <v>28.20565865076334</v>
      </c>
      <c r="AU79" s="3">
        <f t="shared" si="30"/>
        <v>28.717176056575322</v>
      </c>
      <c r="AV79" s="3">
        <f t="shared" si="30"/>
        <v>28.036412482782122</v>
      </c>
      <c r="AW79" s="3">
        <f t="shared" si="30"/>
        <v>29.84416517836717</v>
      </c>
      <c r="AX79" s="3">
        <f t="shared" si="30"/>
        <v>29.383741838949959</v>
      </c>
      <c r="AY79" s="3">
        <f t="shared" si="30"/>
        <v>28.508044282241624</v>
      </c>
      <c r="AZ79" s="3">
        <f t="shared" si="30"/>
        <v>28.974041529664674</v>
      </c>
      <c r="BA79" s="3">
        <f t="shared" si="30"/>
        <v>29.176105476311879</v>
      </c>
      <c r="BB79" s="3">
        <f t="shared" si="30"/>
        <v>29.518051254602316</v>
      </c>
      <c r="BC79" s="3">
        <f t="shared" si="30"/>
        <v>28.952119086229271</v>
      </c>
      <c r="BD79" s="11">
        <f t="shared" si="30"/>
        <v>0</v>
      </c>
      <c r="BE79" s="11">
        <f t="shared" si="30"/>
        <v>0</v>
      </c>
      <c r="BF79" s="25"/>
      <c r="BG79" s="25"/>
      <c r="BH79" s="1491"/>
    </row>
    <row r="80" spans="17:64" ht="16.5" thickBot="1">
      <c r="T80" s="1868" t="s">
        <v>1348</v>
      </c>
      <c r="Y80" s="637" t="s">
        <v>1349</v>
      </c>
      <c r="Z80" s="12"/>
      <c r="AA80" s="5">
        <f t="shared" ref="AA80:BE80" si="31">AA60/10^3</f>
        <v>6.6721268380523249</v>
      </c>
      <c r="AB80" s="5">
        <f t="shared" si="31"/>
        <v>6.4663045365745919</v>
      </c>
      <c r="AC80" s="5">
        <f t="shared" si="31"/>
        <v>6.206227919699935</v>
      </c>
      <c r="AD80" s="5">
        <f t="shared" si="31"/>
        <v>5.9939071350957995</v>
      </c>
      <c r="AE80" s="5">
        <f t="shared" si="31"/>
        <v>5.7832637475431445</v>
      </c>
      <c r="AF80" s="5">
        <f t="shared" si="31"/>
        <v>5.9755610305995885</v>
      </c>
      <c r="AG80" s="5">
        <f t="shared" si="31"/>
        <v>6.0894145063801526</v>
      </c>
      <c r="AH80" s="5">
        <f t="shared" si="31"/>
        <v>6.0494409006176557</v>
      </c>
      <c r="AI80" s="5">
        <f t="shared" si="31"/>
        <v>5.6074418176236582</v>
      </c>
      <c r="AJ80" s="5">
        <f t="shared" si="31"/>
        <v>5.6316369367610521</v>
      </c>
      <c r="AK80" s="5">
        <f t="shared" si="31"/>
        <v>5.705268954507785</v>
      </c>
      <c r="AL80" s="5">
        <f t="shared" si="31"/>
        <v>5.2294456507450464</v>
      </c>
      <c r="AM80" s="5">
        <f t="shared" si="31"/>
        <v>4.9653188116064415</v>
      </c>
      <c r="AN80" s="5">
        <f t="shared" si="31"/>
        <v>4.7850753118183817</v>
      </c>
      <c r="AO80" s="5">
        <f t="shared" si="31"/>
        <v>4.6271126453900102</v>
      </c>
      <c r="AP80" s="5">
        <f t="shared" si="31"/>
        <v>4.5682629177681831</v>
      </c>
      <c r="AQ80" s="5">
        <f t="shared" si="31"/>
        <v>4.5025332509482521</v>
      </c>
      <c r="AR80" s="5">
        <f t="shared" si="31"/>
        <v>4.5114971129597805</v>
      </c>
      <c r="AS80" s="5">
        <f t="shared" si="31"/>
        <v>4.0841513951954465</v>
      </c>
      <c r="AT80" s="5">
        <f t="shared" si="31"/>
        <v>3.7327235408687764</v>
      </c>
      <c r="AU80" s="5">
        <f t="shared" si="31"/>
        <v>3.6261307966784453</v>
      </c>
      <c r="AV80" s="5">
        <f t="shared" si="31"/>
        <v>3.5065713483391883</v>
      </c>
      <c r="AW80" s="5">
        <f t="shared" si="31"/>
        <v>3.5183986872344741</v>
      </c>
      <c r="AX80" s="5">
        <f t="shared" si="31"/>
        <v>3.5264480006655785</v>
      </c>
      <c r="AY80" s="5">
        <f t="shared" si="31"/>
        <v>3.4207896528708073</v>
      </c>
      <c r="AZ80" s="5">
        <f t="shared" si="31"/>
        <v>3.2734732212951503</v>
      </c>
      <c r="BA80" s="5">
        <f t="shared" si="31"/>
        <v>3.1988801205031203</v>
      </c>
      <c r="BB80" s="5">
        <f t="shared" si="31"/>
        <v>3.0839227642139568</v>
      </c>
      <c r="BC80" s="5">
        <f t="shared" si="31"/>
        <v>3.1198904951772728</v>
      </c>
      <c r="BD80" s="5">
        <f t="shared" si="31"/>
        <v>0</v>
      </c>
      <c r="BE80" s="5">
        <f t="shared" si="31"/>
        <v>0</v>
      </c>
      <c r="BF80" s="27"/>
      <c r="BG80" s="27"/>
      <c r="BH80" s="433"/>
    </row>
    <row r="81" spans="1:70" s="377" customFormat="1" ht="14.5" thickTop="1">
      <c r="Q81" s="1"/>
      <c r="R81" s="1"/>
      <c r="S81" s="1"/>
      <c r="T81" s="638" t="s">
        <v>58</v>
      </c>
      <c r="U81" s="1"/>
      <c r="V81" s="1"/>
      <c r="W81" s="1"/>
      <c r="X81" s="1"/>
      <c r="Y81" s="638" t="s">
        <v>0</v>
      </c>
      <c r="Z81" s="109"/>
      <c r="AA81" s="13">
        <f>SUM(AA72:AA80)</f>
        <v>1163.8736184377094</v>
      </c>
      <c r="AB81" s="13">
        <f>SUM(AB72:AB80)</f>
        <v>1175.3529181396757</v>
      </c>
      <c r="AC81" s="13">
        <f t="shared" ref="AC81:BA81" si="32">SUM(AC72:AC80)</f>
        <v>1184.7914950435056</v>
      </c>
      <c r="AD81" s="13">
        <f t="shared" si="32"/>
        <v>1177.4671359151557</v>
      </c>
      <c r="AE81" s="13">
        <f t="shared" si="32"/>
        <v>1232.3539777903827</v>
      </c>
      <c r="AF81" s="13">
        <f t="shared" si="32"/>
        <v>1244.6201450409851</v>
      </c>
      <c r="AG81" s="13">
        <f t="shared" si="32"/>
        <v>1256.580765119774</v>
      </c>
      <c r="AH81" s="13">
        <f t="shared" si="32"/>
        <v>1249.6632087939333</v>
      </c>
      <c r="AI81" s="13">
        <f t="shared" si="32"/>
        <v>1209.5827140798142</v>
      </c>
      <c r="AJ81" s="13">
        <f t="shared" si="32"/>
        <v>1246.172633516589</v>
      </c>
      <c r="AK81" s="13">
        <f t="shared" si="32"/>
        <v>1269.0771927207122</v>
      </c>
      <c r="AL81" s="13">
        <f t="shared" si="32"/>
        <v>1253.9985910291671</v>
      </c>
      <c r="AM81" s="13">
        <f t="shared" si="32"/>
        <v>1282.9878030518169</v>
      </c>
      <c r="AN81" s="13">
        <f t="shared" si="32"/>
        <v>1291.0302194543856</v>
      </c>
      <c r="AO81" s="13">
        <f t="shared" si="32"/>
        <v>1286.1719595965696</v>
      </c>
      <c r="AP81" s="13">
        <f t="shared" si="32"/>
        <v>1293.2521481466476</v>
      </c>
      <c r="AQ81" s="13">
        <f t="shared" si="32"/>
        <v>1269.9576046258153</v>
      </c>
      <c r="AR81" s="13">
        <f t="shared" si="32"/>
        <v>1305.5028671441362</v>
      </c>
      <c r="AS81" s="13">
        <f t="shared" si="32"/>
        <v>1234.6060392589868</v>
      </c>
      <c r="AT81" s="13">
        <f t="shared" si="32"/>
        <v>1165.1263374270795</v>
      </c>
      <c r="AU81" s="13">
        <f t="shared" si="32"/>
        <v>1216.4781984308581</v>
      </c>
      <c r="AV81" s="13">
        <f t="shared" si="32"/>
        <v>1266.4743690775574</v>
      </c>
      <c r="AW81" s="13">
        <f t="shared" si="32"/>
        <v>1307.6733587455012</v>
      </c>
      <c r="AX81" s="13">
        <f t="shared" si="32"/>
        <v>1316.9466289725594</v>
      </c>
      <c r="AY81" s="13">
        <f t="shared" si="32"/>
        <v>1265.2181570267876</v>
      </c>
      <c r="AZ81" s="13">
        <f t="shared" si="32"/>
        <v>1224.9325064861775</v>
      </c>
      <c r="BA81" s="13">
        <f t="shared" si="32"/>
        <v>1205.2750824104546</v>
      </c>
      <c r="BB81" s="13">
        <f t="shared" ref="BB81" si="33">SUM(BB72:BB80)</f>
        <v>1189.7380817023857</v>
      </c>
      <c r="BC81" s="13">
        <f t="shared" ref="BC81:BE81" si="34">SUM(BC72:BC80)</f>
        <v>1137.7510238763762</v>
      </c>
      <c r="BD81" s="13">
        <f t="shared" si="34"/>
        <v>0</v>
      </c>
      <c r="BE81" s="13">
        <f t="shared" si="34"/>
        <v>0</v>
      </c>
      <c r="BF81" s="13"/>
      <c r="BG81" s="13"/>
      <c r="BH81" s="1491"/>
    </row>
    <row r="82" spans="1:70" s="377" customFormat="1">
      <c r="Q82" s="1"/>
      <c r="R82" s="1"/>
      <c r="S82" s="1"/>
      <c r="T82" s="84"/>
      <c r="V82" s="1"/>
      <c r="W82" s="1"/>
      <c r="X82" s="1"/>
      <c r="Y82" s="1"/>
      <c r="Z82" s="95"/>
      <c r="AA82" s="95"/>
      <c r="AB82" s="95"/>
      <c r="AC82" s="95"/>
      <c r="AD82" s="95"/>
      <c r="AE82" s="95"/>
      <c r="AF82" s="95"/>
      <c r="AG82" s="95"/>
      <c r="AH82" s="95"/>
      <c r="AI82" s="95"/>
      <c r="AJ82" s="95"/>
      <c r="AK82" s="95"/>
      <c r="AL82" s="96"/>
      <c r="AM82" s="96"/>
      <c r="AN82" s="96"/>
      <c r="AO82" s="96"/>
      <c r="AP82" s="96"/>
      <c r="AQ82" s="87"/>
      <c r="AR82" s="87"/>
      <c r="AS82" s="87"/>
      <c r="AT82" s="87"/>
      <c r="AU82" s="87"/>
      <c r="AV82" s="87"/>
      <c r="AW82" s="87"/>
      <c r="AX82" s="87"/>
      <c r="AY82" s="87"/>
      <c r="AZ82" s="87"/>
      <c r="BA82" s="87"/>
      <c r="BB82" s="87"/>
      <c r="BC82" s="87"/>
      <c r="BD82" s="87"/>
      <c r="BE82" s="87"/>
      <c r="BF82" s="87"/>
      <c r="BG82" s="87"/>
      <c r="BH82" s="198"/>
    </row>
    <row r="83" spans="1:70">
      <c r="T83" s="201" t="s">
        <v>278</v>
      </c>
      <c r="U83" s="377"/>
      <c r="Y83" s="1" t="s">
        <v>693</v>
      </c>
      <c r="BH83" s="1471"/>
      <c r="BQ83" s="84"/>
      <c r="BR83" s="209"/>
    </row>
    <row r="84" spans="1:70">
      <c r="T84" s="771"/>
      <c r="Y84" s="771"/>
      <c r="Z84" s="194"/>
      <c r="AA84" s="10">
        <v>1990</v>
      </c>
      <c r="AB84" s="10">
        <f t="shared" ref="AB84:BE84" si="35">AA84+1</f>
        <v>1991</v>
      </c>
      <c r="AC84" s="10">
        <f t="shared" si="35"/>
        <v>1992</v>
      </c>
      <c r="AD84" s="10">
        <f t="shared" si="35"/>
        <v>1993</v>
      </c>
      <c r="AE84" s="10">
        <f t="shared" si="35"/>
        <v>1994</v>
      </c>
      <c r="AF84" s="10">
        <f t="shared" si="35"/>
        <v>1995</v>
      </c>
      <c r="AG84" s="10">
        <f t="shared" si="35"/>
        <v>1996</v>
      </c>
      <c r="AH84" s="10">
        <f t="shared" si="35"/>
        <v>1997</v>
      </c>
      <c r="AI84" s="10">
        <f t="shared" si="35"/>
        <v>1998</v>
      </c>
      <c r="AJ84" s="10">
        <f t="shared" si="35"/>
        <v>1999</v>
      </c>
      <c r="AK84" s="10">
        <f t="shared" si="35"/>
        <v>2000</v>
      </c>
      <c r="AL84" s="10">
        <f t="shared" si="35"/>
        <v>2001</v>
      </c>
      <c r="AM84" s="10">
        <f t="shared" si="35"/>
        <v>2002</v>
      </c>
      <c r="AN84" s="10">
        <f t="shared" si="35"/>
        <v>2003</v>
      </c>
      <c r="AO84" s="10">
        <f t="shared" si="35"/>
        <v>2004</v>
      </c>
      <c r="AP84" s="10">
        <f t="shared" si="35"/>
        <v>2005</v>
      </c>
      <c r="AQ84" s="10">
        <f t="shared" si="35"/>
        <v>2006</v>
      </c>
      <c r="AR84" s="10">
        <f t="shared" si="35"/>
        <v>2007</v>
      </c>
      <c r="AS84" s="10">
        <f t="shared" si="35"/>
        <v>2008</v>
      </c>
      <c r="AT84" s="10">
        <f t="shared" si="35"/>
        <v>2009</v>
      </c>
      <c r="AU84" s="10">
        <f t="shared" si="35"/>
        <v>2010</v>
      </c>
      <c r="AV84" s="10">
        <f t="shared" si="35"/>
        <v>2011</v>
      </c>
      <c r="AW84" s="10">
        <f t="shared" si="35"/>
        <v>2012</v>
      </c>
      <c r="AX84" s="10">
        <f t="shared" si="35"/>
        <v>2013</v>
      </c>
      <c r="AY84" s="10">
        <f t="shared" si="35"/>
        <v>2014</v>
      </c>
      <c r="AZ84" s="10">
        <f t="shared" si="35"/>
        <v>2015</v>
      </c>
      <c r="BA84" s="10">
        <f t="shared" si="35"/>
        <v>2016</v>
      </c>
      <c r="BB84" s="10">
        <f t="shared" si="35"/>
        <v>2017</v>
      </c>
      <c r="BC84" s="10">
        <f>BB84+1</f>
        <v>2018</v>
      </c>
      <c r="BD84" s="10">
        <f t="shared" si="35"/>
        <v>2019</v>
      </c>
      <c r="BE84" s="10">
        <f t="shared" si="35"/>
        <v>2020</v>
      </c>
      <c r="BF84" s="10" t="s">
        <v>23</v>
      </c>
      <c r="BG84" s="10" t="s">
        <v>2</v>
      </c>
      <c r="BH84" s="1494"/>
      <c r="BQ84" s="84"/>
      <c r="BR84" s="209"/>
    </row>
    <row r="85" spans="1:70">
      <c r="T85" s="772" t="s">
        <v>276</v>
      </c>
      <c r="Y85" s="1223" t="s">
        <v>527</v>
      </c>
      <c r="Z85" s="3"/>
      <c r="AA85" s="1909" t="s">
        <v>80</v>
      </c>
      <c r="AB85" s="607" t="s">
        <v>80</v>
      </c>
      <c r="AC85" s="607" t="s">
        <v>80</v>
      </c>
      <c r="AD85" s="607" t="s">
        <v>80</v>
      </c>
      <c r="AE85" s="607" t="s">
        <v>80</v>
      </c>
      <c r="AF85" s="607" t="s">
        <v>80</v>
      </c>
      <c r="AG85" s="607" t="s">
        <v>80</v>
      </c>
      <c r="AH85" s="607" t="s">
        <v>80</v>
      </c>
      <c r="AI85" s="607" t="s">
        <v>80</v>
      </c>
      <c r="AJ85" s="607" t="s">
        <v>80</v>
      </c>
      <c r="AK85" s="607" t="s">
        <v>80</v>
      </c>
      <c r="AL85" s="607" t="s">
        <v>80</v>
      </c>
      <c r="AM85" s="607" t="s">
        <v>80</v>
      </c>
      <c r="AN85" s="607" t="s">
        <v>80</v>
      </c>
      <c r="AO85" s="607" t="s">
        <v>80</v>
      </c>
      <c r="AP85" s="607" t="s">
        <v>80</v>
      </c>
      <c r="AQ85" s="607" t="s">
        <v>80</v>
      </c>
      <c r="AR85" s="607" t="s">
        <v>80</v>
      </c>
      <c r="AS85" s="607" t="s">
        <v>80</v>
      </c>
      <c r="AT85" s="607" t="s">
        <v>80</v>
      </c>
      <c r="AU85" s="607" t="s">
        <v>80</v>
      </c>
      <c r="AV85" s="607" t="s">
        <v>80</v>
      </c>
      <c r="AW85" s="607" t="s">
        <v>80</v>
      </c>
      <c r="AX85" s="607" t="s">
        <v>80</v>
      </c>
      <c r="AY85" s="607" t="s">
        <v>80</v>
      </c>
      <c r="AZ85" s="607" t="s">
        <v>80</v>
      </c>
      <c r="BA85" s="607" t="s">
        <v>80</v>
      </c>
      <c r="BB85" s="607" t="s">
        <v>80</v>
      </c>
      <c r="BC85" s="607" t="s">
        <v>80</v>
      </c>
      <c r="BD85" s="607" t="s">
        <v>80</v>
      </c>
      <c r="BE85" s="607" t="s">
        <v>80</v>
      </c>
      <c r="BF85" s="607"/>
      <c r="BG85" s="607"/>
      <c r="BH85" s="1491"/>
      <c r="BQ85" s="84"/>
      <c r="BR85" s="209"/>
    </row>
    <row r="86" spans="1:70" s="26" customFormat="1">
      <c r="A86" s="198"/>
      <c r="B86" s="1"/>
      <c r="C86" s="1"/>
      <c r="D86" s="1"/>
      <c r="E86" s="1"/>
      <c r="F86" s="1"/>
      <c r="G86" s="1"/>
      <c r="H86" s="1"/>
      <c r="I86" s="1"/>
      <c r="J86" s="1"/>
      <c r="K86" s="1"/>
      <c r="L86" s="1"/>
      <c r="M86" s="1"/>
      <c r="N86" s="1"/>
      <c r="O86" s="1"/>
      <c r="P86" s="1"/>
      <c r="Q86" s="1"/>
      <c r="R86" s="1"/>
      <c r="S86" s="1"/>
      <c r="T86" s="636" t="s">
        <v>277</v>
      </c>
      <c r="U86" s="1"/>
      <c r="V86" s="1"/>
      <c r="W86" s="1"/>
      <c r="X86" s="1"/>
      <c r="Y86" s="636" t="s">
        <v>475</v>
      </c>
      <c r="Z86" s="29"/>
      <c r="AA86" s="235"/>
      <c r="AB86" s="15">
        <f>AB73/$AA73-1</f>
        <v>-8.432241036277488E-3</v>
      </c>
      <c r="AC86" s="15">
        <f t="shared" ref="AC86:BB86" si="36">AC73/$AA73-1</f>
        <v>-1.9658973049714756E-2</v>
      </c>
      <c r="AD86" s="15">
        <f t="shared" si="36"/>
        <v>-1.853510376256895E-2</v>
      </c>
      <c r="AE86" s="15">
        <f t="shared" si="36"/>
        <v>-1.708283995888249E-2</v>
      </c>
      <c r="AF86" s="15">
        <f t="shared" si="36"/>
        <v>-3.1095737749102903E-2</v>
      </c>
      <c r="AG86" s="15">
        <f t="shared" si="36"/>
        <v>-2.8297056680767763E-2</v>
      </c>
      <c r="AH86" s="15">
        <f t="shared" si="36"/>
        <v>-3.4051037734931233E-3</v>
      </c>
      <c r="AI86" s="15">
        <f t="shared" si="36"/>
        <v>-4.8016665032203809E-2</v>
      </c>
      <c r="AJ86" s="15">
        <f t="shared" si="36"/>
        <v>-1.0185487544735472E-2</v>
      </c>
      <c r="AK86" s="15">
        <f t="shared" si="36"/>
        <v>-9.7276889926836141E-3</v>
      </c>
      <c r="AL86" s="15">
        <f t="shared" si="36"/>
        <v>-3.3030444237466261E-2</v>
      </c>
      <c r="AM86" s="15">
        <f t="shared" si="36"/>
        <v>-7.1109372863187303E-3</v>
      </c>
      <c r="AN86" s="15">
        <f t="shared" si="36"/>
        <v>6.5307333346837915E-3</v>
      </c>
      <c r="AO86" s="15">
        <f t="shared" si="36"/>
        <v>7.7307769717482877E-3</v>
      </c>
      <c r="AP86" s="15">
        <f t="shared" si="36"/>
        <v>6.4558770823707645E-2</v>
      </c>
      <c r="AQ86" s="15">
        <f t="shared" si="36"/>
        <v>4.6319705707404957E-2</v>
      </c>
      <c r="AR86" s="15">
        <f t="shared" si="36"/>
        <v>9.7919095332208439E-2</v>
      </c>
      <c r="AS86" s="15">
        <f t="shared" si="36"/>
        <v>7.5769448408833595E-2</v>
      </c>
      <c r="AT86" s="15">
        <f t="shared" si="36"/>
        <v>4.6849971519766331E-2</v>
      </c>
      <c r="AU86" s="15">
        <f t="shared" si="36"/>
        <v>8.1965251299882524E-2</v>
      </c>
      <c r="AV86" s="15">
        <f t="shared" si="36"/>
        <v>9.2857120198305276E-2</v>
      </c>
      <c r="AW86" s="15">
        <f t="shared" si="36"/>
        <v>0.11266442775695751</v>
      </c>
      <c r="AX86" s="15">
        <f t="shared" si="36"/>
        <v>0.10328065179301205</v>
      </c>
      <c r="AY86" s="15">
        <f t="shared" si="36"/>
        <v>3.5508913981326273E-2</v>
      </c>
      <c r="AZ86" s="15">
        <f t="shared" si="36"/>
        <v>6.8445200782338844E-3</v>
      </c>
      <c r="BA86" s="15">
        <f t="shared" si="36"/>
        <v>5.353874314744389E-2</v>
      </c>
      <c r="BB86" s="15">
        <f t="shared" si="36"/>
        <v>-4.6348473580531957E-3</v>
      </c>
      <c r="BC86" s="15">
        <f t="shared" ref="BC86:BE94" si="37">BC73/$AA73-1</f>
        <v>-1.2130005364538898E-2</v>
      </c>
      <c r="BD86" s="15">
        <f t="shared" si="37"/>
        <v>-1</v>
      </c>
      <c r="BE86" s="15">
        <f t="shared" si="37"/>
        <v>-1</v>
      </c>
      <c r="BF86" s="25"/>
      <c r="BG86" s="25"/>
      <c r="BH86" s="1491"/>
      <c r="BI86" s="93"/>
      <c r="BQ86" s="84"/>
      <c r="BR86" s="209"/>
    </row>
    <row r="87" spans="1:70" s="26" customFormat="1">
      <c r="A87" s="198"/>
      <c r="B87" s="1"/>
      <c r="C87" s="1"/>
      <c r="D87" s="1"/>
      <c r="E87" s="1"/>
      <c r="F87" s="1"/>
      <c r="G87" s="1"/>
      <c r="H87" s="1"/>
      <c r="I87" s="1"/>
      <c r="J87" s="1"/>
      <c r="K87" s="1"/>
      <c r="L87" s="1"/>
      <c r="M87" s="1"/>
      <c r="N87" s="1"/>
      <c r="O87" s="1"/>
      <c r="P87" s="1"/>
      <c r="Q87" s="1"/>
      <c r="R87" s="1"/>
      <c r="S87" s="1"/>
      <c r="T87" s="636" t="s">
        <v>137</v>
      </c>
      <c r="U87" s="1"/>
      <c r="V87" s="1"/>
      <c r="W87" s="1"/>
      <c r="X87" s="1"/>
      <c r="Y87" s="636" t="s">
        <v>476</v>
      </c>
      <c r="Z87" s="29"/>
      <c r="AA87" s="1847"/>
      <c r="AB87" s="15">
        <f>AB74/$AA74-1</f>
        <v>-1.2409905093644591E-2</v>
      </c>
      <c r="AC87" s="15">
        <f t="shared" ref="AC87:BA87" si="38">AC74/$AA74-1</f>
        <v>-2.9229701366368044E-2</v>
      </c>
      <c r="AD87" s="15">
        <f t="shared" si="38"/>
        <v>-5.3458838221220217E-2</v>
      </c>
      <c r="AE87" s="15">
        <f t="shared" si="38"/>
        <v>-1.9979999326621312E-2</v>
      </c>
      <c r="AF87" s="15">
        <f t="shared" si="38"/>
        <v>-2.6541219755878642E-2</v>
      </c>
      <c r="AG87" s="15">
        <f t="shared" si="38"/>
        <v>-1.9400505210931063E-2</v>
      </c>
      <c r="AH87" s="15">
        <f t="shared" si="38"/>
        <v>-3.843348577227379E-2</v>
      </c>
      <c r="AI87" s="15">
        <f t="shared" si="38"/>
        <v>-9.787047475375843E-2</v>
      </c>
      <c r="AJ87" s="15">
        <f t="shared" si="38"/>
        <v>-7.6802066437164251E-2</v>
      </c>
      <c r="AK87" s="15">
        <f t="shared" si="38"/>
        <v>-5.1286488521830376E-2</v>
      </c>
      <c r="AL87" s="15">
        <f t="shared" si="38"/>
        <v>-7.500791171828658E-2</v>
      </c>
      <c r="AM87" s="15">
        <f t="shared" si="38"/>
        <v>-5.9634299186299589E-2</v>
      </c>
      <c r="AN87" s="15">
        <f t="shared" si="38"/>
        <v>-5.6513354099175017E-2</v>
      </c>
      <c r="AO87" s="15">
        <f t="shared" si="38"/>
        <v>-6.3968641762377154E-2</v>
      </c>
      <c r="AP87" s="15">
        <f t="shared" si="38"/>
        <v>-7.1507704280159068E-2</v>
      </c>
      <c r="AQ87" s="15">
        <f t="shared" si="38"/>
        <v>-8.3923189148625399E-2</v>
      </c>
      <c r="AR87" s="15">
        <f t="shared" si="38"/>
        <v>-6.1445862201226387E-2</v>
      </c>
      <c r="AS87" s="15">
        <f t="shared" si="38"/>
        <v>-0.14910449335279674</v>
      </c>
      <c r="AT87" s="15">
        <f t="shared" si="38"/>
        <v>-0.19923053189400042</v>
      </c>
      <c r="AU87" s="15">
        <f t="shared" si="38"/>
        <v>-0.14528109309005199</v>
      </c>
      <c r="AV87" s="15">
        <f t="shared" si="38"/>
        <v>-0.11630147490469611</v>
      </c>
      <c r="AW87" s="15">
        <f t="shared" si="38"/>
        <v>-9.3275550433090992E-2</v>
      </c>
      <c r="AX87" s="15">
        <f t="shared" si="38"/>
        <v>-8.0411345943496193E-2</v>
      </c>
      <c r="AY87" s="15">
        <f t="shared" si="38"/>
        <v>-0.11375235918430171</v>
      </c>
      <c r="AZ87" s="15">
        <f t="shared" si="38"/>
        <v>-0.14699658203581456</v>
      </c>
      <c r="BA87" s="15">
        <f t="shared" si="38"/>
        <v>-0.17112778061968048</v>
      </c>
      <c r="BB87" s="15">
        <f t="shared" ref="BB87" si="39">BB74/$AA74-1</f>
        <v>-0.18592444182064105</v>
      </c>
      <c r="BC87" s="15">
        <f t="shared" si="37"/>
        <v>-0.20951796654392751</v>
      </c>
      <c r="BD87" s="15">
        <f t="shared" si="37"/>
        <v>-1</v>
      </c>
      <c r="BE87" s="15">
        <f t="shared" si="37"/>
        <v>-1</v>
      </c>
      <c r="BF87" s="25"/>
      <c r="BG87" s="25"/>
      <c r="BH87" s="1491"/>
      <c r="BI87" s="93"/>
      <c r="BQ87" s="84"/>
      <c r="BR87" s="209"/>
    </row>
    <row r="88" spans="1:70" s="26" customFormat="1">
      <c r="A88" s="198"/>
      <c r="B88" s="1"/>
      <c r="C88" s="1"/>
      <c r="D88" s="1"/>
      <c r="E88" s="1"/>
      <c r="F88" s="1"/>
      <c r="G88" s="1"/>
      <c r="H88" s="1"/>
      <c r="I88" s="1"/>
      <c r="J88" s="1"/>
      <c r="K88" s="1"/>
      <c r="L88" s="1"/>
      <c r="M88" s="1"/>
      <c r="N88" s="1"/>
      <c r="O88" s="1"/>
      <c r="P88" s="1"/>
      <c r="Q88" s="1"/>
      <c r="R88" s="1"/>
      <c r="S88" s="1"/>
      <c r="T88" s="636" t="s">
        <v>138</v>
      </c>
      <c r="U88" s="1"/>
      <c r="V88" s="1"/>
      <c r="W88" s="1"/>
      <c r="X88" s="1"/>
      <c r="Y88" s="636" t="s">
        <v>453</v>
      </c>
      <c r="Z88" s="29"/>
      <c r="AA88" s="1847"/>
      <c r="AB88" s="15">
        <f>AB75/$AA75-1</f>
        <v>5.758819299278839E-2</v>
      </c>
      <c r="AC88" s="15">
        <f t="shared" ref="AC88:BA88" si="40">AC75/$AA75-1</f>
        <v>9.0072661788042518E-2</v>
      </c>
      <c r="AD88" s="15">
        <f t="shared" si="40"/>
        <v>0.10684411019570494</v>
      </c>
      <c r="AE88" s="15">
        <f t="shared" si="40"/>
        <v>0.15434257888245062</v>
      </c>
      <c r="AF88" s="15">
        <f t="shared" si="40"/>
        <v>0.19848636887755688</v>
      </c>
      <c r="AG88" s="15">
        <f t="shared" si="40"/>
        <v>0.23044760285889154</v>
      </c>
      <c r="AH88" s="15">
        <f t="shared" si="40"/>
        <v>0.23820348325543805</v>
      </c>
      <c r="AI88" s="15">
        <f t="shared" si="40"/>
        <v>0.22782446751535934</v>
      </c>
      <c r="AJ88" s="15">
        <f t="shared" si="40"/>
        <v>0.24894640116959454</v>
      </c>
      <c r="AK88" s="15">
        <f t="shared" si="40"/>
        <v>0.24628100983237888</v>
      </c>
      <c r="AL88" s="15">
        <f t="shared" si="40"/>
        <v>0.26616681223011507</v>
      </c>
      <c r="AM88" s="15">
        <f t="shared" si="40"/>
        <v>0.25072912431972583</v>
      </c>
      <c r="AN88" s="15">
        <f t="shared" si="40"/>
        <v>0.23317465884448385</v>
      </c>
      <c r="AO88" s="15">
        <f t="shared" si="40"/>
        <v>0.20371357079232277</v>
      </c>
      <c r="AP88" s="15">
        <f t="shared" si="40"/>
        <v>0.17796411475054152</v>
      </c>
      <c r="AQ88" s="15">
        <f t="shared" si="40"/>
        <v>0.16398835439502957</v>
      </c>
      <c r="AR88" s="15">
        <f t="shared" si="40"/>
        <v>0.15423772932081214</v>
      </c>
      <c r="AS88" s="15">
        <f t="shared" si="40"/>
        <v>0.11718875030751819</v>
      </c>
      <c r="AT88" s="15">
        <f t="shared" si="40"/>
        <v>9.9715836889425535E-2</v>
      </c>
      <c r="AU88" s="15">
        <f t="shared" si="40"/>
        <v>0.10374802254935611</v>
      </c>
      <c r="AV88" s="15">
        <f t="shared" si="40"/>
        <v>8.6373820020452241E-2</v>
      </c>
      <c r="AW88" s="15">
        <f t="shared" si="40"/>
        <v>9.5029411279652587E-2</v>
      </c>
      <c r="AX88" s="15">
        <f t="shared" si="40"/>
        <v>8.1863626114357491E-2</v>
      </c>
      <c r="AY88" s="15">
        <f t="shared" si="40"/>
        <v>5.5951801339669149E-2</v>
      </c>
      <c r="AZ88" s="15">
        <f t="shared" si="40"/>
        <v>4.8838437949080493E-2</v>
      </c>
      <c r="BA88" s="15">
        <f t="shared" si="40"/>
        <v>3.8708221432528056E-2</v>
      </c>
      <c r="BB88" s="15">
        <f t="shared" ref="BB88" si="41">BB75/$AA75-1</f>
        <v>2.9750957278271928E-2</v>
      </c>
      <c r="BC88" s="15">
        <f t="shared" si="37"/>
        <v>1.51688480931782E-2</v>
      </c>
      <c r="BD88" s="15">
        <f t="shared" si="37"/>
        <v>-1</v>
      </c>
      <c r="BE88" s="15">
        <f t="shared" si="37"/>
        <v>-1</v>
      </c>
      <c r="BF88" s="25"/>
      <c r="BG88" s="25"/>
      <c r="BH88" s="1491"/>
      <c r="BI88" s="93"/>
      <c r="BQ88" s="84"/>
      <c r="BR88" s="209"/>
    </row>
    <row r="89" spans="1:70" s="26" customFormat="1">
      <c r="A89" s="198"/>
      <c r="B89" s="1"/>
      <c r="C89" s="1"/>
      <c r="D89" s="1"/>
      <c r="E89" s="1"/>
      <c r="F89" s="1"/>
      <c r="G89" s="1"/>
      <c r="H89" s="1"/>
      <c r="I89" s="1"/>
      <c r="J89" s="1"/>
      <c r="K89" s="1"/>
      <c r="L89" s="1"/>
      <c r="M89" s="1"/>
      <c r="N89" s="1"/>
      <c r="O89" s="1"/>
      <c r="P89" s="1"/>
      <c r="Q89" s="1"/>
      <c r="R89" s="1"/>
      <c r="S89" s="1"/>
      <c r="T89" s="636" t="s">
        <v>139</v>
      </c>
      <c r="U89" s="1"/>
      <c r="V89" s="1"/>
      <c r="W89" s="1"/>
      <c r="X89" s="1"/>
      <c r="Y89" s="40" t="s">
        <v>549</v>
      </c>
      <c r="Z89" s="29"/>
      <c r="AA89" s="1847"/>
      <c r="AB89" s="15">
        <f t="shared" ref="AB89:BA89" si="42">AB76/$AA76-1</f>
        <v>3.1431028905857028E-2</v>
      </c>
      <c r="AC89" s="15">
        <f t="shared" si="42"/>
        <v>6.4369145396098393E-2</v>
      </c>
      <c r="AD89" s="15">
        <f t="shared" si="42"/>
        <v>9.7829464117498377E-2</v>
      </c>
      <c r="AE89" s="15">
        <f t="shared" si="42"/>
        <v>0.20633651410919285</v>
      </c>
      <c r="AF89" s="15">
        <f t="shared" si="42"/>
        <v>0.2450515371618236</v>
      </c>
      <c r="AG89" s="15">
        <f t="shared" si="42"/>
        <v>0.22762666120703368</v>
      </c>
      <c r="AH89" s="15">
        <f t="shared" si="42"/>
        <v>0.26547411827958078</v>
      </c>
      <c r="AI89" s="15">
        <f t="shared" si="42"/>
        <v>0.3271617226268666</v>
      </c>
      <c r="AJ89" s="15">
        <f t="shared" si="42"/>
        <v>0.40898627686398648</v>
      </c>
      <c r="AK89" s="15">
        <f t="shared" si="42"/>
        <v>0.46073214222084702</v>
      </c>
      <c r="AL89" s="15">
        <f t="shared" si="42"/>
        <v>0.46502786387339268</v>
      </c>
      <c r="AM89" s="15">
        <f t="shared" si="42"/>
        <v>0.53780437643296053</v>
      </c>
      <c r="AN89" s="15">
        <f t="shared" si="42"/>
        <v>0.58722975599630889</v>
      </c>
      <c r="AO89" s="15">
        <f t="shared" si="42"/>
        <v>0.64339912784785946</v>
      </c>
      <c r="AP89" s="15">
        <f t="shared" si="42"/>
        <v>0.69589919264776023</v>
      </c>
      <c r="AQ89" s="15">
        <f t="shared" si="42"/>
        <v>0.67104531341810381</v>
      </c>
      <c r="AR89" s="15">
        <f t="shared" si="42"/>
        <v>0.7454331029150485</v>
      </c>
      <c r="AS89" s="15">
        <f t="shared" si="42"/>
        <v>0.69160642334261024</v>
      </c>
      <c r="AT89" s="15">
        <f t="shared" si="42"/>
        <v>0.50954633182233278</v>
      </c>
      <c r="AU89" s="15">
        <f t="shared" si="42"/>
        <v>0.53952341792522307</v>
      </c>
      <c r="AV89" s="15">
        <f t="shared" si="42"/>
        <v>0.71656980017763616</v>
      </c>
      <c r="AW89" s="15">
        <f t="shared" si="42"/>
        <v>0.75473731805368072</v>
      </c>
      <c r="AX89" s="15">
        <f t="shared" si="42"/>
        <v>0.82818331275171397</v>
      </c>
      <c r="AY89" s="15">
        <f t="shared" si="42"/>
        <v>0.76766897827539804</v>
      </c>
      <c r="AZ89" s="15">
        <f t="shared" si="42"/>
        <v>0.68468452319702644</v>
      </c>
      <c r="BA89" s="15">
        <f t="shared" si="42"/>
        <v>0.63120567767187286</v>
      </c>
      <c r="BB89" s="15">
        <f t="shared" ref="BB89" si="43">BB76/$AA76-1</f>
        <v>0.61296836936616872</v>
      </c>
      <c r="BC89" s="15">
        <f t="shared" si="37"/>
        <v>0.50702102901988577</v>
      </c>
      <c r="BD89" s="15">
        <f t="shared" si="37"/>
        <v>-1</v>
      </c>
      <c r="BE89" s="15">
        <f t="shared" si="37"/>
        <v>-1</v>
      </c>
      <c r="BF89" s="25"/>
      <c r="BG89" s="25"/>
      <c r="BH89" s="1491"/>
      <c r="BI89" s="93"/>
      <c r="BQ89" s="84"/>
      <c r="BR89" s="209"/>
    </row>
    <row r="90" spans="1:70" s="26" customFormat="1">
      <c r="A90" s="198"/>
      <c r="B90" s="1"/>
      <c r="C90" s="1"/>
      <c r="D90" s="1"/>
      <c r="E90" s="1"/>
      <c r="F90" s="1"/>
      <c r="G90" s="1"/>
      <c r="H90" s="1"/>
      <c r="I90" s="1"/>
      <c r="J90" s="1"/>
      <c r="K90" s="1"/>
      <c r="L90" s="1"/>
      <c r="M90" s="1"/>
      <c r="N90" s="1"/>
      <c r="O90" s="1"/>
      <c r="P90" s="1"/>
      <c r="Q90" s="1"/>
      <c r="R90" s="1"/>
      <c r="S90" s="1"/>
      <c r="T90" s="636" t="s">
        <v>140</v>
      </c>
      <c r="U90" s="1"/>
      <c r="V90" s="1"/>
      <c r="W90" s="1"/>
      <c r="X90" s="1"/>
      <c r="Y90" s="636" t="s">
        <v>477</v>
      </c>
      <c r="Z90" s="29"/>
      <c r="AA90" s="1847"/>
      <c r="AB90" s="15">
        <f t="shared" ref="AB90:BA91" si="44">AB77/$AA77-1</f>
        <v>1.399850755349541E-2</v>
      </c>
      <c r="AC90" s="15">
        <f t="shared" si="44"/>
        <v>6.6499856916621969E-2</v>
      </c>
      <c r="AD90" s="15">
        <f t="shared" si="44"/>
        <v>6.2283620942847229E-2</v>
      </c>
      <c r="AE90" s="15">
        <f t="shared" si="44"/>
        <v>0.13506582682398971</v>
      </c>
      <c r="AF90" s="15">
        <f t="shared" si="44"/>
        <v>0.15027423933090134</v>
      </c>
      <c r="AG90" s="15">
        <f t="shared" si="44"/>
        <v>0.17111205385406802</v>
      </c>
      <c r="AH90" s="15">
        <f t="shared" si="44"/>
        <v>0.13370417777852395</v>
      </c>
      <c r="AI90" s="15">
        <f t="shared" si="44"/>
        <v>0.11382346128695797</v>
      </c>
      <c r="AJ90" s="15">
        <f t="shared" si="44"/>
        <v>0.16844703341187084</v>
      </c>
      <c r="AK90" s="15">
        <f t="shared" si="44"/>
        <v>0.19071562327422797</v>
      </c>
      <c r="AL90" s="15">
        <f t="shared" si="44"/>
        <v>0.16654080984947406</v>
      </c>
      <c r="AM90" s="15">
        <f t="shared" si="44"/>
        <v>0.24935646313446735</v>
      </c>
      <c r="AN90" s="15">
        <f t="shared" si="44"/>
        <v>0.26805800157563597</v>
      </c>
      <c r="AO90" s="15">
        <f t="shared" si="44"/>
        <v>0.25573367802969216</v>
      </c>
      <c r="AP90" s="15">
        <f t="shared" si="44"/>
        <v>0.30462724659359774</v>
      </c>
      <c r="AQ90" s="15">
        <f t="shared" si="44"/>
        <v>0.23926285640659906</v>
      </c>
      <c r="AR90" s="15">
        <f t="shared" si="44"/>
        <v>0.3224598561057046</v>
      </c>
      <c r="AS90" s="15">
        <f t="shared" si="44"/>
        <v>0.28578596245057275</v>
      </c>
      <c r="AT90" s="15">
        <f t="shared" si="44"/>
        <v>0.23882846007548419</v>
      </c>
      <c r="AU90" s="15">
        <f t="shared" si="44"/>
        <v>0.36877062254270254</v>
      </c>
      <c r="AV90" s="15">
        <f t="shared" si="44"/>
        <v>0.4833404732931077</v>
      </c>
      <c r="AW90" s="15">
        <f t="shared" si="44"/>
        <v>0.62142556165193619</v>
      </c>
      <c r="AX90" s="15">
        <f t="shared" si="44"/>
        <v>0.59016764680256095</v>
      </c>
      <c r="AY90" s="15">
        <f t="shared" si="44"/>
        <v>0.48017586281161351</v>
      </c>
      <c r="AZ90" s="15">
        <f t="shared" si="44"/>
        <v>0.42766040629710589</v>
      </c>
      <c r="BA90" s="15">
        <f t="shared" si="44"/>
        <v>0.41399557449955338</v>
      </c>
      <c r="BB90" s="15">
        <f t="shared" ref="BB90" si="45">BB77/$AA77-1</f>
        <v>0.42649035682148972</v>
      </c>
      <c r="BC90" s="15">
        <f t="shared" si="37"/>
        <v>0.26785072004039034</v>
      </c>
      <c r="BD90" s="15">
        <f t="shared" si="37"/>
        <v>-1</v>
      </c>
      <c r="BE90" s="15">
        <f t="shared" si="37"/>
        <v>-1</v>
      </c>
      <c r="BF90" s="25"/>
      <c r="BG90" s="25"/>
      <c r="BH90" s="1491"/>
      <c r="BI90" s="93"/>
      <c r="BQ90" s="84"/>
      <c r="BR90" s="209"/>
    </row>
    <row r="91" spans="1:70" s="26" customFormat="1">
      <c r="A91" s="198"/>
      <c r="B91" s="1"/>
      <c r="C91" s="1"/>
      <c r="D91" s="1"/>
      <c r="E91" s="1"/>
      <c r="F91" s="1"/>
      <c r="G91" s="1"/>
      <c r="H91" s="1"/>
      <c r="I91" s="1"/>
      <c r="J91" s="1"/>
      <c r="K91" s="1"/>
      <c r="L91" s="1"/>
      <c r="M91" s="1"/>
      <c r="N91" s="1"/>
      <c r="O91" s="1"/>
      <c r="P91" s="1"/>
      <c r="Q91" s="1"/>
      <c r="R91" s="1"/>
      <c r="S91" s="1"/>
      <c r="T91" s="1456" t="s">
        <v>1059</v>
      </c>
      <c r="U91" s="1"/>
      <c r="V91" s="1"/>
      <c r="W91" s="1"/>
      <c r="X91" s="1"/>
      <c r="Y91" s="636" t="s">
        <v>1247</v>
      </c>
      <c r="Z91" s="29"/>
      <c r="AA91" s="1847"/>
      <c r="AB91" s="15">
        <f t="shared" ref="AB91:BA92" si="46">AB78/$AA78-1</f>
        <v>1.8778049328897373E-2</v>
      </c>
      <c r="AC91" s="15">
        <f t="shared" si="46"/>
        <v>1.7377936838175456E-2</v>
      </c>
      <c r="AD91" s="15">
        <f t="shared" si="44"/>
        <v>-2.6399839342439169E-3</v>
      </c>
      <c r="AE91" s="15">
        <f t="shared" si="46"/>
        <v>2.2884109259792895E-2</v>
      </c>
      <c r="AF91" s="15">
        <f t="shared" si="46"/>
        <v>2.8007278439498462E-2</v>
      </c>
      <c r="AG91" s="15">
        <f t="shared" si="46"/>
        <v>3.690704873795414E-2</v>
      </c>
      <c r="AH91" s="15">
        <f t="shared" si="44"/>
        <v>-2.6214548429520645E-3</v>
      </c>
      <c r="AI91" s="15">
        <f t="shared" si="46"/>
        <v>-9.516754645224379E-2</v>
      </c>
      <c r="AJ91" s="15">
        <f t="shared" si="46"/>
        <v>-9.0301244829454563E-2</v>
      </c>
      <c r="AK91" s="15">
        <f t="shared" si="46"/>
        <v>-8.2384097944213863E-2</v>
      </c>
      <c r="AL91" s="15">
        <f t="shared" si="46"/>
        <v>-0.10262207886824315</v>
      </c>
      <c r="AM91" s="15">
        <f t="shared" si="46"/>
        <v>-0.14258406161485715</v>
      </c>
      <c r="AN91" s="15">
        <f t="shared" si="46"/>
        <v>-0.15527892463697723</v>
      </c>
      <c r="AO91" s="15">
        <f t="shared" si="46"/>
        <v>-0.15576828082189376</v>
      </c>
      <c r="AP91" s="15">
        <f t="shared" si="46"/>
        <v>-0.13933970621343972</v>
      </c>
      <c r="AQ91" s="15">
        <f t="shared" si="46"/>
        <v>-0.13431946116829019</v>
      </c>
      <c r="AR91" s="15">
        <f t="shared" si="46"/>
        <v>-0.14661189161322308</v>
      </c>
      <c r="AS91" s="15">
        <f t="shared" si="46"/>
        <v>-0.21319511519140089</v>
      </c>
      <c r="AT91" s="15">
        <f t="shared" si="46"/>
        <v>-0.29813370904114078</v>
      </c>
      <c r="AU91" s="15">
        <f t="shared" si="46"/>
        <v>-0.28215010200101975</v>
      </c>
      <c r="AV91" s="15">
        <f t="shared" si="46"/>
        <v>-0.28457200621123857</v>
      </c>
      <c r="AW91" s="15">
        <f t="shared" si="46"/>
        <v>-0.28382464875187297</v>
      </c>
      <c r="AX91" s="15">
        <f t="shared" si="46"/>
        <v>-0.25695956468163783</v>
      </c>
      <c r="AY91" s="15">
        <f t="shared" si="46"/>
        <v>-0.2661797842216882</v>
      </c>
      <c r="AZ91" s="15">
        <f t="shared" si="46"/>
        <v>-0.2872225264473498</v>
      </c>
      <c r="BA91" s="15">
        <f t="shared" si="46"/>
        <v>-0.29352149829617158</v>
      </c>
      <c r="BB91" s="15">
        <f t="shared" ref="BB91" si="47">BB78/$AA78-1</f>
        <v>-0.28384541150019127</v>
      </c>
      <c r="BC91" s="15">
        <f t="shared" si="37"/>
        <v>-0.29306597029546444</v>
      </c>
      <c r="BD91" s="15">
        <f t="shared" si="37"/>
        <v>-1</v>
      </c>
      <c r="BE91" s="15">
        <f t="shared" si="37"/>
        <v>-1</v>
      </c>
      <c r="BF91" s="25"/>
      <c r="BG91" s="25"/>
      <c r="BH91" s="1491"/>
      <c r="BI91" s="93"/>
      <c r="BQ91" s="87"/>
      <c r="BR91" s="209"/>
    </row>
    <row r="92" spans="1:70" s="26" customFormat="1">
      <c r="A92" s="198"/>
      <c r="B92" s="1"/>
      <c r="C92" s="1"/>
      <c r="D92" s="1"/>
      <c r="E92" s="1"/>
      <c r="F92" s="1"/>
      <c r="G92" s="1"/>
      <c r="H92" s="1"/>
      <c r="I92" s="1"/>
      <c r="J92" s="1"/>
      <c r="K92" s="1"/>
      <c r="L92" s="1"/>
      <c r="M92" s="1"/>
      <c r="N92" s="1"/>
      <c r="O92" s="1"/>
      <c r="P92" s="1"/>
      <c r="Q92" s="1"/>
      <c r="R92" s="1"/>
      <c r="S92" s="1"/>
      <c r="T92" s="636" t="s">
        <v>141</v>
      </c>
      <c r="U92" s="1"/>
      <c r="V92" s="1"/>
      <c r="W92" s="1"/>
      <c r="X92" s="1"/>
      <c r="Y92" s="636" t="s">
        <v>478</v>
      </c>
      <c r="Z92" s="29"/>
      <c r="AA92" s="1847"/>
      <c r="AB92" s="15">
        <f t="shared" si="46"/>
        <v>7.8514875941506634E-3</v>
      </c>
      <c r="AC92" s="15">
        <f t="shared" ref="AC92:BA92" si="48">AC79/$AA79-1</f>
        <v>8.3007166807008481E-2</v>
      </c>
      <c r="AD92" s="15">
        <f t="shared" si="48"/>
        <v>4.2275319131267253E-2</v>
      </c>
      <c r="AE92" s="15">
        <f t="shared" si="48"/>
        <v>0.19132290329932844</v>
      </c>
      <c r="AF92" s="15">
        <f t="shared" si="48"/>
        <v>0.21386481008396041</v>
      </c>
      <c r="AG92" s="15">
        <f t="shared" si="48"/>
        <v>0.23511511708337074</v>
      </c>
      <c r="AH92" s="15">
        <f t="shared" si="48"/>
        <v>0.29983317024853773</v>
      </c>
      <c r="AI92" s="15">
        <f t="shared" si="48"/>
        <v>0.30994701248790513</v>
      </c>
      <c r="AJ92" s="15">
        <f t="shared" si="48"/>
        <v>0.30645915121822598</v>
      </c>
      <c r="AK92" s="15">
        <f t="shared" si="48"/>
        <v>0.36851381054631194</v>
      </c>
      <c r="AL92" s="15">
        <f t="shared" si="48"/>
        <v>0.35457190142069317</v>
      </c>
      <c r="AM92" s="15">
        <f t="shared" si="48"/>
        <v>0.36477498739972658</v>
      </c>
      <c r="AN92" s="15">
        <f t="shared" si="48"/>
        <v>0.39594075066259404</v>
      </c>
      <c r="AO92" s="15">
        <f t="shared" si="48"/>
        <v>0.36210543000075424</v>
      </c>
      <c r="AP92" s="15">
        <f t="shared" si="48"/>
        <v>0.3197202655618554</v>
      </c>
      <c r="AQ92" s="15">
        <f t="shared" si="48"/>
        <v>0.24663168322867968</v>
      </c>
      <c r="AR92" s="15">
        <f t="shared" si="48"/>
        <v>0.27042569612738987</v>
      </c>
      <c r="AS92" s="15">
        <f t="shared" si="48"/>
        <v>0.32739505085319953</v>
      </c>
      <c r="AT92" s="15">
        <f t="shared" si="48"/>
        <v>0.17475024106946169</v>
      </c>
      <c r="AU92" s="15">
        <f t="shared" si="48"/>
        <v>0.19605466098140689</v>
      </c>
      <c r="AV92" s="15">
        <f t="shared" si="48"/>
        <v>0.16770123083014088</v>
      </c>
      <c r="AW92" s="15">
        <f t="shared" si="48"/>
        <v>0.24299314091198654</v>
      </c>
      <c r="AX92" s="15">
        <f t="shared" si="48"/>
        <v>0.223816760892946</v>
      </c>
      <c r="AY92" s="15">
        <f t="shared" si="48"/>
        <v>0.18734443707365411</v>
      </c>
      <c r="AZ92" s="15">
        <f t="shared" si="48"/>
        <v>0.2067529673095938</v>
      </c>
      <c r="BA92" s="15">
        <f t="shared" si="48"/>
        <v>0.21516882006362348</v>
      </c>
      <c r="BB92" s="15">
        <f t="shared" ref="BB92" si="49">BB79/$AA79-1</f>
        <v>0.22941067452457253</v>
      </c>
      <c r="BC92" s="15">
        <f t="shared" si="37"/>
        <v>0.20583990954237597</v>
      </c>
      <c r="BD92" s="15">
        <f t="shared" si="37"/>
        <v>-1</v>
      </c>
      <c r="BE92" s="15">
        <f t="shared" si="37"/>
        <v>-1</v>
      </c>
      <c r="BF92" s="25"/>
      <c r="BG92" s="25"/>
      <c r="BH92" s="1491"/>
      <c r="BI92" s="93"/>
    </row>
    <row r="93" spans="1:70" s="26" customFormat="1" ht="16.5" thickBot="1">
      <c r="A93" s="198"/>
      <c r="B93" s="1"/>
      <c r="C93" s="1"/>
      <c r="D93" s="1"/>
      <c r="E93" s="1"/>
      <c r="F93" s="1"/>
      <c r="G93" s="1"/>
      <c r="H93" s="1"/>
      <c r="I93" s="1"/>
      <c r="J93" s="1"/>
      <c r="K93" s="1"/>
      <c r="L93" s="1"/>
      <c r="M93" s="1"/>
      <c r="N93" s="1"/>
      <c r="O93" s="1"/>
      <c r="P93" s="1"/>
      <c r="Q93" s="198"/>
      <c r="R93" s="198"/>
      <c r="S93" s="198"/>
      <c r="T93" s="1868" t="s">
        <v>1348</v>
      </c>
      <c r="U93" s="1"/>
      <c r="V93" s="1"/>
      <c r="W93" s="1"/>
      <c r="X93" s="1"/>
      <c r="Y93" s="637" t="s">
        <v>1349</v>
      </c>
      <c r="Z93" s="30"/>
      <c r="AA93" s="1908"/>
      <c r="AB93" s="16">
        <f t="shared" ref="AB93:BA93" si="50">AB80/$AA80-1</f>
        <v>-3.0848079851224064E-2</v>
      </c>
      <c r="AC93" s="16">
        <f t="shared" si="50"/>
        <v>-6.9827647114752867E-2</v>
      </c>
      <c r="AD93" s="16">
        <f t="shared" si="50"/>
        <v>-0.10164970172457122</v>
      </c>
      <c r="AE93" s="16">
        <f t="shared" si="50"/>
        <v>-0.13322035268272125</v>
      </c>
      <c r="AF93" s="16">
        <f t="shared" si="50"/>
        <v>-0.10439936535380256</v>
      </c>
      <c r="AG93" s="16">
        <f t="shared" si="50"/>
        <v>-8.733531987864207E-2</v>
      </c>
      <c r="AH93" s="16">
        <f t="shared" si="50"/>
        <v>-9.3326453850274604E-2</v>
      </c>
      <c r="AI93" s="16">
        <f t="shared" si="50"/>
        <v>-0.1595720594453599</v>
      </c>
      <c r="AJ93" s="16">
        <f t="shared" si="50"/>
        <v>-0.15594576160590568</v>
      </c>
      <c r="AK93" s="16">
        <f t="shared" si="50"/>
        <v>-0.14490999751838907</v>
      </c>
      <c r="AL93" s="16">
        <f t="shared" si="50"/>
        <v>-0.21622508419345554</v>
      </c>
      <c r="AM93" s="16">
        <f t="shared" si="50"/>
        <v>-0.25581168761835493</v>
      </c>
      <c r="AN93" s="16">
        <f t="shared" si="50"/>
        <v>-0.28282608709890722</v>
      </c>
      <c r="AO93" s="16">
        <f t="shared" si="50"/>
        <v>-0.3065010966217302</v>
      </c>
      <c r="AP93" s="16">
        <f t="shared" si="50"/>
        <v>-0.31532133176567212</v>
      </c>
      <c r="AQ93" s="16">
        <f t="shared" si="50"/>
        <v>-0.32517271325396502</v>
      </c>
      <c r="AR93" s="16">
        <f t="shared" si="50"/>
        <v>-0.32382923429604027</v>
      </c>
      <c r="AS93" s="16">
        <f t="shared" si="50"/>
        <v>-0.38787863385587851</v>
      </c>
      <c r="AT93" s="16">
        <f t="shared" si="50"/>
        <v>-0.44054967306970383</v>
      </c>
      <c r="AU93" s="16">
        <f t="shared" si="50"/>
        <v>-0.45652550008522363</v>
      </c>
      <c r="AV93" s="16">
        <f t="shared" si="50"/>
        <v>-0.47444474101712386</v>
      </c>
      <c r="AW93" s="16">
        <f t="shared" si="50"/>
        <v>-0.47267209202792415</v>
      </c>
      <c r="AX93" s="16">
        <f t="shared" si="50"/>
        <v>-0.47146568309319015</v>
      </c>
      <c r="AY93" s="16">
        <f t="shared" si="50"/>
        <v>-0.48730146534963392</v>
      </c>
      <c r="AZ93" s="16">
        <f t="shared" si="50"/>
        <v>-0.50938084650520266</v>
      </c>
      <c r="BA93" s="16">
        <f t="shared" si="50"/>
        <v>-0.52056065507338101</v>
      </c>
      <c r="BB93" s="16">
        <f t="shared" ref="BB93" si="51">BB80/$AA80-1</f>
        <v>-0.5377901471198363</v>
      </c>
      <c r="BC93" s="16">
        <f t="shared" si="37"/>
        <v>-0.53239940263365759</v>
      </c>
      <c r="BD93" s="16">
        <f t="shared" si="37"/>
        <v>-1</v>
      </c>
      <c r="BE93" s="16">
        <f t="shared" si="37"/>
        <v>-1</v>
      </c>
      <c r="BF93" s="27"/>
      <c r="BG93" s="27"/>
      <c r="BH93" s="1491"/>
      <c r="BI93" s="93"/>
    </row>
    <row r="94" spans="1:70" s="26" customFormat="1" ht="14.5" thickTop="1">
      <c r="A94" s="198"/>
      <c r="B94" s="1"/>
      <c r="C94" s="1"/>
      <c r="D94" s="1"/>
      <c r="E94" s="1"/>
      <c r="F94" s="1"/>
      <c r="G94" s="1"/>
      <c r="H94" s="1"/>
      <c r="I94" s="1"/>
      <c r="J94" s="1"/>
      <c r="K94" s="1"/>
      <c r="L94" s="1"/>
      <c r="M94" s="1"/>
      <c r="N94" s="1"/>
      <c r="O94" s="1"/>
      <c r="P94" s="1"/>
      <c r="Q94" s="1"/>
      <c r="R94" s="1"/>
      <c r="S94" s="1"/>
      <c r="T94" s="638" t="s">
        <v>58</v>
      </c>
      <c r="U94" s="1"/>
      <c r="V94" s="1"/>
      <c r="W94" s="1"/>
      <c r="X94" s="1"/>
      <c r="Y94" s="638" t="s">
        <v>0</v>
      </c>
      <c r="Z94" s="31"/>
      <c r="AA94" s="1850"/>
      <c r="AB94" s="17">
        <f t="shared" ref="AB94:BA94" si="52">AB81/$AA81-1</f>
        <v>9.8630122034857326E-3</v>
      </c>
      <c r="AC94" s="17">
        <f t="shared" si="52"/>
        <v>1.7972635752217414E-2</v>
      </c>
      <c r="AD94" s="17">
        <f t="shared" si="52"/>
        <v>1.1679547729325668E-2</v>
      </c>
      <c r="AE94" s="17">
        <f t="shared" si="52"/>
        <v>5.8838312225511169E-2</v>
      </c>
      <c r="AF94" s="17">
        <f t="shared" si="52"/>
        <v>6.9377400882806528E-2</v>
      </c>
      <c r="AG94" s="17">
        <f t="shared" si="52"/>
        <v>7.9653963465988076E-2</v>
      </c>
      <c r="AH94" s="17">
        <f t="shared" si="52"/>
        <v>7.3710400336576942E-2</v>
      </c>
      <c r="AI94" s="17">
        <f t="shared" si="52"/>
        <v>3.9273246611999824E-2</v>
      </c>
      <c r="AJ94" s="17">
        <f t="shared" si="52"/>
        <v>7.0711298696976455E-2</v>
      </c>
      <c r="AK94" s="17">
        <f t="shared" si="52"/>
        <v>9.0390891774159821E-2</v>
      </c>
      <c r="AL94" s="17">
        <f t="shared" si="52"/>
        <v>7.7435359959816097E-2</v>
      </c>
      <c r="AM94" s="17">
        <f t="shared" si="52"/>
        <v>0.10234288562532834</v>
      </c>
      <c r="AN94" s="17">
        <f t="shared" si="52"/>
        <v>0.10925292832684108</v>
      </c>
      <c r="AO94" s="17">
        <f t="shared" si="52"/>
        <v>0.10507871234595356</v>
      </c>
      <c r="AP94" s="17">
        <f t="shared" si="52"/>
        <v>0.11116200905267148</v>
      </c>
      <c r="AQ94" s="17">
        <f t="shared" si="52"/>
        <v>9.1147341521929492E-2</v>
      </c>
      <c r="AR94" s="17">
        <f t="shared" si="52"/>
        <v>0.1216878245737183</v>
      </c>
      <c r="AS94" s="17">
        <f t="shared" si="52"/>
        <v>6.0773283027261149E-2</v>
      </c>
      <c r="AT94" s="17">
        <f t="shared" si="52"/>
        <v>1.0763359264485128E-3</v>
      </c>
      <c r="AU94" s="17">
        <f t="shared" si="52"/>
        <v>4.5197845504704182E-2</v>
      </c>
      <c r="AV94" s="17">
        <f t="shared" si="52"/>
        <v>8.8154546176217208E-2</v>
      </c>
      <c r="AW94" s="17">
        <f t="shared" si="52"/>
        <v>0.12355271056046191</v>
      </c>
      <c r="AX94" s="17">
        <f t="shared" si="52"/>
        <v>0.13152030264275849</v>
      </c>
      <c r="AY94" s="17">
        <f t="shared" si="52"/>
        <v>8.7075209012053234E-2</v>
      </c>
      <c r="AZ94" s="17">
        <f t="shared" si="52"/>
        <v>5.2461785438893793E-2</v>
      </c>
      <c r="BA94" s="17">
        <f t="shared" si="52"/>
        <v>3.5572130269882152E-2</v>
      </c>
      <c r="BB94" s="17">
        <f t="shared" ref="BB94" si="53">BB81/$AA81-1</f>
        <v>2.2222742104417437E-2</v>
      </c>
      <c r="BC94" s="17">
        <f t="shared" si="37"/>
        <v>-2.2444528467273073E-2</v>
      </c>
      <c r="BD94" s="17">
        <f t="shared" si="37"/>
        <v>-1</v>
      </c>
      <c r="BE94" s="17">
        <f t="shared" si="37"/>
        <v>-1</v>
      </c>
      <c r="BF94" s="28"/>
      <c r="BG94" s="28"/>
      <c r="BH94" s="198"/>
      <c r="BI94" s="93"/>
    </row>
    <row r="95" spans="1:70" s="26" customFormat="1">
      <c r="A95" s="198"/>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98"/>
      <c r="BI95" s="93"/>
    </row>
    <row r="96" spans="1:70">
      <c r="T96" s="201" t="s">
        <v>279</v>
      </c>
      <c r="Y96" s="1" t="s">
        <v>757</v>
      </c>
      <c r="BH96" s="1471"/>
    </row>
    <row r="97" spans="1:61">
      <c r="T97" s="771"/>
      <c r="Y97" s="771"/>
      <c r="Z97" s="194"/>
      <c r="AA97" s="10">
        <v>1990</v>
      </c>
      <c r="AB97" s="10">
        <f t="shared" ref="AB97:BE97" si="54">AA97+1</f>
        <v>1991</v>
      </c>
      <c r="AC97" s="10">
        <f t="shared" si="54"/>
        <v>1992</v>
      </c>
      <c r="AD97" s="10">
        <f t="shared" si="54"/>
        <v>1993</v>
      </c>
      <c r="AE97" s="10">
        <f t="shared" si="54"/>
        <v>1994</v>
      </c>
      <c r="AF97" s="10">
        <f t="shared" si="54"/>
        <v>1995</v>
      </c>
      <c r="AG97" s="10">
        <f t="shared" si="54"/>
        <v>1996</v>
      </c>
      <c r="AH97" s="10">
        <f t="shared" si="54"/>
        <v>1997</v>
      </c>
      <c r="AI97" s="10">
        <f t="shared" si="54"/>
        <v>1998</v>
      </c>
      <c r="AJ97" s="10">
        <f t="shared" si="54"/>
        <v>1999</v>
      </c>
      <c r="AK97" s="10">
        <f t="shared" si="54"/>
        <v>2000</v>
      </c>
      <c r="AL97" s="10">
        <f t="shared" si="54"/>
        <v>2001</v>
      </c>
      <c r="AM97" s="10">
        <f t="shared" si="54"/>
        <v>2002</v>
      </c>
      <c r="AN97" s="10">
        <f t="shared" si="54"/>
        <v>2003</v>
      </c>
      <c r="AO97" s="10">
        <f t="shared" si="54"/>
        <v>2004</v>
      </c>
      <c r="AP97" s="10">
        <f t="shared" si="54"/>
        <v>2005</v>
      </c>
      <c r="AQ97" s="10">
        <f t="shared" si="54"/>
        <v>2006</v>
      </c>
      <c r="AR97" s="10">
        <f t="shared" si="54"/>
        <v>2007</v>
      </c>
      <c r="AS97" s="10">
        <f t="shared" si="54"/>
        <v>2008</v>
      </c>
      <c r="AT97" s="10">
        <f t="shared" si="54"/>
        <v>2009</v>
      </c>
      <c r="AU97" s="10">
        <f t="shared" si="54"/>
        <v>2010</v>
      </c>
      <c r="AV97" s="10">
        <f t="shared" si="54"/>
        <v>2011</v>
      </c>
      <c r="AW97" s="10">
        <f t="shared" si="54"/>
        <v>2012</v>
      </c>
      <c r="AX97" s="10">
        <f t="shared" si="54"/>
        <v>2013</v>
      </c>
      <c r="AY97" s="10">
        <f t="shared" si="54"/>
        <v>2014</v>
      </c>
      <c r="AZ97" s="10">
        <f t="shared" si="54"/>
        <v>2015</v>
      </c>
      <c r="BA97" s="10">
        <f t="shared" si="54"/>
        <v>2016</v>
      </c>
      <c r="BB97" s="10">
        <f t="shared" si="54"/>
        <v>2017</v>
      </c>
      <c r="BC97" s="10">
        <f>BB97+1</f>
        <v>2018</v>
      </c>
      <c r="BD97" s="10">
        <f t="shared" si="54"/>
        <v>2019</v>
      </c>
      <c r="BE97" s="10">
        <f t="shared" si="54"/>
        <v>2020</v>
      </c>
      <c r="BF97" s="10" t="s">
        <v>23</v>
      </c>
      <c r="BG97" s="10" t="s">
        <v>2</v>
      </c>
      <c r="BH97" s="1491"/>
    </row>
    <row r="98" spans="1:61">
      <c r="T98" s="772" t="s">
        <v>276</v>
      </c>
      <c r="Y98" s="1223" t="s">
        <v>527</v>
      </c>
      <c r="Z98" s="29"/>
      <c r="AA98" s="1902"/>
      <c r="AB98" s="235"/>
      <c r="AC98" s="235"/>
      <c r="AD98" s="235"/>
      <c r="AE98" s="235"/>
      <c r="AF98" s="235"/>
      <c r="AG98" s="235"/>
      <c r="AH98" s="235"/>
      <c r="AI98" s="235"/>
      <c r="AJ98" s="235"/>
      <c r="AK98" s="235"/>
      <c r="AL98" s="235"/>
      <c r="AM98" s="235"/>
      <c r="AN98" s="235"/>
      <c r="AO98" s="235"/>
      <c r="AP98" s="1909"/>
      <c r="AQ98" s="607" t="s">
        <v>80</v>
      </c>
      <c r="AR98" s="607" t="s">
        <v>80</v>
      </c>
      <c r="AS98" s="607" t="s">
        <v>80</v>
      </c>
      <c r="AT98" s="607" t="s">
        <v>80</v>
      </c>
      <c r="AU98" s="607" t="s">
        <v>80</v>
      </c>
      <c r="AV98" s="607" t="s">
        <v>80</v>
      </c>
      <c r="AW98" s="607" t="s">
        <v>80</v>
      </c>
      <c r="AX98" s="607" t="s">
        <v>80</v>
      </c>
      <c r="AY98" s="607" t="s">
        <v>80</v>
      </c>
      <c r="AZ98" s="607" t="s">
        <v>80</v>
      </c>
      <c r="BA98" s="607" t="s">
        <v>80</v>
      </c>
      <c r="BB98" s="607" t="s">
        <v>80</v>
      </c>
      <c r="BC98" s="607" t="s">
        <v>80</v>
      </c>
      <c r="BD98" s="607" t="s">
        <v>80</v>
      </c>
      <c r="BE98" s="607" t="s">
        <v>80</v>
      </c>
      <c r="BF98" s="25"/>
      <c r="BG98" s="25"/>
      <c r="BH98" s="1491"/>
    </row>
    <row r="99" spans="1:61" s="26" customFormat="1">
      <c r="A99" s="198"/>
      <c r="B99" s="1"/>
      <c r="C99" s="1"/>
      <c r="D99" s="1"/>
      <c r="E99" s="1"/>
      <c r="F99" s="1"/>
      <c r="G99" s="1"/>
      <c r="H99" s="1"/>
      <c r="I99" s="1"/>
      <c r="J99" s="1"/>
      <c r="K99" s="1"/>
      <c r="L99" s="1"/>
      <c r="M99" s="1"/>
      <c r="N99" s="1"/>
      <c r="O99" s="1"/>
      <c r="P99" s="1"/>
      <c r="Q99" s="1"/>
      <c r="R99" s="1"/>
      <c r="S99" s="1"/>
      <c r="T99" s="636" t="s">
        <v>136</v>
      </c>
      <c r="U99" s="1"/>
      <c r="V99" s="1"/>
      <c r="W99" s="1"/>
      <c r="X99" s="1"/>
      <c r="Y99" s="636" t="s">
        <v>475</v>
      </c>
      <c r="Z99" s="29"/>
      <c r="AA99" s="1902"/>
      <c r="AB99" s="235"/>
      <c r="AC99" s="235"/>
      <c r="AD99" s="235"/>
      <c r="AE99" s="235"/>
      <c r="AF99" s="235"/>
      <c r="AG99" s="235"/>
      <c r="AH99" s="235"/>
      <c r="AI99" s="235"/>
      <c r="AJ99" s="235"/>
      <c r="AK99" s="235"/>
      <c r="AL99" s="235"/>
      <c r="AM99" s="235"/>
      <c r="AN99" s="235"/>
      <c r="AO99" s="235"/>
      <c r="AP99" s="235"/>
      <c r="AQ99" s="15">
        <f t="shared" ref="AQ99:BA100" si="55">AQ73/$AP73-1</f>
        <v>-1.7132980927103025E-2</v>
      </c>
      <c r="AR99" s="15">
        <f t="shared" si="55"/>
        <v>3.1337231370221152E-2</v>
      </c>
      <c r="AS99" s="15">
        <f t="shared" si="55"/>
        <v>1.0530820742242097E-2</v>
      </c>
      <c r="AT99" s="15">
        <f t="shared" si="55"/>
        <v>-1.6634872389655886E-2</v>
      </c>
      <c r="AU99" s="15">
        <f t="shared" si="55"/>
        <v>1.6350887290803584E-2</v>
      </c>
      <c r="AV99" s="15">
        <f t="shared" si="55"/>
        <v>2.6582233081130502E-2</v>
      </c>
      <c r="AW99" s="15">
        <f t="shared" si="55"/>
        <v>4.5188352443921609E-2</v>
      </c>
      <c r="AX99" s="15">
        <f t="shared" si="55"/>
        <v>3.6373643269448586E-2</v>
      </c>
      <c r="AY99" s="15">
        <f t="shared" si="55"/>
        <v>-2.7288166363895416E-2</v>
      </c>
      <c r="AZ99" s="15">
        <f t="shared" si="55"/>
        <v>-5.4214245683042117E-2</v>
      </c>
      <c r="BA99" s="1614">
        <f t="shared" si="55"/>
        <v>-1.0351732547125625E-2</v>
      </c>
      <c r="BB99" s="15">
        <f t="shared" ref="BB99" si="56">BB73/$AP73-1</f>
        <v>-6.4997461932723488E-2</v>
      </c>
      <c r="BC99" s="15">
        <f t="shared" ref="BC99:BE107" si="57">BC73/$AP73-1</f>
        <v>-7.2038085909440386E-2</v>
      </c>
      <c r="BD99" s="15">
        <f t="shared" si="57"/>
        <v>-1</v>
      </c>
      <c r="BE99" s="15">
        <f t="shared" si="57"/>
        <v>-1</v>
      </c>
      <c r="BF99" s="25"/>
      <c r="BG99" s="25"/>
      <c r="BH99" s="1491"/>
    </row>
    <row r="100" spans="1:61" s="26" customFormat="1">
      <c r="A100" s="198"/>
      <c r="B100" s="1"/>
      <c r="C100" s="1"/>
      <c r="D100" s="1"/>
      <c r="E100" s="1"/>
      <c r="F100" s="1"/>
      <c r="G100" s="1"/>
      <c r="H100" s="1"/>
      <c r="I100" s="1"/>
      <c r="J100" s="1"/>
      <c r="K100" s="1"/>
      <c r="L100" s="1"/>
      <c r="M100" s="1"/>
      <c r="N100" s="1"/>
      <c r="O100" s="1"/>
      <c r="P100" s="1"/>
      <c r="Q100" s="1"/>
      <c r="R100" s="1"/>
      <c r="S100" s="1"/>
      <c r="T100" s="636" t="s">
        <v>137</v>
      </c>
      <c r="U100" s="1"/>
      <c r="V100" s="1"/>
      <c r="W100" s="1"/>
      <c r="X100" s="1"/>
      <c r="Y100" s="636" t="s">
        <v>476</v>
      </c>
      <c r="Z100" s="29"/>
      <c r="AA100" s="1902"/>
      <c r="AB100" s="235"/>
      <c r="AC100" s="235"/>
      <c r="AD100" s="235"/>
      <c r="AE100" s="235"/>
      <c r="AF100" s="235"/>
      <c r="AG100" s="235"/>
      <c r="AH100" s="235"/>
      <c r="AI100" s="235"/>
      <c r="AJ100" s="235"/>
      <c r="AK100" s="235"/>
      <c r="AL100" s="235"/>
      <c r="AM100" s="235"/>
      <c r="AN100" s="235"/>
      <c r="AO100" s="235"/>
      <c r="AP100" s="235"/>
      <c r="AQ100" s="15">
        <f t="shared" ref="AQ100:BA100" si="58">AQ74/$AP74-1</f>
        <v>-1.3371661698970638E-2</v>
      </c>
      <c r="AR100" s="15">
        <f t="shared" si="58"/>
        <v>1.0836753439221747E-2</v>
      </c>
      <c r="AS100" s="15">
        <f t="shared" si="58"/>
        <v>-8.3572894929061725E-2</v>
      </c>
      <c r="AT100" s="15">
        <f t="shared" si="58"/>
        <v>-0.1375593833170371</v>
      </c>
      <c r="AU100" s="15">
        <f t="shared" si="58"/>
        <v>-7.945503602988746E-2</v>
      </c>
      <c r="AV100" s="15">
        <f t="shared" si="58"/>
        <v>-4.824355660356805E-2</v>
      </c>
      <c r="AW100" s="15">
        <f t="shared" si="58"/>
        <v>-2.3444293779579239E-2</v>
      </c>
      <c r="AX100" s="15">
        <f t="shared" si="55"/>
        <v>-9.5893543806243597E-3</v>
      </c>
      <c r="AY100" s="15">
        <f t="shared" si="58"/>
        <v>-4.5498121092530042E-2</v>
      </c>
      <c r="AZ100" s="15">
        <f t="shared" si="58"/>
        <v>-8.1302643116850537E-2</v>
      </c>
      <c r="BA100" s="15">
        <f t="shared" si="58"/>
        <v>-0.10729230258425348</v>
      </c>
      <c r="BB100" s="15">
        <f t="shared" ref="BB100" si="59">BB74/$AP74-1</f>
        <v>-0.12322852657789374</v>
      </c>
      <c r="BC100" s="15">
        <f t="shared" si="57"/>
        <v>-0.14863910330755292</v>
      </c>
      <c r="BD100" s="15">
        <f t="shared" si="57"/>
        <v>-1</v>
      </c>
      <c r="BE100" s="15">
        <f t="shared" si="57"/>
        <v>-1</v>
      </c>
      <c r="BF100" s="25"/>
      <c r="BG100" s="25"/>
      <c r="BH100" s="1491"/>
    </row>
    <row r="101" spans="1:61" s="26" customFormat="1">
      <c r="A101" s="198"/>
      <c r="B101" s="1"/>
      <c r="C101" s="1"/>
      <c r="D101" s="1"/>
      <c r="E101" s="1"/>
      <c r="F101" s="1"/>
      <c r="G101" s="1"/>
      <c r="H101" s="1"/>
      <c r="I101" s="1"/>
      <c r="J101" s="1"/>
      <c r="K101" s="1"/>
      <c r="L101" s="1"/>
      <c r="M101" s="1"/>
      <c r="N101" s="1"/>
      <c r="O101" s="1"/>
      <c r="P101" s="1"/>
      <c r="Q101" s="1"/>
      <c r="R101" s="1"/>
      <c r="S101" s="1"/>
      <c r="T101" s="636" t="s">
        <v>138</v>
      </c>
      <c r="U101" s="1"/>
      <c r="V101" s="1"/>
      <c r="W101" s="1"/>
      <c r="X101" s="1"/>
      <c r="Y101" s="636" t="s">
        <v>453</v>
      </c>
      <c r="Z101" s="29"/>
      <c r="AA101" s="1902"/>
      <c r="AB101" s="235"/>
      <c r="AC101" s="235"/>
      <c r="AD101" s="235"/>
      <c r="AE101" s="235"/>
      <c r="AF101" s="235"/>
      <c r="AG101" s="235"/>
      <c r="AH101" s="235"/>
      <c r="AI101" s="235"/>
      <c r="AJ101" s="235"/>
      <c r="AK101" s="235"/>
      <c r="AL101" s="235"/>
      <c r="AM101" s="235"/>
      <c r="AN101" s="235"/>
      <c r="AO101" s="235"/>
      <c r="AP101" s="235"/>
      <c r="AQ101" s="15">
        <f t="shared" ref="AQ101:BA102" si="60">AQ75/$AP75-1</f>
        <v>-1.1864334558673306E-2</v>
      </c>
      <c r="AR101" s="15">
        <f t="shared" si="60"/>
        <v>-2.0141857576666422E-2</v>
      </c>
      <c r="AS101" s="15">
        <f t="shared" si="60"/>
        <v>-5.1593561876792537E-2</v>
      </c>
      <c r="AT101" s="15">
        <f t="shared" si="60"/>
        <v>-6.6426707640144578E-2</v>
      </c>
      <c r="AU101" s="15">
        <f t="shared" si="60"/>
        <v>-6.3003695334897469E-2</v>
      </c>
      <c r="AV101" s="15">
        <f t="shared" si="60"/>
        <v>-7.7753043223634521E-2</v>
      </c>
      <c r="AW101" s="15">
        <f t="shared" si="60"/>
        <v>-7.0405118825247026E-2</v>
      </c>
      <c r="AX101" s="15">
        <f t="shared" si="60"/>
        <v>-8.1581847386357098E-2</v>
      </c>
      <c r="AY101" s="15">
        <f t="shared" si="60"/>
        <v>-0.10357897314784581</v>
      </c>
      <c r="AZ101" s="15">
        <f t="shared" si="60"/>
        <v>-0.10961766592423405</v>
      </c>
      <c r="BA101" s="15">
        <f t="shared" si="60"/>
        <v>-0.11821743258070627</v>
      </c>
      <c r="BB101" s="15">
        <f t="shared" ref="BB101" si="61">BB75/$AP75-1</f>
        <v>-0.12582145382557497</v>
      </c>
      <c r="BC101" s="15">
        <f t="shared" si="57"/>
        <v>-0.13820053142437083</v>
      </c>
      <c r="BD101" s="15">
        <f t="shared" si="57"/>
        <v>-1</v>
      </c>
      <c r="BE101" s="15">
        <f t="shared" si="57"/>
        <v>-1</v>
      </c>
      <c r="BF101" s="25"/>
      <c r="BG101" s="25"/>
      <c r="BH101" s="1491"/>
    </row>
    <row r="102" spans="1:61" s="26" customFormat="1">
      <c r="A102" s="198"/>
      <c r="B102" s="1"/>
      <c r="C102" s="1"/>
      <c r="D102" s="1"/>
      <c r="E102" s="1"/>
      <c r="F102" s="1"/>
      <c r="G102" s="1"/>
      <c r="H102" s="1"/>
      <c r="I102" s="1"/>
      <c r="J102" s="1"/>
      <c r="K102" s="1"/>
      <c r="L102" s="1"/>
      <c r="M102" s="1"/>
      <c r="N102" s="1"/>
      <c r="O102" s="1"/>
      <c r="P102" s="1"/>
      <c r="Q102" s="1"/>
      <c r="R102" s="1"/>
      <c r="S102" s="1"/>
      <c r="T102" s="636" t="s">
        <v>139</v>
      </c>
      <c r="U102" s="1"/>
      <c r="V102" s="1"/>
      <c r="W102" s="1"/>
      <c r="X102" s="1"/>
      <c r="Y102" s="40" t="s">
        <v>550</v>
      </c>
      <c r="Z102" s="29"/>
      <c r="AA102" s="1902"/>
      <c r="AB102" s="235"/>
      <c r="AC102" s="235"/>
      <c r="AD102" s="235"/>
      <c r="AE102" s="235"/>
      <c r="AF102" s="235"/>
      <c r="AG102" s="235"/>
      <c r="AH102" s="235"/>
      <c r="AI102" s="235"/>
      <c r="AJ102" s="235"/>
      <c r="AK102" s="235"/>
      <c r="AL102" s="235"/>
      <c r="AM102" s="235"/>
      <c r="AN102" s="235"/>
      <c r="AO102" s="235"/>
      <c r="AP102" s="235"/>
      <c r="AQ102" s="15">
        <f t="shared" ref="AQ102:BA102" si="62">AQ76/$AP76-1</f>
        <v>-1.465528100809621E-2</v>
      </c>
      <c r="AR102" s="15">
        <f t="shared" si="62"/>
        <v>2.9208051092914467E-2</v>
      </c>
      <c r="AS102" s="1614">
        <f t="shared" si="62"/>
        <v>-2.5312644311409338E-3</v>
      </c>
      <c r="AT102" s="15">
        <f t="shared" si="62"/>
        <v>-0.10988439739421063</v>
      </c>
      <c r="AU102" s="15">
        <f t="shared" si="62"/>
        <v>-9.2208178057088364E-2</v>
      </c>
      <c r="AV102" s="15">
        <f t="shared" si="62"/>
        <v>1.2188582681971649E-2</v>
      </c>
      <c r="AW102" s="15">
        <f t="shared" si="62"/>
        <v>3.4694353096576647E-2</v>
      </c>
      <c r="AX102" s="15">
        <f t="shared" si="62"/>
        <v>7.8002348652234543E-2</v>
      </c>
      <c r="AY102" s="15">
        <f t="shared" si="62"/>
        <v>4.2319605987656495E-2</v>
      </c>
      <c r="AZ102" s="15">
        <f t="shared" si="60"/>
        <v>-6.6128160797250812E-3</v>
      </c>
      <c r="BA102" s="15">
        <f t="shared" si="62"/>
        <v>-3.8147028583039311E-2</v>
      </c>
      <c r="BB102" s="15">
        <f t="shared" ref="BB102" si="63">BB76/$AP76-1</f>
        <v>-4.8900797665994422E-2</v>
      </c>
      <c r="BC102" s="15">
        <f t="shared" si="57"/>
        <v>-0.11137346161064221</v>
      </c>
      <c r="BD102" s="15">
        <f t="shared" si="57"/>
        <v>-1</v>
      </c>
      <c r="BE102" s="15">
        <f t="shared" si="57"/>
        <v>-1</v>
      </c>
      <c r="BF102" s="25"/>
      <c r="BG102" s="25"/>
      <c r="BH102" s="1491"/>
      <c r="BI102" s="365"/>
    </row>
    <row r="103" spans="1:61" s="26" customFormat="1">
      <c r="A103" s="198"/>
      <c r="B103" s="1"/>
      <c r="C103" s="1"/>
      <c r="D103" s="1"/>
      <c r="E103" s="1"/>
      <c r="F103" s="1"/>
      <c r="G103" s="1"/>
      <c r="H103" s="1"/>
      <c r="I103" s="1"/>
      <c r="J103" s="1"/>
      <c r="K103" s="1"/>
      <c r="L103" s="1"/>
      <c r="M103" s="1"/>
      <c r="N103" s="1"/>
      <c r="O103" s="1"/>
      <c r="P103" s="1"/>
      <c r="Q103" s="1"/>
      <c r="R103" s="1"/>
      <c r="S103" s="1"/>
      <c r="T103" s="636" t="s">
        <v>140</v>
      </c>
      <c r="U103" s="1"/>
      <c r="V103" s="1"/>
      <c r="W103" s="1"/>
      <c r="X103" s="1"/>
      <c r="Y103" s="636" t="s">
        <v>477</v>
      </c>
      <c r="Z103" s="29"/>
      <c r="AA103" s="1902"/>
      <c r="AB103" s="235"/>
      <c r="AC103" s="235"/>
      <c r="AD103" s="235"/>
      <c r="AE103" s="235"/>
      <c r="AF103" s="235"/>
      <c r="AG103" s="235"/>
      <c r="AH103" s="235"/>
      <c r="AI103" s="235"/>
      <c r="AJ103" s="235"/>
      <c r="AK103" s="235"/>
      <c r="AL103" s="235"/>
      <c r="AM103" s="235"/>
      <c r="AN103" s="235"/>
      <c r="AO103" s="235"/>
      <c r="AP103" s="235"/>
      <c r="AQ103" s="15">
        <f t="shared" ref="AQ103:BA104" si="64">AQ77/$AP77-1</f>
        <v>-5.0101966180505664E-2</v>
      </c>
      <c r="AR103" s="15">
        <f t="shared" si="64"/>
        <v>1.3668739142669306E-2</v>
      </c>
      <c r="AS103" s="15">
        <f t="shared" si="64"/>
        <v>-1.4441890733326246E-2</v>
      </c>
      <c r="AT103" s="15">
        <f t="shared" si="64"/>
        <v>-5.0434932038952218E-2</v>
      </c>
      <c r="AU103" s="15">
        <f t="shared" si="64"/>
        <v>4.9166055757753124E-2</v>
      </c>
      <c r="AV103" s="15">
        <f t="shared" si="64"/>
        <v>0.13698412873572363</v>
      </c>
      <c r="AW103" s="15">
        <f t="shared" si="64"/>
        <v>0.24282668929803797</v>
      </c>
      <c r="AX103" s="15">
        <f t="shared" si="64"/>
        <v>0.21886742052529851</v>
      </c>
      <c r="AY103" s="15">
        <f t="shared" si="64"/>
        <v>0.13455844700191255</v>
      </c>
      <c r="AZ103" s="15">
        <f t="shared" si="64"/>
        <v>9.4305220149854874E-2</v>
      </c>
      <c r="BA103" s="15">
        <f t="shared" si="64"/>
        <v>8.383109289762114E-2</v>
      </c>
      <c r="BB103" s="15">
        <f t="shared" ref="BB103" si="65">BB77/$AP77-1</f>
        <v>9.3408374342999867E-2</v>
      </c>
      <c r="BC103" s="15">
        <f t="shared" si="57"/>
        <v>-2.8189298245327565E-2</v>
      </c>
      <c r="BD103" s="15">
        <f t="shared" si="57"/>
        <v>-1</v>
      </c>
      <c r="BE103" s="15">
        <f t="shared" si="57"/>
        <v>-1</v>
      </c>
      <c r="BF103" s="25"/>
      <c r="BG103" s="25"/>
      <c r="BH103" s="1491"/>
    </row>
    <row r="104" spans="1:61" s="26" customFormat="1">
      <c r="A104" s="198"/>
      <c r="B104" s="1"/>
      <c r="C104" s="1"/>
      <c r="D104" s="1"/>
      <c r="E104" s="1"/>
      <c r="F104" s="1"/>
      <c r="G104" s="1"/>
      <c r="H104" s="1"/>
      <c r="I104" s="1"/>
      <c r="J104" s="1"/>
      <c r="K104" s="1"/>
      <c r="L104" s="1"/>
      <c r="M104" s="1"/>
      <c r="N104" s="1"/>
      <c r="O104" s="1"/>
      <c r="P104" s="1"/>
      <c r="Q104" s="1"/>
      <c r="R104" s="1"/>
      <c r="S104" s="1"/>
      <c r="T104" s="1456" t="s">
        <v>1059</v>
      </c>
      <c r="U104" s="1"/>
      <c r="V104" s="1"/>
      <c r="W104" s="1"/>
      <c r="X104" s="1"/>
      <c r="Y104" s="636" t="s">
        <v>1247</v>
      </c>
      <c r="Z104" s="29"/>
      <c r="AA104" s="1902"/>
      <c r="AB104" s="235"/>
      <c r="AC104" s="235"/>
      <c r="AD104" s="235"/>
      <c r="AE104" s="235"/>
      <c r="AF104" s="235"/>
      <c r="AG104" s="235"/>
      <c r="AH104" s="235"/>
      <c r="AI104" s="235"/>
      <c r="AJ104" s="235"/>
      <c r="AK104" s="235"/>
      <c r="AL104" s="235"/>
      <c r="AM104" s="235"/>
      <c r="AN104" s="235"/>
      <c r="AO104" s="235"/>
      <c r="AP104" s="235"/>
      <c r="AQ104" s="15">
        <f t="shared" si="64"/>
        <v>5.8330157454604681E-3</v>
      </c>
      <c r="AR104" s="15">
        <f t="shared" si="64"/>
        <v>-8.4495421158430339E-3</v>
      </c>
      <c r="AS104" s="15">
        <f t="shared" ref="AS104:BA105" si="66">AS78/$AP78-1</f>
        <v>-8.5812497115472675E-2</v>
      </c>
      <c r="AT104" s="15">
        <f t="shared" si="66"/>
        <v>-0.18450253134029349</v>
      </c>
      <c r="AU104" s="15">
        <f t="shared" si="66"/>
        <v>-0.16593120051962829</v>
      </c>
      <c r="AV104" s="15">
        <f t="shared" si="66"/>
        <v>-0.16874520765775647</v>
      </c>
      <c r="AW104" s="15">
        <f t="shared" si="66"/>
        <v>-0.16787685406370667</v>
      </c>
      <c r="AX104" s="15">
        <f t="shared" si="66"/>
        <v>-0.13666235019477646</v>
      </c>
      <c r="AY104" s="15">
        <f t="shared" si="66"/>
        <v>-0.14737531047261743</v>
      </c>
      <c r="AZ104" s="15">
        <f t="shared" si="66"/>
        <v>-0.17182484343884963</v>
      </c>
      <c r="BA104" s="15">
        <f t="shared" si="66"/>
        <v>-0.17914361008150348</v>
      </c>
      <c r="BB104" s="15">
        <f t="shared" ref="BB104" si="67">BB78/$AP78-1</f>
        <v>-0.16790097827214079</v>
      </c>
      <c r="BC104" s="15">
        <f t="shared" si="57"/>
        <v>-0.17861433273015392</v>
      </c>
      <c r="BD104" s="15">
        <f t="shared" si="57"/>
        <v>-1</v>
      </c>
      <c r="BE104" s="15">
        <f t="shared" si="57"/>
        <v>-1</v>
      </c>
      <c r="BF104" s="25"/>
      <c r="BG104" s="25"/>
      <c r="BH104" s="1491"/>
    </row>
    <row r="105" spans="1:61" s="26" customFormat="1">
      <c r="A105" s="198"/>
      <c r="B105" s="1"/>
      <c r="C105" s="1"/>
      <c r="D105" s="1"/>
      <c r="E105" s="1"/>
      <c r="F105" s="1"/>
      <c r="G105" s="1"/>
      <c r="H105" s="1"/>
      <c r="I105" s="1"/>
      <c r="J105" s="1"/>
      <c r="K105" s="1"/>
      <c r="L105" s="1"/>
      <c r="M105" s="1"/>
      <c r="N105" s="1"/>
      <c r="O105" s="1"/>
      <c r="P105" s="1"/>
      <c r="Q105" s="1"/>
      <c r="R105" s="1"/>
      <c r="S105" s="1"/>
      <c r="T105" s="636" t="s">
        <v>141</v>
      </c>
      <c r="U105" s="1"/>
      <c r="V105" s="1"/>
      <c r="W105" s="1"/>
      <c r="X105" s="1"/>
      <c r="Y105" s="636" t="s">
        <v>478</v>
      </c>
      <c r="Z105" s="29"/>
      <c r="AA105" s="1902"/>
      <c r="AB105" s="235"/>
      <c r="AC105" s="235"/>
      <c r="AD105" s="235"/>
      <c r="AE105" s="235"/>
      <c r="AF105" s="235"/>
      <c r="AG105" s="235"/>
      <c r="AH105" s="235"/>
      <c r="AI105" s="235"/>
      <c r="AJ105" s="235"/>
      <c r="AK105" s="235"/>
      <c r="AL105" s="235"/>
      <c r="AM105" s="235"/>
      <c r="AN105" s="235"/>
      <c r="AO105" s="235"/>
      <c r="AP105" s="235"/>
      <c r="AQ105" s="15">
        <f t="shared" ref="AQ105:BA105" si="68">AQ79/$AP79-1</f>
        <v>-5.5381874659672037E-2</v>
      </c>
      <c r="AR105" s="15">
        <f t="shared" si="68"/>
        <v>-3.735228648131661E-2</v>
      </c>
      <c r="AS105" s="15">
        <f t="shared" si="66"/>
        <v>5.8154636945555449E-3</v>
      </c>
      <c r="AT105" s="15">
        <f t="shared" si="68"/>
        <v>-0.10984905534558442</v>
      </c>
      <c r="AU105" s="15">
        <f t="shared" si="68"/>
        <v>-9.3705922237845796E-2</v>
      </c>
      <c r="AV105" s="15">
        <f t="shared" si="68"/>
        <v>-0.11519034654438232</v>
      </c>
      <c r="AW105" s="15">
        <f t="shared" si="68"/>
        <v>-5.8138930387041654E-2</v>
      </c>
      <c r="AX105" s="15">
        <f t="shared" si="68"/>
        <v>-7.2669570341165834E-2</v>
      </c>
      <c r="AY105" s="15">
        <f t="shared" si="68"/>
        <v>-0.10030597539687236</v>
      </c>
      <c r="AZ105" s="15">
        <f t="shared" si="68"/>
        <v>-8.5599426787742128E-2</v>
      </c>
      <c r="BA105" s="15">
        <f t="shared" si="68"/>
        <v>-7.9222429348480339E-2</v>
      </c>
      <c r="BB105" s="15">
        <f t="shared" ref="BB105" si="69">BB79/$AP79-1</f>
        <v>-6.8430858715983089E-2</v>
      </c>
      <c r="BC105" s="15">
        <f t="shared" si="57"/>
        <v>-8.6291283835818189E-2</v>
      </c>
      <c r="BD105" s="15">
        <f t="shared" si="57"/>
        <v>-1</v>
      </c>
      <c r="BE105" s="15">
        <f t="shared" si="57"/>
        <v>-1</v>
      </c>
      <c r="BF105" s="25"/>
      <c r="BG105" s="25"/>
      <c r="BH105" s="1491"/>
    </row>
    <row r="106" spans="1:61" s="26" customFormat="1" ht="16.5" thickBot="1">
      <c r="A106" s="198"/>
      <c r="B106" s="198"/>
      <c r="C106" s="198"/>
      <c r="D106" s="198"/>
      <c r="E106" s="198"/>
      <c r="F106" s="198"/>
      <c r="G106" s="198"/>
      <c r="H106" s="198"/>
      <c r="I106" s="198"/>
      <c r="J106" s="198"/>
      <c r="K106" s="198"/>
      <c r="L106" s="198"/>
      <c r="M106" s="198"/>
      <c r="N106" s="198"/>
      <c r="O106" s="198"/>
      <c r="P106" s="198"/>
      <c r="Q106" s="198"/>
      <c r="R106" s="198"/>
      <c r="S106" s="198"/>
      <c r="T106" s="1868" t="s">
        <v>1348</v>
      </c>
      <c r="U106" s="1"/>
      <c r="V106" s="1"/>
      <c r="W106" s="1"/>
      <c r="X106" s="1"/>
      <c r="Y106" s="637" t="s">
        <v>1349</v>
      </c>
      <c r="Z106" s="30"/>
      <c r="AA106" s="1904"/>
      <c r="AB106" s="242"/>
      <c r="AC106" s="242"/>
      <c r="AD106" s="242"/>
      <c r="AE106" s="242"/>
      <c r="AF106" s="242"/>
      <c r="AG106" s="242"/>
      <c r="AH106" s="242"/>
      <c r="AI106" s="242"/>
      <c r="AJ106" s="242"/>
      <c r="AK106" s="242"/>
      <c r="AL106" s="242"/>
      <c r="AM106" s="242"/>
      <c r="AN106" s="242"/>
      <c r="AO106" s="242"/>
      <c r="AP106" s="242"/>
      <c r="AQ106" s="16">
        <f t="shared" ref="AQ106:BA106" si="70">AQ80/$AP80-1</f>
        <v>-1.438832834342274E-2</v>
      </c>
      <c r="AR106" s="16">
        <f t="shared" si="70"/>
        <v>-1.2426124728419863E-2</v>
      </c>
      <c r="AS106" s="16">
        <f t="shared" si="70"/>
        <v>-0.10597278030776047</v>
      </c>
      <c r="AT106" s="16">
        <f t="shared" si="70"/>
        <v>-0.18290089514103713</v>
      </c>
      <c r="AU106" s="16">
        <f t="shared" si="70"/>
        <v>-0.20623421594788915</v>
      </c>
      <c r="AV106" s="16">
        <f t="shared" si="70"/>
        <v>-0.23240596886391174</v>
      </c>
      <c r="AW106" s="16">
        <f t="shared" si="70"/>
        <v>-0.22981694561630406</v>
      </c>
      <c r="AX106" s="16">
        <f t="shared" si="70"/>
        <v>-0.22805493813643751</v>
      </c>
      <c r="AY106" s="16">
        <f t="shared" si="70"/>
        <v>-0.25118371808993245</v>
      </c>
      <c r="AZ106" s="16">
        <f t="shared" si="70"/>
        <v>-0.28343151867134653</v>
      </c>
      <c r="BA106" s="16">
        <f t="shared" si="70"/>
        <v>-0.29976006677261746</v>
      </c>
      <c r="BB106" s="16">
        <f t="shared" ref="BB106" si="71">BB80/$AP80-1</f>
        <v>-0.32492441443790587</v>
      </c>
      <c r="BC106" s="16">
        <f t="shared" si="57"/>
        <v>-0.31705102106918792</v>
      </c>
      <c r="BD106" s="16">
        <f t="shared" si="57"/>
        <v>-1</v>
      </c>
      <c r="BE106" s="16">
        <f t="shared" si="57"/>
        <v>-1</v>
      </c>
      <c r="BF106" s="27"/>
      <c r="BG106" s="27"/>
      <c r="BH106" s="1491"/>
    </row>
    <row r="107" spans="1:61" s="26" customFormat="1" ht="14.5" thickTop="1">
      <c r="A107" s="198"/>
      <c r="B107" s="1"/>
      <c r="C107" s="1"/>
      <c r="D107" s="1"/>
      <c r="E107" s="1"/>
      <c r="F107" s="1"/>
      <c r="G107" s="1"/>
      <c r="H107" s="1"/>
      <c r="I107" s="1"/>
      <c r="J107" s="1"/>
      <c r="K107" s="1"/>
      <c r="L107" s="1"/>
      <c r="M107" s="1"/>
      <c r="N107" s="1"/>
      <c r="O107" s="1"/>
      <c r="P107" s="1"/>
      <c r="Q107" s="1"/>
      <c r="R107" s="1"/>
      <c r="S107" s="1"/>
      <c r="T107" s="638" t="s">
        <v>58</v>
      </c>
      <c r="U107" s="198"/>
      <c r="V107" s="1"/>
      <c r="W107" s="1"/>
      <c r="X107" s="1"/>
      <c r="Y107" s="638" t="s">
        <v>0</v>
      </c>
      <c r="Z107" s="31"/>
      <c r="AA107" s="1905"/>
      <c r="AB107" s="243"/>
      <c r="AC107" s="243"/>
      <c r="AD107" s="243"/>
      <c r="AE107" s="243"/>
      <c r="AF107" s="243"/>
      <c r="AG107" s="243"/>
      <c r="AH107" s="243"/>
      <c r="AI107" s="243"/>
      <c r="AJ107" s="243"/>
      <c r="AK107" s="243"/>
      <c r="AL107" s="243"/>
      <c r="AM107" s="243"/>
      <c r="AN107" s="243"/>
      <c r="AO107" s="243"/>
      <c r="AP107" s="243"/>
      <c r="AQ107" s="17">
        <f t="shared" ref="AQ107:BA107" si="72">AQ81/$AP81-1</f>
        <v>-1.8012375664108182E-2</v>
      </c>
      <c r="AR107" s="17">
        <f t="shared" si="72"/>
        <v>9.4728000375217114E-3</v>
      </c>
      <c r="AS107" s="17">
        <f t="shared" si="72"/>
        <v>-4.5347776125256201E-2</v>
      </c>
      <c r="AT107" s="17">
        <f t="shared" si="72"/>
        <v>-9.907256748282578E-2</v>
      </c>
      <c r="AU107" s="17">
        <f t="shared" si="72"/>
        <v>-5.9365027791226765E-2</v>
      </c>
      <c r="AV107" s="17">
        <f t="shared" si="72"/>
        <v>-2.0705768095931831E-2</v>
      </c>
      <c r="AW107" s="17">
        <f t="shared" si="72"/>
        <v>1.11511205448378E-2</v>
      </c>
      <c r="AX107" s="17">
        <f t="shared" si="72"/>
        <v>1.8321624951381787E-2</v>
      </c>
      <c r="AY107" s="17">
        <f t="shared" si="72"/>
        <v>-2.1677127047525446E-2</v>
      </c>
      <c r="AZ107" s="17">
        <f t="shared" si="72"/>
        <v>-5.2827781309606636E-2</v>
      </c>
      <c r="BA107" s="17">
        <f t="shared" si="72"/>
        <v>-6.8027774678180442E-2</v>
      </c>
      <c r="BB107" s="17">
        <f t="shared" ref="BB107" si="73">BB81/$AP81-1</f>
        <v>-8.0041673692641813E-2</v>
      </c>
      <c r="BC107" s="17">
        <f t="shared" si="57"/>
        <v>-0.12024037577909252</v>
      </c>
      <c r="BD107" s="17">
        <f t="shared" si="57"/>
        <v>-1</v>
      </c>
      <c r="BE107" s="17">
        <f t="shared" si="57"/>
        <v>-1</v>
      </c>
      <c r="BF107" s="28"/>
      <c r="BG107" s="28"/>
      <c r="BH107" s="198"/>
    </row>
    <row r="109" spans="1:61">
      <c r="T109" s="201" t="s">
        <v>280</v>
      </c>
      <c r="Y109" s="1" t="s">
        <v>758</v>
      </c>
      <c r="BH109" s="1471"/>
    </row>
    <row r="110" spans="1:61">
      <c r="T110" s="771"/>
      <c r="Y110" s="771"/>
      <c r="Z110" s="194"/>
      <c r="AA110" s="10">
        <v>1990</v>
      </c>
      <c r="AB110" s="10">
        <f t="shared" ref="AB110:BE110" si="74">AA110+1</f>
        <v>1991</v>
      </c>
      <c r="AC110" s="10">
        <f t="shared" si="74"/>
        <v>1992</v>
      </c>
      <c r="AD110" s="10">
        <f t="shared" si="74"/>
        <v>1993</v>
      </c>
      <c r="AE110" s="10">
        <f t="shared" si="74"/>
        <v>1994</v>
      </c>
      <c r="AF110" s="10">
        <f t="shared" si="74"/>
        <v>1995</v>
      </c>
      <c r="AG110" s="10">
        <f t="shared" si="74"/>
        <v>1996</v>
      </c>
      <c r="AH110" s="10">
        <f t="shared" si="74"/>
        <v>1997</v>
      </c>
      <c r="AI110" s="10">
        <f t="shared" si="74"/>
        <v>1998</v>
      </c>
      <c r="AJ110" s="10">
        <f t="shared" si="74"/>
        <v>1999</v>
      </c>
      <c r="AK110" s="10">
        <f t="shared" si="74"/>
        <v>2000</v>
      </c>
      <c r="AL110" s="10">
        <f t="shared" si="74"/>
        <v>2001</v>
      </c>
      <c r="AM110" s="10">
        <f t="shared" si="74"/>
        <v>2002</v>
      </c>
      <c r="AN110" s="10">
        <f t="shared" si="74"/>
        <v>2003</v>
      </c>
      <c r="AO110" s="10">
        <f t="shared" si="74"/>
        <v>2004</v>
      </c>
      <c r="AP110" s="10">
        <f t="shared" si="74"/>
        <v>2005</v>
      </c>
      <c r="AQ110" s="10">
        <f t="shared" si="74"/>
        <v>2006</v>
      </c>
      <c r="AR110" s="10">
        <f t="shared" si="74"/>
        <v>2007</v>
      </c>
      <c r="AS110" s="10">
        <f t="shared" si="74"/>
        <v>2008</v>
      </c>
      <c r="AT110" s="10">
        <f t="shared" si="74"/>
        <v>2009</v>
      </c>
      <c r="AU110" s="10">
        <f t="shared" si="74"/>
        <v>2010</v>
      </c>
      <c r="AV110" s="10">
        <f t="shared" si="74"/>
        <v>2011</v>
      </c>
      <c r="AW110" s="10">
        <f t="shared" si="74"/>
        <v>2012</v>
      </c>
      <c r="AX110" s="10">
        <f t="shared" si="74"/>
        <v>2013</v>
      </c>
      <c r="AY110" s="10">
        <f t="shared" si="74"/>
        <v>2014</v>
      </c>
      <c r="AZ110" s="10">
        <f t="shared" si="74"/>
        <v>2015</v>
      </c>
      <c r="BA110" s="10">
        <f t="shared" si="74"/>
        <v>2016</v>
      </c>
      <c r="BB110" s="10">
        <f t="shared" si="74"/>
        <v>2017</v>
      </c>
      <c r="BC110" s="10">
        <f>BB110+1</f>
        <v>2018</v>
      </c>
      <c r="BD110" s="10">
        <f t="shared" si="74"/>
        <v>2019</v>
      </c>
      <c r="BE110" s="10">
        <f t="shared" si="74"/>
        <v>2020</v>
      </c>
      <c r="BF110" s="10" t="s">
        <v>23</v>
      </c>
      <c r="BG110" s="10" t="s">
        <v>2</v>
      </c>
      <c r="BH110" s="1491"/>
    </row>
    <row r="111" spans="1:61">
      <c r="T111" s="772" t="s">
        <v>276</v>
      </c>
      <c r="Y111" s="1223" t="s">
        <v>527</v>
      </c>
      <c r="Z111" s="29"/>
      <c r="AA111" s="1902"/>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1909"/>
      <c r="AY111" s="607" t="s">
        <v>80</v>
      </c>
      <c r="AZ111" s="607" t="s">
        <v>80</v>
      </c>
      <c r="BA111" s="607" t="s">
        <v>80</v>
      </c>
      <c r="BB111" s="607" t="s">
        <v>80</v>
      </c>
      <c r="BC111" s="607" t="s">
        <v>80</v>
      </c>
      <c r="BD111" s="607" t="s">
        <v>80</v>
      </c>
      <c r="BE111" s="607" t="s">
        <v>80</v>
      </c>
      <c r="BF111" s="25"/>
      <c r="BG111" s="25"/>
      <c r="BH111" s="1491"/>
    </row>
    <row r="112" spans="1:61" s="26" customFormat="1">
      <c r="A112" s="198"/>
      <c r="B112" s="1"/>
      <c r="C112" s="1"/>
      <c r="D112" s="1"/>
      <c r="E112" s="1"/>
      <c r="F112" s="1"/>
      <c r="G112" s="1"/>
      <c r="H112" s="1"/>
      <c r="I112" s="1"/>
      <c r="J112" s="1"/>
      <c r="K112" s="1"/>
      <c r="L112" s="1"/>
      <c r="M112" s="1"/>
      <c r="N112" s="1"/>
      <c r="O112" s="1"/>
      <c r="P112" s="1"/>
      <c r="Q112" s="1"/>
      <c r="R112" s="1"/>
      <c r="S112" s="1"/>
      <c r="T112" s="636" t="s">
        <v>136</v>
      </c>
      <c r="U112" s="1"/>
      <c r="V112" s="1"/>
      <c r="W112" s="1"/>
      <c r="X112" s="1"/>
      <c r="Y112" s="636" t="s">
        <v>475</v>
      </c>
      <c r="Z112" s="29"/>
      <c r="AA112" s="1902"/>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15">
        <f t="shared" ref="AY112:BA112" si="75">AY73/$AX73-1</f>
        <v>-6.142746879639871E-2</v>
      </c>
      <c r="AZ112" s="15">
        <f t="shared" si="75"/>
        <v>-8.7408522535089905E-2</v>
      </c>
      <c r="BA112" s="15">
        <f t="shared" si="75"/>
        <v>-4.5085453610311577E-2</v>
      </c>
      <c r="BB112" s="15">
        <f t="shared" ref="BB112" si="76">BB73/$AX73-1</f>
        <v>-9.7813279853756874E-2</v>
      </c>
      <c r="BC112" s="15">
        <f t="shared" ref="BC112:BE120" si="77">BC73/$AX73-1</f>
        <v>-0.10460679879592705</v>
      </c>
      <c r="BD112" s="15">
        <f t="shared" si="77"/>
        <v>-1</v>
      </c>
      <c r="BE112" s="15">
        <f t="shared" si="77"/>
        <v>-1</v>
      </c>
      <c r="BF112" s="25"/>
      <c r="BG112" s="25"/>
      <c r="BH112" s="1491"/>
    </row>
    <row r="113" spans="1:60" s="26" customFormat="1">
      <c r="A113" s="198"/>
      <c r="B113" s="1"/>
      <c r="C113" s="1"/>
      <c r="D113" s="1"/>
      <c r="E113" s="1"/>
      <c r="F113" s="1"/>
      <c r="G113" s="1"/>
      <c r="H113" s="1"/>
      <c r="I113" s="1"/>
      <c r="J113" s="1"/>
      <c r="K113" s="1"/>
      <c r="L113" s="1"/>
      <c r="M113" s="1"/>
      <c r="N113" s="1"/>
      <c r="O113" s="1"/>
      <c r="P113" s="1"/>
      <c r="Q113" s="1"/>
      <c r="R113" s="1"/>
      <c r="S113" s="1"/>
      <c r="T113" s="636" t="s">
        <v>137</v>
      </c>
      <c r="U113" s="1"/>
      <c r="V113" s="1"/>
      <c r="W113" s="1"/>
      <c r="X113" s="1"/>
      <c r="Y113" s="636" t="s">
        <v>476</v>
      </c>
      <c r="Z113" s="29"/>
      <c r="AA113" s="1902"/>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15">
        <f t="shared" ref="AY113:BA119" si="78">AY74/$AX74-1</f>
        <v>-3.6256442588467275E-2</v>
      </c>
      <c r="AZ113" s="15">
        <f t="shared" si="78"/>
        <v>-7.2407631171390152E-2</v>
      </c>
      <c r="BA113" s="15">
        <f t="shared" si="78"/>
        <v>-9.8648927730909386E-2</v>
      </c>
      <c r="BB113" s="15">
        <f t="shared" ref="BB113" si="79">BB74/$AX74-1</f>
        <v>-0.1147394494393813</v>
      </c>
      <c r="BC113" s="15">
        <f t="shared" si="77"/>
        <v>-0.14039605646602338</v>
      </c>
      <c r="BD113" s="15">
        <f t="shared" si="77"/>
        <v>-1</v>
      </c>
      <c r="BE113" s="15">
        <f t="shared" si="77"/>
        <v>-1</v>
      </c>
      <c r="BF113" s="25"/>
      <c r="BG113" s="25"/>
      <c r="BH113" s="1491"/>
    </row>
    <row r="114" spans="1:60" s="26" customFormat="1">
      <c r="A114" s="198"/>
      <c r="B114" s="1"/>
      <c r="C114" s="1"/>
      <c r="D114" s="1"/>
      <c r="E114" s="1"/>
      <c r="F114" s="1"/>
      <c r="G114" s="1"/>
      <c r="H114" s="1"/>
      <c r="I114" s="1"/>
      <c r="J114" s="1"/>
      <c r="K114" s="1"/>
      <c r="L114" s="1"/>
      <c r="M114" s="1"/>
      <c r="N114" s="1"/>
      <c r="O114" s="1"/>
      <c r="P114" s="1"/>
      <c r="Q114" s="1"/>
      <c r="R114" s="1"/>
      <c r="S114" s="1"/>
      <c r="T114" s="636" t="s">
        <v>138</v>
      </c>
      <c r="U114" s="1"/>
      <c r="V114" s="1"/>
      <c r="W114" s="1"/>
      <c r="X114" s="1"/>
      <c r="Y114" s="636" t="s">
        <v>453</v>
      </c>
      <c r="Z114" s="29"/>
      <c r="AA114" s="1902"/>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15">
        <f t="shared" si="78"/>
        <v>-2.3951100812727888E-2</v>
      </c>
      <c r="AZ114" s="15">
        <f t="shared" si="78"/>
        <v>-3.0526202534316704E-2</v>
      </c>
      <c r="BA114" s="15">
        <f t="shared" si="78"/>
        <v>-3.9889874878987652E-2</v>
      </c>
      <c r="BB114" s="15">
        <f t="shared" ref="BB114" si="80">BB75/$AX75-1</f>
        <v>-4.8169351088412582E-2</v>
      </c>
      <c r="BC114" s="15">
        <f t="shared" si="77"/>
        <v>-6.1648045475677704E-2</v>
      </c>
      <c r="BD114" s="15">
        <f t="shared" si="77"/>
        <v>-1</v>
      </c>
      <c r="BE114" s="15">
        <f t="shared" si="77"/>
        <v>-1</v>
      </c>
      <c r="BF114" s="25"/>
      <c r="BG114" s="25"/>
      <c r="BH114" s="1491"/>
    </row>
    <row r="115" spans="1:60" s="26" customFormat="1">
      <c r="A115" s="198"/>
      <c r="B115" s="1"/>
      <c r="C115" s="1"/>
      <c r="D115" s="1"/>
      <c r="E115" s="1"/>
      <c r="F115" s="1"/>
      <c r="G115" s="1"/>
      <c r="H115" s="1"/>
      <c r="I115" s="1"/>
      <c r="J115" s="1"/>
      <c r="K115" s="1"/>
      <c r="L115" s="1"/>
      <c r="M115" s="1"/>
      <c r="N115" s="1"/>
      <c r="O115" s="1"/>
      <c r="P115" s="1"/>
      <c r="Q115" s="1"/>
      <c r="R115" s="1"/>
      <c r="S115" s="1"/>
      <c r="T115" s="636" t="s">
        <v>139</v>
      </c>
      <c r="U115" s="1"/>
      <c r="V115" s="1"/>
      <c r="W115" s="1"/>
      <c r="X115" s="1"/>
      <c r="Y115" s="40" t="s">
        <v>550</v>
      </c>
      <c r="Z115" s="29"/>
      <c r="AA115" s="1902"/>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15">
        <f t="shared" si="78"/>
        <v>-3.3100802339800395E-2</v>
      </c>
      <c r="AZ115" s="15">
        <f t="shared" si="78"/>
        <v>-7.8492560649565557E-2</v>
      </c>
      <c r="BA115" s="15">
        <f t="shared" si="78"/>
        <v>-0.10774501315371798</v>
      </c>
      <c r="BB115" s="15">
        <f t="shared" ref="BB115" si="81">BB76/$AX76-1</f>
        <v>-0.11772065847248747</v>
      </c>
      <c r="BC115" s="15">
        <f t="shared" si="77"/>
        <v>-0.17567291063849966</v>
      </c>
      <c r="BD115" s="15">
        <f t="shared" si="77"/>
        <v>-1</v>
      </c>
      <c r="BE115" s="15">
        <f t="shared" si="77"/>
        <v>-1</v>
      </c>
      <c r="BF115" s="25"/>
      <c r="BG115" s="25"/>
      <c r="BH115" s="1491"/>
    </row>
    <row r="116" spans="1:60" s="26" customFormat="1">
      <c r="A116" s="198"/>
      <c r="B116" s="1"/>
      <c r="C116" s="1"/>
      <c r="D116" s="1"/>
      <c r="E116" s="1"/>
      <c r="F116" s="1"/>
      <c r="G116" s="1"/>
      <c r="H116" s="1"/>
      <c r="I116" s="1"/>
      <c r="J116" s="1"/>
      <c r="K116" s="1"/>
      <c r="L116" s="1"/>
      <c r="M116" s="1"/>
      <c r="N116" s="1"/>
      <c r="O116" s="1"/>
      <c r="P116" s="1"/>
      <c r="Q116" s="1"/>
      <c r="R116" s="1"/>
      <c r="S116" s="1"/>
      <c r="T116" s="636" t="s">
        <v>140</v>
      </c>
      <c r="U116" s="1"/>
      <c r="V116" s="1"/>
      <c r="W116" s="1"/>
      <c r="X116" s="1"/>
      <c r="Y116" s="636" t="s">
        <v>477</v>
      </c>
      <c r="Z116" s="29"/>
      <c r="AA116" s="1902"/>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15">
        <f t="shared" si="78"/>
        <v>-6.9169929480148884E-2</v>
      </c>
      <c r="AZ116" s="15">
        <f t="shared" si="78"/>
        <v>-0.10219503637381722</v>
      </c>
      <c r="BA116" s="15">
        <f t="shared" si="78"/>
        <v>-0.11078836414339499</v>
      </c>
      <c r="BB116" s="15">
        <f t="shared" ref="BB116" si="82">BB77/$AX77-1</f>
        <v>-0.10293083896543009</v>
      </c>
      <c r="BC116" s="15">
        <f t="shared" si="77"/>
        <v>-0.20269367661345106</v>
      </c>
      <c r="BD116" s="15">
        <f t="shared" si="77"/>
        <v>-1</v>
      </c>
      <c r="BE116" s="15">
        <f t="shared" si="77"/>
        <v>-1</v>
      </c>
      <c r="BF116" s="25"/>
      <c r="BG116" s="25"/>
      <c r="BH116" s="1491"/>
    </row>
    <row r="117" spans="1:60" s="26" customFormat="1">
      <c r="A117" s="198"/>
      <c r="B117" s="1"/>
      <c r="C117" s="1"/>
      <c r="D117" s="1"/>
      <c r="E117" s="1"/>
      <c r="F117" s="1"/>
      <c r="G117" s="1"/>
      <c r="H117" s="1"/>
      <c r="I117" s="1"/>
      <c r="J117" s="1"/>
      <c r="K117" s="1"/>
      <c r="L117" s="1"/>
      <c r="M117" s="1"/>
      <c r="N117" s="1"/>
      <c r="O117" s="1"/>
      <c r="P117" s="1"/>
      <c r="Q117" s="1"/>
      <c r="R117" s="1"/>
      <c r="S117" s="1"/>
      <c r="T117" s="1456" t="s">
        <v>1059</v>
      </c>
      <c r="U117" s="1"/>
      <c r="V117" s="1"/>
      <c r="W117" s="1"/>
      <c r="X117" s="1"/>
      <c r="Y117" s="636" t="s">
        <v>1247</v>
      </c>
      <c r="Z117" s="29"/>
      <c r="AA117" s="1902"/>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15">
        <f t="shared" si="78"/>
        <v>-1.2408772257595735E-2</v>
      </c>
      <c r="AZ117" s="15">
        <f t="shared" si="78"/>
        <v>-4.0728553019790281E-2</v>
      </c>
      <c r="BA117" s="15">
        <f t="shared" si="78"/>
        <v>-4.9205846514757234E-2</v>
      </c>
      <c r="BB117" s="15">
        <f t="shared" ref="BB117" si="83">BB78/$AX78-1</f>
        <v>-3.6183558176122621E-2</v>
      </c>
      <c r="BC117" s="15">
        <f t="shared" si="77"/>
        <v>-4.8592787010785621E-2</v>
      </c>
      <c r="BD117" s="15">
        <f t="shared" si="77"/>
        <v>-1</v>
      </c>
      <c r="BE117" s="15">
        <f t="shared" si="77"/>
        <v>-1</v>
      </c>
      <c r="BF117" s="25"/>
      <c r="BG117" s="25"/>
      <c r="BH117" s="1491"/>
    </row>
    <row r="118" spans="1:60" s="26" customFormat="1">
      <c r="A118" s="198"/>
      <c r="B118" s="1"/>
      <c r="C118" s="1"/>
      <c r="D118" s="1"/>
      <c r="E118" s="1"/>
      <c r="F118" s="1"/>
      <c r="G118" s="1"/>
      <c r="H118" s="1"/>
      <c r="I118" s="1"/>
      <c r="J118" s="1"/>
      <c r="K118" s="1"/>
      <c r="L118" s="1"/>
      <c r="M118" s="1"/>
      <c r="N118" s="1"/>
      <c r="O118" s="1"/>
      <c r="P118" s="1"/>
      <c r="Q118" s="1"/>
      <c r="R118" s="1"/>
      <c r="S118" s="1"/>
      <c r="T118" s="636" t="s">
        <v>141</v>
      </c>
      <c r="U118" s="1"/>
      <c r="V118" s="1"/>
      <c r="W118" s="1"/>
      <c r="X118" s="1"/>
      <c r="Y118" s="636" t="s">
        <v>478</v>
      </c>
      <c r="Z118" s="29"/>
      <c r="AA118" s="1902"/>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15">
        <f t="shared" si="78"/>
        <v>-2.9802111708847945E-2</v>
      </c>
      <c r="AZ118" s="15">
        <f t="shared" si="78"/>
        <v>-1.3943095182731291E-2</v>
      </c>
      <c r="BA118" s="15">
        <f t="shared" si="78"/>
        <v>-7.0663690069194818E-3</v>
      </c>
      <c r="BB118" s="15">
        <f t="shared" ref="BB118" si="84">BB79/$AX79-1</f>
        <v>4.5708751590758379E-3</v>
      </c>
      <c r="BC118" s="15">
        <f t="shared" si="77"/>
        <v>-1.4689169101960498E-2</v>
      </c>
      <c r="BD118" s="15">
        <f t="shared" si="77"/>
        <v>-1</v>
      </c>
      <c r="BE118" s="15">
        <f t="shared" si="77"/>
        <v>-1</v>
      </c>
      <c r="BF118" s="25"/>
      <c r="BG118" s="25"/>
      <c r="BH118" s="1491"/>
    </row>
    <row r="119" spans="1:60" s="26" customFormat="1" ht="16.5" thickBot="1">
      <c r="A119" s="198"/>
      <c r="B119" s="198"/>
      <c r="C119" s="198"/>
      <c r="D119" s="198"/>
      <c r="E119" s="198"/>
      <c r="F119" s="198"/>
      <c r="G119" s="198"/>
      <c r="H119" s="198"/>
      <c r="I119" s="198"/>
      <c r="J119" s="198"/>
      <c r="K119" s="198"/>
      <c r="L119" s="198"/>
      <c r="M119" s="198"/>
      <c r="N119" s="198"/>
      <c r="O119" s="198"/>
      <c r="P119" s="198"/>
      <c r="Q119" s="198"/>
      <c r="R119" s="198"/>
      <c r="S119" s="198"/>
      <c r="T119" s="1868" t="s">
        <v>1348</v>
      </c>
      <c r="U119" s="1"/>
      <c r="V119" s="198"/>
      <c r="W119" s="198"/>
      <c r="X119" s="198"/>
      <c r="Y119" s="637" t="s">
        <v>1349</v>
      </c>
      <c r="Z119" s="30"/>
      <c r="AA119" s="1904"/>
      <c r="AB119" s="242"/>
      <c r="AC119" s="242"/>
      <c r="AD119" s="242"/>
      <c r="AE119" s="242"/>
      <c r="AF119" s="242"/>
      <c r="AG119" s="242"/>
      <c r="AH119" s="242"/>
      <c r="AI119" s="242"/>
      <c r="AJ119" s="242"/>
      <c r="AK119" s="242"/>
      <c r="AL119" s="242"/>
      <c r="AM119" s="242"/>
      <c r="AN119" s="242"/>
      <c r="AO119" s="242"/>
      <c r="AP119" s="242"/>
      <c r="AQ119" s="242"/>
      <c r="AR119" s="242"/>
      <c r="AS119" s="242"/>
      <c r="AT119" s="242"/>
      <c r="AU119" s="242"/>
      <c r="AV119" s="242"/>
      <c r="AW119" s="242"/>
      <c r="AX119" s="242"/>
      <c r="AY119" s="16">
        <f t="shared" si="78"/>
        <v>-2.9961691700779225E-2</v>
      </c>
      <c r="AZ119" s="16">
        <f t="shared" si="78"/>
        <v>-7.1736426943678766E-2</v>
      </c>
      <c r="BA119" s="16">
        <f t="shared" si="78"/>
        <v>-9.2888901268537993E-2</v>
      </c>
      <c r="BB119" s="16">
        <f t="shared" ref="BB119" si="85">BB80/$AX80-1</f>
        <v>-0.12548752636309957</v>
      </c>
      <c r="BC119" s="16">
        <f t="shared" si="77"/>
        <v>-0.1152881044642009</v>
      </c>
      <c r="BD119" s="16">
        <f t="shared" si="77"/>
        <v>-1</v>
      </c>
      <c r="BE119" s="16">
        <f t="shared" si="77"/>
        <v>-1</v>
      </c>
      <c r="BF119" s="27"/>
      <c r="BG119" s="27"/>
      <c r="BH119" s="1491"/>
    </row>
    <row r="120" spans="1:60" s="26" customFormat="1" ht="14.5" thickTop="1">
      <c r="A120" s="198"/>
      <c r="B120" s="1"/>
      <c r="C120" s="1"/>
      <c r="D120" s="1"/>
      <c r="E120" s="1"/>
      <c r="F120" s="1"/>
      <c r="G120" s="1"/>
      <c r="H120" s="1"/>
      <c r="I120" s="1"/>
      <c r="J120" s="1"/>
      <c r="K120" s="1"/>
      <c r="L120" s="1"/>
      <c r="M120" s="1"/>
      <c r="N120" s="1"/>
      <c r="O120" s="1"/>
      <c r="P120" s="1"/>
      <c r="Q120" s="1"/>
      <c r="R120" s="1"/>
      <c r="S120" s="1"/>
      <c r="T120" s="638" t="s">
        <v>58</v>
      </c>
      <c r="U120" s="198"/>
      <c r="V120" s="1"/>
      <c r="W120" s="1"/>
      <c r="X120" s="1"/>
      <c r="Y120" s="638" t="s">
        <v>0</v>
      </c>
      <c r="Z120" s="31"/>
      <c r="AA120" s="1905"/>
      <c r="AB120" s="243"/>
      <c r="AC120" s="243"/>
      <c r="AD120" s="243"/>
      <c r="AE120" s="243"/>
      <c r="AF120" s="243"/>
      <c r="AG120" s="243"/>
      <c r="AH120" s="243"/>
      <c r="AI120" s="243"/>
      <c r="AJ120" s="243"/>
      <c r="AK120" s="243"/>
      <c r="AL120" s="243"/>
      <c r="AM120" s="243"/>
      <c r="AN120" s="243"/>
      <c r="AO120" s="243"/>
      <c r="AP120" s="243"/>
      <c r="AQ120" s="243"/>
      <c r="AR120" s="243"/>
      <c r="AS120" s="243"/>
      <c r="AT120" s="243"/>
      <c r="AU120" s="243"/>
      <c r="AV120" s="243"/>
      <c r="AW120" s="243"/>
      <c r="AX120" s="243"/>
      <c r="AY120" s="17">
        <f>AY81/$AX81-1</f>
        <v>-3.9279095149154841E-2</v>
      </c>
      <c r="AZ120" s="17">
        <f>AZ81/$AX81-1</f>
        <v>-6.9869287381955969E-2</v>
      </c>
      <c r="BA120" s="17">
        <f>BA81/$AX81-1</f>
        <v>-8.4795802734411119E-2</v>
      </c>
      <c r="BB120" s="17">
        <f>BB81/$AX81-1</f>
        <v>-9.6593547886916209E-2</v>
      </c>
      <c r="BC120" s="17">
        <f t="shared" si="77"/>
        <v>-0.13606899562511965</v>
      </c>
      <c r="BD120" s="17">
        <f t="shared" si="77"/>
        <v>-1</v>
      </c>
      <c r="BE120" s="17">
        <f t="shared" si="77"/>
        <v>-1</v>
      </c>
      <c r="BF120" s="28"/>
      <c r="BG120" s="28"/>
      <c r="BH120" s="198"/>
    </row>
    <row r="122" spans="1:60">
      <c r="T122" s="201" t="s">
        <v>94</v>
      </c>
      <c r="Y122" s="1" t="s">
        <v>725</v>
      </c>
      <c r="BH122" s="1471"/>
    </row>
    <row r="123" spans="1:60">
      <c r="T123" s="771"/>
      <c r="Y123" s="771"/>
      <c r="Z123" s="194"/>
      <c r="AA123" s="10">
        <v>1990</v>
      </c>
      <c r="AB123" s="10">
        <f t="shared" ref="AB123:BE123" si="86">AA123+1</f>
        <v>1991</v>
      </c>
      <c r="AC123" s="10">
        <f t="shared" si="86"/>
        <v>1992</v>
      </c>
      <c r="AD123" s="10">
        <f t="shared" si="86"/>
        <v>1993</v>
      </c>
      <c r="AE123" s="10">
        <f t="shared" si="86"/>
        <v>1994</v>
      </c>
      <c r="AF123" s="10">
        <f t="shared" si="86"/>
        <v>1995</v>
      </c>
      <c r="AG123" s="10">
        <f t="shared" si="86"/>
        <v>1996</v>
      </c>
      <c r="AH123" s="10">
        <f t="shared" si="86"/>
        <v>1997</v>
      </c>
      <c r="AI123" s="10">
        <f t="shared" si="86"/>
        <v>1998</v>
      </c>
      <c r="AJ123" s="10">
        <f t="shared" si="86"/>
        <v>1999</v>
      </c>
      <c r="AK123" s="10">
        <f t="shared" si="86"/>
        <v>2000</v>
      </c>
      <c r="AL123" s="10">
        <f t="shared" si="86"/>
        <v>2001</v>
      </c>
      <c r="AM123" s="10">
        <f t="shared" si="86"/>
        <v>2002</v>
      </c>
      <c r="AN123" s="10">
        <f t="shared" si="86"/>
        <v>2003</v>
      </c>
      <c r="AO123" s="10">
        <f t="shared" si="86"/>
        <v>2004</v>
      </c>
      <c r="AP123" s="10">
        <f t="shared" si="86"/>
        <v>2005</v>
      </c>
      <c r="AQ123" s="10">
        <f t="shared" si="86"/>
        <v>2006</v>
      </c>
      <c r="AR123" s="10">
        <f t="shared" si="86"/>
        <v>2007</v>
      </c>
      <c r="AS123" s="10">
        <f t="shared" si="86"/>
        <v>2008</v>
      </c>
      <c r="AT123" s="10">
        <f t="shared" si="86"/>
        <v>2009</v>
      </c>
      <c r="AU123" s="10">
        <f t="shared" si="86"/>
        <v>2010</v>
      </c>
      <c r="AV123" s="10">
        <f t="shared" si="86"/>
        <v>2011</v>
      </c>
      <c r="AW123" s="10">
        <f t="shared" si="86"/>
        <v>2012</v>
      </c>
      <c r="AX123" s="10">
        <f t="shared" si="86"/>
        <v>2013</v>
      </c>
      <c r="AY123" s="10">
        <f t="shared" si="86"/>
        <v>2014</v>
      </c>
      <c r="AZ123" s="10">
        <f t="shared" si="86"/>
        <v>2015</v>
      </c>
      <c r="BA123" s="10">
        <f t="shared" si="86"/>
        <v>2016</v>
      </c>
      <c r="BB123" s="10">
        <f t="shared" si="86"/>
        <v>2017</v>
      </c>
      <c r="BC123" s="10">
        <f>BB123+1</f>
        <v>2018</v>
      </c>
      <c r="BD123" s="10">
        <f t="shared" si="86"/>
        <v>2019</v>
      </c>
      <c r="BE123" s="10">
        <f t="shared" si="86"/>
        <v>2020</v>
      </c>
      <c r="BF123" s="10" t="s">
        <v>23</v>
      </c>
      <c r="BG123" s="10" t="s">
        <v>2</v>
      </c>
      <c r="BH123" s="1491"/>
    </row>
    <row r="124" spans="1:60">
      <c r="T124" s="772" t="s">
        <v>276</v>
      </c>
      <c r="Y124" s="1223" t="s">
        <v>527</v>
      </c>
      <c r="Z124" s="3"/>
      <c r="AA124" s="1909" t="s">
        <v>80</v>
      </c>
      <c r="AB124" s="1224" t="s">
        <v>418</v>
      </c>
      <c r="AC124" s="1224" t="s">
        <v>418</v>
      </c>
      <c r="AD124" s="1224" t="s">
        <v>417</v>
      </c>
      <c r="AE124" s="1224" t="s">
        <v>417</v>
      </c>
      <c r="AF124" s="1224" t="s">
        <v>418</v>
      </c>
      <c r="AG124" s="1224" t="s">
        <v>418</v>
      </c>
      <c r="AH124" s="1224" t="s">
        <v>417</v>
      </c>
      <c r="AI124" s="1224" t="s">
        <v>417</v>
      </c>
      <c r="AJ124" s="1224" t="s">
        <v>418</v>
      </c>
      <c r="AK124" s="1224" t="s">
        <v>418</v>
      </c>
      <c r="AL124" s="1224" t="s">
        <v>417</v>
      </c>
      <c r="AM124" s="1224" t="s">
        <v>417</v>
      </c>
      <c r="AN124" s="1224" t="s">
        <v>418</v>
      </c>
      <c r="AO124" s="1224" t="s">
        <v>418</v>
      </c>
      <c r="AP124" s="1224" t="s">
        <v>417</v>
      </c>
      <c r="AQ124" s="1224" t="s">
        <v>417</v>
      </c>
      <c r="AR124" s="1224" t="s">
        <v>418</v>
      </c>
      <c r="AS124" s="1224" t="s">
        <v>418</v>
      </c>
      <c r="AT124" s="1224" t="s">
        <v>417</v>
      </c>
      <c r="AU124" s="1224" t="s">
        <v>417</v>
      </c>
      <c r="AV124" s="1224" t="s">
        <v>418</v>
      </c>
      <c r="AW124" s="1224" t="s">
        <v>418</v>
      </c>
      <c r="AX124" s="1224" t="s">
        <v>417</v>
      </c>
      <c r="AY124" s="1224" t="s">
        <v>417</v>
      </c>
      <c r="AZ124" s="1224" t="s">
        <v>418</v>
      </c>
      <c r="BA124" s="1224" t="s">
        <v>418</v>
      </c>
      <c r="BB124" s="1224" t="s">
        <v>417</v>
      </c>
      <c r="BC124" s="1224" t="s">
        <v>417</v>
      </c>
      <c r="BD124" s="1224" t="s">
        <v>418</v>
      </c>
      <c r="BE124" s="1224" t="s">
        <v>418</v>
      </c>
      <c r="BF124" s="25"/>
      <c r="BG124" s="25"/>
      <c r="BH124" s="1491"/>
    </row>
    <row r="125" spans="1:60" s="26" customFormat="1">
      <c r="A125" s="198"/>
      <c r="B125" s="1"/>
      <c r="C125" s="1"/>
      <c r="D125" s="1"/>
      <c r="E125" s="1"/>
      <c r="F125" s="1"/>
      <c r="G125" s="1"/>
      <c r="H125" s="1"/>
      <c r="I125" s="1"/>
      <c r="J125" s="1"/>
      <c r="K125" s="1"/>
      <c r="L125" s="1"/>
      <c r="M125" s="1"/>
      <c r="N125" s="1"/>
      <c r="O125" s="1"/>
      <c r="P125" s="1"/>
      <c r="Q125" s="1"/>
      <c r="R125" s="1"/>
      <c r="S125" s="1"/>
      <c r="T125" s="636" t="s">
        <v>136</v>
      </c>
      <c r="U125" s="1"/>
      <c r="V125" s="1"/>
      <c r="W125" s="1"/>
      <c r="X125" s="1"/>
      <c r="Y125" s="636" t="s">
        <v>475</v>
      </c>
      <c r="Z125" s="29"/>
      <c r="AA125" s="1902"/>
      <c r="AB125" s="15">
        <f t="shared" ref="AB125:BA126" si="87">AB73/AA73-1</f>
        <v>-8.432241036277488E-3</v>
      </c>
      <c r="AC125" s="15">
        <f t="shared" si="87"/>
        <v>-1.1322203562941668E-2</v>
      </c>
      <c r="AD125" s="15">
        <f t="shared" si="87"/>
        <v>1.1464064608639468E-3</v>
      </c>
      <c r="AE125" s="15">
        <f t="shared" si="87"/>
        <v>1.4796900115876532E-3</v>
      </c>
      <c r="AF125" s="15">
        <f t="shared" si="87"/>
        <v>-1.425643824311118E-2</v>
      </c>
      <c r="AG125" s="15">
        <f t="shared" si="87"/>
        <v>2.888501142345401E-3</v>
      </c>
      <c r="AH125" s="15">
        <f t="shared" si="87"/>
        <v>2.5616833908361336E-2</v>
      </c>
      <c r="AI125" s="15">
        <f t="shared" si="87"/>
        <v>-4.4763987280716955E-2</v>
      </c>
      <c r="AJ125" s="15">
        <f t="shared" si="87"/>
        <v>3.9739327462857466E-2</v>
      </c>
      <c r="AK125" s="15">
        <f t="shared" si="87"/>
        <v>4.6250943615322448E-4</v>
      </c>
      <c r="AL125" s="15">
        <f t="shared" si="87"/>
        <v>-2.3531663953199833E-2</v>
      </c>
      <c r="AM125" s="15">
        <f t="shared" si="87"/>
        <v>2.6804884183461164E-2</v>
      </c>
      <c r="AN125" s="15">
        <f t="shared" si="87"/>
        <v>1.3739370422430008E-2</v>
      </c>
      <c r="AO125" s="15">
        <f t="shared" si="87"/>
        <v>1.1922573224252275E-3</v>
      </c>
      <c r="AP125" s="15">
        <f t="shared" si="87"/>
        <v>5.6392039571053765E-2</v>
      </c>
      <c r="AQ125" s="15">
        <f t="shared" si="87"/>
        <v>-1.7132980927103025E-2</v>
      </c>
      <c r="AR125" s="15">
        <f t="shared" si="87"/>
        <v>4.9315127435087147E-2</v>
      </c>
      <c r="AS125" s="15">
        <f t="shared" si="87"/>
        <v>-2.0174206840507414E-2</v>
      </c>
      <c r="AT125" s="15">
        <f t="shared" si="87"/>
        <v>-2.688259731845144E-2</v>
      </c>
      <c r="AU125" s="15">
        <f t="shared" si="87"/>
        <v>3.3543755777284412E-2</v>
      </c>
      <c r="AV125" s="15">
        <f t="shared" si="87"/>
        <v>1.0066745568156676E-2</v>
      </c>
      <c r="AW125" s="15">
        <f t="shared" si="87"/>
        <v>1.8124334089581806E-2</v>
      </c>
      <c r="AX125" s="15">
        <f t="shared" si="87"/>
        <v>-8.4336083097960035E-3</v>
      </c>
      <c r="AY125" s="15">
        <f t="shared" si="87"/>
        <v>-6.142746879639871E-2</v>
      </c>
      <c r="AZ125" s="15">
        <f t="shared" si="87"/>
        <v>-2.7681455481521233E-2</v>
      </c>
      <c r="BA125" s="15">
        <f t="shared" si="87"/>
        <v>4.6376796156750943E-2</v>
      </c>
      <c r="BB125" s="15">
        <f t="shared" ref="BB125:BB133" si="88">BB73/BA73-1</f>
        <v>-5.5217324359333575E-2</v>
      </c>
      <c r="BC125" s="15">
        <f t="shared" ref="BC125:BC133" si="89">BC73/BB73-1</f>
        <v>-7.5300586790603141E-3</v>
      </c>
      <c r="BD125" s="15">
        <f t="shared" ref="BD125:BD133" si="90">BD73/BC73-1</f>
        <v>-1</v>
      </c>
      <c r="BE125" s="15" t="e">
        <f t="shared" ref="BE125:BE133" si="91">BE73/BD73-1</f>
        <v>#DIV/0!</v>
      </c>
      <c r="BF125" s="25"/>
      <c r="BG125" s="25"/>
      <c r="BH125" s="1491"/>
    </row>
    <row r="126" spans="1:60" s="26" customFormat="1">
      <c r="A126" s="198"/>
      <c r="B126" s="1"/>
      <c r="C126" s="1"/>
      <c r="D126" s="1"/>
      <c r="E126" s="1"/>
      <c r="F126" s="1"/>
      <c r="G126" s="1"/>
      <c r="H126" s="1"/>
      <c r="I126" s="1"/>
      <c r="J126" s="1"/>
      <c r="K126" s="1"/>
      <c r="L126" s="1"/>
      <c r="M126" s="1"/>
      <c r="N126" s="1"/>
      <c r="O126" s="1"/>
      <c r="P126" s="1"/>
      <c r="Q126" s="1"/>
      <c r="R126" s="1"/>
      <c r="S126" s="1"/>
      <c r="T126" s="636" t="s">
        <v>137</v>
      </c>
      <c r="U126" s="1"/>
      <c r="V126" s="1"/>
      <c r="W126" s="1"/>
      <c r="X126" s="1"/>
      <c r="Y126" s="636" t="s">
        <v>476</v>
      </c>
      <c r="Z126" s="29"/>
      <c r="AA126" s="1902"/>
      <c r="AB126" s="15">
        <f t="shared" ref="AB126:BA127" si="92">AB74/AA74-1</f>
        <v>-1.2409905093644591E-2</v>
      </c>
      <c r="AC126" s="15">
        <f t="shared" si="92"/>
        <v>-1.7031151243288134E-2</v>
      </c>
      <c r="AD126" s="15">
        <f t="shared" si="92"/>
        <v>-2.4958671365363005E-2</v>
      </c>
      <c r="AE126" s="15">
        <f t="shared" si="92"/>
        <v>3.5369659816678389E-2</v>
      </c>
      <c r="AF126" s="15">
        <f t="shared" si="92"/>
        <v>-6.694986250024515E-3</v>
      </c>
      <c r="AG126" s="15">
        <f t="shared" si="87"/>
        <v>7.3354051448966118E-3</v>
      </c>
      <c r="AH126" s="15">
        <f t="shared" si="92"/>
        <v>-1.9409535353102303E-2</v>
      </c>
      <c r="AI126" s="15">
        <f t="shared" si="92"/>
        <v>-6.1812665168795911E-2</v>
      </c>
      <c r="AJ126" s="15">
        <f t="shared" si="92"/>
        <v>2.3354083562272754E-2</v>
      </c>
      <c r="AK126" s="15">
        <f t="shared" si="92"/>
        <v>2.7638252846670985E-2</v>
      </c>
      <c r="AL126" s="15">
        <f t="shared" si="92"/>
        <v>-2.5003779233096823E-2</v>
      </c>
      <c r="AM126" s="15">
        <f t="shared" si="92"/>
        <v>1.6620263812791469E-2</v>
      </c>
      <c r="AN126" s="15">
        <f t="shared" si="87"/>
        <v>3.3188631661320578E-3</v>
      </c>
      <c r="AO126" s="15">
        <f t="shared" si="87"/>
        <v>-7.9018475731406079E-3</v>
      </c>
      <c r="AP126" s="15">
        <f t="shared" si="87"/>
        <v>-8.0542841342160498E-3</v>
      </c>
      <c r="AQ126" s="15">
        <f t="shared" si="92"/>
        <v>-1.3371661698970638E-2</v>
      </c>
      <c r="AR126" s="15">
        <f t="shared" si="92"/>
        <v>2.4536509036299448E-2</v>
      </c>
      <c r="AS126" s="15">
        <f t="shared" si="92"/>
        <v>-9.3397522445705095E-2</v>
      </c>
      <c r="AT126" s="15">
        <f t="shared" si="92"/>
        <v>-5.8909746437275312E-2</v>
      </c>
      <c r="AU126" s="15">
        <f t="shared" si="92"/>
        <v>6.737199775055247E-2</v>
      </c>
      <c r="AV126" s="15">
        <f t="shared" si="92"/>
        <v>3.3905437157258467E-2</v>
      </c>
      <c r="AW126" s="15">
        <f t="shared" si="92"/>
        <v>2.6056311986174086E-2</v>
      </c>
      <c r="AX126" s="15">
        <f t="shared" si="92"/>
        <v>1.4187556644953636E-2</v>
      </c>
      <c r="AY126" s="15">
        <f t="shared" si="92"/>
        <v>-3.6256442588467275E-2</v>
      </c>
      <c r="AZ126" s="15">
        <f t="shared" si="92"/>
        <v>-3.7511211675458012E-2</v>
      </c>
      <c r="BA126" s="15">
        <f t="shared" si="92"/>
        <v>-2.8289685686674448E-2</v>
      </c>
      <c r="BB126" s="15">
        <f t="shared" si="88"/>
        <v>-1.7851558847059579E-2</v>
      </c>
      <c r="BC126" s="15">
        <f t="shared" si="89"/>
        <v>-2.8981983903376585E-2</v>
      </c>
      <c r="BD126" s="15">
        <f t="shared" si="90"/>
        <v>-1</v>
      </c>
      <c r="BE126" s="15" t="e">
        <f t="shared" si="91"/>
        <v>#DIV/0!</v>
      </c>
      <c r="BF126" s="25"/>
      <c r="BG126" s="25"/>
      <c r="BH126" s="1491"/>
    </row>
    <row r="127" spans="1:60" s="26" customFormat="1">
      <c r="A127" s="198"/>
      <c r="B127" s="1"/>
      <c r="C127" s="1"/>
      <c r="D127" s="1"/>
      <c r="E127" s="1"/>
      <c r="F127" s="1"/>
      <c r="G127" s="1"/>
      <c r="H127" s="1"/>
      <c r="I127" s="1"/>
      <c r="J127" s="1"/>
      <c r="K127" s="1"/>
      <c r="L127" s="1"/>
      <c r="M127" s="1"/>
      <c r="N127" s="1"/>
      <c r="O127" s="1"/>
      <c r="P127" s="1"/>
      <c r="Q127" s="1"/>
      <c r="R127" s="1"/>
      <c r="S127" s="1"/>
      <c r="T127" s="636" t="s">
        <v>138</v>
      </c>
      <c r="U127" s="1"/>
      <c r="V127" s="1"/>
      <c r="W127" s="1"/>
      <c r="X127" s="1"/>
      <c r="Y127" s="636" t="s">
        <v>453</v>
      </c>
      <c r="Z127" s="29"/>
      <c r="AA127" s="1902"/>
      <c r="AB127" s="15">
        <f t="shared" ref="AB127:BA128" si="93">AB75/AA75-1</f>
        <v>5.758819299278839E-2</v>
      </c>
      <c r="AC127" s="15">
        <f t="shared" si="93"/>
        <v>3.0715612192425246E-2</v>
      </c>
      <c r="AD127" s="15">
        <f t="shared" si="93"/>
        <v>1.538562427586454E-2</v>
      </c>
      <c r="AE127" s="15">
        <f t="shared" si="93"/>
        <v>4.2913422268965551E-2</v>
      </c>
      <c r="AF127" s="15">
        <f t="shared" si="93"/>
        <v>3.8241498496783377E-2</v>
      </c>
      <c r="AG127" s="15">
        <f t="shared" si="93"/>
        <v>2.6667999579559787E-2</v>
      </c>
      <c r="AH127" s="15">
        <f t="shared" si="92"/>
        <v>6.3033000174292919E-3</v>
      </c>
      <c r="AI127" s="15">
        <f t="shared" si="92"/>
        <v>-8.3823183187875516E-3</v>
      </c>
      <c r="AJ127" s="15">
        <f t="shared" si="93"/>
        <v>1.7202730694052537E-2</v>
      </c>
      <c r="AK127" s="15">
        <f t="shared" si="92"/>
        <v>-2.1341118679868432E-3</v>
      </c>
      <c r="AL127" s="15">
        <f t="shared" si="93"/>
        <v>1.5956114424314993E-2</v>
      </c>
      <c r="AM127" s="15">
        <f t="shared" si="93"/>
        <v>-1.2192459762232044E-2</v>
      </c>
      <c r="AN127" s="15">
        <f t="shared" si="93"/>
        <v>-1.4035385547442103E-2</v>
      </c>
      <c r="AO127" s="15">
        <f t="shared" si="93"/>
        <v>-2.3890442315581462E-2</v>
      </c>
      <c r="AP127" s="15">
        <f t="shared" si="93"/>
        <v>-2.1391680435099092E-2</v>
      </c>
      <c r="AQ127" s="15">
        <f t="shared" si="93"/>
        <v>-1.1864334558673306E-2</v>
      </c>
      <c r="AR127" s="15">
        <f t="shared" si="92"/>
        <v>-8.3769094745671513E-3</v>
      </c>
      <c r="AS127" s="15">
        <f t="shared" si="93"/>
        <v>-3.2098222118501218E-2</v>
      </c>
      <c r="AT127" s="15">
        <f t="shared" si="93"/>
        <v>-1.5640072828591478E-2</v>
      </c>
      <c r="AU127" s="15">
        <f t="shared" si="92"/>
        <v>3.666570512738776E-3</v>
      </c>
      <c r="AV127" s="15">
        <f t="shared" si="93"/>
        <v>-1.5741095045202713E-2</v>
      </c>
      <c r="AW127" s="15">
        <f t="shared" si="92"/>
        <v>7.9674151748589939E-3</v>
      </c>
      <c r="AX127" s="15">
        <f t="shared" si="93"/>
        <v>-1.2023225156947648E-2</v>
      </c>
      <c r="AY127" s="15">
        <f t="shared" si="93"/>
        <v>-2.3951100812727888E-2</v>
      </c>
      <c r="AZ127" s="15">
        <f t="shared" si="92"/>
        <v>-6.7364470438556756E-3</v>
      </c>
      <c r="BA127" s="15">
        <f t="shared" si="93"/>
        <v>-9.6585099763899507E-3</v>
      </c>
      <c r="BB127" s="15">
        <f t="shared" si="88"/>
        <v>-8.6234651555012753E-3</v>
      </c>
      <c r="BC127" s="15">
        <f t="shared" si="89"/>
        <v>-1.4160811487503477E-2</v>
      </c>
      <c r="BD127" s="15">
        <f t="shared" si="90"/>
        <v>-1</v>
      </c>
      <c r="BE127" s="15" t="e">
        <f t="shared" si="91"/>
        <v>#DIV/0!</v>
      </c>
      <c r="BF127" s="25"/>
      <c r="BG127" s="25"/>
      <c r="BH127" s="1491"/>
    </row>
    <row r="128" spans="1:60" s="26" customFormat="1">
      <c r="A128" s="198"/>
      <c r="B128" s="1"/>
      <c r="C128" s="1"/>
      <c r="D128" s="1"/>
      <c r="E128" s="1"/>
      <c r="F128" s="1"/>
      <c r="G128" s="1"/>
      <c r="H128" s="1"/>
      <c r="I128" s="1"/>
      <c r="J128" s="1"/>
      <c r="K128" s="1"/>
      <c r="L128" s="1"/>
      <c r="M128" s="1"/>
      <c r="N128" s="1"/>
      <c r="O128" s="1"/>
      <c r="P128" s="1"/>
      <c r="Q128" s="1"/>
      <c r="R128" s="1"/>
      <c r="S128" s="1"/>
      <c r="T128" s="636" t="s">
        <v>139</v>
      </c>
      <c r="U128" s="1"/>
      <c r="V128" s="1"/>
      <c r="W128" s="1"/>
      <c r="X128" s="1"/>
      <c r="Y128" s="40" t="s">
        <v>549</v>
      </c>
      <c r="Z128" s="29"/>
      <c r="AA128" s="1902"/>
      <c r="AB128" s="15">
        <f t="shared" ref="AB128:BA130" si="94">AB76/AA76-1</f>
        <v>3.1431028905857028E-2</v>
      </c>
      <c r="AC128" s="15">
        <f t="shared" si="94"/>
        <v>3.1934385884417438E-2</v>
      </c>
      <c r="AD128" s="15">
        <f t="shared" si="94"/>
        <v>3.1436761264765689E-2</v>
      </c>
      <c r="AE128" s="15">
        <f t="shared" si="94"/>
        <v>9.8837800895532624E-2</v>
      </c>
      <c r="AF128" s="15">
        <f t="shared" si="94"/>
        <v>3.2093054135246435E-2</v>
      </c>
      <c r="AG128" s="15">
        <f t="shared" si="94"/>
        <v>-1.3995304961038957E-2</v>
      </c>
      <c r="AH128" s="15">
        <f t="shared" si="94"/>
        <v>3.0829777707283235E-2</v>
      </c>
      <c r="AI128" s="15">
        <f t="shared" si="94"/>
        <v>4.8746634527105481E-2</v>
      </c>
      <c r="AJ128" s="15">
        <f t="shared" si="94"/>
        <v>6.1653793084962993E-2</v>
      </c>
      <c r="AK128" s="15">
        <f t="shared" si="94"/>
        <v>3.672559925284169E-2</v>
      </c>
      <c r="AL128" s="15">
        <f t="shared" si="93"/>
        <v>2.9408003893272028E-3</v>
      </c>
      <c r="AM128" s="15">
        <f t="shared" si="94"/>
        <v>4.967585556165055E-2</v>
      </c>
      <c r="AN128" s="15">
        <f t="shared" si="94"/>
        <v>3.2140225584475157E-2</v>
      </c>
      <c r="AO128" s="15">
        <f t="shared" si="94"/>
        <v>3.5388305719037394E-2</v>
      </c>
      <c r="AP128" s="15">
        <f t="shared" si="94"/>
        <v>3.1946022065043378E-2</v>
      </c>
      <c r="AQ128" s="15">
        <f t="shared" si="94"/>
        <v>-1.465528100809621E-2</v>
      </c>
      <c r="AR128" s="15">
        <f t="shared" si="94"/>
        <v>4.4515722523876589E-2</v>
      </c>
      <c r="AS128" s="15">
        <f t="shared" si="94"/>
        <v>-3.0838580683809735E-2</v>
      </c>
      <c r="AT128" s="15">
        <f t="shared" si="94"/>
        <v>-0.10762556171933135</v>
      </c>
      <c r="AU128" s="15">
        <f t="shared" si="94"/>
        <v>1.9858341192285023E-2</v>
      </c>
      <c r="AV128" s="15">
        <f t="shared" si="94"/>
        <v>0.11500077244100271</v>
      </c>
      <c r="AW128" s="15">
        <f t="shared" si="94"/>
        <v>2.2234760201475634E-2</v>
      </c>
      <c r="AX128" s="15">
        <f t="shared" si="94"/>
        <v>4.1855834455893248E-2</v>
      </c>
      <c r="AY128" s="15">
        <f t="shared" si="94"/>
        <v>-3.3100802339800395E-2</v>
      </c>
      <c r="AZ128" s="15">
        <f t="shared" si="94"/>
        <v>-4.6945698599821784E-2</v>
      </c>
      <c r="BA128" s="15">
        <f t="shared" si="94"/>
        <v>-3.1744130600586673E-2</v>
      </c>
      <c r="BB128" s="15">
        <f t="shared" si="88"/>
        <v>-1.1180262891025028E-2</v>
      </c>
      <c r="BC128" s="15">
        <f t="shared" si="89"/>
        <v>-6.5684698074963466E-2</v>
      </c>
      <c r="BD128" s="15">
        <f t="shared" si="90"/>
        <v>-1</v>
      </c>
      <c r="BE128" s="15" t="e">
        <f t="shared" si="91"/>
        <v>#DIV/0!</v>
      </c>
      <c r="BF128" s="25"/>
      <c r="BG128" s="25"/>
      <c r="BH128" s="1491"/>
    </row>
    <row r="129" spans="1:60" s="26" customFormat="1">
      <c r="A129" s="198"/>
      <c r="B129" s="1"/>
      <c r="C129" s="1"/>
      <c r="D129" s="1"/>
      <c r="E129" s="1"/>
      <c r="F129" s="1"/>
      <c r="G129" s="1"/>
      <c r="H129" s="1"/>
      <c r="I129" s="1"/>
      <c r="J129" s="1"/>
      <c r="K129" s="1"/>
      <c r="L129" s="1"/>
      <c r="M129" s="1"/>
      <c r="N129" s="1"/>
      <c r="O129" s="1"/>
      <c r="P129" s="1"/>
      <c r="Q129" s="1"/>
      <c r="R129" s="1"/>
      <c r="S129" s="1"/>
      <c r="T129" s="636" t="s">
        <v>140</v>
      </c>
      <c r="U129" s="1"/>
      <c r="V129" s="1"/>
      <c r="W129" s="1"/>
      <c r="X129" s="1"/>
      <c r="Y129" s="636" t="s">
        <v>477</v>
      </c>
      <c r="Z129" s="29"/>
      <c r="AA129" s="1902"/>
      <c r="AB129" s="15">
        <f t="shared" ref="AB129:BA131" si="95">AB77/AA77-1</f>
        <v>1.399850755349541E-2</v>
      </c>
      <c r="AC129" s="15">
        <f t="shared" si="95"/>
        <v>5.1776554868703029E-2</v>
      </c>
      <c r="AD129" s="15">
        <f t="shared" si="94"/>
        <v>-3.9533394650088649E-3</v>
      </c>
      <c r="AE129" s="15">
        <f t="shared" si="95"/>
        <v>6.8514852762714629E-2</v>
      </c>
      <c r="AF129" s="15">
        <f t="shared" si="95"/>
        <v>1.3398705297529734E-2</v>
      </c>
      <c r="AG129" s="15">
        <f t="shared" si="95"/>
        <v>1.8115518726462998E-2</v>
      </c>
      <c r="AH129" s="15">
        <f t="shared" si="95"/>
        <v>-3.1942183459248596E-2</v>
      </c>
      <c r="AI129" s="15">
        <f t="shared" si="95"/>
        <v>-1.7536070591644082E-2</v>
      </c>
      <c r="AJ129" s="15">
        <f t="shared" si="95"/>
        <v>4.9041498965912034E-2</v>
      </c>
      <c r="AK129" s="15">
        <f t="shared" si="95"/>
        <v>1.9058279259208444E-2</v>
      </c>
      <c r="AL129" s="15">
        <f t="shared" si="95"/>
        <v>-2.0302759913637503E-2</v>
      </c>
      <c r="AM129" s="15">
        <f t="shared" si="95"/>
        <v>7.099250415052305E-2</v>
      </c>
      <c r="AN129" s="15">
        <f t="shared" si="95"/>
        <v>1.4968937203277299E-2</v>
      </c>
      <c r="AO129" s="15">
        <f t="shared" si="94"/>
        <v>-9.7190534901636649E-3</v>
      </c>
      <c r="AP129" s="15">
        <f t="shared" si="95"/>
        <v>3.8936256484433773E-2</v>
      </c>
      <c r="AQ129" s="15">
        <f t="shared" si="95"/>
        <v>-5.0101966180505664E-2</v>
      </c>
      <c r="AR129" s="15">
        <f t="shared" si="95"/>
        <v>6.71342639448953E-2</v>
      </c>
      <c r="AS129" s="15">
        <f t="shared" si="95"/>
        <v>-2.7731574221940281E-2</v>
      </c>
      <c r="AT129" s="15">
        <f t="shared" si="95"/>
        <v>-3.652046588344493E-2</v>
      </c>
      <c r="AU129" s="15">
        <f t="shared" si="95"/>
        <v>0.10489116665861919</v>
      </c>
      <c r="AV129" s="15">
        <f t="shared" si="95"/>
        <v>8.370273942435591E-2</v>
      </c>
      <c r="AW129" s="15">
        <f t="shared" si="95"/>
        <v>9.309062271608548E-2</v>
      </c>
      <c r="AX129" s="15">
        <f t="shared" si="95"/>
        <v>-1.9278044943074057E-2</v>
      </c>
      <c r="AY129" s="15">
        <f t="shared" si="95"/>
        <v>-6.9169929480148884E-2</v>
      </c>
      <c r="AZ129" s="15">
        <f t="shared" si="95"/>
        <v>-3.5479200704404024E-2</v>
      </c>
      <c r="BA129" s="15">
        <f t="shared" si="95"/>
        <v>-9.5714861442398602E-3</v>
      </c>
      <c r="BB129" s="15">
        <f t="shared" si="88"/>
        <v>8.8365073747551648E-3</v>
      </c>
      <c r="BC129" s="15">
        <f t="shared" si="89"/>
        <v>-0.11120975057593852</v>
      </c>
      <c r="BD129" s="15">
        <f t="shared" si="90"/>
        <v>-1</v>
      </c>
      <c r="BE129" s="15" t="e">
        <f t="shared" si="91"/>
        <v>#DIV/0!</v>
      </c>
      <c r="BF129" s="25"/>
      <c r="BG129" s="25"/>
      <c r="BH129" s="1491"/>
    </row>
    <row r="130" spans="1:60" s="26" customFormat="1">
      <c r="A130" s="198"/>
      <c r="B130" s="1"/>
      <c r="C130" s="1"/>
      <c r="D130" s="1"/>
      <c r="E130" s="1"/>
      <c r="F130" s="1"/>
      <c r="G130" s="1"/>
      <c r="H130" s="1"/>
      <c r="I130" s="1"/>
      <c r="J130" s="1"/>
      <c r="K130" s="1"/>
      <c r="L130" s="1"/>
      <c r="M130" s="1"/>
      <c r="N130" s="1"/>
      <c r="O130" s="1"/>
      <c r="P130" s="1"/>
      <c r="Q130" s="1"/>
      <c r="R130" s="1"/>
      <c r="S130" s="1"/>
      <c r="T130" s="1456" t="s">
        <v>1059</v>
      </c>
      <c r="U130" s="1"/>
      <c r="V130" s="1"/>
      <c r="W130" s="1"/>
      <c r="X130" s="1"/>
      <c r="Y130" s="636" t="s">
        <v>1247</v>
      </c>
      <c r="Z130" s="29"/>
      <c r="AA130" s="1902"/>
      <c r="AB130" s="15">
        <f t="shared" ref="AB130:AZ131" si="96">AB78/AA78-1</f>
        <v>1.8778049328897373E-2</v>
      </c>
      <c r="AC130" s="15">
        <f t="shared" si="95"/>
        <v>-1.3743057103009493E-3</v>
      </c>
      <c r="AD130" s="15">
        <f t="shared" si="96"/>
        <v>-1.9675992615518334E-2</v>
      </c>
      <c r="AE130" s="15">
        <f t="shared" si="96"/>
        <v>2.5591654751431436E-2</v>
      </c>
      <c r="AF130" s="15">
        <f t="shared" si="96"/>
        <v>5.0085529077315005E-3</v>
      </c>
      <c r="AG130" s="15">
        <f t="shared" si="96"/>
        <v>8.6573028081720071E-3</v>
      </c>
      <c r="AH130" s="15">
        <f t="shared" si="96"/>
        <v>-3.8121549688583389E-2</v>
      </c>
      <c r="AI130" s="15">
        <f t="shared" si="96"/>
        <v>-9.2789334660010381E-2</v>
      </c>
      <c r="AJ130" s="15">
        <f t="shared" si="96"/>
        <v>5.3781245397519495E-3</v>
      </c>
      <c r="AK130" s="15">
        <f t="shared" si="95"/>
        <v>8.7030424525054162E-3</v>
      </c>
      <c r="AL130" s="15">
        <f t="shared" si="96"/>
        <v>-2.2054958810858616E-2</v>
      </c>
      <c r="AM130" s="15">
        <f t="shared" si="96"/>
        <v>-4.453194334914623E-2</v>
      </c>
      <c r="AN130" s="15">
        <f t="shared" si="96"/>
        <v>-1.4805956425337219E-2</v>
      </c>
      <c r="AO130" s="15">
        <f t="shared" si="94"/>
        <v>-5.7931096925245562E-4</v>
      </c>
      <c r="AP130" s="15">
        <f t="shared" si="96"/>
        <v>1.9459793129364966E-2</v>
      </c>
      <c r="AQ130" s="15">
        <f t="shared" si="95"/>
        <v>5.8330157454604681E-3</v>
      </c>
      <c r="AR130" s="15">
        <f t="shared" si="96"/>
        <v>-1.419973060907942E-2</v>
      </c>
      <c r="AS130" s="15">
        <f t="shared" si="96"/>
        <v>-7.8022206922996551E-2</v>
      </c>
      <c r="AT130" s="15">
        <f t="shared" si="96"/>
        <v>-0.10795382119469477</v>
      </c>
      <c r="AU130" s="15">
        <f t="shared" si="96"/>
        <v>2.2773008543101492E-2</v>
      </c>
      <c r="AV130" s="15">
        <f t="shared" si="95"/>
        <v>-3.3738309596057503E-3</v>
      </c>
      <c r="AW130" s="15">
        <f t="shared" si="95"/>
        <v>1.0446298800912412E-3</v>
      </c>
      <c r="AX130" s="15">
        <f t="shared" si="96"/>
        <v>3.7511880328491509E-2</v>
      </c>
      <c r="AY130" s="15">
        <f t="shared" si="96"/>
        <v>-1.2408772257595735E-2</v>
      </c>
      <c r="AZ130" s="15">
        <f t="shared" si="96"/>
        <v>-2.8675609874474595E-2</v>
      </c>
      <c r="BA130" s="15">
        <f t="shared" si="95"/>
        <v>-8.8372207070829267E-3</v>
      </c>
      <c r="BB130" s="15">
        <f t="shared" si="88"/>
        <v>1.3696222563948091E-2</v>
      </c>
      <c r="BC130" s="15">
        <f t="shared" si="89"/>
        <v>-1.2875095605528797E-2</v>
      </c>
      <c r="BD130" s="15">
        <f t="shared" si="90"/>
        <v>-1</v>
      </c>
      <c r="BE130" s="15" t="e">
        <f t="shared" si="91"/>
        <v>#DIV/0!</v>
      </c>
      <c r="BF130" s="25"/>
      <c r="BG130" s="25"/>
      <c r="BH130" s="1491"/>
    </row>
    <row r="131" spans="1:60" s="26" customFormat="1">
      <c r="A131" s="198"/>
      <c r="B131" s="1"/>
      <c r="C131" s="1"/>
      <c r="D131" s="1"/>
      <c r="E131" s="1"/>
      <c r="F131" s="1"/>
      <c r="G131" s="1"/>
      <c r="H131" s="1"/>
      <c r="I131" s="1"/>
      <c r="J131" s="1"/>
      <c r="K131" s="1"/>
      <c r="L131" s="1"/>
      <c r="M131" s="1"/>
      <c r="N131" s="1"/>
      <c r="O131" s="1"/>
      <c r="P131" s="1"/>
      <c r="Q131" s="1"/>
      <c r="R131" s="1"/>
      <c r="S131" s="1"/>
      <c r="T131" s="636" t="s">
        <v>141</v>
      </c>
      <c r="U131" s="1"/>
      <c r="V131" s="1"/>
      <c r="W131" s="1"/>
      <c r="X131" s="1"/>
      <c r="Y131" s="636" t="s">
        <v>478</v>
      </c>
      <c r="Z131" s="29"/>
      <c r="AA131" s="1902"/>
      <c r="AB131" s="15">
        <f t="shared" si="96"/>
        <v>7.8514875941506634E-3</v>
      </c>
      <c r="AC131" s="15">
        <f t="shared" ref="AC131:AZ131" si="97">AC79/AB79-1</f>
        <v>7.4570192273330393E-2</v>
      </c>
      <c r="AD131" s="15">
        <f t="shared" si="97"/>
        <v>-3.7609952107546585E-2</v>
      </c>
      <c r="AE131" s="15">
        <f t="shared" si="97"/>
        <v>0.14300212375007781</v>
      </c>
      <c r="AF131" s="15">
        <f t="shared" si="97"/>
        <v>1.8921743821261883E-2</v>
      </c>
      <c r="AG131" s="15">
        <f t="shared" si="97"/>
        <v>1.7506320986387935E-2</v>
      </c>
      <c r="AH131" s="15">
        <f t="shared" si="97"/>
        <v>5.2398397744490177E-2</v>
      </c>
      <c r="AI131" s="15">
        <f t="shared" si="97"/>
        <v>7.7808771701322055E-3</v>
      </c>
      <c r="AJ131" s="15">
        <f t="shared" si="97"/>
        <v>-2.6625972168560219E-3</v>
      </c>
      <c r="AK131" s="15">
        <f t="shared" si="97"/>
        <v>4.7498354058924885E-2</v>
      </c>
      <c r="AL131" s="15">
        <f t="shared" si="97"/>
        <v>-1.0187627642612718E-2</v>
      </c>
      <c r="AM131" s="15">
        <f t="shared" si="96"/>
        <v>7.5323325165186361E-3</v>
      </c>
      <c r="AN131" s="15">
        <f t="shared" si="97"/>
        <v>2.2835825356271267E-2</v>
      </c>
      <c r="AO131" s="15">
        <f t="shared" si="97"/>
        <v>-2.4238364447616845E-2</v>
      </c>
      <c r="AP131" s="15">
        <f t="shared" si="97"/>
        <v>-3.1117388937268564E-2</v>
      </c>
      <c r="AQ131" s="15">
        <f t="shared" si="97"/>
        <v>-5.5381874659672037E-2</v>
      </c>
      <c r="AR131" s="15">
        <f t="shared" si="97"/>
        <v>1.9086642204604987E-2</v>
      </c>
      <c r="AS131" s="15">
        <f t="shared" si="97"/>
        <v>4.4842728621963701E-2</v>
      </c>
      <c r="AT131" s="15">
        <f t="shared" si="97"/>
        <v>-0.11499576534176725</v>
      </c>
      <c r="AU131" s="15">
        <f t="shared" si="97"/>
        <v>1.8135276050294857E-2</v>
      </c>
      <c r="AV131" s="15">
        <f t="shared" si="97"/>
        <v>-2.3705797967461639E-2</v>
      </c>
      <c r="AW131" s="15">
        <f t="shared" si="97"/>
        <v>6.447874515668639E-2</v>
      </c>
      <c r="AX131" s="15">
        <f t="shared" si="97"/>
        <v>-1.5427583136115142E-2</v>
      </c>
      <c r="AY131" s="15">
        <f t="shared" si="97"/>
        <v>-2.9802111708847945E-2</v>
      </c>
      <c r="AZ131" s="15">
        <f t="shared" si="97"/>
        <v>1.6346166815565555E-2</v>
      </c>
      <c r="BA131" s="15">
        <f t="shared" si="95"/>
        <v>6.9739648312550084E-3</v>
      </c>
      <c r="BB131" s="15">
        <f t="shared" si="88"/>
        <v>1.1720062452065916E-2</v>
      </c>
      <c r="BC131" s="15">
        <f t="shared" si="89"/>
        <v>-1.9172409570391569E-2</v>
      </c>
      <c r="BD131" s="15">
        <f t="shared" si="90"/>
        <v>-1</v>
      </c>
      <c r="BE131" s="15" t="e">
        <f t="shared" si="91"/>
        <v>#DIV/0!</v>
      </c>
      <c r="BF131" s="25"/>
      <c r="BG131" s="25"/>
      <c r="BH131" s="1491"/>
    </row>
    <row r="132" spans="1:60" s="26" customFormat="1" ht="16.5" thickBot="1">
      <c r="A132" s="198"/>
      <c r="B132" s="198"/>
      <c r="C132" s="198"/>
      <c r="D132" s="198"/>
      <c r="E132" s="198"/>
      <c r="F132" s="198"/>
      <c r="G132" s="198"/>
      <c r="H132" s="198"/>
      <c r="I132" s="198"/>
      <c r="J132" s="198"/>
      <c r="K132" s="198"/>
      <c r="L132" s="198"/>
      <c r="M132" s="198"/>
      <c r="N132" s="198"/>
      <c r="O132" s="198"/>
      <c r="P132" s="198"/>
      <c r="Q132" s="198"/>
      <c r="R132" s="198"/>
      <c r="S132" s="198"/>
      <c r="T132" s="1868" t="s">
        <v>1348</v>
      </c>
      <c r="U132" s="1"/>
      <c r="V132" s="1"/>
      <c r="W132" s="1"/>
      <c r="X132" s="1"/>
      <c r="Y132" s="637" t="s">
        <v>1349</v>
      </c>
      <c r="Z132" s="30"/>
      <c r="AA132" s="1904"/>
      <c r="AB132" s="16">
        <f t="shared" ref="AB132:BA133" si="98">AB80/AA80-1</f>
        <v>-3.0848079851224064E-2</v>
      </c>
      <c r="AC132" s="16">
        <f t="shared" si="98"/>
        <v>-4.0220285853166393E-2</v>
      </c>
      <c r="AD132" s="16">
        <f t="shared" si="98"/>
        <v>-3.4210922858663118E-2</v>
      </c>
      <c r="AE132" s="16">
        <f t="shared" si="98"/>
        <v>-3.5142918100830478E-2</v>
      </c>
      <c r="AF132" s="16">
        <f t="shared" si="98"/>
        <v>3.3250650748573696E-2</v>
      </c>
      <c r="AG132" s="16">
        <f t="shared" si="98"/>
        <v>1.905318600170669E-2</v>
      </c>
      <c r="AH132" s="16">
        <f t="shared" si="98"/>
        <v>-6.5644415765447883E-3</v>
      </c>
      <c r="AI132" s="16">
        <f t="shared" si="98"/>
        <v>-7.3064451782456241E-2</v>
      </c>
      <c r="AJ132" s="16">
        <f t="shared" si="98"/>
        <v>4.3148230377265673E-3</v>
      </c>
      <c r="AK132" s="16">
        <f t="shared" si="98"/>
        <v>1.3074709640121362E-2</v>
      </c>
      <c r="AL132" s="16">
        <f t="shared" si="98"/>
        <v>-8.3400678838599918E-2</v>
      </c>
      <c r="AM132" s="16">
        <f t="shared" si="98"/>
        <v>-5.0507617208140343E-2</v>
      </c>
      <c r="AN132" s="16">
        <f t="shared" si="98"/>
        <v>-3.6300488775612982E-2</v>
      </c>
      <c r="AO132" s="16">
        <f t="shared" si="98"/>
        <v>-3.3011531926828486E-2</v>
      </c>
      <c r="AP132" s="16">
        <f t="shared" si="98"/>
        <v>-1.271845579131492E-2</v>
      </c>
      <c r="AQ132" s="16">
        <f t="shared" si="98"/>
        <v>-1.438832834342274E-2</v>
      </c>
      <c r="AR132" s="16">
        <f t="shared" si="98"/>
        <v>1.9908485983175517E-3</v>
      </c>
      <c r="AS132" s="16">
        <f t="shared" si="98"/>
        <v>-9.4723704141743914E-2</v>
      </c>
      <c r="AT132" s="16">
        <f t="shared" si="98"/>
        <v>-8.604672557929316E-2</v>
      </c>
      <c r="AU132" s="16">
        <f t="shared" si="98"/>
        <v>-2.8556292214858781E-2</v>
      </c>
      <c r="AV132" s="16">
        <f t="shared" si="98"/>
        <v>-3.2971631483556529E-2</v>
      </c>
      <c r="AW132" s="16">
        <f t="shared" si="98"/>
        <v>3.3729069567878245E-3</v>
      </c>
      <c r="AX132" s="16">
        <f t="shared" si="98"/>
        <v>2.2877775222884811E-3</v>
      </c>
      <c r="AY132" s="16">
        <f t="shared" si="98"/>
        <v>-2.9961691700779225E-2</v>
      </c>
      <c r="AZ132" s="16">
        <f t="shared" si="98"/>
        <v>-4.3065036592362715E-2</v>
      </c>
      <c r="BA132" s="16">
        <f t="shared" si="98"/>
        <v>-2.2787142508689073E-2</v>
      </c>
      <c r="BB132" s="16">
        <f t="shared" si="88"/>
        <v>-3.5936750349707669E-2</v>
      </c>
      <c r="BC132" s="16">
        <f t="shared" si="89"/>
        <v>1.1662980467827433E-2</v>
      </c>
      <c r="BD132" s="16">
        <f t="shared" si="90"/>
        <v>-1</v>
      </c>
      <c r="BE132" s="16" t="e">
        <f t="shared" si="91"/>
        <v>#DIV/0!</v>
      </c>
      <c r="BF132" s="27"/>
      <c r="BG132" s="27"/>
      <c r="BH132" s="1491"/>
    </row>
    <row r="133" spans="1:60" s="26" customFormat="1" ht="14.5" thickTop="1">
      <c r="A133" s="198"/>
      <c r="B133" s="1"/>
      <c r="C133" s="1"/>
      <c r="D133" s="1"/>
      <c r="E133" s="1"/>
      <c r="F133" s="1"/>
      <c r="G133" s="1"/>
      <c r="H133" s="1"/>
      <c r="I133" s="1"/>
      <c r="J133" s="1"/>
      <c r="K133" s="1"/>
      <c r="L133" s="1"/>
      <c r="M133" s="1"/>
      <c r="N133" s="1"/>
      <c r="O133" s="1"/>
      <c r="P133" s="1"/>
      <c r="Q133" s="1"/>
      <c r="R133" s="1"/>
      <c r="S133" s="1"/>
      <c r="T133" s="638" t="s">
        <v>58</v>
      </c>
      <c r="U133" s="198"/>
      <c r="V133" s="1"/>
      <c r="W133" s="1"/>
      <c r="X133" s="1"/>
      <c r="Y133" s="638" t="s">
        <v>0</v>
      </c>
      <c r="Z133" s="31"/>
      <c r="AA133" s="1905"/>
      <c r="AB133" s="17">
        <f t="shared" ref="AB133:AN133" si="99">AB81/AA81-1</f>
        <v>9.8630122034857326E-3</v>
      </c>
      <c r="AC133" s="17">
        <f t="shared" si="99"/>
        <v>8.0304194239539939E-3</v>
      </c>
      <c r="AD133" s="17">
        <f t="shared" si="99"/>
        <v>-6.1819815207915241E-3</v>
      </c>
      <c r="AE133" s="17">
        <f t="shared" si="99"/>
        <v>4.6614330201723675E-2</v>
      </c>
      <c r="AF133" s="17">
        <f t="shared" si="99"/>
        <v>9.9534447664100245E-3</v>
      </c>
      <c r="AG133" s="17">
        <f t="shared" si="99"/>
        <v>9.6098557671948637E-3</v>
      </c>
      <c r="AH133" s="17">
        <f t="shared" si="99"/>
        <v>-5.505063039208058E-3</v>
      </c>
      <c r="AI133" s="17">
        <f t="shared" si="99"/>
        <v>-3.2073037304828245E-2</v>
      </c>
      <c r="AJ133" s="17">
        <f t="shared" si="99"/>
        <v>3.0250035000384923E-2</v>
      </c>
      <c r="AK133" s="17">
        <f t="shared" si="99"/>
        <v>1.8379924729600594E-2</v>
      </c>
      <c r="AL133" s="17">
        <f t="shared" si="99"/>
        <v>-1.1881548087093852E-2</v>
      </c>
      <c r="AM133" s="17">
        <f t="shared" si="99"/>
        <v>2.3117419931754535E-2</v>
      </c>
      <c r="AN133" s="17">
        <f t="shared" si="99"/>
        <v>6.268505735937957E-3</v>
      </c>
      <c r="AO133" s="17">
        <f t="shared" si="98"/>
        <v>-3.7630876369951771E-3</v>
      </c>
      <c r="AP133" s="17">
        <f t="shared" si="98"/>
        <v>5.5048537617774507E-3</v>
      </c>
      <c r="AQ133" s="17">
        <f>AQ81/AP81-1</f>
        <v>-1.8012375664108182E-2</v>
      </c>
      <c r="AR133" s="17">
        <f t="shared" ref="AR133:BA133" si="100">AR81/AQ81-1</f>
        <v>2.7989330028693526E-2</v>
      </c>
      <c r="AS133" s="17">
        <f t="shared" si="100"/>
        <v>-5.4306144911225207E-2</v>
      </c>
      <c r="AT133" s="17">
        <f t="shared" si="100"/>
        <v>-5.6276819991589511E-2</v>
      </c>
      <c r="AU133" s="17">
        <f t="shared" si="100"/>
        <v>4.4074071072135901E-2</v>
      </c>
      <c r="AV133" s="17">
        <f t="shared" si="100"/>
        <v>4.1099109471250284E-2</v>
      </c>
      <c r="AW133" s="17">
        <f t="shared" si="100"/>
        <v>3.2530456733957713E-2</v>
      </c>
      <c r="AX133" s="17">
        <f t="shared" si="100"/>
        <v>7.0914270486892583E-3</v>
      </c>
      <c r="AY133" s="17">
        <f t="shared" si="100"/>
        <v>-3.9279095149154841E-2</v>
      </c>
      <c r="AZ133" s="17">
        <f t="shared" si="100"/>
        <v>-3.1840872909443374E-2</v>
      </c>
      <c r="BA133" s="17">
        <f t="shared" si="100"/>
        <v>-1.6047760975918535E-2</v>
      </c>
      <c r="BB133" s="17">
        <f t="shared" si="88"/>
        <v>-1.2890833748090302E-2</v>
      </c>
      <c r="BC133" s="17">
        <f t="shared" si="89"/>
        <v>-4.3696220727524882E-2</v>
      </c>
      <c r="BD133" s="17">
        <f t="shared" si="90"/>
        <v>-1</v>
      </c>
      <c r="BE133" s="17" t="e">
        <f t="shared" si="91"/>
        <v>#DIV/0!</v>
      </c>
      <c r="BF133" s="28"/>
      <c r="BG133" s="28"/>
      <c r="BH133" s="198"/>
    </row>
    <row r="137" spans="1:60" s="26" customFormat="1">
      <c r="A137" s="198"/>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98"/>
    </row>
    <row r="138" spans="1:60" s="26" customFormat="1">
      <c r="A138" s="198"/>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98"/>
    </row>
    <row r="139" spans="1:60" s="26" customFormat="1">
      <c r="A139" s="198"/>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98"/>
    </row>
    <row r="140" spans="1:60" s="26" customFormat="1">
      <c r="A140" s="198"/>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98"/>
    </row>
    <row r="141" spans="1:60" s="26" customFormat="1">
      <c r="A141" s="198"/>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36"/>
      <c r="AM141" s="1"/>
      <c r="AN141" s="1"/>
      <c r="AO141" s="1"/>
      <c r="AP141" s="1"/>
      <c r="AQ141" s="1"/>
      <c r="AR141" s="1"/>
      <c r="AS141" s="1"/>
      <c r="AT141" s="1"/>
      <c r="AU141" s="1"/>
      <c r="AV141" s="1"/>
      <c r="AW141" s="1"/>
      <c r="AX141" s="1"/>
      <c r="AY141" s="1"/>
      <c r="AZ141" s="1"/>
      <c r="BA141" s="1"/>
      <c r="BB141" s="1"/>
      <c r="BC141" s="1"/>
      <c r="BD141" s="1"/>
      <c r="BE141" s="1"/>
      <c r="BF141" s="1"/>
      <c r="BG141" s="1"/>
      <c r="BH141" s="198"/>
    </row>
    <row r="142" spans="1:60" s="26" customFormat="1">
      <c r="A142" s="198"/>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36"/>
      <c r="AM142" s="36"/>
      <c r="AN142" s="1"/>
      <c r="AO142" s="1"/>
      <c r="AP142" s="1"/>
      <c r="AQ142" s="1"/>
      <c r="AR142" s="1"/>
      <c r="AS142" s="1"/>
      <c r="AT142" s="1"/>
      <c r="AU142" s="1"/>
      <c r="AV142" s="1"/>
      <c r="AW142" s="1"/>
      <c r="AX142" s="1"/>
      <c r="AY142" s="1"/>
      <c r="AZ142" s="1"/>
      <c r="BA142" s="1"/>
      <c r="BB142" s="1"/>
      <c r="BC142" s="1"/>
      <c r="BD142" s="1"/>
      <c r="BE142" s="1"/>
      <c r="BF142" s="1"/>
      <c r="BG142" s="1"/>
      <c r="BH142" s="198"/>
    </row>
    <row r="143" spans="1:60" s="26" customFormat="1">
      <c r="A143" s="198"/>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36"/>
      <c r="AN143" s="1"/>
      <c r="AO143" s="1"/>
      <c r="AP143" s="1"/>
      <c r="AQ143" s="1"/>
      <c r="AR143" s="1"/>
      <c r="AS143" s="1"/>
      <c r="AT143" s="1"/>
      <c r="AU143" s="1"/>
      <c r="AV143" s="1"/>
      <c r="AW143" s="1"/>
      <c r="AX143" s="1"/>
      <c r="AY143" s="1"/>
      <c r="AZ143" s="1"/>
      <c r="BA143" s="1"/>
      <c r="BB143" s="1"/>
      <c r="BC143" s="1"/>
      <c r="BD143" s="1"/>
      <c r="BE143" s="1"/>
      <c r="BF143" s="1"/>
      <c r="BG143" s="1"/>
      <c r="BH143" s="198"/>
    </row>
    <row r="144" spans="1:60" s="26" customFormat="1">
      <c r="A144" s="198"/>
      <c r="B144" s="198"/>
      <c r="C144" s="198"/>
      <c r="D144" s="198"/>
      <c r="E144" s="198"/>
      <c r="F144" s="198"/>
      <c r="G144" s="198"/>
      <c r="H144" s="198"/>
      <c r="I144" s="198"/>
      <c r="J144" s="198"/>
      <c r="K144" s="198"/>
      <c r="L144" s="198"/>
      <c r="M144" s="198"/>
      <c r="N144" s="198"/>
      <c r="O144" s="198"/>
      <c r="P144" s="198"/>
      <c r="Q144" s="1"/>
      <c r="R144" s="1"/>
      <c r="S144" s="1"/>
      <c r="T144" s="1"/>
      <c r="U144" s="1"/>
      <c r="V144" s="1"/>
      <c r="W144" s="1"/>
      <c r="X144" s="1"/>
      <c r="Y144" s="1"/>
      <c r="Z144" s="1"/>
      <c r="AA144" s="1"/>
      <c r="AB144" s="1"/>
      <c r="AC144" s="1"/>
      <c r="AD144" s="1"/>
      <c r="AE144" s="1"/>
      <c r="AF144" s="1"/>
      <c r="AG144" s="1"/>
      <c r="AH144" s="1"/>
      <c r="AI144" s="1"/>
      <c r="AJ144" s="1"/>
      <c r="AK144" s="1"/>
      <c r="AL144" s="1"/>
      <c r="AM144" s="36"/>
      <c r="AN144" s="1"/>
      <c r="AO144" s="1"/>
      <c r="AP144" s="1"/>
      <c r="AQ144" s="1"/>
      <c r="AR144" s="1"/>
      <c r="AS144" s="1"/>
      <c r="AT144" s="1"/>
      <c r="AU144" s="1"/>
      <c r="AV144" s="1"/>
      <c r="AW144" s="1"/>
      <c r="AX144" s="1"/>
      <c r="AY144" s="1"/>
      <c r="AZ144" s="1"/>
      <c r="BA144" s="1"/>
      <c r="BB144" s="1"/>
      <c r="BC144" s="1"/>
      <c r="BD144" s="1"/>
      <c r="BE144" s="1"/>
      <c r="BF144" s="1"/>
      <c r="BG144" s="1"/>
      <c r="BH144" s="198"/>
    </row>
    <row r="145" spans="1:60" s="26" customFormat="1">
      <c r="A145" s="198"/>
      <c r="B145" s="1"/>
      <c r="C145" s="1"/>
      <c r="D145" s="1"/>
      <c r="E145" s="1"/>
      <c r="F145" s="1"/>
      <c r="G145" s="1"/>
      <c r="H145" s="1"/>
      <c r="I145" s="1"/>
      <c r="J145" s="1"/>
      <c r="K145" s="1"/>
      <c r="L145" s="1"/>
      <c r="M145" s="1"/>
      <c r="N145" s="1"/>
      <c r="O145" s="1"/>
      <c r="P145" s="1"/>
      <c r="Q145" s="1"/>
      <c r="R145" s="1"/>
      <c r="S145" s="1"/>
      <c r="T145" s="1"/>
      <c r="U145" s="198"/>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98"/>
    </row>
  </sheetData>
  <mergeCells count="22">
    <mergeCell ref="X58:Y58"/>
    <mergeCell ref="X54:Y54"/>
    <mergeCell ref="S13:T13"/>
    <mergeCell ref="S33:T33"/>
    <mergeCell ref="S34:T34"/>
    <mergeCell ref="S31:T31"/>
    <mergeCell ref="S19:T19"/>
    <mergeCell ref="S30:T30"/>
    <mergeCell ref="S15:T15"/>
    <mergeCell ref="X13:Y13"/>
    <mergeCell ref="X15:Y15"/>
    <mergeCell ref="X30:Y30"/>
    <mergeCell ref="X31:Y31"/>
    <mergeCell ref="X32:Y32"/>
    <mergeCell ref="S54:T54"/>
    <mergeCell ref="S57:T57"/>
    <mergeCell ref="X57:Y57"/>
    <mergeCell ref="Q1:T1"/>
    <mergeCell ref="S32:T32"/>
    <mergeCell ref="X33:Y33"/>
    <mergeCell ref="X34:Y34"/>
    <mergeCell ref="V1:Y1"/>
  </mergeCells>
  <phoneticPr fontId="9"/>
  <pageMargins left="0.78740157480314965" right="0.78740157480314965" top="0.98425196850393704" bottom="0.98425196850393704" header="0.51181102362204722" footer="0.51181102362204722"/>
  <pageSetup paperSize="9" scale="2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I141"/>
  <sheetViews>
    <sheetView zoomScale="85" zoomScaleNormal="85" workbookViewId="0">
      <pane xSplit="21" ySplit="4" topLeftCell="V5" activePane="bottomRight" state="frozen"/>
      <selection pane="topRight" activeCell="V1" sqref="V1"/>
      <selection pane="bottomLeft" activeCell="A5" sqref="A5"/>
      <selection pane="bottomRight" activeCell="V5" sqref="V5"/>
    </sheetView>
  </sheetViews>
  <sheetFormatPr defaultColWidth="9" defaultRowHeight="14"/>
  <cols>
    <col min="1" max="1" width="1.6328125" style="198" customWidth="1"/>
    <col min="2" max="15" width="1.6328125" style="1" hidden="1" customWidth="1"/>
    <col min="16" max="19" width="1.6328125" style="1" customWidth="1"/>
    <col min="20" max="20" width="40.08984375" style="1" customWidth="1"/>
    <col min="21" max="24" width="1.6328125" style="1" customWidth="1"/>
    <col min="25" max="25" width="52.453125" style="1" customWidth="1"/>
    <col min="26" max="26" width="11.08984375" style="1" hidden="1" customWidth="1"/>
    <col min="27" max="55" width="12.6328125" style="1" bestFit="1" customWidth="1"/>
    <col min="56" max="59" width="10.453125" style="1" hidden="1" customWidth="1"/>
    <col min="60" max="60" width="10.36328125" style="1" customWidth="1"/>
    <col min="61" max="16384" width="9" style="1"/>
  </cols>
  <sheetData>
    <row r="1" spans="1:61" ht="49.5" customHeight="1">
      <c r="Q1" s="1962" t="s">
        <v>1378</v>
      </c>
      <c r="R1" s="1953"/>
      <c r="S1" s="1953"/>
      <c r="T1" s="1953"/>
      <c r="U1" s="1189"/>
      <c r="V1" s="1976" t="s">
        <v>1396</v>
      </c>
      <c r="W1" s="1977"/>
      <c r="X1" s="1977"/>
      <c r="Y1" s="1977"/>
      <c r="Z1" s="660"/>
    </row>
    <row r="2" spans="1:61" ht="14.25" customHeight="1">
      <c r="A2" s="661"/>
      <c r="Q2" s="1440" t="str">
        <f>'0.Contents'!$C2</f>
        <v>＜確報値＞</v>
      </c>
      <c r="Z2" s="660"/>
    </row>
    <row r="3" spans="1:61" ht="18.75" customHeight="1" thickBot="1">
      <c r="O3" s="249"/>
      <c r="Q3" s="1" t="s">
        <v>143</v>
      </c>
      <c r="V3" s="1365" t="s">
        <v>734</v>
      </c>
    </row>
    <row r="4" spans="1:61" ht="14.5" thickBot="1">
      <c r="O4" s="249"/>
      <c r="Q4" s="662"/>
      <c r="R4" s="663"/>
      <c r="S4" s="664"/>
      <c r="T4" s="665"/>
      <c r="V4" s="662"/>
      <c r="W4" s="663"/>
      <c r="X4" s="664"/>
      <c r="Y4" s="665"/>
      <c r="Z4" s="204"/>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3">
        <f t="shared" si="0"/>
        <v>2016</v>
      </c>
      <c r="BB4" s="22">
        <f t="shared" si="0"/>
        <v>2017</v>
      </c>
      <c r="BC4" s="23">
        <f t="shared" si="0"/>
        <v>2018</v>
      </c>
      <c r="BD4" s="21">
        <f t="shared" si="0"/>
        <v>2019</v>
      </c>
      <c r="BE4" s="22">
        <f t="shared" si="0"/>
        <v>2020</v>
      </c>
      <c r="BF4" s="22" t="s">
        <v>23</v>
      </c>
      <c r="BG4" s="23" t="s">
        <v>2</v>
      </c>
    </row>
    <row r="5" spans="1:61" ht="16">
      <c r="O5" s="666"/>
      <c r="Q5" s="667" t="s">
        <v>96</v>
      </c>
      <c r="R5" s="668"/>
      <c r="S5" s="669"/>
      <c r="T5" s="670"/>
      <c r="V5" s="1190" t="s">
        <v>735</v>
      </c>
      <c r="W5" s="668"/>
      <c r="X5" s="669"/>
      <c r="Y5" s="670"/>
      <c r="Z5" s="124"/>
      <c r="AA5" s="269">
        <f>SUM(AA6,AA14,AA77,AA56,AA101)</f>
        <v>1067571.6801084999</v>
      </c>
      <c r="AB5" s="269">
        <f t="shared" ref="AB5:BA5" si="1">SUM(AB6,AB14,AB77,AB56,AB101)</f>
        <v>1077836.074957436</v>
      </c>
      <c r="AC5" s="269">
        <f t="shared" si="1"/>
        <v>1085822.1219052449</v>
      </c>
      <c r="AD5" s="269">
        <f t="shared" si="1"/>
        <v>1081001.6257430208</v>
      </c>
      <c r="AE5" s="269">
        <f t="shared" si="1"/>
        <v>1130845.6022770428</v>
      </c>
      <c r="AF5" s="269">
        <f t="shared" si="1"/>
        <v>1142042.0610701256</v>
      </c>
      <c r="AG5" s="269">
        <f t="shared" si="1"/>
        <v>1152794.6075477321</v>
      </c>
      <c r="AH5" s="269">
        <f t="shared" si="1"/>
        <v>1146957.0057227174</v>
      </c>
      <c r="AI5" s="269">
        <f t="shared" si="1"/>
        <v>1113148.5420953049</v>
      </c>
      <c r="AJ5" s="269">
        <f t="shared" si="1"/>
        <v>1149478.6834938733</v>
      </c>
      <c r="AK5" s="269">
        <f t="shared" si="1"/>
        <v>1170300.1609849171</v>
      </c>
      <c r="AL5" s="269">
        <f t="shared" si="1"/>
        <v>1157360.1408356461</v>
      </c>
      <c r="AM5" s="269">
        <f t="shared" si="1"/>
        <v>1188990.8054189971</v>
      </c>
      <c r="AN5" s="269">
        <f t="shared" si="1"/>
        <v>1197298.2133972209</v>
      </c>
      <c r="AO5" s="269">
        <f t="shared" si="1"/>
        <v>1193442.4110291954</v>
      </c>
      <c r="AP5" s="269">
        <f t="shared" si="1"/>
        <v>1200521.0723981916</v>
      </c>
      <c r="AQ5" s="269">
        <f t="shared" si="1"/>
        <v>1178717.6815800872</v>
      </c>
      <c r="AR5" s="269">
        <f t="shared" si="1"/>
        <v>1214489.3158623695</v>
      </c>
      <c r="AS5" s="269">
        <f t="shared" si="1"/>
        <v>1147021.1880210279</v>
      </c>
      <c r="AT5" s="269">
        <f t="shared" si="1"/>
        <v>1087131.5649887184</v>
      </c>
      <c r="AU5" s="269">
        <f t="shared" si="1"/>
        <v>1137029.6587623225</v>
      </c>
      <c r="AV5" s="269">
        <f t="shared" si="1"/>
        <v>1187985.0775239856</v>
      </c>
      <c r="AW5" s="269">
        <f t="shared" si="1"/>
        <v>1227315.4456416422</v>
      </c>
      <c r="AX5" s="269">
        <f t="shared" si="1"/>
        <v>1235278.2059780655</v>
      </c>
      <c r="AY5" s="269">
        <f t="shared" si="1"/>
        <v>1185136.1197476983</v>
      </c>
      <c r="AZ5" s="269">
        <f t="shared" si="1"/>
        <v>1145912.6108645392</v>
      </c>
      <c r="BA5" s="1375">
        <f t="shared" si="1"/>
        <v>1126541.0537957109</v>
      </c>
      <c r="BB5" s="269">
        <f t="shared" ref="BB5" si="2">SUM(BB6,BB14,BB77,BB56,BB101)</f>
        <v>1110142.1208946153</v>
      </c>
      <c r="BC5" s="1720">
        <f t="shared" ref="BC5" si="3">SUM(BC6,BC14,BC77,BC56,BC101)</f>
        <v>1059290.0795788085</v>
      </c>
      <c r="BD5" s="468"/>
      <c r="BE5" s="468"/>
      <c r="BF5" s="269"/>
      <c r="BG5" s="468"/>
    </row>
    <row r="6" spans="1:61">
      <c r="O6" s="249"/>
      <c r="Q6" s="671"/>
      <c r="R6" s="672" t="s">
        <v>97</v>
      </c>
      <c r="S6" s="673"/>
      <c r="T6" s="674"/>
      <c r="V6" s="1191"/>
      <c r="W6" s="1192" t="s">
        <v>428</v>
      </c>
      <c r="X6" s="1193"/>
      <c r="Y6" s="674"/>
      <c r="Z6" s="125"/>
      <c r="AA6" s="268">
        <f>SUM(AA7,AA13)</f>
        <v>96219.934651070289</v>
      </c>
      <c r="AB6" s="268">
        <f t="shared" ref="AB6:AX6" si="4">SUM(AB8:AB13)</f>
        <v>94881.816167466503</v>
      </c>
      <c r="AC6" s="268">
        <f>SUM(AC7,AC13)</f>
        <v>93462.039819521087</v>
      </c>
      <c r="AD6" s="268">
        <f t="shared" si="4"/>
        <v>93566.04588192224</v>
      </c>
      <c r="AE6" s="268">
        <f t="shared" si="4"/>
        <v>93098.339373088646</v>
      </c>
      <c r="AF6" s="268">
        <f t="shared" si="4"/>
        <v>91429.708091148525</v>
      </c>
      <c r="AG6" s="268">
        <f t="shared" si="4"/>
        <v>91504.204455285071</v>
      </c>
      <c r="AH6" s="268">
        <f t="shared" si="4"/>
        <v>93610.619371065957</v>
      </c>
      <c r="AI6" s="268">
        <f t="shared" si="4"/>
        <v>86458.279478800701</v>
      </c>
      <c r="AJ6" s="268">
        <f t="shared" si="4"/>
        <v>90032.291001822538</v>
      </c>
      <c r="AK6" s="268">
        <f t="shared" si="4"/>
        <v>88925.79948772442</v>
      </c>
      <c r="AL6" s="268">
        <f t="shared" si="4"/>
        <v>86407.191663828475</v>
      </c>
      <c r="AM6" s="268">
        <f t="shared" si="4"/>
        <v>93218.792233696906</v>
      </c>
      <c r="AN6" s="268">
        <f t="shared" si="4"/>
        <v>94726.696656342741</v>
      </c>
      <c r="AO6" s="268">
        <f t="shared" si="4"/>
        <v>95041.554310204752</v>
      </c>
      <c r="AP6" s="268">
        <f t="shared" si="4"/>
        <v>98041.528972370419</v>
      </c>
      <c r="AQ6" s="268">
        <f t="shared" si="4"/>
        <v>97156.38878029953</v>
      </c>
      <c r="AR6" s="268">
        <f t="shared" si="4"/>
        <v>103094.5511100969</v>
      </c>
      <c r="AS6" s="268">
        <f t="shared" si="4"/>
        <v>99225.079999145324</v>
      </c>
      <c r="AT6" s="268">
        <f t="shared" si="4"/>
        <v>97989.10726583215</v>
      </c>
      <c r="AU6" s="268">
        <f t="shared" si="4"/>
        <v>99015.639949600663</v>
      </c>
      <c r="AV6" s="268">
        <f t="shared" si="4"/>
        <v>101003.56622827375</v>
      </c>
      <c r="AW6" s="268">
        <f t="shared" si="4"/>
        <v>103944.26120511293</v>
      </c>
      <c r="AX6" s="268">
        <f t="shared" si="4"/>
        <v>102698.8748496569</v>
      </c>
      <c r="AY6" s="268">
        <f t="shared" ref="AY6:BB6" si="5">SUM(AY8:AY13)</f>
        <v>96949.728027330973</v>
      </c>
      <c r="AZ6" s="268">
        <f t="shared" si="5"/>
        <v>93583.99414228549</v>
      </c>
      <c r="BA6" s="1376">
        <f t="shared" si="5"/>
        <v>97196.630688818957</v>
      </c>
      <c r="BB6" s="268">
        <f t="shared" si="5"/>
        <v>90841.198976687112</v>
      </c>
      <c r="BC6" s="1721">
        <f t="shared" ref="BC6" si="6">SUM(BC8:BC13)</f>
        <v>89387.254567702563</v>
      </c>
      <c r="BD6" s="455"/>
      <c r="BE6" s="455"/>
      <c r="BF6" s="268"/>
      <c r="BG6" s="455"/>
    </row>
    <row r="7" spans="1:61">
      <c r="O7" s="249"/>
      <c r="Q7" s="671"/>
      <c r="R7" s="675"/>
      <c r="S7" s="676" t="s">
        <v>177</v>
      </c>
      <c r="T7" s="125"/>
      <c r="V7" s="1191"/>
      <c r="W7" s="1194"/>
      <c r="X7" s="1192" t="s">
        <v>524</v>
      </c>
      <c r="Y7" s="674"/>
      <c r="Z7" s="125"/>
      <c r="AA7" s="268">
        <f>SUM(AA8:AA12)</f>
        <v>96226.531970894415</v>
      </c>
      <c r="AB7" s="268">
        <f>SUM(AB8:AB12)</f>
        <v>95415.126659230766</v>
      </c>
      <c r="AC7" s="268">
        <f>SUM(AC8:AC12)</f>
        <v>94334.817172211086</v>
      </c>
      <c r="AD7" s="268">
        <f t="shared" ref="AD7:BA7" si="7">SUM(AD8:AD12)</f>
        <v>94442.963216101736</v>
      </c>
      <c r="AE7" s="268">
        <f t="shared" si="7"/>
        <v>94582.709525437342</v>
      </c>
      <c r="AF7" s="268">
        <f t="shared" si="7"/>
        <v>93234.29696822181</v>
      </c>
      <c r="AG7" s="268">
        <f t="shared" si="7"/>
        <v>93503.604341520302</v>
      </c>
      <c r="AH7" s="268">
        <f t="shared" si="7"/>
        <v>95898.870643770162</v>
      </c>
      <c r="AI7" s="268">
        <f t="shared" si="7"/>
        <v>91606.054818037315</v>
      </c>
      <c r="AJ7" s="268">
        <f t="shared" si="7"/>
        <v>95246.417828031786</v>
      </c>
      <c r="AK7" s="268">
        <f t="shared" si="7"/>
        <v>95290.470195037036</v>
      </c>
      <c r="AL7" s="268">
        <f t="shared" si="7"/>
        <v>93048.126872465014</v>
      </c>
      <c r="AM7" s="268">
        <f t="shared" si="7"/>
        <v>95542.271136769443</v>
      </c>
      <c r="AN7" s="268">
        <f t="shared" si="7"/>
        <v>96854.961790917761</v>
      </c>
      <c r="AO7" s="268">
        <f t="shared" si="7"/>
        <v>96970.43782832619</v>
      </c>
      <c r="AP7" s="268">
        <f t="shared" si="7"/>
        <v>102438.79859556357</v>
      </c>
      <c r="AQ7" s="268">
        <f t="shared" si="7"/>
        <v>100683.71661303042</v>
      </c>
      <c r="AR7" s="268">
        <f t="shared" si="7"/>
        <v>105648.94692844023</v>
      </c>
      <c r="AS7" s="268">
        <f t="shared" si="7"/>
        <v>103517.56322062408</v>
      </c>
      <c r="AT7" s="268">
        <f t="shared" si="7"/>
        <v>100734.74225317671</v>
      </c>
      <c r="AU7" s="268">
        <f t="shared" si="7"/>
        <v>104113.76384560495</v>
      </c>
      <c r="AV7" s="268">
        <f t="shared" si="7"/>
        <v>105161.85061638181</v>
      </c>
      <c r="AW7" s="268">
        <f t="shared" si="7"/>
        <v>107067.83913043181</v>
      </c>
      <c r="AX7" s="268">
        <f t="shared" si="7"/>
        <v>106164.8709126295</v>
      </c>
      <c r="AY7" s="268">
        <f t="shared" si="7"/>
        <v>99643.431617370254</v>
      </c>
      <c r="AZ7" s="268">
        <f t="shared" si="7"/>
        <v>96885.156401028013</v>
      </c>
      <c r="BA7" s="1376">
        <f t="shared" si="7"/>
        <v>101378.37955005342</v>
      </c>
      <c r="BB7" s="268">
        <f t="shared" ref="BB7" si="8">SUM(BB8:BB12)</f>
        <v>95780.536683414495</v>
      </c>
      <c r="BC7" s="1721">
        <f t="shared" ref="BC7" si="9">SUM(BC8:BC12)</f>
        <v>95059.30362187649</v>
      </c>
      <c r="BD7" s="455"/>
      <c r="BE7" s="455"/>
      <c r="BF7" s="268"/>
      <c r="BG7" s="455"/>
    </row>
    <row r="8" spans="1:61">
      <c r="O8" s="249"/>
      <c r="Q8" s="671"/>
      <c r="R8" s="677"/>
      <c r="S8" s="678"/>
      <c r="T8" s="444" t="s">
        <v>736</v>
      </c>
      <c r="V8" s="671"/>
      <c r="W8" s="677"/>
      <c r="X8" s="678"/>
      <c r="Y8" s="498" t="s">
        <v>525</v>
      </c>
      <c r="Z8" s="306"/>
      <c r="AA8" s="306">
        <f>'3.Allocated_CO2-Sector'!AA8</f>
        <v>27758.47098295431</v>
      </c>
      <c r="AB8" s="306">
        <f>'3.Allocated_CO2-Sector'!AB8</f>
        <v>25805.721359606483</v>
      </c>
      <c r="AC8" s="306">
        <f>'3.Allocated_CO2-Sector'!AC8</f>
        <v>23042.951867936696</v>
      </c>
      <c r="AD8" s="306">
        <f>'3.Allocated_CO2-Sector'!AD8</f>
        <v>22954.523658293198</v>
      </c>
      <c r="AE8" s="306">
        <f>'3.Allocated_CO2-Sector'!AE8</f>
        <v>19618.555630236209</v>
      </c>
      <c r="AF8" s="306">
        <f>'3.Allocated_CO2-Sector'!AF8</f>
        <v>18824.146739546508</v>
      </c>
      <c r="AG8" s="306">
        <f>'3.Allocated_CO2-Sector'!AG8</f>
        <v>18313.876561137942</v>
      </c>
      <c r="AH8" s="306">
        <f>'3.Allocated_CO2-Sector'!AH8</f>
        <v>17170.34331751565</v>
      </c>
      <c r="AI8" s="306">
        <f>'3.Allocated_CO2-Sector'!AI8</f>
        <v>15308.917030313338</v>
      </c>
      <c r="AJ8" s="306">
        <f>'3.Allocated_CO2-Sector'!AJ8</f>
        <v>16355.56346031915</v>
      </c>
      <c r="AK8" s="306">
        <f>'3.Allocated_CO2-Sector'!AK8</f>
        <v>17169.721524939989</v>
      </c>
      <c r="AL8" s="306">
        <f>'3.Allocated_CO2-Sector'!AL8</f>
        <v>16494.55284742354</v>
      </c>
      <c r="AM8" s="306">
        <f>'3.Allocated_CO2-Sector'!AM8</f>
        <v>16305.642392602591</v>
      </c>
      <c r="AN8" s="306">
        <f>'3.Allocated_CO2-Sector'!AN8</f>
        <v>15870.723866040764</v>
      </c>
      <c r="AO8" s="306">
        <f>'3.Allocated_CO2-Sector'!AO8</f>
        <v>16167.09644809782</v>
      </c>
      <c r="AP8" s="306">
        <f>'3.Allocated_CO2-Sector'!AP8</f>
        <v>18780.732284674959</v>
      </c>
      <c r="AQ8" s="306">
        <f>'3.Allocated_CO2-Sector'!AQ8</f>
        <v>19366.793018590673</v>
      </c>
      <c r="AR8" s="306">
        <f>'3.Allocated_CO2-Sector'!AR8</f>
        <v>19342.251249290428</v>
      </c>
      <c r="AS8" s="306">
        <f>'3.Allocated_CO2-Sector'!AS8</f>
        <v>19043.258130069971</v>
      </c>
      <c r="AT8" s="306">
        <f>'3.Allocated_CO2-Sector'!AT8</f>
        <v>18788.198907065766</v>
      </c>
      <c r="AU8" s="306">
        <f>'3.Allocated_CO2-Sector'!AU8</f>
        <v>19474.477445552526</v>
      </c>
      <c r="AV8" s="306">
        <f>'3.Allocated_CO2-Sector'!AV8</f>
        <v>18234.764630118923</v>
      </c>
      <c r="AW8" s="306">
        <f>'3.Allocated_CO2-Sector'!AW8</f>
        <v>17674.774004083331</v>
      </c>
      <c r="AX8" s="306">
        <f>'3.Allocated_CO2-Sector'!AX8</f>
        <v>15837.423443108743</v>
      </c>
      <c r="AY8" s="306">
        <f>'3.Allocated_CO2-Sector'!AY8</f>
        <v>15596.211648247863</v>
      </c>
      <c r="AZ8" s="306">
        <f>'3.Allocated_CO2-Sector'!AZ8</f>
        <v>15119.249184836615</v>
      </c>
      <c r="BA8" s="1377">
        <f>'3.Allocated_CO2-Sector'!BA8</f>
        <v>15439.211430622347</v>
      </c>
      <c r="BB8" s="306">
        <f>'3.Allocated_CO2-Sector'!BB8</f>
        <v>15179.793668347336</v>
      </c>
      <c r="BC8" s="1722">
        <f>'3.Allocated_CO2-Sector'!BC8</f>
        <v>16885.88972658254</v>
      </c>
      <c r="BD8" s="447"/>
      <c r="BE8" s="447"/>
      <c r="BF8" s="306"/>
      <c r="BG8" s="447"/>
      <c r="BH8" s="108"/>
      <c r="BI8" s="108"/>
    </row>
    <row r="9" spans="1:61">
      <c r="O9" s="249"/>
      <c r="Q9" s="671"/>
      <c r="R9" s="677"/>
      <c r="S9" s="678"/>
      <c r="T9" s="499" t="s">
        <v>737</v>
      </c>
      <c r="V9" s="671"/>
      <c r="W9" s="677"/>
      <c r="X9" s="678"/>
      <c r="Y9" s="499" t="s">
        <v>619</v>
      </c>
      <c r="Z9" s="127"/>
      <c r="AA9" s="127">
        <f>'3.Allocated_CO2-Sector'!AA9</f>
        <v>36100.63118421557</v>
      </c>
      <c r="AB9" s="127">
        <f>'3.Allocated_CO2-Sector'!AB9</f>
        <v>36690.651358703471</v>
      </c>
      <c r="AC9" s="127">
        <f>'3.Allocated_CO2-Sector'!AC9</f>
        <v>37395.872323575008</v>
      </c>
      <c r="AD9" s="127">
        <f>'3.Allocated_CO2-Sector'!AD9</f>
        <v>39631.921989957817</v>
      </c>
      <c r="AE9" s="127">
        <f>'3.Allocated_CO2-Sector'!AE9</f>
        <v>39598.221010898298</v>
      </c>
      <c r="AF9" s="127">
        <f>'3.Allocated_CO2-Sector'!AF9</f>
        <v>39965.373921660459</v>
      </c>
      <c r="AG9" s="127">
        <f>'3.Allocated_CO2-Sector'!AG9</f>
        <v>41380.937803756955</v>
      </c>
      <c r="AH9" s="127">
        <f>'3.Allocated_CO2-Sector'!AH9</f>
        <v>44281.012977261198</v>
      </c>
      <c r="AI9" s="127">
        <f>'3.Allocated_CO2-Sector'!AI9</f>
        <v>44086.951806932397</v>
      </c>
      <c r="AJ9" s="127">
        <f>'3.Allocated_CO2-Sector'!AJ9</f>
        <v>44974.823894797606</v>
      </c>
      <c r="AK9" s="127">
        <f>'3.Allocated_CO2-Sector'!AK9</f>
        <v>45137.630308856948</v>
      </c>
      <c r="AL9" s="127">
        <f>'3.Allocated_CO2-Sector'!AL9</f>
        <v>44261.102195528198</v>
      </c>
      <c r="AM9" s="127">
        <f>'3.Allocated_CO2-Sector'!AM9</f>
        <v>43232.674749467966</v>
      </c>
      <c r="AN9" s="127">
        <f>'3.Allocated_CO2-Sector'!AN9</f>
        <v>43505.156540879078</v>
      </c>
      <c r="AO9" s="127">
        <f>'3.Allocated_CO2-Sector'!AO9</f>
        <v>44277.135602799426</v>
      </c>
      <c r="AP9" s="127">
        <f>'3.Allocated_CO2-Sector'!AP9</f>
        <v>45828.387463903535</v>
      </c>
      <c r="AQ9" s="127">
        <f>'3.Allocated_CO2-Sector'!AQ9</f>
        <v>45312.462005593537</v>
      </c>
      <c r="AR9" s="127">
        <f>'3.Allocated_CO2-Sector'!AR9</f>
        <v>45040.442319221882</v>
      </c>
      <c r="AS9" s="127">
        <f>'3.Allocated_CO2-Sector'!AS9</f>
        <v>42792.949011398705</v>
      </c>
      <c r="AT9" s="127">
        <f>'3.Allocated_CO2-Sector'!AT9</f>
        <v>42299.377692690323</v>
      </c>
      <c r="AU9" s="127">
        <f>'3.Allocated_CO2-Sector'!AU9</f>
        <v>43167.283169296825</v>
      </c>
      <c r="AV9" s="127">
        <f>'3.Allocated_CO2-Sector'!AV9</f>
        <v>40131.207565937308</v>
      </c>
      <c r="AW9" s="127">
        <f>'3.Allocated_CO2-Sector'!AW9</f>
        <v>39533.385647394971</v>
      </c>
      <c r="AX9" s="127">
        <f>'3.Allocated_CO2-Sector'!AX9</f>
        <v>38807.800832620793</v>
      </c>
      <c r="AY9" s="127">
        <f>'3.Allocated_CO2-Sector'!AY9</f>
        <v>37428.030883371393</v>
      </c>
      <c r="AZ9" s="127">
        <f>'3.Allocated_CO2-Sector'!AZ9</f>
        <v>38284.264618465691</v>
      </c>
      <c r="BA9" s="1378">
        <f>'3.Allocated_CO2-Sector'!BA9</f>
        <v>33361.990813989149</v>
      </c>
      <c r="BB9" s="127">
        <f>'3.Allocated_CO2-Sector'!BB9</f>
        <v>32616.102220009194</v>
      </c>
      <c r="BC9" s="1723">
        <f>'3.Allocated_CO2-Sector'!BC9</f>
        <v>33131.495343476636</v>
      </c>
      <c r="BD9" s="347"/>
      <c r="BE9" s="347"/>
      <c r="BF9" s="127"/>
      <c r="BG9" s="347"/>
      <c r="BH9" s="108"/>
      <c r="BI9" s="108"/>
    </row>
    <row r="10" spans="1:61" ht="13.5" customHeight="1">
      <c r="O10" s="249"/>
      <c r="Q10" s="671"/>
      <c r="R10" s="677"/>
      <c r="S10" s="678"/>
      <c r="T10" s="499" t="s">
        <v>178</v>
      </c>
      <c r="V10" s="671"/>
      <c r="W10" s="677"/>
      <c r="X10" s="678"/>
      <c r="Y10" s="499" t="s">
        <v>526</v>
      </c>
      <c r="Z10" s="127"/>
      <c r="AA10" s="127">
        <f>'3.Allocated_CO2-Sector'!AA10</f>
        <v>1489.2244129893777</v>
      </c>
      <c r="AB10" s="127">
        <f>'3.Allocated_CO2-Sector'!AB10</f>
        <v>1467.0580146000532</v>
      </c>
      <c r="AC10" s="127">
        <f>'3.Allocated_CO2-Sector'!AC10</f>
        <v>1648.6466969140031</v>
      </c>
      <c r="AD10" s="127">
        <f>'3.Allocated_CO2-Sector'!AD10</f>
        <v>1559.4768030058954</v>
      </c>
      <c r="AE10" s="127">
        <f>'3.Allocated_CO2-Sector'!AE10</f>
        <v>1277.000766041989</v>
      </c>
      <c r="AF10" s="127">
        <f>'3.Allocated_CO2-Sector'!AF10</f>
        <v>1318.2907201441294</v>
      </c>
      <c r="AG10" s="127">
        <f>'3.Allocated_CO2-Sector'!AG10</f>
        <v>1117.3825321890633</v>
      </c>
      <c r="AH10" s="127">
        <f>'3.Allocated_CO2-Sector'!AH10</f>
        <v>1221.0650906651695</v>
      </c>
      <c r="AI10" s="127">
        <f>'3.Allocated_CO2-Sector'!AI10</f>
        <v>1189.1000235531883</v>
      </c>
      <c r="AJ10" s="127">
        <f>'3.Allocated_CO2-Sector'!AJ10</f>
        <v>1243.3091922752101</v>
      </c>
      <c r="AK10" s="127">
        <f>'3.Allocated_CO2-Sector'!AK10</f>
        <v>1118.7614111952403</v>
      </c>
      <c r="AL10" s="127">
        <f>'3.Allocated_CO2-Sector'!AL10</f>
        <v>1083.3387511030478</v>
      </c>
      <c r="AM10" s="127">
        <f>'3.Allocated_CO2-Sector'!AM10</f>
        <v>1324.9452080967651</v>
      </c>
      <c r="AN10" s="127">
        <f>'3.Allocated_CO2-Sector'!AN10</f>
        <v>935.39104986434052</v>
      </c>
      <c r="AO10" s="127">
        <f>'3.Allocated_CO2-Sector'!AO10</f>
        <v>1452.2365199487433</v>
      </c>
      <c r="AP10" s="127">
        <f>'3.Allocated_CO2-Sector'!AP10</f>
        <v>1629.0714711826902</v>
      </c>
      <c r="AQ10" s="127">
        <f>'3.Allocated_CO2-Sector'!AQ10</f>
        <v>1163.5032259873344</v>
      </c>
      <c r="AR10" s="127">
        <f>'3.Allocated_CO2-Sector'!AR10</f>
        <v>2413.5880347643447</v>
      </c>
      <c r="AS10" s="127">
        <f>'3.Allocated_CO2-Sector'!AS10</f>
        <v>2511.2195551673735</v>
      </c>
      <c r="AT10" s="127">
        <f>'3.Allocated_CO2-Sector'!AT10</f>
        <v>2587.3471540750438</v>
      </c>
      <c r="AU10" s="127">
        <f>'3.Allocated_CO2-Sector'!AU10</f>
        <v>2902.7221338633335</v>
      </c>
      <c r="AV10" s="127">
        <f>'3.Allocated_CO2-Sector'!AV10</f>
        <v>3112.9943457948743</v>
      </c>
      <c r="AW10" s="127">
        <f>'3.Allocated_CO2-Sector'!AW10</f>
        <v>4122.906570155722</v>
      </c>
      <c r="AX10" s="127">
        <f>'3.Allocated_CO2-Sector'!AX10</f>
        <v>3080.3131090449133</v>
      </c>
      <c r="AY10" s="127">
        <f>'3.Allocated_CO2-Sector'!AY10</f>
        <v>3192.4067762985806</v>
      </c>
      <c r="AZ10" s="127">
        <f>'3.Allocated_CO2-Sector'!AZ10</f>
        <v>2956.9618590921218</v>
      </c>
      <c r="BA10" s="1378">
        <f>'3.Allocated_CO2-Sector'!BA10</f>
        <v>3445.8817269476726</v>
      </c>
      <c r="BB10" s="127">
        <f>'3.Allocated_CO2-Sector'!BB10</f>
        <v>2571.6037508808313</v>
      </c>
      <c r="BC10" s="1723">
        <f>'3.Allocated_CO2-Sector'!BC10</f>
        <v>2271.957851149818</v>
      </c>
      <c r="BD10" s="347"/>
      <c r="BE10" s="347"/>
      <c r="BF10" s="127"/>
      <c r="BG10" s="347"/>
      <c r="BH10" s="108"/>
      <c r="BI10" s="108"/>
    </row>
    <row r="11" spans="1:61">
      <c r="O11" s="249"/>
      <c r="Q11" s="671"/>
      <c r="R11" s="677"/>
      <c r="S11" s="678"/>
      <c r="T11" s="499" t="s">
        <v>179</v>
      </c>
      <c r="V11" s="671"/>
      <c r="W11" s="677"/>
      <c r="X11" s="678"/>
      <c r="Y11" s="499" t="s">
        <v>556</v>
      </c>
      <c r="Z11" s="127"/>
      <c r="AA11" s="127">
        <f>'3.Allocated_CO2-Sector'!AA11</f>
        <v>30871.107203934811</v>
      </c>
      <c r="AB11" s="127">
        <f>'3.Allocated_CO2-Sector'!AB11</f>
        <v>31444.482904017041</v>
      </c>
      <c r="AC11" s="127">
        <f>'3.Allocated_CO2-Sector'!AC11</f>
        <v>32239.592590170072</v>
      </c>
      <c r="AD11" s="127">
        <f>'3.Allocated_CO2-Sector'!AD11</f>
        <v>30288.73657759629</v>
      </c>
      <c r="AE11" s="127">
        <f>'3.Allocated_CO2-Sector'!AE11</f>
        <v>34078.842440694702</v>
      </c>
      <c r="AF11" s="127">
        <f>'3.Allocated_CO2-Sector'!AF11</f>
        <v>33116.257767082076</v>
      </c>
      <c r="AG11" s="127">
        <f>'3.Allocated_CO2-Sector'!AG11</f>
        <v>32680.707414198961</v>
      </c>
      <c r="AH11" s="127">
        <f>'3.Allocated_CO2-Sector'!AH11</f>
        <v>33213.141064915268</v>
      </c>
      <c r="AI11" s="127">
        <f>'3.Allocated_CO2-Sector'!AI11</f>
        <v>31007.368394196805</v>
      </c>
      <c r="AJ11" s="127">
        <f>'3.Allocated_CO2-Sector'!AJ11</f>
        <v>32657.690333948703</v>
      </c>
      <c r="AK11" s="127">
        <f>'3.Allocated_CO2-Sector'!AK11</f>
        <v>31849.5154022809</v>
      </c>
      <c r="AL11" s="127">
        <f>'3.Allocated_CO2-Sector'!AL11</f>
        <v>31194.306110487702</v>
      </c>
      <c r="AM11" s="127">
        <f>'3.Allocated_CO2-Sector'!AM11</f>
        <v>34666.816710251653</v>
      </c>
      <c r="AN11" s="127">
        <f>'3.Allocated_CO2-Sector'!AN11</f>
        <v>36532.007764412083</v>
      </c>
      <c r="AO11" s="127">
        <f>'3.Allocated_CO2-Sector'!AO11</f>
        <v>35060.011240847452</v>
      </c>
      <c r="AP11" s="127">
        <f>'3.Allocated_CO2-Sector'!AP11</f>
        <v>36179.624113238206</v>
      </c>
      <c r="AQ11" s="127">
        <f>'3.Allocated_CO2-Sector'!AQ11</f>
        <v>34820.583478114109</v>
      </c>
      <c r="AR11" s="127">
        <f>'3.Allocated_CO2-Sector'!AR11</f>
        <v>38831.629909195093</v>
      </c>
      <c r="AS11" s="127">
        <f>'3.Allocated_CO2-Sector'!AS11</f>
        <v>39151.527710732611</v>
      </c>
      <c r="AT11" s="127">
        <f>'3.Allocated_CO2-Sector'!AT11</f>
        <v>37037.635770641406</v>
      </c>
      <c r="AU11" s="127">
        <f>'3.Allocated_CO2-Sector'!AU11</f>
        <v>38541.383441750426</v>
      </c>
      <c r="AV11" s="127">
        <f>'3.Allocated_CO2-Sector'!AV11</f>
        <v>43660.672073519971</v>
      </c>
      <c r="AW11" s="127">
        <f>'3.Allocated_CO2-Sector'!AW11</f>
        <v>45713.867194752354</v>
      </c>
      <c r="AX11" s="127">
        <f>'3.Allocated_CO2-Sector'!AX11</f>
        <v>48439.333527855051</v>
      </c>
      <c r="AY11" s="127">
        <f>'3.Allocated_CO2-Sector'!AY11</f>
        <v>43426.782309452414</v>
      </c>
      <c r="AZ11" s="127">
        <f>'3.Allocated_CO2-Sector'!AZ11</f>
        <v>40524.680738633571</v>
      </c>
      <c r="BA11" s="1378">
        <f>'3.Allocated_CO2-Sector'!BA11</f>
        <v>49131.295578494261</v>
      </c>
      <c r="BB11" s="127">
        <f>'3.Allocated_CO2-Sector'!BB11</f>
        <v>45413.037044177137</v>
      </c>
      <c r="BC11" s="1723">
        <f>'3.Allocated_CO2-Sector'!BC11</f>
        <v>42769.9607006675</v>
      </c>
      <c r="BD11" s="347"/>
      <c r="BE11" s="347"/>
      <c r="BF11" s="127"/>
      <c r="BG11" s="347"/>
    </row>
    <row r="12" spans="1:61">
      <c r="O12" s="249"/>
      <c r="Q12" s="671"/>
      <c r="R12" s="677"/>
      <c r="S12" s="679"/>
      <c r="T12" s="680" t="s">
        <v>180</v>
      </c>
      <c r="V12" s="671"/>
      <c r="W12" s="677"/>
      <c r="X12" s="678"/>
      <c r="Y12" s="680" t="s">
        <v>557</v>
      </c>
      <c r="Z12" s="681"/>
      <c r="AA12" s="1669">
        <f>'3.Allocated_CO2-Sector'!AA12</f>
        <v>7.0981868003457018</v>
      </c>
      <c r="AB12" s="1669">
        <f>'3.Allocated_CO2-Sector'!AB12</f>
        <v>7.21302230372899</v>
      </c>
      <c r="AC12" s="1669">
        <f>'3.Allocated_CO2-Sector'!AC12</f>
        <v>7.7536936153065419</v>
      </c>
      <c r="AD12" s="1669">
        <f>'3.Allocated_CO2-Sector'!AD12</f>
        <v>8.3041872485368184</v>
      </c>
      <c r="AE12" s="1669">
        <f>'3.Allocated_CO2-Sector'!AE12</f>
        <v>10.089677566153114</v>
      </c>
      <c r="AF12" s="1669">
        <f>'3.Allocated_CO2-Sector'!AF12</f>
        <v>10.227819788646663</v>
      </c>
      <c r="AG12" s="1669">
        <f>'3.Allocated_CO2-Sector'!AG12</f>
        <v>10.700030237381505</v>
      </c>
      <c r="AH12" s="1669">
        <f>'3.Allocated_CO2-Sector'!AH12</f>
        <v>13.308193412870612</v>
      </c>
      <c r="AI12" s="1669">
        <f>'3.Allocated_CO2-Sector'!AI12</f>
        <v>13.717563041584828</v>
      </c>
      <c r="AJ12" s="1669">
        <f>'3.Allocated_CO2-Sector'!AJ12</f>
        <v>15.030946691112771</v>
      </c>
      <c r="AK12" s="1669">
        <f>'3.Allocated_CO2-Sector'!AK12</f>
        <v>14.841547763949173</v>
      </c>
      <c r="AL12" s="1669">
        <f>'3.Allocated_CO2-Sector'!AL12</f>
        <v>14.826967922541014</v>
      </c>
      <c r="AM12" s="1669">
        <f>'3.Allocated_CO2-Sector'!AM12</f>
        <v>12.192076350471293</v>
      </c>
      <c r="AN12" s="1669">
        <f>'3.Allocated_CO2-Sector'!AN12</f>
        <v>11.682569721506653</v>
      </c>
      <c r="AO12" s="1669">
        <f>'3.Allocated_CO2-Sector'!AO12</f>
        <v>13.958016632733004</v>
      </c>
      <c r="AP12" s="1669">
        <f>'3.Allocated_CO2-Sector'!AP12</f>
        <v>20.983262564175316</v>
      </c>
      <c r="AQ12" s="1669">
        <f>'3.Allocated_CO2-Sector'!AQ12</f>
        <v>20.374884744767616</v>
      </c>
      <c r="AR12" s="1669">
        <f>'3.Allocated_CO2-Sector'!AR12</f>
        <v>21.035415968486181</v>
      </c>
      <c r="AS12" s="1669">
        <f>'3.Allocated_CO2-Sector'!AS12</f>
        <v>18.60881325541461</v>
      </c>
      <c r="AT12" s="1669">
        <f>'3.Allocated_CO2-Sector'!AT12</f>
        <v>22.182728704160986</v>
      </c>
      <c r="AU12" s="1669">
        <f>'3.Allocated_CO2-Sector'!AU12</f>
        <v>27.897655141834914</v>
      </c>
      <c r="AV12" s="1669">
        <f>'3.Allocated_CO2-Sector'!AV12</f>
        <v>22.212001010729377</v>
      </c>
      <c r="AW12" s="1669">
        <f>'3.Allocated_CO2-Sector'!AW12</f>
        <v>22.905714045434451</v>
      </c>
      <c r="AX12" s="1669">
        <f>'3.Allocated_CO2-Sector'!AX12</f>
        <v>0</v>
      </c>
      <c r="AY12" s="1669">
        <f>'3.Allocated_CO2-Sector'!AY12</f>
        <v>0</v>
      </c>
      <c r="AZ12" s="1669">
        <f>'3.Allocated_CO2-Sector'!AZ12</f>
        <v>0</v>
      </c>
      <c r="BA12" s="1670">
        <f>'3.Allocated_CO2-Sector'!BA12</f>
        <v>0</v>
      </c>
      <c r="BB12" s="1669">
        <f>'3.Allocated_CO2-Sector'!BB12</f>
        <v>0</v>
      </c>
      <c r="BC12" s="1754">
        <f>'3.Allocated_CO2-Sector'!BC12</f>
        <v>0</v>
      </c>
      <c r="BD12" s="1671"/>
      <c r="BE12" s="1671"/>
      <c r="BF12" s="127"/>
      <c r="BG12" s="347"/>
    </row>
    <row r="13" spans="1:61" ht="28.5" customHeight="1">
      <c r="O13" s="249"/>
      <c r="Q13" s="671"/>
      <c r="R13" s="677"/>
      <c r="S13" s="682" t="s">
        <v>181</v>
      </c>
      <c r="T13" s="1339"/>
      <c r="V13" s="671"/>
      <c r="W13" s="677"/>
      <c r="X13" s="1978" t="s">
        <v>527</v>
      </c>
      <c r="Y13" s="1979"/>
      <c r="Z13" s="684"/>
      <c r="AA13" s="1660">
        <f>'3.Allocated_CO2-Sector'!AA13</f>
        <v>-6.5973198241306932</v>
      </c>
      <c r="AB13" s="443">
        <f>'3.Allocated_CO2-Sector'!AB13</f>
        <v>-533.31049176426461</v>
      </c>
      <c r="AC13" s="443">
        <f>'3.Allocated_CO2-Sector'!AC13</f>
        <v>-872.77735268999857</v>
      </c>
      <c r="AD13" s="443">
        <f>'3.Allocated_CO2-Sector'!AD13</f>
        <v>-876.91733417948865</v>
      </c>
      <c r="AE13" s="443">
        <f>'3.Allocated_CO2-Sector'!AE13</f>
        <v>-1484.3701523487011</v>
      </c>
      <c r="AF13" s="443">
        <f>'3.Allocated_CO2-Sector'!AF13</f>
        <v>-1804.5888770732854</v>
      </c>
      <c r="AG13" s="443">
        <f>'3.Allocated_CO2-Sector'!AG13</f>
        <v>-1999.3998862352255</v>
      </c>
      <c r="AH13" s="443">
        <f>'3.Allocated_CO2-Sector'!AH13</f>
        <v>-2288.2512727042017</v>
      </c>
      <c r="AI13" s="443">
        <f>'3.Allocated_CO2-Sector'!AI13</f>
        <v>-5147.7753392366158</v>
      </c>
      <c r="AJ13" s="443">
        <f>'3.Allocated_CO2-Sector'!AJ13</f>
        <v>-5214.1268262092426</v>
      </c>
      <c r="AK13" s="443">
        <f>'3.Allocated_CO2-Sector'!AK13</f>
        <v>-6364.6707073126117</v>
      </c>
      <c r="AL13" s="443">
        <f>'3.Allocated_CO2-Sector'!AL13</f>
        <v>-6640.9352086365434</v>
      </c>
      <c r="AM13" s="443">
        <f>'3.Allocated_CO2-Sector'!AM13</f>
        <v>-2323.4789030725415</v>
      </c>
      <c r="AN13" s="443">
        <f>'3.Allocated_CO2-Sector'!AN13</f>
        <v>-2128.265134575026</v>
      </c>
      <c r="AO13" s="443">
        <f>'3.Allocated_CO2-Sector'!AO13</f>
        <v>-1928.883518121439</v>
      </c>
      <c r="AP13" s="443">
        <f>'3.Allocated_CO2-Sector'!AP13</f>
        <v>-4397.2696231931432</v>
      </c>
      <c r="AQ13" s="443">
        <f>'3.Allocated_CO2-Sector'!AQ13</f>
        <v>-3527.3278327308999</v>
      </c>
      <c r="AR13" s="443">
        <f>'3.Allocated_CO2-Sector'!AR13</f>
        <v>-2554.3958183433274</v>
      </c>
      <c r="AS13" s="443">
        <f>'3.Allocated_CO2-Sector'!AS13</f>
        <v>-4292.4832214787575</v>
      </c>
      <c r="AT13" s="443">
        <f>'3.Allocated_CO2-Sector'!AT13</f>
        <v>-2745.6349873445638</v>
      </c>
      <c r="AU13" s="443">
        <f>'3.Allocated_CO2-Sector'!AU13</f>
        <v>-5098.1238960042774</v>
      </c>
      <c r="AV13" s="443">
        <f>'3.Allocated_CO2-Sector'!AV13</f>
        <v>-4158.2843881080644</v>
      </c>
      <c r="AW13" s="443">
        <f>'3.Allocated_CO2-Sector'!AW13</f>
        <v>-3123.5779253188862</v>
      </c>
      <c r="AX13" s="443">
        <f>'3.Allocated_CO2-Sector'!AX13</f>
        <v>-3465.9960629725974</v>
      </c>
      <c r="AY13" s="443">
        <f>'3.Allocated_CO2-Sector'!AY13</f>
        <v>-2693.7035900392821</v>
      </c>
      <c r="AZ13" s="443">
        <f>'3.Allocated_CO2-Sector'!AZ13</f>
        <v>-3301.1622587425268</v>
      </c>
      <c r="BA13" s="1395">
        <f>'3.Allocated_CO2-Sector'!BA13</f>
        <v>-4181.7488612344623</v>
      </c>
      <c r="BB13" s="443">
        <f>'3.Allocated_CO2-Sector'!BB13</f>
        <v>-4939.3377067273814</v>
      </c>
      <c r="BC13" s="1739">
        <f>'3.Allocated_CO2-Sector'!BC13</f>
        <v>-5672.0490541739346</v>
      </c>
      <c r="BD13" s="446"/>
      <c r="BE13" s="446"/>
      <c r="BF13" s="443"/>
      <c r="BG13" s="446"/>
    </row>
    <row r="14" spans="1:61">
      <c r="O14" s="249"/>
      <c r="Q14" s="671"/>
      <c r="R14" s="685" t="s">
        <v>104</v>
      </c>
      <c r="S14" s="686"/>
      <c r="T14" s="687"/>
      <c r="V14" s="671"/>
      <c r="W14" s="685" t="s">
        <v>436</v>
      </c>
      <c r="X14" s="686"/>
      <c r="Y14" s="687"/>
      <c r="Z14" s="128"/>
      <c r="AA14" s="267">
        <f>SUM(AA15,AA26)</f>
        <v>503455.18821843556</v>
      </c>
      <c r="AB14" s="267">
        <f>SUM(AB15,AB26)</f>
        <v>497207.3571137418</v>
      </c>
      <c r="AC14" s="267">
        <f t="shared" ref="AC14:BA14" si="10">SUM(AC15,AC26)</f>
        <v>488739.34341546206</v>
      </c>
      <c r="AD14" s="267">
        <f t="shared" si="10"/>
        <v>476541.05875983229</v>
      </c>
      <c r="AE14" s="267">
        <f t="shared" si="10"/>
        <v>493396.15389684722</v>
      </c>
      <c r="AF14" s="267">
        <f t="shared" si="10"/>
        <v>490092.87343069288</v>
      </c>
      <c r="AG14" s="267">
        <f t="shared" si="10"/>
        <v>493687.90321593353</v>
      </c>
      <c r="AH14" s="267">
        <f t="shared" si="10"/>
        <v>484105.65040506492</v>
      </c>
      <c r="AI14" s="267">
        <f t="shared" si="10"/>
        <v>454181.78993025445</v>
      </c>
      <c r="AJ14" s="267">
        <f t="shared" si="10"/>
        <v>464788.78940474818</v>
      </c>
      <c r="AK14" s="267">
        <f t="shared" si="10"/>
        <v>477634.73948661488</v>
      </c>
      <c r="AL14" s="267">
        <f t="shared" si="10"/>
        <v>465692.06590643374</v>
      </c>
      <c r="AM14" s="267">
        <f t="shared" si="10"/>
        <v>473431.99089732266</v>
      </c>
      <c r="AN14" s="267">
        <f t="shared" si="10"/>
        <v>475003.2468935803</v>
      </c>
      <c r="AO14" s="267">
        <f t="shared" si="10"/>
        <v>471249.84363988036</v>
      </c>
      <c r="AP14" s="267">
        <f t="shared" si="10"/>
        <v>467454.26350099983</v>
      </c>
      <c r="AQ14" s="267">
        <f>SUM(AQ15,AQ26)</f>
        <v>461203.62322972302</v>
      </c>
      <c r="AR14" s="267">
        <f t="shared" si="10"/>
        <v>472519.95009867311</v>
      </c>
      <c r="AS14" s="267">
        <f t="shared" si="10"/>
        <v>428387.75745328894</v>
      </c>
      <c r="AT14" s="267">
        <f t="shared" si="10"/>
        <v>403151.54328488262</v>
      </c>
      <c r="AU14" s="267">
        <f t="shared" si="10"/>
        <v>430312.66815220338</v>
      </c>
      <c r="AV14" s="267">
        <f t="shared" si="10"/>
        <v>444902.60728021007</v>
      </c>
      <c r="AW14" s="267">
        <f t="shared" si="10"/>
        <v>456495.1284189655</v>
      </c>
      <c r="AX14" s="267">
        <f t="shared" si="10"/>
        <v>462971.67891155498</v>
      </c>
      <c r="AY14" s="267">
        <f t="shared" si="10"/>
        <v>446185.97281501186</v>
      </c>
      <c r="AZ14" s="267">
        <f t="shared" si="10"/>
        <v>429448.99634212785</v>
      </c>
      <c r="BA14" s="1380">
        <f t="shared" si="10"/>
        <v>417300.01921715122</v>
      </c>
      <c r="BB14" s="267">
        <f t="shared" ref="BB14" si="11">SUM(BB15,BB26)</f>
        <v>409850.56336721708</v>
      </c>
      <c r="BC14" s="1724">
        <f t="shared" ref="BC14" si="12">SUM(BC15,BC26)</f>
        <v>397972.28093691863</v>
      </c>
      <c r="BD14" s="348"/>
      <c r="BE14" s="348"/>
      <c r="BF14" s="267"/>
      <c r="BG14" s="348"/>
    </row>
    <row r="15" spans="1:61" ht="27" customHeight="1">
      <c r="O15" s="249"/>
      <c r="Q15" s="671"/>
      <c r="R15" s="688"/>
      <c r="S15" s="685" t="s">
        <v>105</v>
      </c>
      <c r="T15" s="128"/>
      <c r="V15" s="671"/>
      <c r="W15" s="688"/>
      <c r="X15" s="1982" t="s">
        <v>528</v>
      </c>
      <c r="Y15" s="1983"/>
      <c r="Z15" s="128"/>
      <c r="AA15" s="267">
        <f>SUM(AA16,AA21,AA22)</f>
        <v>40604.135061330206</v>
      </c>
      <c r="AB15" s="267">
        <f>SUM(AB16,AB21,AB22)</f>
        <v>40392.89652289635</v>
      </c>
      <c r="AC15" s="267">
        <f t="shared" ref="AC15:BA15" si="13">SUM(AC16,AC21,AC22)</f>
        <v>40277.989750286957</v>
      </c>
      <c r="AD15" s="267">
        <f t="shared" si="13"/>
        <v>39080.992606261716</v>
      </c>
      <c r="AE15" s="267">
        <f t="shared" si="13"/>
        <v>38660.440175243581</v>
      </c>
      <c r="AF15" s="267">
        <f t="shared" si="13"/>
        <v>37750.161594041027</v>
      </c>
      <c r="AG15" s="267">
        <f t="shared" si="13"/>
        <v>37862.567318127905</v>
      </c>
      <c r="AH15" s="267">
        <f t="shared" si="13"/>
        <v>36605.973173528757</v>
      </c>
      <c r="AI15" s="267">
        <f t="shared" si="13"/>
        <v>35712.927956928586</v>
      </c>
      <c r="AJ15" s="267">
        <f t="shared" si="13"/>
        <v>34912.31590697058</v>
      </c>
      <c r="AK15" s="267">
        <f t="shared" si="13"/>
        <v>34292.366582766866</v>
      </c>
      <c r="AL15" s="267">
        <f t="shared" si="13"/>
        <v>34404.645165348542</v>
      </c>
      <c r="AM15" s="267">
        <f t="shared" si="13"/>
        <v>33305.440908657503</v>
      </c>
      <c r="AN15" s="267">
        <f t="shared" si="13"/>
        <v>32923.959082297544</v>
      </c>
      <c r="AO15" s="267">
        <f t="shared" si="13"/>
        <v>32814.534804831019</v>
      </c>
      <c r="AP15" s="267">
        <f t="shared" si="13"/>
        <v>31641.316577903181</v>
      </c>
      <c r="AQ15" s="267">
        <f t="shared" si="13"/>
        <v>30070.877341297142</v>
      </c>
      <c r="AR15" s="267">
        <f t="shared" si="13"/>
        <v>30108.687116134144</v>
      </c>
      <c r="AS15" s="267">
        <f t="shared" si="13"/>
        <v>25236.751499372294</v>
      </c>
      <c r="AT15" s="267">
        <f t="shared" si="13"/>
        <v>27907.823763588422</v>
      </c>
      <c r="AU15" s="267">
        <f t="shared" si="13"/>
        <v>27182.782913864314</v>
      </c>
      <c r="AV15" s="267">
        <f t="shared" si="13"/>
        <v>29282.013813950609</v>
      </c>
      <c r="AW15" s="267">
        <f t="shared" si="13"/>
        <v>28810.968156730181</v>
      </c>
      <c r="AX15" s="267">
        <f t="shared" si="13"/>
        <v>25817.51905445772</v>
      </c>
      <c r="AY15" s="267">
        <f t="shared" si="13"/>
        <v>25457.974316456846</v>
      </c>
      <c r="AZ15" s="267">
        <f t="shared" si="13"/>
        <v>26721.112814341297</v>
      </c>
      <c r="BA15" s="1380">
        <f t="shared" si="13"/>
        <v>27524.609680701433</v>
      </c>
      <c r="BB15" s="267">
        <f t="shared" ref="BB15" si="14">SUM(BB16,BB21,BB22)</f>
        <v>26264.511680948686</v>
      </c>
      <c r="BC15" s="1724">
        <f t="shared" ref="BC15" si="15">SUM(BC16,BC21,BC22)</f>
        <v>25152.057367482324</v>
      </c>
      <c r="BD15" s="348"/>
      <c r="BE15" s="348"/>
      <c r="BF15" s="267"/>
      <c r="BG15" s="348"/>
    </row>
    <row r="16" spans="1:61">
      <c r="O16" s="249"/>
      <c r="Q16" s="671"/>
      <c r="R16" s="688"/>
      <c r="S16" s="689" t="s">
        <v>106</v>
      </c>
      <c r="T16" s="494"/>
      <c r="V16" s="671"/>
      <c r="W16" s="688"/>
      <c r="X16" s="689" t="s">
        <v>438</v>
      </c>
      <c r="Y16" s="323"/>
      <c r="Z16" s="494"/>
      <c r="AA16" s="323">
        <f>SUM(AA17:AA20)</f>
        <v>23466.080094941033</v>
      </c>
      <c r="AB16" s="323">
        <f t="shared" ref="AB16:BA16" si="16">SUM(AB17:AB20)</f>
        <v>23983.664292098532</v>
      </c>
      <c r="AC16" s="323">
        <f t="shared" si="16"/>
        <v>23977.401522341515</v>
      </c>
      <c r="AD16" s="323">
        <f t="shared" si="16"/>
        <v>23294.853935497238</v>
      </c>
      <c r="AE16" s="323">
        <f t="shared" si="16"/>
        <v>22155.106281362543</v>
      </c>
      <c r="AF16" s="323">
        <f t="shared" si="16"/>
        <v>21796.800424365527</v>
      </c>
      <c r="AG16" s="323">
        <f t="shared" si="16"/>
        <v>22627.701000451856</v>
      </c>
      <c r="AH16" s="323">
        <f t="shared" si="16"/>
        <v>22191.138804808241</v>
      </c>
      <c r="AI16" s="323">
        <f t="shared" si="16"/>
        <v>21919.222847760619</v>
      </c>
      <c r="AJ16" s="323">
        <f t="shared" si="16"/>
        <v>21443.091564802977</v>
      </c>
      <c r="AK16" s="323">
        <f t="shared" si="16"/>
        <v>21342.153285586701</v>
      </c>
      <c r="AL16" s="323">
        <f t="shared" si="16"/>
        <v>22126.299729258011</v>
      </c>
      <c r="AM16" s="323">
        <f t="shared" si="16"/>
        <v>21351.585001002019</v>
      </c>
      <c r="AN16" s="323">
        <f t="shared" si="16"/>
        <v>21381.279366242819</v>
      </c>
      <c r="AO16" s="323">
        <f t="shared" si="16"/>
        <v>21700.825740400316</v>
      </c>
      <c r="AP16" s="323">
        <f t="shared" si="16"/>
        <v>21037.87226477305</v>
      </c>
      <c r="AQ16" s="323">
        <f t="shared" si="16"/>
        <v>19940.822313375727</v>
      </c>
      <c r="AR16" s="323">
        <f t="shared" si="16"/>
        <v>20195.493787991763</v>
      </c>
      <c r="AS16" s="323">
        <f t="shared" si="16"/>
        <v>17512.374006039674</v>
      </c>
      <c r="AT16" s="323">
        <f t="shared" si="16"/>
        <v>20322.126366401444</v>
      </c>
      <c r="AU16" s="323">
        <f t="shared" si="16"/>
        <v>19087.938312756825</v>
      </c>
      <c r="AV16" s="323">
        <f t="shared" si="16"/>
        <v>18217.559857002034</v>
      </c>
      <c r="AW16" s="323">
        <f t="shared" si="16"/>
        <v>18124.734442851881</v>
      </c>
      <c r="AX16" s="323">
        <f t="shared" si="16"/>
        <v>16649.945003168919</v>
      </c>
      <c r="AY16" s="323">
        <f t="shared" si="16"/>
        <v>16345.994011385477</v>
      </c>
      <c r="AZ16" s="323">
        <f t="shared" si="16"/>
        <v>17722.174603743417</v>
      </c>
      <c r="BA16" s="1403">
        <f t="shared" si="16"/>
        <v>18624.104247010902</v>
      </c>
      <c r="BB16" s="323">
        <f t="shared" ref="BB16" si="17">SUM(BB17:BB20)</f>
        <v>17189.67109671302</v>
      </c>
      <c r="BC16" s="1755">
        <f t="shared" ref="BC16" si="18">SUM(BC17:BC20)</f>
        <v>16678.167362649336</v>
      </c>
      <c r="BD16" s="469"/>
      <c r="BE16" s="469"/>
      <c r="BF16" s="323"/>
      <c r="BG16" s="469"/>
    </row>
    <row r="17" spans="15:59">
      <c r="O17" s="249"/>
      <c r="Q17" s="671"/>
      <c r="R17" s="688"/>
      <c r="S17" s="690"/>
      <c r="T17" s="306" t="s">
        <v>182</v>
      </c>
      <c r="V17" s="671"/>
      <c r="W17" s="688"/>
      <c r="X17" s="690"/>
      <c r="Y17" s="306" t="s">
        <v>555</v>
      </c>
      <c r="Z17" s="306"/>
      <c r="AA17" s="306">
        <v>12171.56351631176</v>
      </c>
      <c r="AB17" s="306">
        <v>12349.504968975669</v>
      </c>
      <c r="AC17" s="306">
        <v>12642.847273446519</v>
      </c>
      <c r="AD17" s="306">
        <v>12573.99918454856</v>
      </c>
      <c r="AE17" s="306">
        <v>12967.611133035327</v>
      </c>
      <c r="AF17" s="306">
        <v>12946.693243233245</v>
      </c>
      <c r="AG17" s="306">
        <v>13543.878522290479</v>
      </c>
      <c r="AH17" s="306">
        <v>13356.136400123256</v>
      </c>
      <c r="AI17" s="306">
        <v>13192.256737273141</v>
      </c>
      <c r="AJ17" s="306">
        <v>13497.561110337512</v>
      </c>
      <c r="AK17" s="306">
        <v>13596.700208008118</v>
      </c>
      <c r="AL17" s="306">
        <v>14091.067479423327</v>
      </c>
      <c r="AM17" s="306">
        <v>13849.850808062569</v>
      </c>
      <c r="AN17" s="306">
        <v>13313.039368064172</v>
      </c>
      <c r="AO17" s="306">
        <v>13904.317421808446</v>
      </c>
      <c r="AP17" s="306">
        <v>13504.206217701263</v>
      </c>
      <c r="AQ17" s="306">
        <v>12425.410389921377</v>
      </c>
      <c r="AR17" s="306">
        <v>12698.044860355867</v>
      </c>
      <c r="AS17" s="306">
        <v>11413.40004172563</v>
      </c>
      <c r="AT17" s="306">
        <v>13160.791204790943</v>
      </c>
      <c r="AU17" s="306">
        <v>12760.212392090434</v>
      </c>
      <c r="AV17" s="306">
        <v>12134.008054348491</v>
      </c>
      <c r="AW17" s="306">
        <v>12324.737591125238</v>
      </c>
      <c r="AX17" s="306">
        <v>11321.428866370934</v>
      </c>
      <c r="AY17" s="306">
        <v>11042.868750129895</v>
      </c>
      <c r="AZ17" s="306">
        <v>12065.48182796169</v>
      </c>
      <c r="BA17" s="1377">
        <v>12736.509217892983</v>
      </c>
      <c r="BB17" s="306">
        <v>11857.855281514501</v>
      </c>
      <c r="BC17" s="1722">
        <v>11688.69528677282</v>
      </c>
      <c r="BD17" s="447"/>
      <c r="BE17" s="447"/>
      <c r="BF17" s="306"/>
      <c r="BG17" s="447"/>
    </row>
    <row r="18" spans="15:59">
      <c r="O18" s="249"/>
      <c r="Q18" s="671"/>
      <c r="R18" s="688"/>
      <c r="S18" s="690"/>
      <c r="T18" s="127" t="s">
        <v>183</v>
      </c>
      <c r="V18" s="671"/>
      <c r="W18" s="688"/>
      <c r="X18" s="690"/>
      <c r="Y18" s="127" t="s">
        <v>558</v>
      </c>
      <c r="Z18" s="127"/>
      <c r="AA18" s="127">
        <v>2601.1702491944534</v>
      </c>
      <c r="AB18" s="127">
        <v>2692.648458627953</v>
      </c>
      <c r="AC18" s="127">
        <v>2560.4147487017299</v>
      </c>
      <c r="AD18" s="127">
        <v>2493.7303602859456</v>
      </c>
      <c r="AE18" s="127">
        <v>2267.8830368437721</v>
      </c>
      <c r="AF18" s="127">
        <v>2163.5377978601255</v>
      </c>
      <c r="AG18" s="127">
        <v>2238.6347497249803</v>
      </c>
      <c r="AH18" s="127">
        <v>2018.5615970006813</v>
      </c>
      <c r="AI18" s="127">
        <v>1864.453910240027</v>
      </c>
      <c r="AJ18" s="127">
        <v>1793.0885467860733</v>
      </c>
      <c r="AK18" s="127">
        <v>1519.1211471437507</v>
      </c>
      <c r="AL18" s="127">
        <v>1392.4700801689082</v>
      </c>
      <c r="AM18" s="127">
        <v>1370.1984891839711</v>
      </c>
      <c r="AN18" s="127">
        <v>1308.4866715553758</v>
      </c>
      <c r="AO18" s="127">
        <v>1196.2858740704175</v>
      </c>
      <c r="AP18" s="127">
        <v>993.51848104703947</v>
      </c>
      <c r="AQ18" s="127">
        <v>893.79414483323933</v>
      </c>
      <c r="AR18" s="127">
        <v>873.23773070497691</v>
      </c>
      <c r="AS18" s="127">
        <v>736.8978736113985</v>
      </c>
      <c r="AT18" s="127">
        <v>940.38684361735068</v>
      </c>
      <c r="AU18" s="127">
        <v>866.80938204397512</v>
      </c>
      <c r="AV18" s="127">
        <v>767.21247171897642</v>
      </c>
      <c r="AW18" s="127">
        <v>717.25842074518903</v>
      </c>
      <c r="AX18" s="127">
        <v>693.58049252145156</v>
      </c>
      <c r="AY18" s="127">
        <v>702.61820017731861</v>
      </c>
      <c r="AZ18" s="127">
        <v>826.49459259767718</v>
      </c>
      <c r="BA18" s="1378">
        <v>998.27884381601052</v>
      </c>
      <c r="BB18" s="127">
        <v>1005.1977501171223</v>
      </c>
      <c r="BC18" s="1723">
        <v>1000.7303570636186</v>
      </c>
      <c r="BD18" s="347"/>
      <c r="BE18" s="347"/>
      <c r="BF18" s="127"/>
      <c r="BG18" s="347"/>
    </row>
    <row r="19" spans="15:59">
      <c r="O19" s="249"/>
      <c r="Q19" s="671"/>
      <c r="R19" s="688"/>
      <c r="S19" s="690"/>
      <c r="T19" s="127" t="s">
        <v>184</v>
      </c>
      <c r="V19" s="671"/>
      <c r="W19" s="688"/>
      <c r="X19" s="690"/>
      <c r="Y19" s="127" t="s">
        <v>559</v>
      </c>
      <c r="Z19" s="127"/>
      <c r="AA19" s="127">
        <v>7731.6844459024987</v>
      </c>
      <c r="AB19" s="127">
        <v>7901.2767656389387</v>
      </c>
      <c r="AC19" s="127">
        <v>7601.0662717952528</v>
      </c>
      <c r="AD19" s="127">
        <v>7165.5812662228991</v>
      </c>
      <c r="AE19" s="127">
        <v>5922.8887086045088</v>
      </c>
      <c r="AF19" s="127">
        <v>5686.8814349624117</v>
      </c>
      <c r="AG19" s="127">
        <v>5900.167683272628</v>
      </c>
      <c r="AH19" s="127">
        <v>5915.9240262256853</v>
      </c>
      <c r="AI19" s="127">
        <v>5783.1047244361216</v>
      </c>
      <c r="AJ19" s="127">
        <v>5122.6366918523754</v>
      </c>
      <c r="AK19" s="127">
        <v>5328.7741662025282</v>
      </c>
      <c r="AL19" s="127">
        <v>5860.2256391048086</v>
      </c>
      <c r="AM19" s="127">
        <v>5400.9494574024657</v>
      </c>
      <c r="AN19" s="127">
        <v>5854.895128505812</v>
      </c>
      <c r="AO19" s="127">
        <v>5774.283442074925</v>
      </c>
      <c r="AP19" s="127">
        <v>5599.4459566899395</v>
      </c>
      <c r="AQ19" s="127">
        <v>5677.9209963035619</v>
      </c>
      <c r="AR19" s="127">
        <v>5610.1382705650658</v>
      </c>
      <c r="AS19" s="127">
        <v>4502.9403089206016</v>
      </c>
      <c r="AT19" s="127">
        <v>5339.5589977100908</v>
      </c>
      <c r="AU19" s="127">
        <v>4548.0275477844853</v>
      </c>
      <c r="AV19" s="127">
        <v>4425.1729065435302</v>
      </c>
      <c r="AW19" s="127">
        <v>4225.4279795607781</v>
      </c>
      <c r="AX19" s="127">
        <v>3789.9778698614109</v>
      </c>
      <c r="AY19" s="127">
        <v>3780.7503692633932</v>
      </c>
      <c r="AZ19" s="127">
        <v>4017.8467155780827</v>
      </c>
      <c r="BA19" s="1378">
        <v>4024.3262884710834</v>
      </c>
      <c r="BB19" s="127">
        <v>3482.8048071830176</v>
      </c>
      <c r="BC19" s="1723">
        <v>3291.6324783487003</v>
      </c>
      <c r="BD19" s="347"/>
      <c r="BE19" s="347"/>
      <c r="BF19" s="127"/>
      <c r="BG19" s="347"/>
    </row>
    <row r="20" spans="15:59">
      <c r="O20" s="249"/>
      <c r="Q20" s="671"/>
      <c r="R20" s="688"/>
      <c r="S20" s="638"/>
      <c r="T20" s="322" t="s">
        <v>185</v>
      </c>
      <c r="V20" s="671"/>
      <c r="W20" s="688"/>
      <c r="X20" s="638"/>
      <c r="Y20" s="322" t="s">
        <v>560</v>
      </c>
      <c r="Z20" s="322"/>
      <c r="AA20" s="322">
        <v>961.66188353232246</v>
      </c>
      <c r="AB20" s="322">
        <v>1040.2340988559745</v>
      </c>
      <c r="AC20" s="322">
        <v>1173.0732283980144</v>
      </c>
      <c r="AD20" s="322">
        <v>1061.5431244398333</v>
      </c>
      <c r="AE20" s="322">
        <v>996.72340287893678</v>
      </c>
      <c r="AF20" s="322">
        <v>999.68794830974457</v>
      </c>
      <c r="AG20" s="322">
        <v>945.0200451637694</v>
      </c>
      <c r="AH20" s="322">
        <v>900.51678145861706</v>
      </c>
      <c r="AI20" s="322">
        <v>1079.4074758113259</v>
      </c>
      <c r="AJ20" s="322">
        <v>1029.8052158270148</v>
      </c>
      <c r="AK20" s="322">
        <v>897.55776423230384</v>
      </c>
      <c r="AL20" s="322">
        <v>782.53653056096721</v>
      </c>
      <c r="AM20" s="322">
        <v>730.58624635301373</v>
      </c>
      <c r="AN20" s="322">
        <v>904.85819811746273</v>
      </c>
      <c r="AO20" s="322">
        <v>825.93900244652991</v>
      </c>
      <c r="AP20" s="322">
        <v>940.70160933480577</v>
      </c>
      <c r="AQ20" s="322">
        <v>943.69678231755006</v>
      </c>
      <c r="AR20" s="322">
        <v>1014.0729263658543</v>
      </c>
      <c r="AS20" s="322">
        <v>859.13578178204079</v>
      </c>
      <c r="AT20" s="322">
        <v>881.38932028305885</v>
      </c>
      <c r="AU20" s="322">
        <v>912.88899083793149</v>
      </c>
      <c r="AV20" s="322">
        <v>891.16642439103737</v>
      </c>
      <c r="AW20" s="322">
        <v>857.31045142067512</v>
      </c>
      <c r="AX20" s="322">
        <v>844.95777441512473</v>
      </c>
      <c r="AY20" s="322">
        <v>819.7566918148699</v>
      </c>
      <c r="AZ20" s="322">
        <v>812.35146760596729</v>
      </c>
      <c r="BA20" s="1404">
        <v>864.98989683082527</v>
      </c>
      <c r="BB20" s="322">
        <v>843.81325789837774</v>
      </c>
      <c r="BC20" s="1740">
        <v>697.10924046419746</v>
      </c>
      <c r="BD20" s="470"/>
      <c r="BE20" s="470"/>
      <c r="BF20" s="322"/>
      <c r="BG20" s="470"/>
    </row>
    <row r="21" spans="15:59">
      <c r="O21" s="249"/>
      <c r="Q21" s="671"/>
      <c r="R21" s="688"/>
      <c r="S21" s="691" t="s">
        <v>107</v>
      </c>
      <c r="T21" s="321"/>
      <c r="V21" s="671"/>
      <c r="W21" s="688"/>
      <c r="X21" s="691" t="s">
        <v>551</v>
      </c>
      <c r="Y21" s="321"/>
      <c r="Z21" s="321"/>
      <c r="AA21" s="321">
        <v>5522.3672321924005</v>
      </c>
      <c r="AB21" s="321">
        <v>5022.23411781504</v>
      </c>
      <c r="AC21" s="321">
        <v>4816.9447568761307</v>
      </c>
      <c r="AD21" s="321">
        <v>4521.3642785893071</v>
      </c>
      <c r="AE21" s="321">
        <v>4516.4514278707011</v>
      </c>
      <c r="AF21" s="321">
        <v>4150.190408658551</v>
      </c>
      <c r="AG21" s="321">
        <v>3952.5955433958525</v>
      </c>
      <c r="AH21" s="321">
        <v>3713.0061492498321</v>
      </c>
      <c r="AI21" s="321">
        <v>3493.4046610988394</v>
      </c>
      <c r="AJ21" s="321">
        <v>3314.8442523680374</v>
      </c>
      <c r="AK21" s="321">
        <v>3123.2461900706417</v>
      </c>
      <c r="AL21" s="321">
        <v>2933.0259393200176</v>
      </c>
      <c r="AM21" s="321">
        <v>2782.6873528283331</v>
      </c>
      <c r="AN21" s="321">
        <v>2632.2146560993647</v>
      </c>
      <c r="AO21" s="321">
        <v>2550.9514584316685</v>
      </c>
      <c r="AP21" s="321">
        <v>2392.248363624065</v>
      </c>
      <c r="AQ21" s="321">
        <v>2154.1933862957335</v>
      </c>
      <c r="AR21" s="321">
        <v>1852.772621918924</v>
      </c>
      <c r="AS21" s="321">
        <v>1690.3133093569013</v>
      </c>
      <c r="AT21" s="321">
        <v>1667.1098141820246</v>
      </c>
      <c r="AU21" s="321">
        <v>1603.1382928356791</v>
      </c>
      <c r="AV21" s="321">
        <v>1850.1181763589791</v>
      </c>
      <c r="AW21" s="321">
        <v>1925.4927772063927</v>
      </c>
      <c r="AX21" s="321">
        <v>1637.2589731572943</v>
      </c>
      <c r="AY21" s="321">
        <v>1561.3649151623601</v>
      </c>
      <c r="AZ21" s="321">
        <v>1482.66939093054</v>
      </c>
      <c r="BA21" s="1405">
        <v>1450.8608148643466</v>
      </c>
      <c r="BB21" s="321">
        <v>1395.0132384727156</v>
      </c>
      <c r="BC21" s="1756">
        <v>1331.6512132358034</v>
      </c>
      <c r="BD21" s="471"/>
      <c r="BE21" s="471"/>
      <c r="BF21" s="321"/>
      <c r="BG21" s="471"/>
    </row>
    <row r="22" spans="15:59">
      <c r="O22" s="249"/>
      <c r="Q22" s="671"/>
      <c r="R22" s="688"/>
      <c r="S22" s="692" t="s">
        <v>738</v>
      </c>
      <c r="T22" s="494"/>
      <c r="V22" s="671"/>
      <c r="W22" s="688"/>
      <c r="X22" s="692" t="s">
        <v>440</v>
      </c>
      <c r="Y22" s="323"/>
      <c r="Z22" s="494"/>
      <c r="AA22" s="323">
        <f>SUM(AA23:AA25)</f>
        <v>11615.687734196768</v>
      </c>
      <c r="AB22" s="323">
        <f t="shared" ref="AB22:BA22" si="19">SUM(AB23:AB25)</f>
        <v>11386.998112982777</v>
      </c>
      <c r="AC22" s="323">
        <f t="shared" si="19"/>
        <v>11483.64347106931</v>
      </c>
      <c r="AD22" s="323">
        <f t="shared" si="19"/>
        <v>11264.774392175168</v>
      </c>
      <c r="AE22" s="323">
        <f t="shared" si="19"/>
        <v>11988.882466010331</v>
      </c>
      <c r="AF22" s="323">
        <f t="shared" si="19"/>
        <v>11803.170761016949</v>
      </c>
      <c r="AG22" s="323">
        <f t="shared" si="19"/>
        <v>11282.270774280196</v>
      </c>
      <c r="AH22" s="323">
        <f t="shared" si="19"/>
        <v>10701.828219470683</v>
      </c>
      <c r="AI22" s="323">
        <f t="shared" si="19"/>
        <v>10300.300448069125</v>
      </c>
      <c r="AJ22" s="323">
        <f t="shared" si="19"/>
        <v>10154.380089799564</v>
      </c>
      <c r="AK22" s="323">
        <f t="shared" si="19"/>
        <v>9826.9671071095236</v>
      </c>
      <c r="AL22" s="323">
        <f t="shared" si="19"/>
        <v>9345.3194967705149</v>
      </c>
      <c r="AM22" s="323">
        <f t="shared" si="19"/>
        <v>9171.1685548271507</v>
      </c>
      <c r="AN22" s="323">
        <f t="shared" si="19"/>
        <v>8910.4650599553643</v>
      </c>
      <c r="AO22" s="323">
        <f t="shared" si="19"/>
        <v>8562.7576059990351</v>
      </c>
      <c r="AP22" s="323">
        <f t="shared" si="19"/>
        <v>8211.1959495060655</v>
      </c>
      <c r="AQ22" s="323">
        <f t="shared" si="19"/>
        <v>7975.8616416256791</v>
      </c>
      <c r="AR22" s="323">
        <f t="shared" si="19"/>
        <v>8060.4207062234555</v>
      </c>
      <c r="AS22" s="323">
        <f t="shared" si="19"/>
        <v>6034.0641839757182</v>
      </c>
      <c r="AT22" s="323">
        <f t="shared" si="19"/>
        <v>5918.5875830049499</v>
      </c>
      <c r="AU22" s="323">
        <f t="shared" si="19"/>
        <v>6491.7063082718068</v>
      </c>
      <c r="AV22" s="323">
        <f t="shared" si="19"/>
        <v>9214.3357805895994</v>
      </c>
      <c r="AW22" s="323">
        <f t="shared" si="19"/>
        <v>8760.7409366719057</v>
      </c>
      <c r="AX22" s="323">
        <f t="shared" si="19"/>
        <v>7530.3150781315062</v>
      </c>
      <c r="AY22" s="323">
        <f t="shared" si="19"/>
        <v>7550.6153899090104</v>
      </c>
      <c r="AZ22" s="323">
        <f t="shared" si="19"/>
        <v>7516.2688196673407</v>
      </c>
      <c r="BA22" s="1403">
        <f t="shared" si="19"/>
        <v>7449.6446188261834</v>
      </c>
      <c r="BB22" s="323">
        <f t="shared" ref="BB22" si="20">SUM(BB23:BB25)</f>
        <v>7679.827345762953</v>
      </c>
      <c r="BC22" s="1755">
        <f t="shared" ref="BC22" si="21">SUM(BC23:BC25)</f>
        <v>7142.2387915971867</v>
      </c>
      <c r="BD22" s="469"/>
      <c r="BE22" s="469"/>
      <c r="BF22" s="323"/>
      <c r="BG22" s="469"/>
    </row>
    <row r="23" spans="15:59" ht="28.5" customHeight="1">
      <c r="O23" s="249"/>
      <c r="Q23" s="671"/>
      <c r="R23" s="688"/>
      <c r="S23" s="42"/>
      <c r="T23" s="306" t="s">
        <v>186</v>
      </c>
      <c r="V23" s="671"/>
      <c r="W23" s="688"/>
      <c r="X23" s="42"/>
      <c r="Y23" s="1356" t="s">
        <v>561</v>
      </c>
      <c r="Z23" s="306"/>
      <c r="AA23" s="306">
        <v>6740.1901501503617</v>
      </c>
      <c r="AB23" s="306">
        <v>6613.9320785203072</v>
      </c>
      <c r="AC23" s="306">
        <v>6705.7107529457217</v>
      </c>
      <c r="AD23" s="306">
        <v>6675.4059101199091</v>
      </c>
      <c r="AE23" s="306">
        <v>7101.5650424417445</v>
      </c>
      <c r="AF23" s="306">
        <v>7046.5247731737945</v>
      </c>
      <c r="AG23" s="306">
        <v>6703.0349456541817</v>
      </c>
      <c r="AH23" s="306">
        <v>6318.1932193580678</v>
      </c>
      <c r="AI23" s="306">
        <v>6033.4874844830574</v>
      </c>
      <c r="AJ23" s="306">
        <v>5869.1371194275907</v>
      </c>
      <c r="AK23" s="306">
        <v>5597.5084008184476</v>
      </c>
      <c r="AL23" s="306">
        <v>5320.1928836135776</v>
      </c>
      <c r="AM23" s="306">
        <v>5135.6007200794938</v>
      </c>
      <c r="AN23" s="306">
        <v>4946.2577957035901</v>
      </c>
      <c r="AO23" s="306">
        <v>4762.8951346338645</v>
      </c>
      <c r="AP23" s="306">
        <v>4527.6044700446755</v>
      </c>
      <c r="AQ23" s="306">
        <v>4414.4316950346547</v>
      </c>
      <c r="AR23" s="306">
        <v>4417.3398650965737</v>
      </c>
      <c r="AS23" s="306">
        <v>3213.9356489123006</v>
      </c>
      <c r="AT23" s="306">
        <v>3414.9129487773462</v>
      </c>
      <c r="AU23" s="306">
        <v>3802.1149470418709</v>
      </c>
      <c r="AV23" s="306">
        <v>4816.7916122645283</v>
      </c>
      <c r="AW23" s="306">
        <v>4873.144678609573</v>
      </c>
      <c r="AX23" s="306">
        <v>4566.8729255389035</v>
      </c>
      <c r="AY23" s="306">
        <v>4371.8177045785769</v>
      </c>
      <c r="AZ23" s="306">
        <v>4304.0953832587038</v>
      </c>
      <c r="BA23" s="1377">
        <v>4243.8235679375566</v>
      </c>
      <c r="BB23" s="306">
        <v>4511.8765334743348</v>
      </c>
      <c r="BC23" s="1722">
        <v>4240.5899086962754</v>
      </c>
      <c r="BD23" s="447"/>
      <c r="BE23" s="447"/>
      <c r="BF23" s="306"/>
      <c r="BG23" s="447"/>
    </row>
    <row r="24" spans="15:59" ht="28.5" customHeight="1">
      <c r="O24" s="249"/>
      <c r="Q24" s="671"/>
      <c r="R24" s="688"/>
      <c r="S24" s="42"/>
      <c r="T24" s="127" t="s">
        <v>187</v>
      </c>
      <c r="V24" s="671"/>
      <c r="W24" s="688"/>
      <c r="X24" s="42"/>
      <c r="Y24" s="1357" t="s">
        <v>562</v>
      </c>
      <c r="Z24" s="127"/>
      <c r="AA24" s="127">
        <v>3444.490410976206</v>
      </c>
      <c r="AB24" s="127">
        <v>3347.0132049628214</v>
      </c>
      <c r="AC24" s="127">
        <v>3332.0688560137883</v>
      </c>
      <c r="AD24" s="127">
        <v>3179.9728281102794</v>
      </c>
      <c r="AE24" s="127">
        <v>3358.027884790185</v>
      </c>
      <c r="AF24" s="127">
        <v>3246.7212959265803</v>
      </c>
      <c r="AG24" s="127">
        <v>3107.8469327104458</v>
      </c>
      <c r="AH24" s="127">
        <v>2957.8849663022643</v>
      </c>
      <c r="AI24" s="127">
        <v>2868.4941398042865</v>
      </c>
      <c r="AJ24" s="127">
        <v>2865.6971440980465</v>
      </c>
      <c r="AK24" s="127">
        <v>2809.2869424237897</v>
      </c>
      <c r="AL24" s="127">
        <v>2666.1236876785333</v>
      </c>
      <c r="AM24" s="127">
        <v>2663.0783220319031</v>
      </c>
      <c r="AN24" s="127">
        <v>2602.6349552050256</v>
      </c>
      <c r="AO24" s="127">
        <v>2481.7469628199119</v>
      </c>
      <c r="AP24" s="127">
        <v>2392.1727194182836</v>
      </c>
      <c r="AQ24" s="127">
        <v>2314.0779181490666</v>
      </c>
      <c r="AR24" s="127">
        <v>2361.575926831807</v>
      </c>
      <c r="AS24" s="127">
        <v>1641.4529405269036</v>
      </c>
      <c r="AT24" s="127">
        <v>1225.0395745738958</v>
      </c>
      <c r="AU24" s="127">
        <v>1386.5476570284732</v>
      </c>
      <c r="AV24" s="127">
        <v>2671.4154307439958</v>
      </c>
      <c r="AW24" s="127">
        <v>2114.1200322898781</v>
      </c>
      <c r="AX24" s="127">
        <v>1518.0506947127446</v>
      </c>
      <c r="AY24" s="127">
        <v>1715.8203485824686</v>
      </c>
      <c r="AZ24" s="127">
        <v>1708.1041557211668</v>
      </c>
      <c r="BA24" s="1378">
        <v>1847.561816441199</v>
      </c>
      <c r="BB24" s="127">
        <v>1757.0905006905887</v>
      </c>
      <c r="BC24" s="1723">
        <v>1561.322096642434</v>
      </c>
      <c r="BD24" s="347"/>
      <c r="BE24" s="347"/>
      <c r="BF24" s="127"/>
      <c r="BG24" s="347"/>
    </row>
    <row r="25" spans="15:59">
      <c r="O25" s="249"/>
      <c r="Q25" s="671"/>
      <c r="R25" s="688"/>
      <c r="S25" s="42"/>
      <c r="T25" s="127" t="s">
        <v>188</v>
      </c>
      <c r="V25" s="671"/>
      <c r="W25" s="688"/>
      <c r="X25" s="42"/>
      <c r="Y25" s="127" t="s">
        <v>563</v>
      </c>
      <c r="Z25" s="127"/>
      <c r="AA25" s="127">
        <v>1431.0071730702007</v>
      </c>
      <c r="AB25" s="127">
        <v>1426.0528294996486</v>
      </c>
      <c r="AC25" s="127">
        <v>1445.8638621097994</v>
      </c>
      <c r="AD25" s="127">
        <v>1409.3956539449791</v>
      </c>
      <c r="AE25" s="127">
        <v>1529.2895387784001</v>
      </c>
      <c r="AF25" s="127">
        <v>1509.9246919165748</v>
      </c>
      <c r="AG25" s="127">
        <v>1471.3888959155688</v>
      </c>
      <c r="AH25" s="127">
        <v>1425.7500338103509</v>
      </c>
      <c r="AI25" s="127">
        <v>1398.3188237817817</v>
      </c>
      <c r="AJ25" s="127">
        <v>1419.5458262739262</v>
      </c>
      <c r="AK25" s="127">
        <v>1420.1717638672878</v>
      </c>
      <c r="AL25" s="127">
        <v>1359.0029254784047</v>
      </c>
      <c r="AM25" s="127">
        <v>1372.4895127157536</v>
      </c>
      <c r="AN25" s="127">
        <v>1361.5723090467482</v>
      </c>
      <c r="AO25" s="127">
        <v>1318.1155085452592</v>
      </c>
      <c r="AP25" s="127">
        <v>1291.4187600431062</v>
      </c>
      <c r="AQ25" s="127">
        <v>1247.3520284419571</v>
      </c>
      <c r="AR25" s="127">
        <v>1281.504914295075</v>
      </c>
      <c r="AS25" s="127">
        <v>1178.6755945365139</v>
      </c>
      <c r="AT25" s="127">
        <v>1278.6350596537075</v>
      </c>
      <c r="AU25" s="127">
        <v>1303.0437042014623</v>
      </c>
      <c r="AV25" s="127">
        <v>1726.1287375810755</v>
      </c>
      <c r="AW25" s="127">
        <v>1773.4762257724537</v>
      </c>
      <c r="AX25" s="127">
        <v>1445.3914578798585</v>
      </c>
      <c r="AY25" s="127">
        <v>1462.9773367479645</v>
      </c>
      <c r="AZ25" s="127">
        <v>1504.0692806874708</v>
      </c>
      <c r="BA25" s="1378">
        <v>1358.2592344474276</v>
      </c>
      <c r="BB25" s="127">
        <v>1410.8603115980295</v>
      </c>
      <c r="BC25" s="1723">
        <v>1340.3267862584776</v>
      </c>
      <c r="BD25" s="347"/>
      <c r="BE25" s="347"/>
      <c r="BF25" s="127"/>
      <c r="BG25" s="347"/>
    </row>
    <row r="26" spans="15:59">
      <c r="O26" s="249"/>
      <c r="Q26" s="671"/>
      <c r="R26" s="688"/>
      <c r="S26" s="693" t="s">
        <v>109</v>
      </c>
      <c r="T26" s="128"/>
      <c r="V26" s="671"/>
      <c r="W26" s="688"/>
      <c r="X26" s="693" t="s">
        <v>441</v>
      </c>
      <c r="Y26" s="128"/>
      <c r="Z26" s="128"/>
      <c r="AA26" s="267">
        <f>SUM(AA27,AA30,AA31,AA32,AA35,AA36,AA37,AA38,AA48)</f>
        <v>462851.05315710534</v>
      </c>
      <c r="AB26" s="267">
        <f>SUM(AB27,AB30,AB31,AB32,AB35,AB36,AB37,AB38,AB48)</f>
        <v>456814.46059084544</v>
      </c>
      <c r="AC26" s="267">
        <f t="shared" ref="AC26:AZ26" si="22">SUM(AC27,AC30,AC31,AC32,AC35,AC36,AC37,AC38,AC48)</f>
        <v>448461.35366517509</v>
      </c>
      <c r="AD26" s="267">
        <f t="shared" si="22"/>
        <v>437460.06615357054</v>
      </c>
      <c r="AE26" s="267">
        <f t="shared" si="22"/>
        <v>454735.71372160362</v>
      </c>
      <c r="AF26" s="267">
        <f t="shared" si="22"/>
        <v>452342.71183665184</v>
      </c>
      <c r="AG26" s="267">
        <f t="shared" si="22"/>
        <v>455825.33589780563</v>
      </c>
      <c r="AH26" s="267">
        <f t="shared" si="22"/>
        <v>447499.67723153619</v>
      </c>
      <c r="AI26" s="267">
        <f t="shared" si="22"/>
        <v>418468.8619733259</v>
      </c>
      <c r="AJ26" s="267">
        <f t="shared" si="22"/>
        <v>429876.4734977776</v>
      </c>
      <c r="AK26" s="267">
        <f t="shared" si="22"/>
        <v>443342.37290384801</v>
      </c>
      <c r="AL26" s="267">
        <f t="shared" si="22"/>
        <v>431287.4207410852</v>
      </c>
      <c r="AM26" s="267">
        <f t="shared" si="22"/>
        <v>440126.54998866515</v>
      </c>
      <c r="AN26" s="267">
        <f t="shared" si="22"/>
        <v>442079.28781128273</v>
      </c>
      <c r="AO26" s="267">
        <f t="shared" si="22"/>
        <v>438435.30883504933</v>
      </c>
      <c r="AP26" s="267">
        <f t="shared" si="22"/>
        <v>435812.94692309666</v>
      </c>
      <c r="AQ26" s="267">
        <f t="shared" si="22"/>
        <v>431132.74588842585</v>
      </c>
      <c r="AR26" s="267">
        <f t="shared" si="22"/>
        <v>442411.26298253896</v>
      </c>
      <c r="AS26" s="267">
        <f t="shared" si="22"/>
        <v>403151.00595391664</v>
      </c>
      <c r="AT26" s="267">
        <f t="shared" si="22"/>
        <v>375243.71952129417</v>
      </c>
      <c r="AU26" s="267">
        <f t="shared" si="22"/>
        <v>403129.88523833908</v>
      </c>
      <c r="AV26" s="267">
        <f t="shared" si="22"/>
        <v>415620.59346625948</v>
      </c>
      <c r="AW26" s="267">
        <f t="shared" si="22"/>
        <v>427684.16026223532</v>
      </c>
      <c r="AX26" s="267">
        <f t="shared" si="22"/>
        <v>437154.15985709726</v>
      </c>
      <c r="AY26" s="267">
        <f t="shared" si="22"/>
        <v>420727.99849855504</v>
      </c>
      <c r="AZ26" s="267">
        <f t="shared" si="22"/>
        <v>402727.88352778653</v>
      </c>
      <c r="BA26" s="1380">
        <f>SUM('4.Allocated_CO2-Sector (detail)'!BA27,BA30,BA31,BA32,BA35,BA36,BA37,BA38,BA48)</f>
        <v>389775.40953644976</v>
      </c>
      <c r="BB26" s="267">
        <f t="shared" ref="BB26" si="23">SUM(BB27,BB30,BB31,BB32,BB35,BB36,BB37,BB38,BB48)</f>
        <v>383586.05168626842</v>
      </c>
      <c r="BC26" s="1724">
        <f t="shared" ref="BC26" si="24">SUM(BC27,BC30,BC31,BC32,BC35,BC36,BC37,BC38,BC48)</f>
        <v>372820.22356943629</v>
      </c>
      <c r="BD26" s="348"/>
      <c r="BE26" s="348"/>
      <c r="BF26" s="267"/>
      <c r="BG26" s="348"/>
    </row>
    <row r="27" spans="15:59">
      <c r="O27" s="249"/>
      <c r="Q27" s="671"/>
      <c r="R27" s="688"/>
      <c r="S27" s="689" t="s">
        <v>189</v>
      </c>
      <c r="T27" s="494"/>
      <c r="V27" s="671"/>
      <c r="W27" s="688"/>
      <c r="X27" s="689" t="s">
        <v>530</v>
      </c>
      <c r="Y27" s="323"/>
      <c r="Z27" s="494"/>
      <c r="AA27" s="323">
        <f>SUM(AA28:AA29)</f>
        <v>13943.931101861821</v>
      </c>
      <c r="AB27" s="323">
        <f>SUM(AB28:AB29)</f>
        <v>14481.166896083241</v>
      </c>
      <c r="AC27" s="323">
        <f t="shared" ref="AC27:BA27" si="25">SUM(AC28:AC29)</f>
        <v>15098.318527134275</v>
      </c>
      <c r="AD27" s="323">
        <f t="shared" si="25"/>
        <v>15358.256903054216</v>
      </c>
      <c r="AE27" s="323">
        <f t="shared" si="25"/>
        <v>16376.804444518239</v>
      </c>
      <c r="AF27" s="323">
        <f t="shared" si="25"/>
        <v>17047.136607521876</v>
      </c>
      <c r="AG27" s="323">
        <f t="shared" si="25"/>
        <v>16919.657202848663</v>
      </c>
      <c r="AH27" s="323">
        <f t="shared" si="25"/>
        <v>17093.84327559729</v>
      </c>
      <c r="AI27" s="323">
        <f t="shared" si="25"/>
        <v>17698.436297559707</v>
      </c>
      <c r="AJ27" s="323">
        <f t="shared" si="25"/>
        <v>18406.224852712017</v>
      </c>
      <c r="AK27" s="323">
        <f t="shared" si="25"/>
        <v>18752.60807533787</v>
      </c>
      <c r="AL27" s="323">
        <f t="shared" si="25"/>
        <v>19219.450224953947</v>
      </c>
      <c r="AM27" s="323">
        <f t="shared" si="25"/>
        <v>20229.849465939715</v>
      </c>
      <c r="AN27" s="323">
        <f t="shared" si="25"/>
        <v>20409.836825534221</v>
      </c>
      <c r="AO27" s="323">
        <f t="shared" si="25"/>
        <v>21026.518003993348</v>
      </c>
      <c r="AP27" s="323">
        <f t="shared" si="25"/>
        <v>21233.072665418083</v>
      </c>
      <c r="AQ27" s="323">
        <f t="shared" si="25"/>
        <v>20811.631576124957</v>
      </c>
      <c r="AR27" s="323">
        <f t="shared" si="25"/>
        <v>21340.846377749527</v>
      </c>
      <c r="AS27" s="323">
        <f t="shared" si="25"/>
        <v>22268.199265006464</v>
      </c>
      <c r="AT27" s="323">
        <f t="shared" si="25"/>
        <v>19569.431103137053</v>
      </c>
      <c r="AU27" s="323">
        <f t="shared" si="25"/>
        <v>21332.309927850198</v>
      </c>
      <c r="AV27" s="323">
        <f t="shared" si="25"/>
        <v>23186.703012496429</v>
      </c>
      <c r="AW27" s="323">
        <f t="shared" si="25"/>
        <v>23653.402740091358</v>
      </c>
      <c r="AX27" s="323">
        <f t="shared" si="25"/>
        <v>24999.718249483161</v>
      </c>
      <c r="AY27" s="323">
        <f t="shared" si="25"/>
        <v>23162.076426011474</v>
      </c>
      <c r="AZ27" s="323">
        <f t="shared" si="25"/>
        <v>22239.118786368032</v>
      </c>
      <c r="BA27" s="1403">
        <f t="shared" si="25"/>
        <v>21417.307344331814</v>
      </c>
      <c r="BB27" s="323">
        <f t="shared" ref="BB27" si="26">SUM(BB28:BB29)</f>
        <v>20094.823519065591</v>
      </c>
      <c r="BC27" s="1755">
        <f t="shared" ref="BC27" si="27">SUM(BC28:BC29)</f>
        <v>21122.040592089197</v>
      </c>
      <c r="BD27" s="469"/>
      <c r="BE27" s="469"/>
      <c r="BF27" s="323"/>
      <c r="BG27" s="469"/>
    </row>
    <row r="28" spans="15:59">
      <c r="O28" s="249"/>
      <c r="Q28" s="671"/>
      <c r="R28" s="688"/>
      <c r="S28" s="690"/>
      <c r="T28" s="306" t="s">
        <v>190</v>
      </c>
      <c r="V28" s="671"/>
      <c r="W28" s="688"/>
      <c r="X28" s="690"/>
      <c r="Y28" s="306" t="s">
        <v>564</v>
      </c>
      <c r="Z28" s="306"/>
      <c r="AA28" s="306">
        <v>10612.614697903467</v>
      </c>
      <c r="AB28" s="306">
        <v>10992.192403570125</v>
      </c>
      <c r="AC28" s="306">
        <v>11483.47362768116</v>
      </c>
      <c r="AD28" s="306">
        <v>11679.303860275502</v>
      </c>
      <c r="AE28" s="306">
        <v>12421.453374415112</v>
      </c>
      <c r="AF28" s="306">
        <v>12942.824320710701</v>
      </c>
      <c r="AG28" s="306">
        <v>12841.684703886407</v>
      </c>
      <c r="AH28" s="306">
        <v>12983.446348165493</v>
      </c>
      <c r="AI28" s="306">
        <v>13501.01170320631</v>
      </c>
      <c r="AJ28" s="306">
        <v>14076.363033248232</v>
      </c>
      <c r="AK28" s="306">
        <v>14339.441834922807</v>
      </c>
      <c r="AL28" s="306">
        <v>14780.130764005145</v>
      </c>
      <c r="AM28" s="306">
        <v>15644.148227187954</v>
      </c>
      <c r="AN28" s="306">
        <v>15811.992726495559</v>
      </c>
      <c r="AO28" s="306">
        <v>16341.70679891988</v>
      </c>
      <c r="AP28" s="306">
        <v>16548.149901189587</v>
      </c>
      <c r="AQ28" s="306">
        <v>16270.137170554328</v>
      </c>
      <c r="AR28" s="306">
        <v>16662.562186986914</v>
      </c>
      <c r="AS28" s="306">
        <v>16645.111344906683</v>
      </c>
      <c r="AT28" s="306">
        <v>14897.742742237511</v>
      </c>
      <c r="AU28" s="306">
        <v>16435.245604589862</v>
      </c>
      <c r="AV28" s="306">
        <v>18111.409365519386</v>
      </c>
      <c r="AW28" s="306">
        <v>18284.165325944974</v>
      </c>
      <c r="AX28" s="306">
        <v>19331.41065734893</v>
      </c>
      <c r="AY28" s="306">
        <v>18013.422570286137</v>
      </c>
      <c r="AZ28" s="306">
        <v>17774.546746516658</v>
      </c>
      <c r="BA28" s="1377">
        <v>17033.649303181504</v>
      </c>
      <c r="BB28" s="306">
        <v>15523.0634547683</v>
      </c>
      <c r="BC28" s="1722">
        <v>16622.504637583141</v>
      </c>
      <c r="BD28" s="447"/>
      <c r="BE28" s="447"/>
      <c r="BF28" s="306"/>
      <c r="BG28" s="447"/>
    </row>
    <row r="29" spans="15:59">
      <c r="O29" s="249"/>
      <c r="Q29" s="671"/>
      <c r="R29" s="688"/>
      <c r="S29" s="638"/>
      <c r="T29" s="322" t="s">
        <v>191</v>
      </c>
      <c r="V29" s="671"/>
      <c r="W29" s="688"/>
      <c r="X29" s="638"/>
      <c r="Y29" s="322" t="s">
        <v>565</v>
      </c>
      <c r="Z29" s="322"/>
      <c r="AA29" s="322">
        <v>3331.3164039583526</v>
      </c>
      <c r="AB29" s="322">
        <v>3488.9744925131158</v>
      </c>
      <c r="AC29" s="322">
        <v>3614.8448994531154</v>
      </c>
      <c r="AD29" s="322">
        <v>3678.953042778714</v>
      </c>
      <c r="AE29" s="322">
        <v>3955.3510701031255</v>
      </c>
      <c r="AF29" s="322">
        <v>4104.3122868111759</v>
      </c>
      <c r="AG29" s="322">
        <v>4077.9724989622573</v>
      </c>
      <c r="AH29" s="322">
        <v>4110.3969274317951</v>
      </c>
      <c r="AI29" s="322">
        <v>4197.424594353397</v>
      </c>
      <c r="AJ29" s="322">
        <v>4329.8618194637875</v>
      </c>
      <c r="AK29" s="322">
        <v>4413.166240415062</v>
      </c>
      <c r="AL29" s="322">
        <v>4439.3194609488019</v>
      </c>
      <c r="AM29" s="322">
        <v>4585.7012387517607</v>
      </c>
      <c r="AN29" s="322">
        <v>4597.8440990386625</v>
      </c>
      <c r="AO29" s="322">
        <v>4684.811205073468</v>
      </c>
      <c r="AP29" s="322">
        <v>4684.9227642284977</v>
      </c>
      <c r="AQ29" s="322">
        <v>4541.4944055706283</v>
      </c>
      <c r="AR29" s="322">
        <v>4678.2841907626134</v>
      </c>
      <c r="AS29" s="322">
        <v>5623.0879200997806</v>
      </c>
      <c r="AT29" s="322">
        <v>4671.6883608995395</v>
      </c>
      <c r="AU29" s="322">
        <v>4897.0643232603343</v>
      </c>
      <c r="AV29" s="322">
        <v>5075.293646977043</v>
      </c>
      <c r="AW29" s="322">
        <v>5369.2374141463843</v>
      </c>
      <c r="AX29" s="322">
        <v>5668.3075921342324</v>
      </c>
      <c r="AY29" s="322">
        <v>5148.6538557253361</v>
      </c>
      <c r="AZ29" s="322">
        <v>4464.5720398513713</v>
      </c>
      <c r="BA29" s="1404">
        <v>4383.6580411503082</v>
      </c>
      <c r="BB29" s="322">
        <v>4571.7600642972884</v>
      </c>
      <c r="BC29" s="1740">
        <v>4499.5359545060555</v>
      </c>
      <c r="BD29" s="470"/>
      <c r="BE29" s="470"/>
      <c r="BF29" s="322"/>
      <c r="BG29" s="470"/>
    </row>
    <row r="30" spans="15:59">
      <c r="O30" s="249"/>
      <c r="Q30" s="671"/>
      <c r="R30" s="688"/>
      <c r="S30" s="694" t="s">
        <v>192</v>
      </c>
      <c r="T30" s="323"/>
      <c r="V30" s="671"/>
      <c r="W30" s="688"/>
      <c r="X30" s="694" t="s">
        <v>531</v>
      </c>
      <c r="Y30" s="323"/>
      <c r="Z30" s="323"/>
      <c r="AA30" s="323">
        <v>20803.570733006109</v>
      </c>
      <c r="AB30" s="323">
        <v>20105.965710967263</v>
      </c>
      <c r="AC30" s="323">
        <v>19962.360986487718</v>
      </c>
      <c r="AD30" s="323">
        <v>18988.800807244661</v>
      </c>
      <c r="AE30" s="323">
        <v>19623.837195359385</v>
      </c>
      <c r="AF30" s="323">
        <v>19204.422914036746</v>
      </c>
      <c r="AG30" s="323">
        <v>18404.964319571733</v>
      </c>
      <c r="AH30" s="323">
        <v>18213.731686748888</v>
      </c>
      <c r="AI30" s="323">
        <v>17873.927200619259</v>
      </c>
      <c r="AJ30" s="323">
        <v>17090.173650818029</v>
      </c>
      <c r="AK30" s="323">
        <v>16294.612821425733</v>
      </c>
      <c r="AL30" s="323">
        <v>15809.131375145937</v>
      </c>
      <c r="AM30" s="323">
        <v>15559.844699367277</v>
      </c>
      <c r="AN30" s="323">
        <v>15311.619988559843</v>
      </c>
      <c r="AO30" s="323">
        <v>14509.97882750793</v>
      </c>
      <c r="AP30" s="323">
        <v>12911.341111070549</v>
      </c>
      <c r="AQ30" s="323">
        <v>12096.753216798719</v>
      </c>
      <c r="AR30" s="323">
        <v>11669.828191103799</v>
      </c>
      <c r="AS30" s="323">
        <v>9767.2810182545199</v>
      </c>
      <c r="AT30" s="323">
        <v>9062.4288546555908</v>
      </c>
      <c r="AU30" s="323">
        <v>9633.9544305968793</v>
      </c>
      <c r="AV30" s="323">
        <v>9803.994480869178</v>
      </c>
      <c r="AW30" s="323">
        <v>9261.2346681597919</v>
      </c>
      <c r="AX30" s="323">
        <v>9632.9071291266482</v>
      </c>
      <c r="AY30" s="323">
        <v>9313.6448086445926</v>
      </c>
      <c r="AZ30" s="323">
        <v>9854.4853205554136</v>
      </c>
      <c r="BA30" s="1403">
        <v>8862.5802525475574</v>
      </c>
      <c r="BB30" s="323">
        <v>8433.5950700505236</v>
      </c>
      <c r="BC30" s="1755">
        <v>8269.260730565924</v>
      </c>
      <c r="BD30" s="469"/>
      <c r="BE30" s="469"/>
      <c r="BF30" s="323"/>
      <c r="BG30" s="469"/>
    </row>
    <row r="31" spans="15:59">
      <c r="O31" s="249"/>
      <c r="Q31" s="671"/>
      <c r="R31" s="688"/>
      <c r="S31" s="694" t="s">
        <v>193</v>
      </c>
      <c r="T31" s="323"/>
      <c r="V31" s="671"/>
      <c r="W31" s="688"/>
      <c r="X31" s="694" t="s">
        <v>552</v>
      </c>
      <c r="Y31" s="323"/>
      <c r="Z31" s="323"/>
      <c r="AA31" s="323">
        <v>32632.698045499383</v>
      </c>
      <c r="AB31" s="323">
        <v>32663.716493901666</v>
      </c>
      <c r="AC31" s="323">
        <v>32004.334983180706</v>
      </c>
      <c r="AD31" s="323">
        <v>31919.874281619919</v>
      </c>
      <c r="AE31" s="323">
        <v>33144.081909958601</v>
      </c>
      <c r="AF31" s="323">
        <v>34387.893862031124</v>
      </c>
      <c r="AG31" s="323">
        <v>34688.739889079545</v>
      </c>
      <c r="AH31" s="323">
        <v>34518.124223304781</v>
      </c>
      <c r="AI31" s="323">
        <v>33046.8430674583</v>
      </c>
      <c r="AJ31" s="323">
        <v>33692.477423035845</v>
      </c>
      <c r="AK31" s="323">
        <v>34523.552381178801</v>
      </c>
      <c r="AL31" s="323">
        <v>33782.927670722056</v>
      </c>
      <c r="AM31" s="323">
        <v>33248.135785061851</v>
      </c>
      <c r="AN31" s="323">
        <v>32957.624433950987</v>
      </c>
      <c r="AO31" s="323">
        <v>32429.073319077652</v>
      </c>
      <c r="AP31" s="323">
        <v>31036.790550199454</v>
      </c>
      <c r="AQ31" s="323">
        <v>29040.930039785853</v>
      </c>
      <c r="AR31" s="323">
        <v>28452.187612677997</v>
      </c>
      <c r="AS31" s="323">
        <v>26599.454865673804</v>
      </c>
      <c r="AT31" s="323">
        <v>24428.547539978994</v>
      </c>
      <c r="AU31" s="323">
        <v>23992.726977804567</v>
      </c>
      <c r="AV31" s="323">
        <v>24384.510387650236</v>
      </c>
      <c r="AW31" s="323">
        <v>26136.366388080238</v>
      </c>
      <c r="AX31" s="323">
        <v>25313.020450237993</v>
      </c>
      <c r="AY31" s="323">
        <v>23770.116599868117</v>
      </c>
      <c r="AZ31" s="323">
        <v>23562.892449251871</v>
      </c>
      <c r="BA31" s="1403">
        <v>23162.359407192693</v>
      </c>
      <c r="BB31" s="323">
        <v>22703.894022913162</v>
      </c>
      <c r="BC31" s="1755">
        <v>22400.395393906605</v>
      </c>
      <c r="BD31" s="469"/>
      <c r="BE31" s="469"/>
      <c r="BF31" s="323"/>
      <c r="BG31" s="469"/>
    </row>
    <row r="32" spans="15:59">
      <c r="O32" s="249"/>
      <c r="Q32" s="671"/>
      <c r="R32" s="688"/>
      <c r="S32" s="692" t="s">
        <v>194</v>
      </c>
      <c r="T32" s="323"/>
      <c r="V32" s="671"/>
      <c r="W32" s="688"/>
      <c r="X32" s="692" t="s">
        <v>533</v>
      </c>
      <c r="Y32" s="323"/>
      <c r="Z32" s="323"/>
      <c r="AA32" s="323">
        <f>SUM(AA33:AA34)</f>
        <v>63578.666742495552</v>
      </c>
      <c r="AB32" s="323">
        <f t="shared" ref="AB32:BA32" si="28">SUM(AB33:AB34)</f>
        <v>64179.507493572411</v>
      </c>
      <c r="AC32" s="323">
        <f t="shared" si="28"/>
        <v>64429.805801736104</v>
      </c>
      <c r="AD32" s="323">
        <f t="shared" si="28"/>
        <v>63751.986672653795</v>
      </c>
      <c r="AE32" s="323">
        <f t="shared" si="28"/>
        <v>67942.183519440121</v>
      </c>
      <c r="AF32" s="323">
        <f t="shared" si="28"/>
        <v>68706.851740476384</v>
      </c>
      <c r="AG32" s="323">
        <f t="shared" si="28"/>
        <v>70837.798060165384</v>
      </c>
      <c r="AH32" s="323">
        <f t="shared" si="28"/>
        <v>71757.592765769426</v>
      </c>
      <c r="AI32" s="323">
        <f t="shared" si="28"/>
        <v>67167.552543004931</v>
      </c>
      <c r="AJ32" s="323">
        <f t="shared" si="28"/>
        <v>68525.451175046182</v>
      </c>
      <c r="AK32" s="323">
        <f t="shared" si="28"/>
        <v>72325.278903810788</v>
      </c>
      <c r="AL32" s="323">
        <f t="shared" si="28"/>
        <v>69376.545828231436</v>
      </c>
      <c r="AM32" s="323">
        <f t="shared" si="28"/>
        <v>69028.654726040419</v>
      </c>
      <c r="AN32" s="323">
        <f t="shared" si="28"/>
        <v>68301.99961860913</v>
      </c>
      <c r="AO32" s="323">
        <f t="shared" si="28"/>
        <v>68629.477692870831</v>
      </c>
      <c r="AP32" s="323">
        <f t="shared" si="28"/>
        <v>71156.446826579748</v>
      </c>
      <c r="AQ32" s="323">
        <f t="shared" si="28"/>
        <v>69453.057477493174</v>
      </c>
      <c r="AR32" s="323">
        <f t="shared" si="28"/>
        <v>69795.58022933903</v>
      </c>
      <c r="AS32" s="323">
        <f t="shared" si="28"/>
        <v>64790.507363929559</v>
      </c>
      <c r="AT32" s="323">
        <f t="shared" si="28"/>
        <v>64240.555681098813</v>
      </c>
      <c r="AU32" s="323">
        <f t="shared" si="28"/>
        <v>66231.819010549065</v>
      </c>
      <c r="AV32" s="323">
        <f t="shared" si="28"/>
        <v>68149.45898614412</v>
      </c>
      <c r="AW32" s="323">
        <f t="shared" si="28"/>
        <v>66319.667572969556</v>
      </c>
      <c r="AX32" s="323">
        <f t="shared" si="28"/>
        <v>68395.284176302695</v>
      </c>
      <c r="AY32" s="323">
        <f t="shared" si="28"/>
        <v>65021.533788758621</v>
      </c>
      <c r="AZ32" s="323">
        <f t="shared" si="28"/>
        <v>63072.56852830002</v>
      </c>
      <c r="BA32" s="1403">
        <f t="shared" si="28"/>
        <v>59361.189450725775</v>
      </c>
      <c r="BB32" s="323">
        <f t="shared" ref="BB32" si="29">SUM(BB33:BB34)</f>
        <v>59109.494547644295</v>
      </c>
      <c r="BC32" s="1755">
        <f t="shared" ref="BC32" si="30">SUM(BC33:BC34)</f>
        <v>56628.481133786896</v>
      </c>
      <c r="BD32" s="469"/>
      <c r="BE32" s="469"/>
      <c r="BF32" s="323"/>
      <c r="BG32" s="469"/>
    </row>
    <row r="33" spans="15:59">
      <c r="O33" s="249"/>
      <c r="Q33" s="671"/>
      <c r="R33" s="688"/>
      <c r="S33" s="690"/>
      <c r="T33" s="306" t="s">
        <v>195</v>
      </c>
      <c r="V33" s="671"/>
      <c r="W33" s="688"/>
      <c r="X33" s="690"/>
      <c r="Y33" s="306" t="s">
        <v>566</v>
      </c>
      <c r="Z33" s="306"/>
      <c r="AA33" s="306">
        <v>60868.633265743119</v>
      </c>
      <c r="AB33" s="306">
        <v>61315.714489321312</v>
      </c>
      <c r="AC33" s="306">
        <v>61484.732622305994</v>
      </c>
      <c r="AD33" s="306">
        <v>60710.204947464437</v>
      </c>
      <c r="AE33" s="306">
        <v>64531.912289106607</v>
      </c>
      <c r="AF33" s="306">
        <v>65108.282207699951</v>
      </c>
      <c r="AG33" s="306">
        <v>66996.241816077993</v>
      </c>
      <c r="AH33" s="306">
        <v>67724.080741011479</v>
      </c>
      <c r="AI33" s="306">
        <v>64056.037490690564</v>
      </c>
      <c r="AJ33" s="306">
        <v>65326.493918003398</v>
      </c>
      <c r="AK33" s="306">
        <v>69229.417081858788</v>
      </c>
      <c r="AL33" s="306">
        <v>66515.153333724535</v>
      </c>
      <c r="AM33" s="306">
        <v>65968.208757423374</v>
      </c>
      <c r="AN33" s="306">
        <v>65044.530715078072</v>
      </c>
      <c r="AO33" s="306">
        <v>65244.1802122831</v>
      </c>
      <c r="AP33" s="306">
        <v>67890.245859290197</v>
      </c>
      <c r="AQ33" s="306">
        <v>66334.798155911572</v>
      </c>
      <c r="AR33" s="306">
        <v>66974.489979342441</v>
      </c>
      <c r="AS33" s="306">
        <v>62107.728379851622</v>
      </c>
      <c r="AT33" s="306">
        <v>61236.405344768384</v>
      </c>
      <c r="AU33" s="306">
        <v>63433.367093367415</v>
      </c>
      <c r="AV33" s="306">
        <v>64790.545844465247</v>
      </c>
      <c r="AW33" s="306">
        <v>62911.695168778067</v>
      </c>
      <c r="AX33" s="306">
        <v>64786.04587324804</v>
      </c>
      <c r="AY33" s="306">
        <v>61512.390276975799</v>
      </c>
      <c r="AZ33" s="306">
        <v>60181.512444974964</v>
      </c>
      <c r="BA33" s="1377">
        <v>56571.236830406095</v>
      </c>
      <c r="BB33" s="306">
        <v>56401.117161503702</v>
      </c>
      <c r="BC33" s="1722">
        <v>53963.578898957596</v>
      </c>
      <c r="BD33" s="447"/>
      <c r="BE33" s="447"/>
      <c r="BF33" s="306"/>
      <c r="BG33" s="447"/>
    </row>
    <row r="34" spans="15:59">
      <c r="O34" s="249"/>
      <c r="Q34" s="671"/>
      <c r="R34" s="688"/>
      <c r="S34" s="638"/>
      <c r="T34" s="322" t="s">
        <v>196</v>
      </c>
      <c r="V34" s="671"/>
      <c r="W34" s="688"/>
      <c r="X34" s="638"/>
      <c r="Y34" s="322" t="s">
        <v>567</v>
      </c>
      <c r="Z34" s="322"/>
      <c r="AA34" s="322">
        <v>2710.0334767524319</v>
      </c>
      <c r="AB34" s="322">
        <v>2863.793004251102</v>
      </c>
      <c r="AC34" s="322">
        <v>2945.0731794301132</v>
      </c>
      <c r="AD34" s="322">
        <v>3041.7817251893584</v>
      </c>
      <c r="AE34" s="322">
        <v>3410.2712303335065</v>
      </c>
      <c r="AF34" s="322">
        <v>3598.5695327764265</v>
      </c>
      <c r="AG34" s="322">
        <v>3841.556244087385</v>
      </c>
      <c r="AH34" s="322">
        <v>4033.5120247579457</v>
      </c>
      <c r="AI34" s="322">
        <v>3111.5150523143716</v>
      </c>
      <c r="AJ34" s="322">
        <v>3198.9572570427777</v>
      </c>
      <c r="AK34" s="322">
        <v>3095.8618219520031</v>
      </c>
      <c r="AL34" s="322">
        <v>2861.3924945068943</v>
      </c>
      <c r="AM34" s="322">
        <v>3060.4459686170458</v>
      </c>
      <c r="AN34" s="322">
        <v>3257.468903531058</v>
      </c>
      <c r="AO34" s="322">
        <v>3385.2974805877284</v>
      </c>
      <c r="AP34" s="322">
        <v>3266.2009672895556</v>
      </c>
      <c r="AQ34" s="322">
        <v>3118.2593215816078</v>
      </c>
      <c r="AR34" s="322">
        <v>2821.0902499965887</v>
      </c>
      <c r="AS34" s="322">
        <v>2682.7789840779351</v>
      </c>
      <c r="AT34" s="322">
        <v>3004.1503363304314</v>
      </c>
      <c r="AU34" s="322">
        <v>2798.451917181656</v>
      </c>
      <c r="AV34" s="322">
        <v>3358.9131416788769</v>
      </c>
      <c r="AW34" s="322">
        <v>3407.9724041914924</v>
      </c>
      <c r="AX34" s="322">
        <v>3609.2383030546512</v>
      </c>
      <c r="AY34" s="322">
        <v>3509.1435117828223</v>
      </c>
      <c r="AZ34" s="322">
        <v>2891.0560833250543</v>
      </c>
      <c r="BA34" s="1404">
        <v>2789.9526203196792</v>
      </c>
      <c r="BB34" s="322">
        <v>2708.3773861405966</v>
      </c>
      <c r="BC34" s="1740">
        <v>2664.9022348292988</v>
      </c>
      <c r="BD34" s="470"/>
      <c r="BE34" s="470"/>
      <c r="BF34" s="322"/>
      <c r="BG34" s="470"/>
    </row>
    <row r="35" spans="15:59">
      <c r="O35" s="249"/>
      <c r="Q35" s="671"/>
      <c r="R35" s="688"/>
      <c r="S35" s="694" t="s">
        <v>110</v>
      </c>
      <c r="T35" s="323"/>
      <c r="V35" s="671"/>
      <c r="W35" s="688"/>
      <c r="X35" s="694" t="s">
        <v>446</v>
      </c>
      <c r="Y35" s="323"/>
      <c r="Z35" s="323"/>
      <c r="AA35" s="323">
        <v>53786.046207255196</v>
      </c>
      <c r="AB35" s="323">
        <v>53815.898013207574</v>
      </c>
      <c r="AC35" s="323">
        <v>53912.749307199381</v>
      </c>
      <c r="AD35" s="323">
        <v>53091.882429852783</v>
      </c>
      <c r="AE35" s="323">
        <v>54207.993521296929</v>
      </c>
      <c r="AF35" s="323">
        <v>53849.575976427346</v>
      </c>
      <c r="AG35" s="323">
        <v>53506.083229193959</v>
      </c>
      <c r="AH35" s="323">
        <v>51584.526445063173</v>
      </c>
      <c r="AI35" s="323">
        <v>46621.404840833289</v>
      </c>
      <c r="AJ35" s="323">
        <v>46493.338881041847</v>
      </c>
      <c r="AK35" s="323">
        <v>46436.834659326887</v>
      </c>
      <c r="AL35" s="323">
        <v>44617.363519647261</v>
      </c>
      <c r="AM35" s="323">
        <v>44002.305890337826</v>
      </c>
      <c r="AN35" s="323">
        <v>43632.371848712122</v>
      </c>
      <c r="AO35" s="323">
        <v>41110.841410207293</v>
      </c>
      <c r="AP35" s="323">
        <v>39902.72158758877</v>
      </c>
      <c r="AQ35" s="323">
        <v>39772.669661707958</v>
      </c>
      <c r="AR35" s="323">
        <v>38985.889858372975</v>
      </c>
      <c r="AS35" s="323">
        <v>36220.600908877015</v>
      </c>
      <c r="AT35" s="323">
        <v>32324.820804823103</v>
      </c>
      <c r="AU35" s="323">
        <v>32571.011032041082</v>
      </c>
      <c r="AV35" s="323">
        <v>33059.613022680511</v>
      </c>
      <c r="AW35" s="323">
        <v>33876.62192225863</v>
      </c>
      <c r="AX35" s="323">
        <v>34802.327971459716</v>
      </c>
      <c r="AY35" s="323">
        <v>33150.191078492564</v>
      </c>
      <c r="AZ35" s="323">
        <v>31589.364600671932</v>
      </c>
      <c r="BA35" s="1403">
        <v>31864.207947794799</v>
      </c>
      <c r="BB35" s="323">
        <v>31453.351267404076</v>
      </c>
      <c r="BC35" s="1755">
        <v>30607.59811274906</v>
      </c>
      <c r="BD35" s="469"/>
      <c r="BE35" s="469"/>
      <c r="BF35" s="323"/>
      <c r="BG35" s="469"/>
    </row>
    <row r="36" spans="15:59">
      <c r="O36" s="249"/>
      <c r="Q36" s="671"/>
      <c r="R36" s="688"/>
      <c r="S36" s="1980" t="s">
        <v>197</v>
      </c>
      <c r="T36" s="1981"/>
      <c r="V36" s="671"/>
      <c r="W36" s="688"/>
      <c r="X36" s="1980" t="s">
        <v>568</v>
      </c>
      <c r="Y36" s="1981"/>
      <c r="Z36" s="323"/>
      <c r="AA36" s="323">
        <v>174333.77846795786</v>
      </c>
      <c r="AB36" s="323">
        <v>168970.46312672104</v>
      </c>
      <c r="AC36" s="323">
        <v>161769.89277500106</v>
      </c>
      <c r="AD36" s="323">
        <v>159526.60024082585</v>
      </c>
      <c r="AE36" s="323">
        <v>163324.98810994858</v>
      </c>
      <c r="AF36" s="323">
        <v>163949.73766878233</v>
      </c>
      <c r="AG36" s="323">
        <v>165384.30332511681</v>
      </c>
      <c r="AH36" s="323">
        <v>167488.73741520953</v>
      </c>
      <c r="AI36" s="323">
        <v>156054.91653487302</v>
      </c>
      <c r="AJ36" s="323">
        <v>161811.74591972888</v>
      </c>
      <c r="AK36" s="323">
        <v>168715.28318345005</v>
      </c>
      <c r="AL36" s="323">
        <v>164363.3757318416</v>
      </c>
      <c r="AM36" s="323">
        <v>170764.99826778946</v>
      </c>
      <c r="AN36" s="323">
        <v>172763.04356248191</v>
      </c>
      <c r="AO36" s="323">
        <v>172872.44718395348</v>
      </c>
      <c r="AP36" s="323">
        <v>170772.03889136339</v>
      </c>
      <c r="AQ36" s="323">
        <v>172981.45763711332</v>
      </c>
      <c r="AR36" s="323">
        <v>179898.88045542425</v>
      </c>
      <c r="AS36" s="323">
        <v>162175.91863996259</v>
      </c>
      <c r="AT36" s="323">
        <v>150667.46114796246</v>
      </c>
      <c r="AU36" s="323">
        <v>171169.30168161384</v>
      </c>
      <c r="AV36" s="323">
        <v>171388.96751094441</v>
      </c>
      <c r="AW36" s="323">
        <v>175436.97313310916</v>
      </c>
      <c r="AX36" s="323">
        <v>182248.28575654494</v>
      </c>
      <c r="AY36" s="323">
        <v>178933.8421268783</v>
      </c>
      <c r="AZ36" s="323">
        <v>170656.19637606386</v>
      </c>
      <c r="BA36" s="1403">
        <v>166516.31665606867</v>
      </c>
      <c r="BB36" s="323">
        <v>163588.07241414522</v>
      </c>
      <c r="BC36" s="1755">
        <v>158497.48918676973</v>
      </c>
      <c r="BD36" s="469"/>
      <c r="BE36" s="469"/>
      <c r="BF36" s="323"/>
      <c r="BG36" s="469"/>
    </row>
    <row r="37" spans="15:59">
      <c r="O37" s="249"/>
      <c r="Q37" s="671"/>
      <c r="R37" s="688"/>
      <c r="S37" s="1980" t="s">
        <v>198</v>
      </c>
      <c r="T37" s="1981"/>
      <c r="V37" s="671"/>
      <c r="W37" s="688"/>
      <c r="X37" s="1980" t="s">
        <v>553</v>
      </c>
      <c r="Y37" s="1981"/>
      <c r="Z37" s="323"/>
      <c r="AA37" s="323">
        <v>14878.755717365739</v>
      </c>
      <c r="AB37" s="323">
        <v>14443.959265352805</v>
      </c>
      <c r="AC37" s="323">
        <v>14264.661038400054</v>
      </c>
      <c r="AD37" s="323">
        <v>13366.079446834208</v>
      </c>
      <c r="AE37" s="323">
        <v>13251.696011581751</v>
      </c>
      <c r="AF37" s="323">
        <v>12451.72241040454</v>
      </c>
      <c r="AG37" s="323">
        <v>11640.267920980432</v>
      </c>
      <c r="AH37" s="323">
        <v>12007.216824714069</v>
      </c>
      <c r="AI37" s="323">
        <v>11659.485298668924</v>
      </c>
      <c r="AJ37" s="323">
        <v>11997.695694518525</v>
      </c>
      <c r="AK37" s="323">
        <v>11975.489300313646</v>
      </c>
      <c r="AL37" s="323">
        <v>11843.509537950908</v>
      </c>
      <c r="AM37" s="323">
        <v>12001.03149355234</v>
      </c>
      <c r="AN37" s="323">
        <v>12208.118804323996</v>
      </c>
      <c r="AO37" s="323">
        <v>12010.497333514948</v>
      </c>
      <c r="AP37" s="323">
        <v>11586.787476572636</v>
      </c>
      <c r="AQ37" s="323">
        <v>11446.635148331574</v>
      </c>
      <c r="AR37" s="323">
        <v>11510.852041401951</v>
      </c>
      <c r="AS37" s="323">
        <v>10671.085613061123</v>
      </c>
      <c r="AT37" s="323">
        <v>9133.7391545171886</v>
      </c>
      <c r="AU37" s="323">
        <v>9284.6549968973304</v>
      </c>
      <c r="AV37" s="323">
        <v>9600.8369471015176</v>
      </c>
      <c r="AW37" s="323">
        <v>11385.392248464461</v>
      </c>
      <c r="AX37" s="323">
        <v>10120.642618329464</v>
      </c>
      <c r="AY37" s="323">
        <v>9207.8595414430511</v>
      </c>
      <c r="AZ37" s="323">
        <v>8583.0053809669589</v>
      </c>
      <c r="BA37" s="1403">
        <v>9036.9154549832092</v>
      </c>
      <c r="BB37" s="323">
        <v>8593.4872728790833</v>
      </c>
      <c r="BC37" s="1755">
        <v>7948.043826490145</v>
      </c>
      <c r="BD37" s="469"/>
      <c r="BE37" s="469"/>
      <c r="BF37" s="323"/>
      <c r="BG37" s="469"/>
    </row>
    <row r="38" spans="15:59">
      <c r="O38" s="249"/>
      <c r="Q38" s="671"/>
      <c r="R38" s="688"/>
      <c r="S38" s="692" t="s">
        <v>199</v>
      </c>
      <c r="T38" s="323"/>
      <c r="V38" s="671"/>
      <c r="W38" s="688"/>
      <c r="X38" s="692" t="s">
        <v>569</v>
      </c>
      <c r="Y38" s="321"/>
      <c r="Z38" s="323"/>
      <c r="AA38" s="323">
        <f>SUM(AA39:AA47)</f>
        <v>66539.701071123171</v>
      </c>
      <c r="AB38" s="323">
        <f t="shared" ref="AB38:BA38" si="31">SUM(AB39:AB47)</f>
        <v>66437.478155752266</v>
      </c>
      <c r="AC38" s="323">
        <f t="shared" si="31"/>
        <v>65885.613951459032</v>
      </c>
      <c r="AD38" s="323">
        <f t="shared" si="31"/>
        <v>61923.262624332274</v>
      </c>
      <c r="AE38" s="323">
        <f t="shared" si="31"/>
        <v>66344.507977320362</v>
      </c>
      <c r="AF38" s="323">
        <f t="shared" si="31"/>
        <v>63359.774690304948</v>
      </c>
      <c r="AG38" s="323">
        <f t="shared" si="31"/>
        <v>65131.957999014958</v>
      </c>
      <c r="AH38" s="323">
        <f t="shared" si="31"/>
        <v>55416.413975099997</v>
      </c>
      <c r="AI38" s="323">
        <f t="shared" si="31"/>
        <v>48581.800195185162</v>
      </c>
      <c r="AJ38" s="323">
        <f t="shared" si="31"/>
        <v>51356.54434877052</v>
      </c>
      <c r="AK38" s="323">
        <f t="shared" si="31"/>
        <v>53155.056034130175</v>
      </c>
      <c r="AL38" s="323">
        <f t="shared" si="31"/>
        <v>51549.061172408838</v>
      </c>
      <c r="AM38" s="323">
        <f t="shared" si="31"/>
        <v>54102.162230484289</v>
      </c>
      <c r="AN38" s="323">
        <f t="shared" si="31"/>
        <v>55095.339073242889</v>
      </c>
      <c r="AO38" s="323">
        <f t="shared" si="31"/>
        <v>54673.942097093721</v>
      </c>
      <c r="AP38" s="323">
        <f t="shared" si="31"/>
        <v>56147.7597888452</v>
      </c>
      <c r="AQ38" s="323">
        <f t="shared" si="31"/>
        <v>56087.312003590006</v>
      </c>
      <c r="AR38" s="323">
        <f t="shared" si="31"/>
        <v>60588.215755491939</v>
      </c>
      <c r="AS38" s="323">
        <f t="shared" si="31"/>
        <v>53527.098609429639</v>
      </c>
      <c r="AT38" s="323">
        <f t="shared" si="31"/>
        <v>49657.476108401621</v>
      </c>
      <c r="AU38" s="323">
        <f t="shared" si="31"/>
        <v>52280.652407399342</v>
      </c>
      <c r="AV38" s="323">
        <f t="shared" si="31"/>
        <v>57355.277616273059</v>
      </c>
      <c r="AW38" s="323">
        <f t="shared" si="31"/>
        <v>61851.30746228699</v>
      </c>
      <c r="AX38" s="323">
        <f t="shared" si="31"/>
        <v>61261.413159066797</v>
      </c>
      <c r="AY38" s="323">
        <f t="shared" si="31"/>
        <v>57504.96782039864</v>
      </c>
      <c r="AZ38" s="323">
        <f t="shared" si="31"/>
        <v>54314.545876544449</v>
      </c>
      <c r="BA38" s="1403">
        <f t="shared" si="31"/>
        <v>51463.27251829936</v>
      </c>
      <c r="BB38" s="323">
        <f t="shared" ref="BB38" si="32">SUM(BB39:BB47)</f>
        <v>51387.523468351741</v>
      </c>
      <c r="BC38" s="1755">
        <f t="shared" ref="BC38" si="33">SUM(BC39:BC47)</f>
        <v>50389.6297165625</v>
      </c>
      <c r="BD38" s="469"/>
      <c r="BE38" s="469"/>
      <c r="BF38" s="323"/>
      <c r="BG38" s="469"/>
    </row>
    <row r="39" spans="15:59">
      <c r="O39" s="249"/>
      <c r="Q39" s="671"/>
      <c r="R39" s="688"/>
      <c r="S39" s="690"/>
      <c r="T39" s="306" t="s">
        <v>200</v>
      </c>
      <c r="V39" s="671"/>
      <c r="W39" s="688"/>
      <c r="X39" s="690"/>
      <c r="Y39" s="306" t="s">
        <v>570</v>
      </c>
      <c r="Z39" s="306"/>
      <c r="AA39" s="306">
        <v>2308.0226531596818</v>
      </c>
      <c r="AB39" s="306">
        <v>2255.9819768796965</v>
      </c>
      <c r="AC39" s="306">
        <v>2203.4145037478115</v>
      </c>
      <c r="AD39" s="306">
        <v>2056.1446836842824</v>
      </c>
      <c r="AE39" s="306">
        <v>2180.9267377639462</v>
      </c>
      <c r="AF39" s="306">
        <v>2076.828464491216</v>
      </c>
      <c r="AG39" s="306">
        <v>2183.11059719676</v>
      </c>
      <c r="AH39" s="306">
        <v>2276.3480842742515</v>
      </c>
      <c r="AI39" s="306">
        <v>2404.0327638455924</v>
      </c>
      <c r="AJ39" s="306">
        <v>2623.6640611456064</v>
      </c>
      <c r="AK39" s="306">
        <v>2823.9675051591257</v>
      </c>
      <c r="AL39" s="306">
        <v>2807.0650395346352</v>
      </c>
      <c r="AM39" s="306">
        <v>3000.1074618206189</v>
      </c>
      <c r="AN39" s="306">
        <v>3131.7251584413939</v>
      </c>
      <c r="AO39" s="306">
        <v>3157.3206744238341</v>
      </c>
      <c r="AP39" s="306">
        <v>3247.7802744437295</v>
      </c>
      <c r="AQ39" s="306">
        <v>3162.0339221038107</v>
      </c>
      <c r="AR39" s="306">
        <v>3581.218227081697</v>
      </c>
      <c r="AS39" s="306">
        <v>3480.2720491033101</v>
      </c>
      <c r="AT39" s="306">
        <v>3537.2541385718878</v>
      </c>
      <c r="AU39" s="306">
        <v>3120.0832531509004</v>
      </c>
      <c r="AV39" s="306">
        <v>3073.0289924056983</v>
      </c>
      <c r="AW39" s="306">
        <v>3333.7723699534477</v>
      </c>
      <c r="AX39" s="306">
        <v>2928.4822031335452</v>
      </c>
      <c r="AY39" s="306">
        <v>3046.2027247736983</v>
      </c>
      <c r="AZ39" s="306">
        <v>2855.7096920517993</v>
      </c>
      <c r="BA39" s="1377">
        <v>2659.1807865471969</v>
      </c>
      <c r="BB39" s="306">
        <v>2768.0703565746608</v>
      </c>
      <c r="BC39" s="1722">
        <v>2472.4609259947374</v>
      </c>
      <c r="BD39" s="447"/>
      <c r="BE39" s="447"/>
      <c r="BF39" s="306"/>
      <c r="BG39" s="447"/>
    </row>
    <row r="40" spans="15:59">
      <c r="O40" s="249"/>
      <c r="Q40" s="671"/>
      <c r="R40" s="688"/>
      <c r="S40" s="690"/>
      <c r="T40" s="127" t="s">
        <v>201</v>
      </c>
      <c r="V40" s="671"/>
      <c r="W40" s="688"/>
      <c r="X40" s="690"/>
      <c r="Y40" s="127" t="s">
        <v>571</v>
      </c>
      <c r="Z40" s="127"/>
      <c r="AA40" s="127">
        <v>5952.1102368045104</v>
      </c>
      <c r="AB40" s="127">
        <v>5869.4776393766051</v>
      </c>
      <c r="AC40" s="127">
        <v>5660.8117968889774</v>
      </c>
      <c r="AD40" s="127">
        <v>5261.2988340110478</v>
      </c>
      <c r="AE40" s="127">
        <v>5579.5108228490308</v>
      </c>
      <c r="AF40" s="127">
        <v>5358.7887859117927</v>
      </c>
      <c r="AG40" s="127">
        <v>5425.5858576439141</v>
      </c>
      <c r="AH40" s="127">
        <v>3164.8019438134311</v>
      </c>
      <c r="AI40" s="127">
        <v>3214.7838939246953</v>
      </c>
      <c r="AJ40" s="127">
        <v>3406.3247773809753</v>
      </c>
      <c r="AK40" s="127">
        <v>3574.289481872172</v>
      </c>
      <c r="AL40" s="127">
        <v>3488.2342047937173</v>
      </c>
      <c r="AM40" s="127">
        <v>3702.7596897276435</v>
      </c>
      <c r="AN40" s="127">
        <v>3871.8797717895823</v>
      </c>
      <c r="AO40" s="127">
        <v>3866.3946232254621</v>
      </c>
      <c r="AP40" s="127">
        <v>3981.7181849479607</v>
      </c>
      <c r="AQ40" s="127">
        <v>3890.8456615418659</v>
      </c>
      <c r="AR40" s="127">
        <v>4373.2790711672969</v>
      </c>
      <c r="AS40" s="127">
        <v>3692.2042990729674</v>
      </c>
      <c r="AT40" s="127">
        <v>3295.1670652855073</v>
      </c>
      <c r="AU40" s="127">
        <v>3556.2081299935871</v>
      </c>
      <c r="AV40" s="127">
        <v>4556.120602996215</v>
      </c>
      <c r="AW40" s="127">
        <v>4948.2579618825439</v>
      </c>
      <c r="AX40" s="127">
        <v>5353.0057249562333</v>
      </c>
      <c r="AY40" s="127">
        <v>5031.3881399679149</v>
      </c>
      <c r="AZ40" s="127">
        <v>5059.1159771579923</v>
      </c>
      <c r="BA40" s="1378">
        <v>4371.571225839105</v>
      </c>
      <c r="BB40" s="127">
        <v>4408.6733009940917</v>
      </c>
      <c r="BC40" s="1723">
        <v>4355.4541486564276</v>
      </c>
      <c r="BD40" s="347"/>
      <c r="BE40" s="347"/>
      <c r="BF40" s="127"/>
      <c r="BG40" s="347"/>
    </row>
    <row r="41" spans="15:59">
      <c r="O41" s="249"/>
      <c r="Q41" s="671"/>
      <c r="R41" s="688"/>
      <c r="S41" s="690"/>
      <c r="T41" s="127" t="s">
        <v>202</v>
      </c>
      <c r="V41" s="671"/>
      <c r="W41" s="688"/>
      <c r="X41" s="690"/>
      <c r="Y41" s="127" t="s">
        <v>572</v>
      </c>
      <c r="Z41" s="127"/>
      <c r="AA41" s="127">
        <v>1428.5499253112923</v>
      </c>
      <c r="AB41" s="127">
        <v>1385.9211332120356</v>
      </c>
      <c r="AC41" s="127">
        <v>1339.9997845914261</v>
      </c>
      <c r="AD41" s="127">
        <v>1230.559775254186</v>
      </c>
      <c r="AE41" s="127">
        <v>1294.0897553938075</v>
      </c>
      <c r="AF41" s="127">
        <v>1210.9366605366024</v>
      </c>
      <c r="AG41" s="127">
        <v>1254.1559600287765</v>
      </c>
      <c r="AH41" s="127">
        <v>1285.296812245723</v>
      </c>
      <c r="AI41" s="127">
        <v>1343.8509517130667</v>
      </c>
      <c r="AJ41" s="127">
        <v>1449.9584530952759</v>
      </c>
      <c r="AK41" s="127">
        <v>1550.384777432605</v>
      </c>
      <c r="AL41" s="127">
        <v>1531.4548683128933</v>
      </c>
      <c r="AM41" s="127">
        <v>1627.1071330401637</v>
      </c>
      <c r="AN41" s="127">
        <v>1693.706775785603</v>
      </c>
      <c r="AO41" s="127">
        <v>1697.0368474332874</v>
      </c>
      <c r="AP41" s="127">
        <v>1739.927436473019</v>
      </c>
      <c r="AQ41" s="127">
        <v>1699.7425022004606</v>
      </c>
      <c r="AR41" s="127">
        <v>1929.6218186213132</v>
      </c>
      <c r="AS41" s="127">
        <v>1840.0713255856897</v>
      </c>
      <c r="AT41" s="127">
        <v>2035.8360561692871</v>
      </c>
      <c r="AU41" s="127">
        <v>2113.8063034660458</v>
      </c>
      <c r="AV41" s="127">
        <v>1702.2187899718278</v>
      </c>
      <c r="AW41" s="127">
        <v>1848.1805045421065</v>
      </c>
      <c r="AX41" s="127">
        <v>1869.9153924359171</v>
      </c>
      <c r="AY41" s="127">
        <v>1799.76526201766</v>
      </c>
      <c r="AZ41" s="127">
        <v>1693.860590718117</v>
      </c>
      <c r="BA41" s="1378">
        <v>1665.5836590814847</v>
      </c>
      <c r="BB41" s="127">
        <v>1682.8567363972816</v>
      </c>
      <c r="BC41" s="1723">
        <v>1459.2599616497307</v>
      </c>
      <c r="BD41" s="347"/>
      <c r="BE41" s="347"/>
      <c r="BF41" s="127"/>
      <c r="BG41" s="347"/>
    </row>
    <row r="42" spans="15:59">
      <c r="O42" s="249"/>
      <c r="Q42" s="671"/>
      <c r="R42" s="688"/>
      <c r="S42" s="690"/>
      <c r="T42" s="127" t="s">
        <v>203</v>
      </c>
      <c r="V42" s="671"/>
      <c r="W42" s="688"/>
      <c r="X42" s="690"/>
      <c r="Y42" s="127" t="s">
        <v>573</v>
      </c>
      <c r="Z42" s="127"/>
      <c r="AA42" s="127">
        <v>6460.7407207058468</v>
      </c>
      <c r="AB42" s="127">
        <v>6304.0484386239896</v>
      </c>
      <c r="AC42" s="127">
        <v>6191.4816991541475</v>
      </c>
      <c r="AD42" s="127">
        <v>5789.4281906581382</v>
      </c>
      <c r="AE42" s="127">
        <v>6066.7694257627627</v>
      </c>
      <c r="AF42" s="127">
        <v>5799.623805380761</v>
      </c>
      <c r="AG42" s="127">
        <v>6141.3473286714188</v>
      </c>
      <c r="AH42" s="127">
        <v>10113.248644714196</v>
      </c>
      <c r="AI42" s="127">
        <v>10675.527354051086</v>
      </c>
      <c r="AJ42" s="127">
        <v>11356.119966794906</v>
      </c>
      <c r="AK42" s="127">
        <v>12001.110053378699</v>
      </c>
      <c r="AL42" s="127">
        <v>11620.593765559459</v>
      </c>
      <c r="AM42" s="127">
        <v>12160.143415514241</v>
      </c>
      <c r="AN42" s="127">
        <v>12397.370411155287</v>
      </c>
      <c r="AO42" s="127">
        <v>12253.029226337716</v>
      </c>
      <c r="AP42" s="127">
        <v>12462.957235399615</v>
      </c>
      <c r="AQ42" s="127">
        <v>12392.526024618759</v>
      </c>
      <c r="AR42" s="127">
        <v>13215.951189670213</v>
      </c>
      <c r="AS42" s="127">
        <v>11664.671196597854</v>
      </c>
      <c r="AT42" s="127">
        <v>11325.924346199645</v>
      </c>
      <c r="AU42" s="127">
        <v>11827.923835380754</v>
      </c>
      <c r="AV42" s="127">
        <v>11645.084487445876</v>
      </c>
      <c r="AW42" s="127">
        <v>12286.004266728363</v>
      </c>
      <c r="AX42" s="127">
        <v>13436.788053971881</v>
      </c>
      <c r="AY42" s="127">
        <v>11064.821248844026</v>
      </c>
      <c r="AZ42" s="127">
        <v>10729.622688721152</v>
      </c>
      <c r="BA42" s="1378">
        <v>9383.0162967755405</v>
      </c>
      <c r="BB42" s="127">
        <v>9103.1740872885221</v>
      </c>
      <c r="BC42" s="1723">
        <v>10399.529263991099</v>
      </c>
      <c r="BD42" s="347"/>
      <c r="BE42" s="347"/>
      <c r="BF42" s="127"/>
      <c r="BG42" s="347"/>
    </row>
    <row r="43" spans="15:59">
      <c r="O43" s="249"/>
      <c r="Q43" s="671"/>
      <c r="R43" s="688"/>
      <c r="S43" s="690"/>
      <c r="T43" s="127" t="s">
        <v>204</v>
      </c>
      <c r="V43" s="671"/>
      <c r="W43" s="688"/>
      <c r="X43" s="690"/>
      <c r="Y43" s="127" t="s">
        <v>574</v>
      </c>
      <c r="Z43" s="127"/>
      <c r="AA43" s="127">
        <v>11053.504822682056</v>
      </c>
      <c r="AB43" s="127">
        <v>11678.32556711956</v>
      </c>
      <c r="AC43" s="127">
        <v>11544.711322530546</v>
      </c>
      <c r="AD43" s="127">
        <v>11092.794866304221</v>
      </c>
      <c r="AE43" s="127">
        <v>11988.62778719965</v>
      </c>
      <c r="AF43" s="127">
        <v>11951.140516528028</v>
      </c>
      <c r="AG43" s="127">
        <v>12275.923995637464</v>
      </c>
      <c r="AH43" s="127">
        <v>3638.2451818261979</v>
      </c>
      <c r="AI43" s="127">
        <v>3815.0568908526075</v>
      </c>
      <c r="AJ43" s="127">
        <v>4100.7797422575213</v>
      </c>
      <c r="AK43" s="127">
        <v>4296.7592238803245</v>
      </c>
      <c r="AL43" s="127">
        <v>4201.2156257973002</v>
      </c>
      <c r="AM43" s="127">
        <v>4399.0753468843213</v>
      </c>
      <c r="AN43" s="127">
        <v>4497.5645463651572</v>
      </c>
      <c r="AO43" s="127">
        <v>4436.9807398928133</v>
      </c>
      <c r="AP43" s="127">
        <v>4526.8151071224074</v>
      </c>
      <c r="AQ43" s="127">
        <v>4710.847960764353</v>
      </c>
      <c r="AR43" s="127">
        <v>5169.0028824189576</v>
      </c>
      <c r="AS43" s="127">
        <v>5011.4452856138996</v>
      </c>
      <c r="AT43" s="127">
        <v>4185.8586108097934</v>
      </c>
      <c r="AU43" s="127">
        <v>4717.9317686374361</v>
      </c>
      <c r="AV43" s="127">
        <v>4885.7546317225278</v>
      </c>
      <c r="AW43" s="127">
        <v>5095.4727796160223</v>
      </c>
      <c r="AX43" s="127">
        <v>5214.1066287815829</v>
      </c>
      <c r="AY43" s="127">
        <v>4909.2738203010049</v>
      </c>
      <c r="AZ43" s="127">
        <v>4407.9604160911158</v>
      </c>
      <c r="BA43" s="1378">
        <v>4203.0414816722341</v>
      </c>
      <c r="BB43" s="127">
        <v>4167.390682193557</v>
      </c>
      <c r="BC43" s="1723">
        <v>3780.2553333577284</v>
      </c>
      <c r="BD43" s="347"/>
      <c r="BE43" s="347"/>
      <c r="BF43" s="127"/>
      <c r="BG43" s="347"/>
    </row>
    <row r="44" spans="15:59" ht="28">
      <c r="O44" s="249"/>
      <c r="Q44" s="671"/>
      <c r="R44" s="688"/>
      <c r="S44" s="690"/>
      <c r="T44" s="127" t="s">
        <v>205</v>
      </c>
      <c r="V44" s="671"/>
      <c r="W44" s="688"/>
      <c r="X44" s="690"/>
      <c r="Y44" s="1357" t="s">
        <v>575</v>
      </c>
      <c r="Z44" s="127"/>
      <c r="AA44" s="127">
        <v>1078.1800040882461</v>
      </c>
      <c r="AB44" s="127">
        <v>1040.0704606698853</v>
      </c>
      <c r="AC44" s="127">
        <v>1006.756691090969</v>
      </c>
      <c r="AD44" s="127">
        <v>921.04453340504097</v>
      </c>
      <c r="AE44" s="127">
        <v>960.47595891313063</v>
      </c>
      <c r="AF44" s="127">
        <v>897.05179239245524</v>
      </c>
      <c r="AG44" s="127">
        <v>936.07235152120438</v>
      </c>
      <c r="AH44" s="127">
        <v>2177.237150385899</v>
      </c>
      <c r="AI44" s="127">
        <v>2307.2570224481074</v>
      </c>
      <c r="AJ44" s="127">
        <v>2443.2379420286388</v>
      </c>
      <c r="AK44" s="127">
        <v>2511.4103407897346</v>
      </c>
      <c r="AL44" s="127">
        <v>2269.8441213503747</v>
      </c>
      <c r="AM44" s="127">
        <v>2274.265836061179</v>
      </c>
      <c r="AN44" s="127">
        <v>2200.677348366703</v>
      </c>
      <c r="AO44" s="127">
        <v>2131.2597638363777</v>
      </c>
      <c r="AP44" s="127">
        <v>2340.323360537288</v>
      </c>
      <c r="AQ44" s="127">
        <v>2429.1185699155808</v>
      </c>
      <c r="AR44" s="127">
        <v>2563.0767334964253</v>
      </c>
      <c r="AS44" s="127">
        <v>2435.1072166188533</v>
      </c>
      <c r="AT44" s="127">
        <v>2079.9111575308079</v>
      </c>
      <c r="AU44" s="127">
        <v>2326.797958202364</v>
      </c>
      <c r="AV44" s="127">
        <v>2384.8882945033042</v>
      </c>
      <c r="AW44" s="127">
        <v>2476.7258014696181</v>
      </c>
      <c r="AX44" s="127">
        <v>2418.9443503631619</v>
      </c>
      <c r="AY44" s="127">
        <v>2322.1121654477365</v>
      </c>
      <c r="AZ44" s="127">
        <v>2195.3692800125259</v>
      </c>
      <c r="BA44" s="1378">
        <v>2105.5723639328553</v>
      </c>
      <c r="BB44" s="127">
        <v>2076.2877354072539</v>
      </c>
      <c r="BC44" s="1723">
        <v>1933.6432684263941</v>
      </c>
      <c r="BD44" s="347"/>
      <c r="BE44" s="347"/>
      <c r="BF44" s="127"/>
      <c r="BG44" s="347"/>
    </row>
    <row r="45" spans="15:59">
      <c r="O45" s="249"/>
      <c r="Q45" s="671"/>
      <c r="R45" s="688"/>
      <c r="S45" s="690"/>
      <c r="T45" s="127" t="s">
        <v>206</v>
      </c>
      <c r="V45" s="671"/>
      <c r="W45" s="688"/>
      <c r="X45" s="690"/>
      <c r="Y45" s="127" t="s">
        <v>576</v>
      </c>
      <c r="Z45" s="127"/>
      <c r="AA45" s="127">
        <v>12997.756970330816</v>
      </c>
      <c r="AB45" s="127">
        <v>12934.18709926715</v>
      </c>
      <c r="AC45" s="127">
        <v>12873.576740796376</v>
      </c>
      <c r="AD45" s="127">
        <v>11973.914293354432</v>
      </c>
      <c r="AE45" s="127">
        <v>12522.595525139919</v>
      </c>
      <c r="AF45" s="127">
        <v>12065.139198472658</v>
      </c>
      <c r="AG45" s="127">
        <v>12549.141536024881</v>
      </c>
      <c r="AH45" s="127">
        <v>12656.718431172018</v>
      </c>
      <c r="AI45" s="127">
        <v>12560.18765412496</v>
      </c>
      <c r="AJ45" s="127">
        <v>13111.640846762033</v>
      </c>
      <c r="AK45" s="127">
        <v>13359.213534541619</v>
      </c>
      <c r="AL45" s="127">
        <v>13136.527068850892</v>
      </c>
      <c r="AM45" s="127">
        <v>14039.107088577264</v>
      </c>
      <c r="AN45" s="127">
        <v>14429.681857039715</v>
      </c>
      <c r="AO45" s="127">
        <v>14469.633063900023</v>
      </c>
      <c r="AP45" s="127">
        <v>15079.462040394876</v>
      </c>
      <c r="AQ45" s="127">
        <v>15463.267852295736</v>
      </c>
      <c r="AR45" s="127">
        <v>16856.815955490023</v>
      </c>
      <c r="AS45" s="127">
        <v>14453.434979114329</v>
      </c>
      <c r="AT45" s="127">
        <v>13031.996320039001</v>
      </c>
      <c r="AU45" s="127">
        <v>14332.902729854395</v>
      </c>
      <c r="AV45" s="127">
        <v>17351.59310255247</v>
      </c>
      <c r="AW45" s="127">
        <v>19497.158614032971</v>
      </c>
      <c r="AX45" s="127">
        <v>17887.940542163451</v>
      </c>
      <c r="AY45" s="127">
        <v>17588.111497473466</v>
      </c>
      <c r="AZ45" s="127">
        <v>16401.406520723289</v>
      </c>
      <c r="BA45" s="1378">
        <v>16010.181894914354</v>
      </c>
      <c r="BB45" s="127">
        <v>16430.896984366358</v>
      </c>
      <c r="BC45" s="1723">
        <v>15506.68377525106</v>
      </c>
      <c r="BD45" s="347"/>
      <c r="BE45" s="347"/>
      <c r="BF45" s="127"/>
      <c r="BG45" s="347"/>
    </row>
    <row r="46" spans="15:59">
      <c r="O46" s="249"/>
      <c r="Q46" s="671"/>
      <c r="R46" s="688"/>
      <c r="S46" s="690"/>
      <c r="T46" s="127" t="s">
        <v>207</v>
      </c>
      <c r="V46" s="671"/>
      <c r="W46" s="688"/>
      <c r="X46" s="690"/>
      <c r="Y46" s="127" t="s">
        <v>577</v>
      </c>
      <c r="Z46" s="127"/>
      <c r="AA46" s="127">
        <v>17398.62215686345</v>
      </c>
      <c r="AB46" s="127">
        <v>17366.101089866916</v>
      </c>
      <c r="AC46" s="127">
        <v>17454.093922746357</v>
      </c>
      <c r="AD46" s="127">
        <v>16289.880687620109</v>
      </c>
      <c r="AE46" s="127">
        <v>18320.098778514188</v>
      </c>
      <c r="AF46" s="127">
        <v>16663.32694455055</v>
      </c>
      <c r="AG46" s="127">
        <v>16982.5708370744</v>
      </c>
      <c r="AH46" s="127">
        <v>12524.140918025203</v>
      </c>
      <c r="AI46" s="127">
        <v>4332.6027531755899</v>
      </c>
      <c r="AJ46" s="127">
        <v>4417.1901031310244</v>
      </c>
      <c r="AK46" s="127">
        <v>4323.251790478309</v>
      </c>
      <c r="AL46" s="127">
        <v>3753.971468310312</v>
      </c>
      <c r="AM46" s="127">
        <v>3767.3604736886273</v>
      </c>
      <c r="AN46" s="127">
        <v>3838.4514043823751</v>
      </c>
      <c r="AO46" s="127">
        <v>3607.8889729487046</v>
      </c>
      <c r="AP46" s="127">
        <v>3674.5009599416885</v>
      </c>
      <c r="AQ46" s="127">
        <v>3581.1413398890963</v>
      </c>
      <c r="AR46" s="127">
        <v>3860.6526791744486</v>
      </c>
      <c r="AS46" s="127">
        <v>3675.5456006190534</v>
      </c>
      <c r="AT46" s="127">
        <v>3137.5214314954737</v>
      </c>
      <c r="AU46" s="127">
        <v>3340.1117599705572</v>
      </c>
      <c r="AV46" s="127">
        <v>3562.4804167328757</v>
      </c>
      <c r="AW46" s="127">
        <v>3529.9730293700663</v>
      </c>
      <c r="AX46" s="127">
        <v>3440.1552772465757</v>
      </c>
      <c r="AY46" s="127">
        <v>3196.9539976011088</v>
      </c>
      <c r="AZ46" s="127">
        <v>3115.6072415976237</v>
      </c>
      <c r="BA46" s="1378">
        <v>3201.189855672897</v>
      </c>
      <c r="BB46" s="127">
        <v>3201.8975024198639</v>
      </c>
      <c r="BC46" s="1723">
        <v>3117.5689181491093</v>
      </c>
      <c r="BD46" s="347"/>
      <c r="BE46" s="347"/>
      <c r="BF46" s="127"/>
      <c r="BG46" s="347"/>
    </row>
    <row r="47" spans="15:59">
      <c r="O47" s="249"/>
      <c r="Q47" s="671"/>
      <c r="R47" s="688"/>
      <c r="S47" s="638"/>
      <c r="T47" s="322" t="s">
        <v>208</v>
      </c>
      <c r="V47" s="671"/>
      <c r="W47" s="688"/>
      <c r="X47" s="638"/>
      <c r="Y47" s="322" t="s">
        <v>578</v>
      </c>
      <c r="Z47" s="322"/>
      <c r="AA47" s="322">
        <v>7862.213581177265</v>
      </c>
      <c r="AB47" s="322">
        <v>7603.3647507364203</v>
      </c>
      <c r="AC47" s="322">
        <v>7610.7674899124222</v>
      </c>
      <c r="AD47" s="322">
        <v>7308.1967600408061</v>
      </c>
      <c r="AE47" s="322">
        <v>7431.4131857839257</v>
      </c>
      <c r="AF47" s="322">
        <v>7336.9385220408794</v>
      </c>
      <c r="AG47" s="322">
        <v>7384.0495352161324</v>
      </c>
      <c r="AH47" s="322">
        <v>7580.3768086430764</v>
      </c>
      <c r="AI47" s="322">
        <v>7928.5009110494584</v>
      </c>
      <c r="AJ47" s="322">
        <v>8447.6284561745397</v>
      </c>
      <c r="AK47" s="322">
        <v>8714.6693265975864</v>
      </c>
      <c r="AL47" s="322">
        <v>8740.1550098992593</v>
      </c>
      <c r="AM47" s="322">
        <v>9132.2357851702363</v>
      </c>
      <c r="AN47" s="322">
        <v>9034.2817999170711</v>
      </c>
      <c r="AO47" s="322">
        <v>9054.3981850955024</v>
      </c>
      <c r="AP47" s="322">
        <v>9094.2751895846213</v>
      </c>
      <c r="AQ47" s="322">
        <v>8757.7881702603445</v>
      </c>
      <c r="AR47" s="322">
        <v>9038.5971983715608</v>
      </c>
      <c r="AS47" s="322">
        <v>7274.346657103687</v>
      </c>
      <c r="AT47" s="322">
        <v>7028.0069823002195</v>
      </c>
      <c r="AU47" s="322">
        <v>6944.8866687433019</v>
      </c>
      <c r="AV47" s="322">
        <v>8194.1082979422627</v>
      </c>
      <c r="AW47" s="322">
        <v>8835.7621346918568</v>
      </c>
      <c r="AX47" s="322">
        <v>8712.0749860144533</v>
      </c>
      <c r="AY47" s="322">
        <v>8546.3389639720281</v>
      </c>
      <c r="AZ47" s="322">
        <v>7855.8934694708332</v>
      </c>
      <c r="BA47" s="1404">
        <v>7863.9349538636907</v>
      </c>
      <c r="BB47" s="322">
        <v>7548.2760827101429</v>
      </c>
      <c r="BC47" s="1740">
        <v>7364.7741210862132</v>
      </c>
      <c r="BD47" s="470"/>
      <c r="BE47" s="470"/>
      <c r="BF47" s="322"/>
      <c r="BG47" s="470"/>
    </row>
    <row r="48" spans="15:59">
      <c r="O48" s="249"/>
      <c r="Q48" s="671"/>
      <c r="R48" s="688"/>
      <c r="S48" s="692" t="s">
        <v>209</v>
      </c>
      <c r="T48" s="323"/>
      <c r="V48" s="671"/>
      <c r="W48" s="688"/>
      <c r="X48" s="689" t="s">
        <v>579</v>
      </c>
      <c r="Y48" s="323"/>
      <c r="Z48" s="323"/>
      <c r="AA48" s="323">
        <f>SUM(AA49:AA55)</f>
        <v>22353.905070540502</v>
      </c>
      <c r="AB48" s="323">
        <f>SUM(AB49:AB55)</f>
        <v>21716.305435287162</v>
      </c>
      <c r="AC48" s="323">
        <f t="shared" ref="AC48:BA48" si="34">SUM(AC49:AC55)</f>
        <v>21133.616294576739</v>
      </c>
      <c r="AD48" s="323">
        <f t="shared" si="34"/>
        <v>19533.322747152815</v>
      </c>
      <c r="AE48" s="323">
        <f t="shared" si="34"/>
        <v>20519.621032179686</v>
      </c>
      <c r="AF48" s="323">
        <f t="shared" si="34"/>
        <v>19385.595966666551</v>
      </c>
      <c r="AG48" s="323">
        <f t="shared" si="34"/>
        <v>19311.563951834196</v>
      </c>
      <c r="AH48" s="323">
        <f t="shared" si="34"/>
        <v>19419.49062002905</v>
      </c>
      <c r="AI48" s="323">
        <f t="shared" si="34"/>
        <v>19764.495995123325</v>
      </c>
      <c r="AJ48" s="323">
        <f t="shared" si="34"/>
        <v>20502.821552105801</v>
      </c>
      <c r="AK48" s="323">
        <f t="shared" si="34"/>
        <v>21163.657544874077</v>
      </c>
      <c r="AL48" s="323">
        <f t="shared" si="34"/>
        <v>20726.055680183243</v>
      </c>
      <c r="AM48" s="323">
        <f t="shared" si="34"/>
        <v>21189.567430091978</v>
      </c>
      <c r="AN48" s="323">
        <f t="shared" si="34"/>
        <v>21399.333655867635</v>
      </c>
      <c r="AO48" s="323">
        <f t="shared" si="34"/>
        <v>21172.532966830047</v>
      </c>
      <c r="AP48" s="323">
        <f t="shared" si="34"/>
        <v>21065.988025458806</v>
      </c>
      <c r="AQ48" s="323">
        <f t="shared" si="34"/>
        <v>19442.299127480226</v>
      </c>
      <c r="AR48" s="323">
        <f t="shared" si="34"/>
        <v>20168.982460977517</v>
      </c>
      <c r="AS48" s="323">
        <f t="shared" si="34"/>
        <v>17130.859669721838</v>
      </c>
      <c r="AT48" s="323">
        <f t="shared" si="34"/>
        <v>16159.259126719378</v>
      </c>
      <c r="AU48" s="323">
        <f t="shared" si="34"/>
        <v>16633.454773586742</v>
      </c>
      <c r="AV48" s="323">
        <f t="shared" si="34"/>
        <v>18691.23150210009</v>
      </c>
      <c r="AW48" s="323">
        <f t="shared" si="34"/>
        <v>19763.194126815208</v>
      </c>
      <c r="AX48" s="323">
        <f t="shared" si="34"/>
        <v>20380.560346545866</v>
      </c>
      <c r="AY48" s="323">
        <f t="shared" si="34"/>
        <v>20663.766308059705</v>
      </c>
      <c r="AZ48" s="323">
        <f t="shared" si="34"/>
        <v>18855.706209064068</v>
      </c>
      <c r="BA48" s="1403">
        <f t="shared" si="34"/>
        <v>18091.260504505935</v>
      </c>
      <c r="BB48" s="323">
        <f t="shared" ref="BB48" si="35">SUM(BB49:BB55)</f>
        <v>18221.810103814725</v>
      </c>
      <c r="BC48" s="1755">
        <f t="shared" ref="BC48" si="36">SUM(BC49:BC55)</f>
        <v>16957.284876516245</v>
      </c>
      <c r="BD48" s="469"/>
      <c r="BE48" s="469"/>
      <c r="BF48" s="323"/>
      <c r="BG48" s="469"/>
    </row>
    <row r="49" spans="15:60" ht="28">
      <c r="O49" s="249"/>
      <c r="Q49" s="671"/>
      <c r="R49" s="688"/>
      <c r="S49" s="690"/>
      <c r="T49" s="306" t="s">
        <v>210</v>
      </c>
      <c r="V49" s="671"/>
      <c r="W49" s="688"/>
      <c r="X49" s="690"/>
      <c r="Y49" s="1356" t="s">
        <v>580</v>
      </c>
      <c r="Z49" s="306"/>
      <c r="AA49" s="306">
        <v>2824.7885103341155</v>
      </c>
      <c r="AB49" s="306">
        <v>2787.0030416775899</v>
      </c>
      <c r="AC49" s="306">
        <v>2757.7797050911072</v>
      </c>
      <c r="AD49" s="306">
        <v>2614.9175905665084</v>
      </c>
      <c r="AE49" s="306">
        <v>2773.3596701367751</v>
      </c>
      <c r="AF49" s="306">
        <v>2679.4024175700756</v>
      </c>
      <c r="AG49" s="306">
        <v>2529.1640669697781</v>
      </c>
      <c r="AH49" s="306">
        <v>2372.0540256535623</v>
      </c>
      <c r="AI49" s="306">
        <v>2285.9203061454164</v>
      </c>
      <c r="AJ49" s="306">
        <v>2229.9427738626214</v>
      </c>
      <c r="AK49" s="306">
        <v>2166.8459476750968</v>
      </c>
      <c r="AL49" s="306">
        <v>2171.388634925459</v>
      </c>
      <c r="AM49" s="306">
        <v>2042.0079246610076</v>
      </c>
      <c r="AN49" s="306">
        <v>2087.9856068747872</v>
      </c>
      <c r="AO49" s="306">
        <v>2074.9429501660729</v>
      </c>
      <c r="AP49" s="306">
        <v>2095.6464687903399</v>
      </c>
      <c r="AQ49" s="306">
        <v>1919.2332481728399</v>
      </c>
      <c r="AR49" s="306">
        <v>1977.9072242354541</v>
      </c>
      <c r="AS49" s="306">
        <v>1628.6112592671841</v>
      </c>
      <c r="AT49" s="306">
        <v>1509.2130375076583</v>
      </c>
      <c r="AU49" s="306">
        <v>1635.4865309833583</v>
      </c>
      <c r="AV49" s="306">
        <v>1555.0641752933877</v>
      </c>
      <c r="AW49" s="306">
        <v>1646.9908746758131</v>
      </c>
      <c r="AX49" s="306">
        <v>1764.405457153397</v>
      </c>
      <c r="AY49" s="306">
        <v>1927.0666014563797</v>
      </c>
      <c r="AZ49" s="306">
        <v>1665.575541777202</v>
      </c>
      <c r="BA49" s="1377">
        <v>1793.8992664369657</v>
      </c>
      <c r="BB49" s="306">
        <v>1872.1062800094976</v>
      </c>
      <c r="BC49" s="1722">
        <v>2066.0622389069167</v>
      </c>
      <c r="BD49" s="447"/>
      <c r="BE49" s="447"/>
      <c r="BF49" s="306"/>
      <c r="BG49" s="447"/>
    </row>
    <row r="50" spans="15:60">
      <c r="O50" s="249"/>
      <c r="Q50" s="671"/>
      <c r="R50" s="688"/>
      <c r="S50" s="690"/>
      <c r="T50" s="452" t="s">
        <v>211</v>
      </c>
      <c r="V50" s="671"/>
      <c r="W50" s="688"/>
      <c r="X50" s="690"/>
      <c r="Y50" s="127" t="s">
        <v>581</v>
      </c>
      <c r="Z50" s="452"/>
      <c r="AA50" s="452">
        <v>898.53623003693451</v>
      </c>
      <c r="AB50" s="452">
        <v>874.03551548753342</v>
      </c>
      <c r="AC50" s="452">
        <v>864.37877379442421</v>
      </c>
      <c r="AD50" s="452">
        <v>810.61302138312396</v>
      </c>
      <c r="AE50" s="452">
        <v>852.85033802456257</v>
      </c>
      <c r="AF50" s="452">
        <v>816.60946978603681</v>
      </c>
      <c r="AG50" s="452">
        <v>777.52106851383905</v>
      </c>
      <c r="AH50" s="452">
        <v>740.34753379449546</v>
      </c>
      <c r="AI50" s="452">
        <v>720.80774818202633</v>
      </c>
      <c r="AJ50" s="452">
        <v>721.30675208218122</v>
      </c>
      <c r="AK50" s="452">
        <v>711.48017104934922</v>
      </c>
      <c r="AL50" s="452">
        <v>710.44098398554172</v>
      </c>
      <c r="AM50" s="452">
        <v>752.74404483882222</v>
      </c>
      <c r="AN50" s="452">
        <v>772.35688700042294</v>
      </c>
      <c r="AO50" s="452">
        <v>778.31390028554642</v>
      </c>
      <c r="AP50" s="452">
        <v>794.44355779787941</v>
      </c>
      <c r="AQ50" s="452">
        <v>759.12647480846226</v>
      </c>
      <c r="AR50" s="452">
        <v>798.80271400763741</v>
      </c>
      <c r="AS50" s="452">
        <v>697.5277275273894</v>
      </c>
      <c r="AT50" s="452">
        <v>657.19298415273113</v>
      </c>
      <c r="AU50" s="452">
        <v>647.98681678735716</v>
      </c>
      <c r="AV50" s="452">
        <v>710.636323192747</v>
      </c>
      <c r="AW50" s="452">
        <v>779.32990730346205</v>
      </c>
      <c r="AX50" s="452">
        <v>739.93272455478962</v>
      </c>
      <c r="AY50" s="452">
        <v>720.9107759092916</v>
      </c>
      <c r="AZ50" s="452">
        <v>734.70201585342784</v>
      </c>
      <c r="BA50" s="1406">
        <v>593.82596215094486</v>
      </c>
      <c r="BB50" s="452">
        <v>574.7615438346312</v>
      </c>
      <c r="BC50" s="1737">
        <v>539.54534939321775</v>
      </c>
      <c r="BD50" s="472"/>
      <c r="BE50" s="472"/>
      <c r="BF50" s="452"/>
      <c r="BG50" s="472"/>
    </row>
    <row r="51" spans="15:60">
      <c r="O51" s="249"/>
      <c r="Q51" s="671"/>
      <c r="R51" s="688"/>
      <c r="S51" s="695"/>
      <c r="T51" s="453" t="s">
        <v>212</v>
      </c>
      <c r="V51" s="671"/>
      <c r="W51" s="688"/>
      <c r="X51" s="1195"/>
      <c r="Y51" s="1196" t="s">
        <v>582</v>
      </c>
      <c r="Z51" s="453"/>
      <c r="AA51" s="453">
        <v>4098.4193852498493</v>
      </c>
      <c r="AB51" s="453">
        <v>3944.6699840005122</v>
      </c>
      <c r="AC51" s="453">
        <v>3829.0571295153854</v>
      </c>
      <c r="AD51" s="453">
        <v>3512.3083011275789</v>
      </c>
      <c r="AE51" s="453">
        <v>3661.6333470956197</v>
      </c>
      <c r="AF51" s="453">
        <v>3424.4663906979395</v>
      </c>
      <c r="AG51" s="453">
        <v>3423.6590348475129</v>
      </c>
      <c r="AH51" s="453">
        <v>3435.36956358717</v>
      </c>
      <c r="AI51" s="453">
        <v>3523.2681330875139</v>
      </c>
      <c r="AJ51" s="453">
        <v>3703.9175329299455</v>
      </c>
      <c r="AK51" s="453">
        <v>3856.1331166308723</v>
      </c>
      <c r="AL51" s="453">
        <v>3704.3759883529274</v>
      </c>
      <c r="AM51" s="453">
        <v>3811.7121074851684</v>
      </c>
      <c r="AN51" s="453">
        <v>3798.5106849238978</v>
      </c>
      <c r="AO51" s="453">
        <v>3718.0603108107448</v>
      </c>
      <c r="AP51" s="453">
        <v>3683.3490347121137</v>
      </c>
      <c r="AQ51" s="453">
        <v>3428.2585657055292</v>
      </c>
      <c r="AR51" s="453">
        <v>3520.1650223937072</v>
      </c>
      <c r="AS51" s="453">
        <v>3010.0919784806119</v>
      </c>
      <c r="AT51" s="453">
        <v>2805.135389286977</v>
      </c>
      <c r="AU51" s="453">
        <v>2982.9933196539359</v>
      </c>
      <c r="AV51" s="453">
        <v>3309.6893733077932</v>
      </c>
      <c r="AW51" s="453">
        <v>3654.5346064566315</v>
      </c>
      <c r="AX51" s="453">
        <v>3679.3944069722593</v>
      </c>
      <c r="AY51" s="453">
        <v>3778.917951708755</v>
      </c>
      <c r="AZ51" s="453">
        <v>3197.8192319499972</v>
      </c>
      <c r="BA51" s="1407">
        <v>3073.3528275816416</v>
      </c>
      <c r="BB51" s="453">
        <v>3110.9750241988199</v>
      </c>
      <c r="BC51" s="1757">
        <v>3025.7568305374789</v>
      </c>
      <c r="BD51" s="473"/>
      <c r="BE51" s="473"/>
      <c r="BF51" s="453"/>
      <c r="BG51" s="473"/>
    </row>
    <row r="52" spans="15:60">
      <c r="O52" s="249"/>
      <c r="Q52" s="671"/>
      <c r="R52" s="688"/>
      <c r="S52" s="690"/>
      <c r="T52" s="452" t="s">
        <v>213</v>
      </c>
      <c r="V52" s="671"/>
      <c r="W52" s="688"/>
      <c r="X52" s="690"/>
      <c r="Y52" s="306" t="s">
        <v>583</v>
      </c>
      <c r="Z52" s="452"/>
      <c r="AA52" s="452">
        <v>9270.2900894505365</v>
      </c>
      <c r="AB52" s="452">
        <v>9012.1820547253701</v>
      </c>
      <c r="AC52" s="452">
        <v>8792.1405107140999</v>
      </c>
      <c r="AD52" s="452">
        <v>8047.4584257717588</v>
      </c>
      <c r="AE52" s="452">
        <v>8577.2616953462839</v>
      </c>
      <c r="AF52" s="452">
        <v>8070.574738187087</v>
      </c>
      <c r="AG52" s="452">
        <v>8162.4715369940459</v>
      </c>
      <c r="AH52" s="452">
        <v>8430.5698130978926</v>
      </c>
      <c r="AI52" s="452">
        <v>8730.2546880599093</v>
      </c>
      <c r="AJ52" s="452">
        <v>9185.2228210358462</v>
      </c>
      <c r="AK52" s="452">
        <v>9577.8385763650494</v>
      </c>
      <c r="AL52" s="452">
        <v>9353.8271187833852</v>
      </c>
      <c r="AM52" s="452">
        <v>9724.4673578331076</v>
      </c>
      <c r="AN52" s="452">
        <v>9827.362132508506</v>
      </c>
      <c r="AO52" s="452">
        <v>9671.5277427055953</v>
      </c>
      <c r="AP52" s="452">
        <v>9532.4386982396791</v>
      </c>
      <c r="AQ52" s="452">
        <v>8835.9469209200306</v>
      </c>
      <c r="AR52" s="452">
        <v>9197.8801393482991</v>
      </c>
      <c r="AS52" s="452">
        <v>7699.7921701071646</v>
      </c>
      <c r="AT52" s="452">
        <v>7693.9147716002281</v>
      </c>
      <c r="AU52" s="452">
        <v>7854.8816379202208</v>
      </c>
      <c r="AV52" s="452">
        <v>9040.2232307820741</v>
      </c>
      <c r="AW52" s="452">
        <v>9206.8750473666496</v>
      </c>
      <c r="AX52" s="452">
        <v>9696.5117471162539</v>
      </c>
      <c r="AY52" s="452">
        <v>10161.174406476135</v>
      </c>
      <c r="AZ52" s="452">
        <v>8910.3951652572341</v>
      </c>
      <c r="BA52" s="1406">
        <v>9150.0708110420946</v>
      </c>
      <c r="BB52" s="452">
        <v>8642.274736651716</v>
      </c>
      <c r="BC52" s="1737">
        <v>8008.5922565394822</v>
      </c>
      <c r="BD52" s="472"/>
      <c r="BE52" s="472"/>
      <c r="BF52" s="452"/>
      <c r="BG52" s="472"/>
    </row>
    <row r="53" spans="15:60">
      <c r="O53" s="249"/>
      <c r="Q53" s="671"/>
      <c r="R53" s="688"/>
      <c r="S53" s="690"/>
      <c r="T53" s="452" t="s">
        <v>214</v>
      </c>
      <c r="V53" s="671"/>
      <c r="W53" s="688"/>
      <c r="X53" s="690"/>
      <c r="Y53" s="127" t="s">
        <v>584</v>
      </c>
      <c r="Z53" s="452"/>
      <c r="AA53" s="452">
        <v>3483.9120017875648</v>
      </c>
      <c r="AB53" s="452">
        <v>3363.2349800651218</v>
      </c>
      <c r="AC53" s="452">
        <v>3199.5030947114356</v>
      </c>
      <c r="AD53" s="452">
        <v>2969.6423870302715</v>
      </c>
      <c r="AE53" s="452">
        <v>3002.5262355331183</v>
      </c>
      <c r="AF53" s="452">
        <v>2820.5606348084061</v>
      </c>
      <c r="AG53" s="452">
        <v>2839.4792312232767</v>
      </c>
      <c r="AH53" s="452">
        <v>2867.6126032858424</v>
      </c>
      <c r="AI53" s="452">
        <v>2895.166465963704</v>
      </c>
      <c r="AJ53" s="452">
        <v>2967.3676883083808</v>
      </c>
      <c r="AK53" s="452">
        <v>3087.8626337187138</v>
      </c>
      <c r="AL53" s="452">
        <v>3080.297910392097</v>
      </c>
      <c r="AM53" s="452">
        <v>3105.350940782278</v>
      </c>
      <c r="AN53" s="452">
        <v>3144.6735393016402</v>
      </c>
      <c r="AO53" s="452">
        <v>3201.4776612242149</v>
      </c>
      <c r="AP53" s="452">
        <v>3232.5442433853937</v>
      </c>
      <c r="AQ53" s="452">
        <v>2944.9867370519037</v>
      </c>
      <c r="AR53" s="452">
        <v>3069.3932075277994</v>
      </c>
      <c r="AS53" s="452">
        <v>2794.5936949410334</v>
      </c>
      <c r="AT53" s="452">
        <v>2181.4195217810602</v>
      </c>
      <c r="AU53" s="452">
        <v>2239.0632621801446</v>
      </c>
      <c r="AV53" s="452">
        <v>2527.1919097410619</v>
      </c>
      <c r="AW53" s="452">
        <v>2780.3172644293727</v>
      </c>
      <c r="AX53" s="452">
        <v>2647.3071573956495</v>
      </c>
      <c r="AY53" s="452">
        <v>2588.6780184772815</v>
      </c>
      <c r="AZ53" s="452">
        <v>2622.9534730728865</v>
      </c>
      <c r="BA53" s="1406">
        <v>2193.2394690273868</v>
      </c>
      <c r="BB53" s="452">
        <v>2760.6901999614579</v>
      </c>
      <c r="BC53" s="1737">
        <v>2150.3165319988821</v>
      </c>
      <c r="BD53" s="472"/>
      <c r="BE53" s="472"/>
      <c r="BF53" s="452"/>
      <c r="BG53" s="472"/>
    </row>
    <row r="54" spans="15:60">
      <c r="O54" s="249"/>
      <c r="Q54" s="671"/>
      <c r="R54" s="688"/>
      <c r="S54" s="690"/>
      <c r="T54" s="452" t="s">
        <v>215</v>
      </c>
      <c r="V54" s="671"/>
      <c r="W54" s="688"/>
      <c r="X54" s="1195"/>
      <c r="Y54" s="127" t="s">
        <v>585</v>
      </c>
      <c r="Z54" s="452"/>
      <c r="AA54" s="452">
        <v>397.57497588531982</v>
      </c>
      <c r="AB54" s="452">
        <v>376.90218576791943</v>
      </c>
      <c r="AC54" s="452">
        <v>357.68920492647146</v>
      </c>
      <c r="AD54" s="452">
        <v>321.6121645934889</v>
      </c>
      <c r="AE54" s="452">
        <v>325.31776076093377</v>
      </c>
      <c r="AF54" s="452">
        <v>297.81850185415499</v>
      </c>
      <c r="AG54" s="452">
        <v>284.10703650418105</v>
      </c>
      <c r="AH54" s="452">
        <v>268.70310294680553</v>
      </c>
      <c r="AI54" s="452">
        <v>261.20296640786648</v>
      </c>
      <c r="AJ54" s="452">
        <v>261.49044026946552</v>
      </c>
      <c r="AK54" s="452">
        <v>259.62299169200537</v>
      </c>
      <c r="AL54" s="452">
        <v>242.26106516740154</v>
      </c>
      <c r="AM54" s="452">
        <v>238.49797496985315</v>
      </c>
      <c r="AN54" s="452">
        <v>230.15744553490472</v>
      </c>
      <c r="AO54" s="452">
        <v>214.76819655272175</v>
      </c>
      <c r="AP54" s="452">
        <v>202.76249312782753</v>
      </c>
      <c r="AQ54" s="452">
        <v>177.60416872488821</v>
      </c>
      <c r="AR54" s="452">
        <v>172.99097482697169</v>
      </c>
      <c r="AS54" s="452">
        <v>125.62209843136647</v>
      </c>
      <c r="AT54" s="452">
        <v>132.88093815945948</v>
      </c>
      <c r="AU54" s="452">
        <v>112.20436112861088</v>
      </c>
      <c r="AV54" s="452">
        <v>114.28275056662412</v>
      </c>
      <c r="AW54" s="452">
        <v>116.89877276497134</v>
      </c>
      <c r="AX54" s="452">
        <v>104.11464210058057</v>
      </c>
      <c r="AY54" s="1666">
        <v>98.948545591558499</v>
      </c>
      <c r="AZ54" s="1666">
        <v>94.796530004543996</v>
      </c>
      <c r="BA54" s="1667">
        <v>93.358881490974468</v>
      </c>
      <c r="BB54" s="1666">
        <v>79.252913625854106</v>
      </c>
      <c r="BC54" s="1758">
        <v>74.475905450945092</v>
      </c>
      <c r="BD54" s="1668"/>
      <c r="BE54" s="1668"/>
      <c r="BF54" s="452"/>
      <c r="BG54" s="472"/>
    </row>
    <row r="55" spans="15:60">
      <c r="O55" s="249"/>
      <c r="Q55" s="671"/>
      <c r="R55" s="688"/>
      <c r="S55" s="696"/>
      <c r="T55" s="454" t="s">
        <v>216</v>
      </c>
      <c r="V55" s="671"/>
      <c r="W55" s="688"/>
      <c r="X55" s="1197"/>
      <c r="Y55" s="1198" t="s">
        <v>586</v>
      </c>
      <c r="Z55" s="454"/>
      <c r="AA55" s="454">
        <v>1380.3838777961832</v>
      </c>
      <c r="AB55" s="454">
        <v>1358.2776735631185</v>
      </c>
      <c r="AC55" s="454">
        <v>1333.0678758238166</v>
      </c>
      <c r="AD55" s="454">
        <v>1256.7708566800857</v>
      </c>
      <c r="AE55" s="454">
        <v>1326.6719852823965</v>
      </c>
      <c r="AF55" s="454">
        <v>1276.1638137628524</v>
      </c>
      <c r="AG55" s="454">
        <v>1295.161976781561</v>
      </c>
      <c r="AH55" s="454">
        <v>1304.8339776632811</v>
      </c>
      <c r="AI55" s="454">
        <v>1347.8756872768895</v>
      </c>
      <c r="AJ55" s="454">
        <v>1433.5735436173588</v>
      </c>
      <c r="AK55" s="454">
        <v>1503.8741077429927</v>
      </c>
      <c r="AL55" s="454">
        <v>1463.463978576433</v>
      </c>
      <c r="AM55" s="454">
        <v>1514.7870795217382</v>
      </c>
      <c r="AN55" s="454">
        <v>1538.2873597234777</v>
      </c>
      <c r="AO55" s="454">
        <v>1513.4422050851485</v>
      </c>
      <c r="AP55" s="454">
        <v>1524.8035294055742</v>
      </c>
      <c r="AQ55" s="454">
        <v>1377.1430120965733</v>
      </c>
      <c r="AR55" s="454">
        <v>1431.8431786376507</v>
      </c>
      <c r="AS55" s="454">
        <v>1174.6207409670872</v>
      </c>
      <c r="AT55" s="454">
        <v>1179.5024842312641</v>
      </c>
      <c r="AU55" s="454">
        <v>1160.8388449331123</v>
      </c>
      <c r="AV55" s="454">
        <v>1434.1437392164012</v>
      </c>
      <c r="AW55" s="454">
        <v>1578.2476538183068</v>
      </c>
      <c r="AX55" s="454">
        <v>1748.8942112529371</v>
      </c>
      <c r="AY55" s="454">
        <v>1388.0700084403031</v>
      </c>
      <c r="AZ55" s="454">
        <v>1629.4642511487812</v>
      </c>
      <c r="BA55" s="1408">
        <v>1193.5132867759291</v>
      </c>
      <c r="BB55" s="454">
        <v>1181.749405532752</v>
      </c>
      <c r="BC55" s="1759">
        <v>1092.5357636893229</v>
      </c>
      <c r="BD55" s="474"/>
      <c r="BE55" s="474"/>
      <c r="BF55" s="454"/>
      <c r="BG55" s="474"/>
    </row>
    <row r="56" spans="15:60">
      <c r="O56" s="249"/>
      <c r="Q56" s="671"/>
      <c r="R56" s="697" t="s">
        <v>217</v>
      </c>
      <c r="S56" s="698"/>
      <c r="T56" s="311"/>
      <c r="V56" s="671"/>
      <c r="W56" s="697" t="s">
        <v>537</v>
      </c>
      <c r="X56" s="698"/>
      <c r="Y56" s="311"/>
      <c r="Z56" s="311"/>
      <c r="AA56" s="312">
        <f>SUM(AA57,AA61,AA65,AA69,AA74)</f>
        <v>129957.31901583463</v>
      </c>
      <c r="AB56" s="312">
        <f>SUM(AB57,AB61,AB65,AB69,AB74)</f>
        <v>134042.01126634906</v>
      </c>
      <c r="AC56" s="312">
        <f t="shared" ref="AC56:BA56" si="37">SUM(AC57,AC61,AC65,AC69,AC74)</f>
        <v>138322.56057885205</v>
      </c>
      <c r="AD56" s="312">
        <f t="shared" si="37"/>
        <v>142670.97389330051</v>
      </c>
      <c r="AE56" s="312">
        <f t="shared" si="37"/>
        <v>156772.25920453828</v>
      </c>
      <c r="AF56" s="312">
        <f t="shared" si="37"/>
        <v>161803.55980609436</v>
      </c>
      <c r="AG56" s="312">
        <f t="shared" si="37"/>
        <v>159539.06964282639</v>
      </c>
      <c r="AH56" s="312">
        <f t="shared" si="37"/>
        <v>164457.62369554152</v>
      </c>
      <c r="AI56" s="312">
        <f t="shared" si="37"/>
        <v>172474.37937302433</v>
      </c>
      <c r="AJ56" s="312">
        <f t="shared" si="37"/>
        <v>183108.07907134615</v>
      </c>
      <c r="AK56" s="312">
        <f t="shared" si="37"/>
        <v>189832.83300327812</v>
      </c>
      <c r="AL56" s="312">
        <f t="shared" si="37"/>
        <v>190391.0934724813</v>
      </c>
      <c r="AM56" s="312">
        <f t="shared" si="37"/>
        <v>199848.93393204486</v>
      </c>
      <c r="AN56" s="312">
        <f t="shared" si="37"/>
        <v>206272.1237514377</v>
      </c>
      <c r="AO56" s="312">
        <f t="shared" si="37"/>
        <v>213571.74472806865</v>
      </c>
      <c r="AP56" s="312">
        <f t="shared" si="37"/>
        <v>220394.51239762135</v>
      </c>
      <c r="AQ56" s="312">
        <f t="shared" si="37"/>
        <v>217164.56888579187</v>
      </c>
      <c r="AR56" s="312">
        <f t="shared" si="37"/>
        <v>226831.80657632905</v>
      </c>
      <c r="AS56" s="312">
        <f t="shared" si="37"/>
        <v>219836.63560757058</v>
      </c>
      <c r="AT56" s="312">
        <f t="shared" si="37"/>
        <v>196176.59421381785</v>
      </c>
      <c r="AU56" s="312">
        <f t="shared" si="37"/>
        <v>200072.33595565637</v>
      </c>
      <c r="AV56" s="312">
        <f t="shared" si="37"/>
        <v>223080.80913463261</v>
      </c>
      <c r="AW56" s="312">
        <f t="shared" si="37"/>
        <v>228040.95743129231</v>
      </c>
      <c r="AX56" s="312">
        <f t="shared" si="37"/>
        <v>237585.80199469993</v>
      </c>
      <c r="AY56" s="312">
        <f t="shared" si="37"/>
        <v>229721.52132413039</v>
      </c>
      <c r="AZ56" s="312">
        <f t="shared" si="37"/>
        <v>218937.08402215521</v>
      </c>
      <c r="BA56" s="1409">
        <f t="shared" si="37"/>
        <v>211987.11663364433</v>
      </c>
      <c r="BB56" s="312">
        <f t="shared" ref="BB56" si="38">SUM(BB57,BB61,BB65,BB69,BB74)</f>
        <v>209617.04494016973</v>
      </c>
      <c r="BC56" s="1725">
        <f t="shared" ref="BC56" si="39">SUM(BC57,BC61,BC65,BC69,BC74)</f>
        <v>195848.41263190866</v>
      </c>
      <c r="BD56" s="360"/>
      <c r="BE56" s="360"/>
      <c r="BF56" s="312"/>
      <c r="BG56" s="360"/>
    </row>
    <row r="57" spans="15:60" ht="28.5" customHeight="1">
      <c r="O57" s="249"/>
      <c r="Q57" s="671"/>
      <c r="R57" s="699"/>
      <c r="S57" s="689" t="s">
        <v>218</v>
      </c>
      <c r="T57" s="700"/>
      <c r="V57" s="671"/>
      <c r="W57" s="699"/>
      <c r="X57" s="1987" t="s">
        <v>1065</v>
      </c>
      <c r="Y57" s="1988"/>
      <c r="Z57" s="450"/>
      <c r="AA57" s="450">
        <f>SUM(AA58:AA60)</f>
        <v>10566.59333521677</v>
      </c>
      <c r="AB57" s="450">
        <f>SUM(AB58:AB60)</f>
        <v>12251.025085198009</v>
      </c>
      <c r="AC57" s="450">
        <f t="shared" ref="AC57:BA57" si="40">SUM(AC58:AC60)</f>
        <v>14035.756262916988</v>
      </c>
      <c r="AD57" s="450">
        <f t="shared" si="40"/>
        <v>15151.343608612284</v>
      </c>
      <c r="AE57" s="450">
        <f t="shared" si="40"/>
        <v>18261.251210520211</v>
      </c>
      <c r="AF57" s="450">
        <f t="shared" si="40"/>
        <v>19513.126804632178</v>
      </c>
      <c r="AG57" s="450">
        <f t="shared" si="40"/>
        <v>18496.364996707522</v>
      </c>
      <c r="AH57" s="450">
        <f t="shared" si="40"/>
        <v>17461.14672283893</v>
      </c>
      <c r="AI57" s="450">
        <f t="shared" si="40"/>
        <v>16840.491939909909</v>
      </c>
      <c r="AJ57" s="450">
        <f t="shared" si="40"/>
        <v>16490.019092432354</v>
      </c>
      <c r="AK57" s="450">
        <f t="shared" si="40"/>
        <v>16133.361271981939</v>
      </c>
      <c r="AL57" s="450">
        <f t="shared" si="40"/>
        <v>15736.997613287815</v>
      </c>
      <c r="AM57" s="450">
        <f t="shared" si="40"/>
        <v>16329.234577549158</v>
      </c>
      <c r="AN57" s="450">
        <f t="shared" si="40"/>
        <v>16706.373310975159</v>
      </c>
      <c r="AO57" s="450">
        <f t="shared" si="40"/>
        <v>16649.473825010824</v>
      </c>
      <c r="AP57" s="450">
        <f t="shared" si="40"/>
        <v>16793.235475371635</v>
      </c>
      <c r="AQ57" s="450">
        <f t="shared" si="40"/>
        <v>16496.013708105489</v>
      </c>
      <c r="AR57" s="450">
        <f t="shared" si="40"/>
        <v>17884.018743771056</v>
      </c>
      <c r="AS57" s="450">
        <f t="shared" si="40"/>
        <v>22712.053106111605</v>
      </c>
      <c r="AT57" s="450">
        <f t="shared" si="40"/>
        <v>21985.544208219952</v>
      </c>
      <c r="AU57" s="450">
        <f t="shared" si="40"/>
        <v>22666.38584500254</v>
      </c>
      <c r="AV57" s="450">
        <f t="shared" si="40"/>
        <v>27775.604225094525</v>
      </c>
      <c r="AW57" s="450">
        <f t="shared" si="40"/>
        <v>29885.100109563871</v>
      </c>
      <c r="AX57" s="450">
        <f t="shared" si="40"/>
        <v>28449.769327850328</v>
      </c>
      <c r="AY57" s="450">
        <f t="shared" si="40"/>
        <v>30360.529642993424</v>
      </c>
      <c r="AZ57" s="450">
        <f t="shared" si="40"/>
        <v>27326.677250249268</v>
      </c>
      <c r="BA57" s="1410">
        <f t="shared" si="40"/>
        <v>24126.883414080017</v>
      </c>
      <c r="BB57" s="450">
        <f t="shared" ref="BB57" si="41">SUM(BB58:BB60)</f>
        <v>24501.841001601249</v>
      </c>
      <c r="BC57" s="1760">
        <f t="shared" ref="BC57" si="42">SUM(BC58:BC60)</f>
        <v>23762.052709900719</v>
      </c>
      <c r="BD57" s="634"/>
      <c r="BE57" s="634"/>
      <c r="BF57" s="451"/>
      <c r="BG57" s="475"/>
    </row>
    <row r="58" spans="15:60">
      <c r="O58" s="249"/>
      <c r="Q58" s="671"/>
      <c r="R58" s="701"/>
      <c r="S58" s="690"/>
      <c r="T58" s="498" t="s">
        <v>219</v>
      </c>
      <c r="V58" s="671"/>
      <c r="W58" s="701"/>
      <c r="X58" s="42"/>
      <c r="Y58" s="782" t="s">
        <v>587</v>
      </c>
      <c r="Z58" s="306"/>
      <c r="AA58" s="306">
        <v>4985.5954315773151</v>
      </c>
      <c r="AB58" s="306">
        <v>5844.2014976482951</v>
      </c>
      <c r="AC58" s="306">
        <v>6638.8917885937135</v>
      </c>
      <c r="AD58" s="306">
        <v>7166.3478932888002</v>
      </c>
      <c r="AE58" s="306">
        <v>8663.9315165060452</v>
      </c>
      <c r="AF58" s="306">
        <v>9295.0111432823815</v>
      </c>
      <c r="AG58" s="306">
        <v>8638.293215573507</v>
      </c>
      <c r="AH58" s="306">
        <v>7962.9374009176618</v>
      </c>
      <c r="AI58" s="306">
        <v>7520.2710777541924</v>
      </c>
      <c r="AJ58" s="306">
        <v>7079.7160447597271</v>
      </c>
      <c r="AK58" s="306">
        <v>6712.8092075534023</v>
      </c>
      <c r="AL58" s="306">
        <v>6483.0407040142109</v>
      </c>
      <c r="AM58" s="306">
        <v>6654.7717856917225</v>
      </c>
      <c r="AN58" s="306">
        <v>6765.1521269198392</v>
      </c>
      <c r="AO58" s="306">
        <v>6682.3081304519828</v>
      </c>
      <c r="AP58" s="306">
        <v>6669.5616084948324</v>
      </c>
      <c r="AQ58" s="306">
        <v>6471.230355831527</v>
      </c>
      <c r="AR58" s="306">
        <v>6819.0202813017786</v>
      </c>
      <c r="AS58" s="306">
        <v>9993.8656506912303</v>
      </c>
      <c r="AT58" s="306">
        <v>9387.7258626942294</v>
      </c>
      <c r="AU58" s="306">
        <v>9932.9559298971799</v>
      </c>
      <c r="AV58" s="306">
        <v>13303.915044125701</v>
      </c>
      <c r="AW58" s="306">
        <v>14456.843801425137</v>
      </c>
      <c r="AX58" s="306">
        <v>12318.838621812358</v>
      </c>
      <c r="AY58" s="306">
        <v>15487.333064142575</v>
      </c>
      <c r="AZ58" s="306">
        <v>11960.347033242759</v>
      </c>
      <c r="BA58" s="1377">
        <v>9614.2173757663513</v>
      </c>
      <c r="BB58" s="306">
        <v>9856.5539763748402</v>
      </c>
      <c r="BC58" s="1722">
        <v>10065.18985915845</v>
      </c>
      <c r="BD58" s="447"/>
      <c r="BE58" s="447"/>
      <c r="BF58" s="306"/>
      <c r="BG58" s="447"/>
      <c r="BH58" s="107"/>
    </row>
    <row r="59" spans="15:60">
      <c r="O59" s="249"/>
      <c r="Q59" s="671"/>
      <c r="R59" s="701"/>
      <c r="S59" s="690"/>
      <c r="T59" s="499" t="s">
        <v>220</v>
      </c>
      <c r="V59" s="671"/>
      <c r="W59" s="701"/>
      <c r="X59" s="42"/>
      <c r="Y59" s="783" t="s">
        <v>588</v>
      </c>
      <c r="Z59" s="127"/>
      <c r="AA59" s="127">
        <v>1411.9358644264655</v>
      </c>
      <c r="AB59" s="127">
        <v>1742.3281896313463</v>
      </c>
      <c r="AC59" s="127">
        <v>2097.5349174487865</v>
      </c>
      <c r="AD59" s="127">
        <v>2298.9133459674881</v>
      </c>
      <c r="AE59" s="127">
        <v>2884.2771232656837</v>
      </c>
      <c r="AF59" s="127">
        <v>3102.5751268387585</v>
      </c>
      <c r="AG59" s="127">
        <v>3186.8463424319125</v>
      </c>
      <c r="AH59" s="127">
        <v>3251.6104333652065</v>
      </c>
      <c r="AI59" s="127">
        <v>3380.2793011725548</v>
      </c>
      <c r="AJ59" s="127">
        <v>3637.5257825280228</v>
      </c>
      <c r="AK59" s="127">
        <v>3900.2046512450529</v>
      </c>
      <c r="AL59" s="127">
        <v>3765.6783594970016</v>
      </c>
      <c r="AM59" s="127">
        <v>3949.6766441028299</v>
      </c>
      <c r="AN59" s="127">
        <v>4054.9799636749813</v>
      </c>
      <c r="AO59" s="127">
        <v>4006.9167752438993</v>
      </c>
      <c r="AP59" s="127">
        <v>4061.7783094248321</v>
      </c>
      <c r="AQ59" s="127">
        <v>3855.4057430363873</v>
      </c>
      <c r="AR59" s="127">
        <v>4084.69348540192</v>
      </c>
      <c r="AS59" s="127">
        <v>4982.7079069293686</v>
      </c>
      <c r="AT59" s="127">
        <v>4955.9976364620006</v>
      </c>
      <c r="AU59" s="127">
        <v>5300.9112692107828</v>
      </c>
      <c r="AV59" s="127">
        <v>5776.4298807010819</v>
      </c>
      <c r="AW59" s="127">
        <v>6452.9440707157482</v>
      </c>
      <c r="AX59" s="127">
        <v>7483.3500089660374</v>
      </c>
      <c r="AY59" s="127">
        <v>7009.8739211511729</v>
      </c>
      <c r="AZ59" s="127">
        <v>6554.1072328792952</v>
      </c>
      <c r="BA59" s="1378">
        <v>6539.1860892163195</v>
      </c>
      <c r="BB59" s="127">
        <v>6891.2176804505707</v>
      </c>
      <c r="BC59" s="1723">
        <v>6137.8486748648656</v>
      </c>
      <c r="BD59" s="347"/>
      <c r="BE59" s="347"/>
      <c r="BF59" s="127"/>
      <c r="BG59" s="347"/>
      <c r="BH59" s="107"/>
    </row>
    <row r="60" spans="15:60">
      <c r="O60" s="249"/>
      <c r="Q60" s="671"/>
      <c r="R60" s="701"/>
      <c r="S60" s="638"/>
      <c r="T60" s="499" t="s">
        <v>221</v>
      </c>
      <c r="V60" s="671"/>
      <c r="W60" s="701"/>
      <c r="X60" s="42"/>
      <c r="Y60" s="783" t="s">
        <v>589</v>
      </c>
      <c r="Z60" s="127"/>
      <c r="AA60" s="127">
        <v>4169.0620392129895</v>
      </c>
      <c r="AB60" s="127">
        <v>4664.4953979183683</v>
      </c>
      <c r="AC60" s="127">
        <v>5299.3295568744861</v>
      </c>
      <c r="AD60" s="127">
        <v>5686.082369355996</v>
      </c>
      <c r="AE60" s="127">
        <v>6713.042570748481</v>
      </c>
      <c r="AF60" s="127">
        <v>7115.5405345110385</v>
      </c>
      <c r="AG60" s="127">
        <v>6671.225438702103</v>
      </c>
      <c r="AH60" s="127">
        <v>6246.59888855606</v>
      </c>
      <c r="AI60" s="127">
        <v>5939.9415609831631</v>
      </c>
      <c r="AJ60" s="127">
        <v>5772.7772651446066</v>
      </c>
      <c r="AK60" s="127">
        <v>5520.3474131834846</v>
      </c>
      <c r="AL60" s="127">
        <v>5488.2785497766008</v>
      </c>
      <c r="AM60" s="127">
        <v>5724.7861477546048</v>
      </c>
      <c r="AN60" s="127">
        <v>5886.2412203803397</v>
      </c>
      <c r="AO60" s="127">
        <v>5960.2489193149422</v>
      </c>
      <c r="AP60" s="127">
        <v>6061.8955574519714</v>
      </c>
      <c r="AQ60" s="127">
        <v>6169.3776092375738</v>
      </c>
      <c r="AR60" s="127">
        <v>6980.3049770673588</v>
      </c>
      <c r="AS60" s="127">
        <v>7735.4795484910082</v>
      </c>
      <c r="AT60" s="127">
        <v>7641.8207090637234</v>
      </c>
      <c r="AU60" s="127">
        <v>7432.5186458945764</v>
      </c>
      <c r="AV60" s="127">
        <v>8695.2593002677404</v>
      </c>
      <c r="AW60" s="127">
        <v>8975.3122374229861</v>
      </c>
      <c r="AX60" s="127">
        <v>8647.5806970719332</v>
      </c>
      <c r="AY60" s="127">
        <v>7863.3226576996758</v>
      </c>
      <c r="AZ60" s="127">
        <v>8812.222984127211</v>
      </c>
      <c r="BA60" s="1378">
        <v>7973.4799490973455</v>
      </c>
      <c r="BB60" s="127">
        <v>7754.0693447758367</v>
      </c>
      <c r="BC60" s="1723">
        <v>7559.0141758774043</v>
      </c>
      <c r="BD60" s="347"/>
      <c r="BE60" s="347"/>
      <c r="BF60" s="127"/>
      <c r="BG60" s="347"/>
      <c r="BH60" s="107"/>
    </row>
    <row r="61" spans="15:60" ht="28.5" customHeight="1">
      <c r="O61" s="249"/>
      <c r="Q61" s="671"/>
      <c r="R61" s="701"/>
      <c r="S61" s="689" t="s">
        <v>115</v>
      </c>
      <c r="T61" s="323"/>
      <c r="V61" s="671"/>
      <c r="W61" s="701"/>
      <c r="X61" s="1987" t="s">
        <v>539</v>
      </c>
      <c r="Y61" s="1988"/>
      <c r="Z61" s="323"/>
      <c r="AA61" s="450">
        <f>SUM(AA62:AA64)</f>
        <v>22086.452719317524</v>
      </c>
      <c r="AB61" s="450">
        <f>SUM(AB62:AB64)</f>
        <v>22554.314872387931</v>
      </c>
      <c r="AC61" s="450">
        <f t="shared" ref="AC61:BA61" si="43">SUM(AC62:AC64)</f>
        <v>23101.679811547143</v>
      </c>
      <c r="AD61" s="450">
        <f t="shared" si="43"/>
        <v>22475.178178576905</v>
      </c>
      <c r="AE61" s="450">
        <f t="shared" si="43"/>
        <v>24825.194240727211</v>
      </c>
      <c r="AF61" s="450">
        <f t="shared" si="43"/>
        <v>24674.251689166944</v>
      </c>
      <c r="AG61" s="450">
        <f t="shared" si="43"/>
        <v>25078.485846990392</v>
      </c>
      <c r="AH61" s="450">
        <f t="shared" si="43"/>
        <v>25364.187380826217</v>
      </c>
      <c r="AI61" s="450">
        <f t="shared" si="43"/>
        <v>26198.754341393651</v>
      </c>
      <c r="AJ61" s="450">
        <f t="shared" si="43"/>
        <v>27973.46620468644</v>
      </c>
      <c r="AK61" s="450">
        <f t="shared" si="43"/>
        <v>29482.755021561818</v>
      </c>
      <c r="AL61" s="450">
        <f t="shared" si="43"/>
        <v>31667.181628634673</v>
      </c>
      <c r="AM61" s="450">
        <f t="shared" si="43"/>
        <v>36296.798371516998</v>
      </c>
      <c r="AN61" s="450">
        <f t="shared" si="43"/>
        <v>40418.9735251159</v>
      </c>
      <c r="AO61" s="450">
        <f t="shared" si="43"/>
        <v>43146.288304052068</v>
      </c>
      <c r="AP61" s="450">
        <f t="shared" si="43"/>
        <v>46985.504123823892</v>
      </c>
      <c r="AQ61" s="450">
        <f t="shared" si="43"/>
        <v>48608.322429235137</v>
      </c>
      <c r="AR61" s="450">
        <f t="shared" si="43"/>
        <v>57422.204918727424</v>
      </c>
      <c r="AS61" s="450">
        <f t="shared" si="43"/>
        <v>48670.345848270343</v>
      </c>
      <c r="AT61" s="450">
        <f t="shared" si="43"/>
        <v>49478.929467437643</v>
      </c>
      <c r="AU61" s="450">
        <f t="shared" si="43"/>
        <v>51590.0106150672</v>
      </c>
      <c r="AV61" s="450">
        <f t="shared" si="43"/>
        <v>59683.429923640069</v>
      </c>
      <c r="AW61" s="450">
        <f t="shared" si="43"/>
        <v>61314.616924867383</v>
      </c>
      <c r="AX61" s="450">
        <f t="shared" si="43"/>
        <v>59701.766965871277</v>
      </c>
      <c r="AY61" s="450">
        <f t="shared" si="43"/>
        <v>58326.534259527085</v>
      </c>
      <c r="AZ61" s="450">
        <f t="shared" si="43"/>
        <v>54666.744918087847</v>
      </c>
      <c r="BA61" s="1410">
        <f t="shared" si="43"/>
        <v>56155.555801829112</v>
      </c>
      <c r="BB61" s="450">
        <f t="shared" ref="BB61" si="44">SUM(BB62:BB64)</f>
        <v>54247.505698658329</v>
      </c>
      <c r="BC61" s="1760">
        <f t="shared" ref="BC61" si="45">SUM(BC62:BC64)</f>
        <v>49021.48437848084</v>
      </c>
      <c r="BD61" s="634"/>
      <c r="BE61" s="634"/>
      <c r="BF61" s="323"/>
      <c r="BG61" s="469"/>
      <c r="BH61" s="107"/>
    </row>
    <row r="62" spans="15:60">
      <c r="O62" s="249"/>
      <c r="Q62" s="671"/>
      <c r="R62" s="701"/>
      <c r="S62" s="42"/>
      <c r="T62" s="690" t="s">
        <v>222</v>
      </c>
      <c r="V62" s="671"/>
      <c r="W62" s="701"/>
      <c r="X62" s="42"/>
      <c r="Y62" s="782" t="s">
        <v>590</v>
      </c>
      <c r="Z62" s="306"/>
      <c r="AA62" s="306">
        <v>14585.193172709412</v>
      </c>
      <c r="AB62" s="306">
        <v>14798.745019237267</v>
      </c>
      <c r="AC62" s="306">
        <v>15079.701954574351</v>
      </c>
      <c r="AD62" s="306">
        <v>14587.344016045268</v>
      </c>
      <c r="AE62" s="306">
        <v>16019.193251814695</v>
      </c>
      <c r="AF62" s="306">
        <v>15854.180024100635</v>
      </c>
      <c r="AG62" s="306">
        <v>16179.54609898942</v>
      </c>
      <c r="AH62" s="306">
        <v>16347.447822447013</v>
      </c>
      <c r="AI62" s="306">
        <v>16924.130495218222</v>
      </c>
      <c r="AJ62" s="306">
        <v>18150.903225102898</v>
      </c>
      <c r="AK62" s="306">
        <v>19181.703677307552</v>
      </c>
      <c r="AL62" s="306">
        <v>21552.916587603111</v>
      </c>
      <c r="AM62" s="306">
        <v>25676.305228452246</v>
      </c>
      <c r="AN62" s="306">
        <v>29486.809639147687</v>
      </c>
      <c r="AO62" s="306">
        <v>32224.072988022534</v>
      </c>
      <c r="AP62" s="306">
        <v>35849.833325563166</v>
      </c>
      <c r="AQ62" s="306">
        <v>37657.398432223759</v>
      </c>
      <c r="AR62" s="306">
        <v>45443.058320092205</v>
      </c>
      <c r="AS62" s="306">
        <v>39972.338910668004</v>
      </c>
      <c r="AT62" s="306">
        <v>39466.043105892866</v>
      </c>
      <c r="AU62" s="306">
        <v>41586.827268447596</v>
      </c>
      <c r="AV62" s="306">
        <v>46677.023687546287</v>
      </c>
      <c r="AW62" s="306">
        <v>49732.167569281344</v>
      </c>
      <c r="AX62" s="306">
        <v>49864.85752293752</v>
      </c>
      <c r="AY62" s="306">
        <v>48069.045289088033</v>
      </c>
      <c r="AZ62" s="306">
        <v>45915.601143884109</v>
      </c>
      <c r="BA62" s="1377">
        <v>47076.190301632443</v>
      </c>
      <c r="BB62" s="306">
        <v>45093.436279076246</v>
      </c>
      <c r="BC62" s="1722">
        <v>41131.546614552186</v>
      </c>
      <c r="BD62" s="447"/>
      <c r="BE62" s="447"/>
      <c r="BF62" s="306"/>
      <c r="BG62" s="447"/>
      <c r="BH62" s="107"/>
    </row>
    <row r="63" spans="15:60">
      <c r="O63" s="249"/>
      <c r="Q63" s="671"/>
      <c r="R63" s="701"/>
      <c r="S63" s="42"/>
      <c r="T63" s="783" t="s">
        <v>223</v>
      </c>
      <c r="V63" s="671"/>
      <c r="W63" s="701"/>
      <c r="X63" s="42"/>
      <c r="Y63" s="783" t="s">
        <v>591</v>
      </c>
      <c r="Z63" s="127"/>
      <c r="AA63" s="127">
        <v>2446.1193676088292</v>
      </c>
      <c r="AB63" s="127">
        <v>2464.28464287312</v>
      </c>
      <c r="AC63" s="127">
        <v>2487.9151564251874</v>
      </c>
      <c r="AD63" s="127">
        <v>2368.3801325254262</v>
      </c>
      <c r="AE63" s="127">
        <v>2612.8384407607368</v>
      </c>
      <c r="AF63" s="127">
        <v>2537.9905411910904</v>
      </c>
      <c r="AG63" s="127">
        <v>2499.341509118326</v>
      </c>
      <c r="AH63" s="127">
        <v>2458.8995865437928</v>
      </c>
      <c r="AI63" s="127">
        <v>2468.774949192727</v>
      </c>
      <c r="AJ63" s="127">
        <v>2563.0096165405771</v>
      </c>
      <c r="AK63" s="127">
        <v>2642.8239907645307</v>
      </c>
      <c r="AL63" s="127">
        <v>2539.6840739062709</v>
      </c>
      <c r="AM63" s="127">
        <v>2632.5095244341105</v>
      </c>
      <c r="AN63" s="127">
        <v>2682.5330450512633</v>
      </c>
      <c r="AO63" s="127">
        <v>2623.5949631524536</v>
      </c>
      <c r="AP63" s="127">
        <v>2635.2462334884149</v>
      </c>
      <c r="AQ63" s="127">
        <v>2525.955336055305</v>
      </c>
      <c r="AR63" s="127">
        <v>2644.4858956026806</v>
      </c>
      <c r="AS63" s="127">
        <v>2694.2621067832865</v>
      </c>
      <c r="AT63" s="127">
        <v>2813.4498375778053</v>
      </c>
      <c r="AU63" s="127">
        <v>2749.3589854237694</v>
      </c>
      <c r="AV63" s="127">
        <v>2919.4122269140103</v>
      </c>
      <c r="AW63" s="127">
        <v>2892.8588928959289</v>
      </c>
      <c r="AX63" s="127">
        <v>3005.5848747200694</v>
      </c>
      <c r="AY63" s="127">
        <v>3031.2059498910858</v>
      </c>
      <c r="AZ63" s="127">
        <v>2684.5422972494957</v>
      </c>
      <c r="BA63" s="1378">
        <v>2759.6130548445331</v>
      </c>
      <c r="BB63" s="127">
        <v>2655.0213422912134</v>
      </c>
      <c r="BC63" s="1723">
        <v>2407.6115847981832</v>
      </c>
      <c r="BD63" s="347"/>
      <c r="BE63" s="347"/>
      <c r="BF63" s="127"/>
      <c r="BG63" s="347"/>
      <c r="BH63" s="107"/>
    </row>
    <row r="64" spans="15:60">
      <c r="O64" s="249"/>
      <c r="Q64" s="671"/>
      <c r="R64" s="701"/>
      <c r="S64" s="45"/>
      <c r="T64" s="783" t="s">
        <v>224</v>
      </c>
      <c r="V64" s="671"/>
      <c r="W64" s="701"/>
      <c r="X64" s="42"/>
      <c r="Y64" s="783" t="s">
        <v>592</v>
      </c>
      <c r="Z64" s="127"/>
      <c r="AA64" s="127">
        <v>5055.1401789992833</v>
      </c>
      <c r="AB64" s="127">
        <v>5291.2852102775432</v>
      </c>
      <c r="AC64" s="127">
        <v>5534.0627005476053</v>
      </c>
      <c r="AD64" s="127">
        <v>5519.4540300062117</v>
      </c>
      <c r="AE64" s="127">
        <v>6193.1625481517804</v>
      </c>
      <c r="AF64" s="127">
        <v>6282.0811238752194</v>
      </c>
      <c r="AG64" s="127">
        <v>6399.598238882646</v>
      </c>
      <c r="AH64" s="127">
        <v>6557.8399718354112</v>
      </c>
      <c r="AI64" s="127">
        <v>6805.8488969826994</v>
      </c>
      <c r="AJ64" s="127">
        <v>7259.5533630429645</v>
      </c>
      <c r="AK64" s="127">
        <v>7658.227353489734</v>
      </c>
      <c r="AL64" s="127">
        <v>7574.5809671252882</v>
      </c>
      <c r="AM64" s="127">
        <v>7987.9836186306402</v>
      </c>
      <c r="AN64" s="127">
        <v>8249.6308409169469</v>
      </c>
      <c r="AO64" s="127">
        <v>8298.6203528770748</v>
      </c>
      <c r="AP64" s="127">
        <v>8500.424564772311</v>
      </c>
      <c r="AQ64" s="127">
        <v>8424.9686609560704</v>
      </c>
      <c r="AR64" s="127">
        <v>9334.6607030325431</v>
      </c>
      <c r="AS64" s="127">
        <v>6003.7448308190478</v>
      </c>
      <c r="AT64" s="127">
        <v>7199.4365239669687</v>
      </c>
      <c r="AU64" s="127">
        <v>7253.8243611958305</v>
      </c>
      <c r="AV64" s="127">
        <v>10086.994009179765</v>
      </c>
      <c r="AW64" s="127">
        <v>8689.5904626901083</v>
      </c>
      <c r="AX64" s="127">
        <v>6831.3245682136867</v>
      </c>
      <c r="AY64" s="127">
        <v>7226.2830205479631</v>
      </c>
      <c r="AZ64" s="127">
        <v>6066.6014769542462</v>
      </c>
      <c r="BA64" s="1378">
        <v>6319.752445352131</v>
      </c>
      <c r="BB64" s="127">
        <v>6499.0480772908695</v>
      </c>
      <c r="BC64" s="1723">
        <v>5482.3261791304667</v>
      </c>
      <c r="BD64" s="347"/>
      <c r="BE64" s="347"/>
      <c r="BF64" s="127"/>
      <c r="BG64" s="347"/>
      <c r="BH64" s="107"/>
    </row>
    <row r="65" spans="15:60" ht="28.5" customHeight="1">
      <c r="O65" s="249"/>
      <c r="Q65" s="671"/>
      <c r="R65" s="701"/>
      <c r="S65" s="689" t="s">
        <v>225</v>
      </c>
      <c r="T65" s="694"/>
      <c r="V65" s="671"/>
      <c r="W65" s="701"/>
      <c r="X65" s="1987" t="s">
        <v>540</v>
      </c>
      <c r="Y65" s="1988"/>
      <c r="Z65" s="323"/>
      <c r="AA65" s="450">
        <f>SUM(AA66:AA68)</f>
        <v>30295.136172099134</v>
      </c>
      <c r="AB65" s="450">
        <f>SUM(AB66:AB68)</f>
        <v>31906.280477847686</v>
      </c>
      <c r="AC65" s="450">
        <f t="shared" ref="AC65:BA65" si="46">SUM(AC66:AC68)</f>
        <v>34136.855327678379</v>
      </c>
      <c r="AD65" s="450">
        <f t="shared" si="46"/>
        <v>35139.58647000519</v>
      </c>
      <c r="AE65" s="450">
        <f t="shared" si="46"/>
        <v>38373.728025970166</v>
      </c>
      <c r="AF65" s="450">
        <f t="shared" si="46"/>
        <v>40306.764763783023</v>
      </c>
      <c r="AG65" s="450">
        <f t="shared" si="46"/>
        <v>41336.030659990909</v>
      </c>
      <c r="AH65" s="450">
        <f t="shared" si="46"/>
        <v>43004.75694891734</v>
      </c>
      <c r="AI65" s="450">
        <f t="shared" si="46"/>
        <v>45803.255076981688</v>
      </c>
      <c r="AJ65" s="450">
        <f t="shared" si="46"/>
        <v>49495.930287334915</v>
      </c>
      <c r="AK65" s="450">
        <f t="shared" si="46"/>
        <v>51975.885764785082</v>
      </c>
      <c r="AL65" s="450">
        <f t="shared" si="46"/>
        <v>51550.640206875818</v>
      </c>
      <c r="AM65" s="450">
        <f t="shared" si="46"/>
        <v>53700.332335935032</v>
      </c>
      <c r="AN65" s="450">
        <f t="shared" si="46"/>
        <v>53691.216431783258</v>
      </c>
      <c r="AO65" s="450">
        <f t="shared" si="46"/>
        <v>53353.810327933374</v>
      </c>
      <c r="AP65" s="450">
        <f t="shared" si="46"/>
        <v>53200.879749561122</v>
      </c>
      <c r="AQ65" s="450">
        <f t="shared" si="46"/>
        <v>53183.850522467576</v>
      </c>
      <c r="AR65" s="450">
        <f t="shared" si="46"/>
        <v>54839.284979084026</v>
      </c>
      <c r="AS65" s="450">
        <f t="shared" si="46"/>
        <v>57701.164094865278</v>
      </c>
      <c r="AT65" s="450">
        <f t="shared" si="46"/>
        <v>49810.793800374042</v>
      </c>
      <c r="AU65" s="450">
        <f t="shared" si="46"/>
        <v>49991.882220748274</v>
      </c>
      <c r="AV65" s="450">
        <f t="shared" si="46"/>
        <v>58104.215212868905</v>
      </c>
      <c r="AW65" s="450">
        <f t="shared" si="46"/>
        <v>59406.060195011058</v>
      </c>
      <c r="AX65" s="450">
        <f t="shared" si="46"/>
        <v>59186.592123699345</v>
      </c>
      <c r="AY65" s="450">
        <f t="shared" si="46"/>
        <v>56794.496195610292</v>
      </c>
      <c r="AZ65" s="450">
        <f t="shared" si="46"/>
        <v>52843.13742562566</v>
      </c>
      <c r="BA65" s="1410">
        <f t="shared" si="46"/>
        <v>49588.271512448628</v>
      </c>
      <c r="BB65" s="450">
        <f t="shared" ref="BB65" si="47">SUM(BB66:BB68)</f>
        <v>48992.795036264783</v>
      </c>
      <c r="BC65" s="1760">
        <f t="shared" ref="BC65" si="48">SUM(BC66:BC68)</f>
        <v>46524.266803936407</v>
      </c>
      <c r="BD65" s="634"/>
      <c r="BE65" s="634"/>
      <c r="BF65" s="323"/>
      <c r="BG65" s="469"/>
      <c r="BH65" s="107"/>
    </row>
    <row r="66" spans="15:60">
      <c r="O66" s="249"/>
      <c r="Q66" s="671"/>
      <c r="R66" s="701"/>
      <c r="S66" s="690"/>
      <c r="T66" s="690" t="s">
        <v>226</v>
      </c>
      <c r="V66" s="671"/>
      <c r="W66" s="701"/>
      <c r="X66" s="42"/>
      <c r="Y66" s="1359" t="s">
        <v>593</v>
      </c>
      <c r="Z66" s="306"/>
      <c r="AA66" s="306">
        <v>2399.652628457894</v>
      </c>
      <c r="AB66" s="306">
        <v>2512.8085939416942</v>
      </c>
      <c r="AC66" s="306">
        <v>2624.8482032947227</v>
      </c>
      <c r="AD66" s="306">
        <v>2597.40625155717</v>
      </c>
      <c r="AE66" s="306">
        <v>2930.9056816956545</v>
      </c>
      <c r="AF66" s="306">
        <v>2959.7589596862927</v>
      </c>
      <c r="AG66" s="306">
        <v>3318.3136776926081</v>
      </c>
      <c r="AH66" s="306">
        <v>3642.8295517760303</v>
      </c>
      <c r="AI66" s="306">
        <v>4050.6976439407103</v>
      </c>
      <c r="AJ66" s="306">
        <v>4600.7233056108071</v>
      </c>
      <c r="AK66" s="306">
        <v>5136.2047977802467</v>
      </c>
      <c r="AL66" s="306">
        <v>4953.0032229862027</v>
      </c>
      <c r="AM66" s="306">
        <v>5143.0485238955125</v>
      </c>
      <c r="AN66" s="306">
        <v>5215.1932241649447</v>
      </c>
      <c r="AO66" s="306">
        <v>5108.3741523328554</v>
      </c>
      <c r="AP66" s="306">
        <v>5105.9619114663492</v>
      </c>
      <c r="AQ66" s="306">
        <v>4951.8365764855944</v>
      </c>
      <c r="AR66" s="306">
        <v>5386.7463222719834</v>
      </c>
      <c r="AS66" s="306">
        <v>5505.5459621730261</v>
      </c>
      <c r="AT66" s="306">
        <v>6027.0671684009722</v>
      </c>
      <c r="AU66" s="306">
        <v>5788.7235394426934</v>
      </c>
      <c r="AV66" s="306">
        <v>5086.8516212449586</v>
      </c>
      <c r="AW66" s="306">
        <v>5546.2103303420627</v>
      </c>
      <c r="AX66" s="306">
        <v>5537.4094291526662</v>
      </c>
      <c r="AY66" s="306">
        <v>4981.0065192799011</v>
      </c>
      <c r="AZ66" s="306">
        <v>5044.7968402916749</v>
      </c>
      <c r="BA66" s="1377">
        <v>4241.5715180910011</v>
      </c>
      <c r="BB66" s="306">
        <v>4336.5653126098578</v>
      </c>
      <c r="BC66" s="1722">
        <v>4113.6232510773252</v>
      </c>
      <c r="BD66" s="447"/>
      <c r="BE66" s="447"/>
      <c r="BF66" s="306"/>
      <c r="BG66" s="447"/>
      <c r="BH66" s="107"/>
    </row>
    <row r="67" spans="15:60">
      <c r="O67" s="249"/>
      <c r="Q67" s="671"/>
      <c r="R67" s="701"/>
      <c r="S67" s="690"/>
      <c r="T67" s="783" t="s">
        <v>227</v>
      </c>
      <c r="V67" s="671"/>
      <c r="W67" s="701"/>
      <c r="X67" s="42"/>
      <c r="Y67" s="783" t="s">
        <v>594</v>
      </c>
      <c r="Z67" s="127"/>
      <c r="AA67" s="127">
        <v>12797.361568722801</v>
      </c>
      <c r="AB67" s="127">
        <v>13419.134627367872</v>
      </c>
      <c r="AC67" s="127">
        <v>14670.409776992425</v>
      </c>
      <c r="AD67" s="127">
        <v>15557.179343194852</v>
      </c>
      <c r="AE67" s="127">
        <v>16496.133859836133</v>
      </c>
      <c r="AF67" s="127">
        <v>17855.152427319623</v>
      </c>
      <c r="AG67" s="127">
        <v>18114.967723160273</v>
      </c>
      <c r="AH67" s="127">
        <v>19024.532291468928</v>
      </c>
      <c r="AI67" s="127">
        <v>20368.086874644792</v>
      </c>
      <c r="AJ67" s="127">
        <v>21929.496054814346</v>
      </c>
      <c r="AK67" s="127">
        <v>22677.019513554449</v>
      </c>
      <c r="AL67" s="127">
        <v>23048.177835302151</v>
      </c>
      <c r="AM67" s="127">
        <v>24195.822145761373</v>
      </c>
      <c r="AN67" s="127">
        <v>24071.04017756394</v>
      </c>
      <c r="AO67" s="127">
        <v>24380.182118297264</v>
      </c>
      <c r="AP67" s="127">
        <v>24604.124303482226</v>
      </c>
      <c r="AQ67" s="127">
        <v>25435.069712177265</v>
      </c>
      <c r="AR67" s="127">
        <v>25979.279904245777</v>
      </c>
      <c r="AS67" s="127">
        <v>27105.08939930809</v>
      </c>
      <c r="AT67" s="127">
        <v>24819.041980193666</v>
      </c>
      <c r="AU67" s="127">
        <v>24379.115384858487</v>
      </c>
      <c r="AV67" s="127">
        <v>31172.940680604966</v>
      </c>
      <c r="AW67" s="127">
        <v>31380.704088232957</v>
      </c>
      <c r="AX67" s="127">
        <v>31962.208451526156</v>
      </c>
      <c r="AY67" s="127">
        <v>29226.396584562684</v>
      </c>
      <c r="AZ67" s="127">
        <v>27984.841201030591</v>
      </c>
      <c r="BA67" s="1378">
        <v>26018.061081150157</v>
      </c>
      <c r="BB67" s="127">
        <v>25751.622620732735</v>
      </c>
      <c r="BC67" s="1723">
        <v>24560.721500987063</v>
      </c>
      <c r="BD67" s="347"/>
      <c r="BE67" s="347"/>
      <c r="BF67" s="127"/>
      <c r="BG67" s="347"/>
      <c r="BH67" s="107"/>
    </row>
    <row r="68" spans="15:60" ht="28">
      <c r="O68" s="249"/>
      <c r="Q68" s="671"/>
      <c r="R68" s="701"/>
      <c r="S68" s="638"/>
      <c r="T68" s="783" t="s">
        <v>228</v>
      </c>
      <c r="V68" s="671"/>
      <c r="W68" s="701"/>
      <c r="X68" s="42"/>
      <c r="Y68" s="1360" t="s">
        <v>595</v>
      </c>
      <c r="Z68" s="127"/>
      <c r="AA68" s="127">
        <v>15098.121974918438</v>
      </c>
      <c r="AB68" s="127">
        <v>15974.337256538118</v>
      </c>
      <c r="AC68" s="127">
        <v>16841.597347391235</v>
      </c>
      <c r="AD68" s="127">
        <v>16985.000875253172</v>
      </c>
      <c r="AE68" s="127">
        <v>18946.688484438379</v>
      </c>
      <c r="AF68" s="127">
        <v>19491.853376777108</v>
      </c>
      <c r="AG68" s="127">
        <v>19902.749259138025</v>
      </c>
      <c r="AH68" s="127">
        <v>20337.395105672382</v>
      </c>
      <c r="AI68" s="127">
        <v>21384.47055839618</v>
      </c>
      <c r="AJ68" s="127">
        <v>22965.710926909764</v>
      </c>
      <c r="AK68" s="127">
        <v>24162.661453450386</v>
      </c>
      <c r="AL68" s="127">
        <v>23549.459148587463</v>
      </c>
      <c r="AM68" s="127">
        <v>24361.461666278148</v>
      </c>
      <c r="AN68" s="127">
        <v>24404.983030054373</v>
      </c>
      <c r="AO68" s="127">
        <v>23865.254057303253</v>
      </c>
      <c r="AP68" s="127">
        <v>23490.793534612549</v>
      </c>
      <c r="AQ68" s="127">
        <v>22796.944233804712</v>
      </c>
      <c r="AR68" s="127">
        <v>23473.258752566271</v>
      </c>
      <c r="AS68" s="127">
        <v>25090.528733384162</v>
      </c>
      <c r="AT68" s="127">
        <v>18964.6846517794</v>
      </c>
      <c r="AU68" s="127">
        <v>19824.043296447089</v>
      </c>
      <c r="AV68" s="127">
        <v>21844.422911018977</v>
      </c>
      <c r="AW68" s="127">
        <v>22479.145776436035</v>
      </c>
      <c r="AX68" s="127">
        <v>21686.974243020526</v>
      </c>
      <c r="AY68" s="127">
        <v>22587.093091767703</v>
      </c>
      <c r="AZ68" s="127">
        <v>19813.499384303395</v>
      </c>
      <c r="BA68" s="1378">
        <v>19328.638913207466</v>
      </c>
      <c r="BB68" s="127">
        <v>18904.607102922193</v>
      </c>
      <c r="BC68" s="1723">
        <v>17849.922051872021</v>
      </c>
      <c r="BD68" s="347"/>
      <c r="BE68" s="347"/>
      <c r="BF68" s="127"/>
      <c r="BG68" s="347"/>
      <c r="BH68" s="107"/>
    </row>
    <row r="69" spans="15:60" ht="28.5" customHeight="1">
      <c r="O69" s="249"/>
      <c r="Q69" s="671"/>
      <c r="R69" s="701"/>
      <c r="S69" s="1987" t="s">
        <v>229</v>
      </c>
      <c r="T69" s="1988"/>
      <c r="V69" s="671"/>
      <c r="W69" s="701"/>
      <c r="X69" s="1987" t="s">
        <v>541</v>
      </c>
      <c r="Y69" s="1988"/>
      <c r="Z69" s="323"/>
      <c r="AA69" s="450">
        <f>SUM(AA70:AA73)</f>
        <v>27978.10936273144</v>
      </c>
      <c r="AB69" s="450">
        <f>SUM(AB70:AB73)</f>
        <v>29988.847824967692</v>
      </c>
      <c r="AC69" s="450">
        <f t="shared" ref="AC69:BA69" si="49">SUM(AC70:AC73)</f>
        <v>32028.489737395044</v>
      </c>
      <c r="AD69" s="450">
        <f t="shared" si="49"/>
        <v>33017.277091483607</v>
      </c>
      <c r="AE69" s="450">
        <f t="shared" si="49"/>
        <v>36713.105041265786</v>
      </c>
      <c r="AF69" s="450">
        <f t="shared" si="49"/>
        <v>38411.197280334964</v>
      </c>
      <c r="AG69" s="450">
        <f t="shared" si="49"/>
        <v>40229.052979407206</v>
      </c>
      <c r="AH69" s="450">
        <f t="shared" si="49"/>
        <v>42227.773644447952</v>
      </c>
      <c r="AI69" s="450">
        <f t="shared" si="49"/>
        <v>45775.934013806647</v>
      </c>
      <c r="AJ69" s="450">
        <f t="shared" si="49"/>
        <v>49613.123782299946</v>
      </c>
      <c r="AK69" s="450">
        <f t="shared" si="49"/>
        <v>52736.755753943573</v>
      </c>
      <c r="AL69" s="450">
        <f t="shared" si="49"/>
        <v>52344.603013716143</v>
      </c>
      <c r="AM69" s="450">
        <f t="shared" si="49"/>
        <v>54537.638690153428</v>
      </c>
      <c r="AN69" s="450">
        <f t="shared" si="49"/>
        <v>55012.616470172528</v>
      </c>
      <c r="AO69" s="450">
        <f t="shared" si="49"/>
        <v>55122.103097325235</v>
      </c>
      <c r="AP69" s="450">
        <f t="shared" si="49"/>
        <v>55095.262776737785</v>
      </c>
      <c r="AQ69" s="450">
        <f t="shared" si="49"/>
        <v>52280.951068800045</v>
      </c>
      <c r="AR69" s="450">
        <f t="shared" si="49"/>
        <v>53798.461444277214</v>
      </c>
      <c r="AS69" s="450">
        <f t="shared" si="49"/>
        <v>52707.090154089048</v>
      </c>
      <c r="AT69" s="450">
        <f t="shared" si="49"/>
        <v>45578.06944207153</v>
      </c>
      <c r="AU69" s="450">
        <f t="shared" si="49"/>
        <v>47556.520367849102</v>
      </c>
      <c r="AV69" s="450">
        <f t="shared" si="49"/>
        <v>54626.633453297676</v>
      </c>
      <c r="AW69" s="450">
        <f t="shared" si="49"/>
        <v>58741.071359059919</v>
      </c>
      <c r="AX69" s="450">
        <f t="shared" si="49"/>
        <v>64767.313468531996</v>
      </c>
      <c r="AY69" s="450">
        <f t="shared" si="49"/>
        <v>62195.844106718912</v>
      </c>
      <c r="AZ69" s="450">
        <f t="shared" si="49"/>
        <v>64352.00669874117</v>
      </c>
      <c r="BA69" s="1410">
        <f t="shared" si="49"/>
        <v>65789.716948917776</v>
      </c>
      <c r="BB69" s="450">
        <f t="shared" ref="BB69" si="50">SUM(BB70:BB73)</f>
        <v>60885.14205407555</v>
      </c>
      <c r="BC69" s="1760">
        <f t="shared" ref="BC69" si="51">SUM(BC70:BC73)</f>
        <v>58735.106022233987</v>
      </c>
      <c r="BD69" s="634"/>
      <c r="BE69" s="634"/>
      <c r="BF69" s="323"/>
      <c r="BG69" s="469"/>
      <c r="BH69" s="107"/>
    </row>
    <row r="70" spans="15:60">
      <c r="O70" s="249"/>
      <c r="Q70" s="671"/>
      <c r="R70" s="701"/>
      <c r="S70" s="690"/>
      <c r="T70" s="782" t="s">
        <v>230</v>
      </c>
      <c r="V70" s="671"/>
      <c r="W70" s="701"/>
      <c r="X70" s="42"/>
      <c r="Y70" s="782" t="s">
        <v>596</v>
      </c>
      <c r="Z70" s="127"/>
      <c r="AA70" s="127">
        <v>6073.180462340496</v>
      </c>
      <c r="AB70" s="127">
        <v>6701.7486990483549</v>
      </c>
      <c r="AC70" s="127">
        <v>7330.3421465731944</v>
      </c>
      <c r="AD70" s="127">
        <v>7667.9922616611375</v>
      </c>
      <c r="AE70" s="127">
        <v>8785.9724510620599</v>
      </c>
      <c r="AF70" s="127">
        <v>9275.1507913337991</v>
      </c>
      <c r="AG70" s="127">
        <v>9508.7733873623529</v>
      </c>
      <c r="AH70" s="127">
        <v>9748.0438209981749</v>
      </c>
      <c r="AI70" s="127">
        <v>10249.864109067768</v>
      </c>
      <c r="AJ70" s="127">
        <v>11036.78840370057</v>
      </c>
      <c r="AK70" s="127">
        <v>11654.203939141942</v>
      </c>
      <c r="AL70" s="127">
        <v>11502.017811465481</v>
      </c>
      <c r="AM70" s="127">
        <v>12113.495705686058</v>
      </c>
      <c r="AN70" s="127">
        <v>12382.775535144307</v>
      </c>
      <c r="AO70" s="127">
        <v>12312.928301456206</v>
      </c>
      <c r="AP70" s="127">
        <v>12419.457349707256</v>
      </c>
      <c r="AQ70" s="127">
        <v>11793.156807596546</v>
      </c>
      <c r="AR70" s="127">
        <v>12414.389741310499</v>
      </c>
      <c r="AS70" s="127">
        <v>13434.488796692376</v>
      </c>
      <c r="AT70" s="127">
        <v>11778.190071761141</v>
      </c>
      <c r="AU70" s="127">
        <v>13146.446854290058</v>
      </c>
      <c r="AV70" s="127">
        <v>13070.329955871157</v>
      </c>
      <c r="AW70" s="127">
        <v>14772.198040116962</v>
      </c>
      <c r="AX70" s="127">
        <v>19170.218918770042</v>
      </c>
      <c r="AY70" s="127">
        <v>18448.825792613505</v>
      </c>
      <c r="AZ70" s="127">
        <v>17692.520053742312</v>
      </c>
      <c r="BA70" s="1378">
        <v>17386.292437736978</v>
      </c>
      <c r="BB70" s="127">
        <v>17085.530621111178</v>
      </c>
      <c r="BC70" s="1723">
        <v>15742.011469473035</v>
      </c>
      <c r="BD70" s="347"/>
      <c r="BE70" s="347"/>
      <c r="BF70" s="127"/>
      <c r="BG70" s="347"/>
      <c r="BH70" s="107"/>
    </row>
    <row r="71" spans="15:60">
      <c r="O71" s="249"/>
      <c r="Q71" s="671"/>
      <c r="R71" s="701"/>
      <c r="S71" s="690"/>
      <c r="T71" s="783" t="s">
        <v>231</v>
      </c>
      <c r="V71" s="671"/>
      <c r="W71" s="701"/>
      <c r="X71" s="42"/>
      <c r="Y71" s="783" t="s">
        <v>597</v>
      </c>
      <c r="Z71" s="127"/>
      <c r="AA71" s="127">
        <v>11171.814333483884</v>
      </c>
      <c r="AB71" s="127">
        <v>11832.79898672466</v>
      </c>
      <c r="AC71" s="127">
        <v>12552.378886133831</v>
      </c>
      <c r="AD71" s="127">
        <v>12858.199498241736</v>
      </c>
      <c r="AE71" s="127">
        <v>14060.018405723531</v>
      </c>
      <c r="AF71" s="127">
        <v>14710.915834204856</v>
      </c>
      <c r="AG71" s="127">
        <v>15644.103829621652</v>
      </c>
      <c r="AH71" s="127">
        <v>16825.56604135126</v>
      </c>
      <c r="AI71" s="127">
        <v>18469.094933090128</v>
      </c>
      <c r="AJ71" s="127">
        <v>20420.908656533025</v>
      </c>
      <c r="AK71" s="127">
        <v>21969.068356366497</v>
      </c>
      <c r="AL71" s="127">
        <v>21512.773822344891</v>
      </c>
      <c r="AM71" s="127">
        <v>22066.621244950733</v>
      </c>
      <c r="AN71" s="127">
        <v>21787.144668402052</v>
      </c>
      <c r="AO71" s="127">
        <v>21519.49129183681</v>
      </c>
      <c r="AP71" s="127">
        <v>21239.468873072812</v>
      </c>
      <c r="AQ71" s="127">
        <v>19580.595021847064</v>
      </c>
      <c r="AR71" s="127">
        <v>19382.89760342376</v>
      </c>
      <c r="AS71" s="127">
        <v>19451.944645828338</v>
      </c>
      <c r="AT71" s="127">
        <v>18593.859888128383</v>
      </c>
      <c r="AU71" s="127">
        <v>19262.051535325558</v>
      </c>
      <c r="AV71" s="127">
        <v>21589.606135855043</v>
      </c>
      <c r="AW71" s="127">
        <v>22865.061941997879</v>
      </c>
      <c r="AX71" s="127">
        <v>24897.457909843728</v>
      </c>
      <c r="AY71" s="127">
        <v>24417.266333253465</v>
      </c>
      <c r="AZ71" s="127">
        <v>28334.7267012046</v>
      </c>
      <c r="BA71" s="1378">
        <v>28993.215050202794</v>
      </c>
      <c r="BB71" s="127">
        <v>23887.671743726656</v>
      </c>
      <c r="BC71" s="1723">
        <v>22439.398987880548</v>
      </c>
      <c r="BD71" s="347"/>
      <c r="BE71" s="347"/>
      <c r="BF71" s="127"/>
      <c r="BG71" s="347"/>
      <c r="BH71" s="107"/>
    </row>
    <row r="72" spans="15:60">
      <c r="O72" s="249"/>
      <c r="Q72" s="671"/>
      <c r="R72" s="701"/>
      <c r="S72" s="690"/>
      <c r="T72" s="783" t="s">
        <v>232</v>
      </c>
      <c r="V72" s="671"/>
      <c r="W72" s="701"/>
      <c r="X72" s="42"/>
      <c r="Y72" s="783" t="s">
        <v>598</v>
      </c>
      <c r="Z72" s="127"/>
      <c r="AA72" s="127">
        <v>1032.1015731375808</v>
      </c>
      <c r="AB72" s="127">
        <v>1065.8043937357527</v>
      </c>
      <c r="AC72" s="127">
        <v>1099.3094956178049</v>
      </c>
      <c r="AD72" s="127">
        <v>1084.0191980070438</v>
      </c>
      <c r="AE72" s="127">
        <v>1193.4662019702441</v>
      </c>
      <c r="AF72" s="127">
        <v>1205.5635617758803</v>
      </c>
      <c r="AG72" s="127">
        <v>1201.2154419014676</v>
      </c>
      <c r="AH72" s="127">
        <v>1191.077075971034</v>
      </c>
      <c r="AI72" s="127">
        <v>1211.8909278062188</v>
      </c>
      <c r="AJ72" s="127">
        <v>1273.7580897041382</v>
      </c>
      <c r="AK72" s="127">
        <v>1312.8197651202167</v>
      </c>
      <c r="AL72" s="127">
        <v>1275.0737020863364</v>
      </c>
      <c r="AM72" s="127">
        <v>1321.2668184239396</v>
      </c>
      <c r="AN72" s="127">
        <v>1334.0058102352809</v>
      </c>
      <c r="AO72" s="127">
        <v>1301.1754382562344</v>
      </c>
      <c r="AP72" s="127">
        <v>1298.1792731866308</v>
      </c>
      <c r="AQ72" s="127">
        <v>1217.0804368987515</v>
      </c>
      <c r="AR72" s="127">
        <v>1311.0047046814873</v>
      </c>
      <c r="AS72" s="127">
        <v>1263.4696074719034</v>
      </c>
      <c r="AT72" s="127">
        <v>1188.3373442126031</v>
      </c>
      <c r="AU72" s="127">
        <v>1257.1102983342864</v>
      </c>
      <c r="AV72" s="127">
        <v>814.0813627112052</v>
      </c>
      <c r="AW72" s="127">
        <v>901.65262974065183</v>
      </c>
      <c r="AX72" s="127">
        <v>957.83734616992308</v>
      </c>
      <c r="AY72" s="127">
        <v>1009.2799452983917</v>
      </c>
      <c r="AZ72" s="127">
        <v>766.65651379847873</v>
      </c>
      <c r="BA72" s="1378">
        <v>833.22295565116133</v>
      </c>
      <c r="BB72" s="127">
        <v>730.50187987596973</v>
      </c>
      <c r="BC72" s="1723">
        <v>658.85995157426476</v>
      </c>
      <c r="BD72" s="347"/>
      <c r="BE72" s="347"/>
      <c r="BF72" s="127"/>
      <c r="BG72" s="347"/>
      <c r="BH72" s="107"/>
    </row>
    <row r="73" spans="15:60">
      <c r="O73" s="249"/>
      <c r="Q73" s="671"/>
      <c r="R73" s="701"/>
      <c r="S73" s="638"/>
      <c r="T73" s="783" t="s">
        <v>233</v>
      </c>
      <c r="V73" s="671"/>
      <c r="W73" s="701"/>
      <c r="X73" s="42"/>
      <c r="Y73" s="783" t="s">
        <v>599</v>
      </c>
      <c r="Z73" s="127"/>
      <c r="AA73" s="127">
        <v>9701.0129937694819</v>
      </c>
      <c r="AB73" s="127">
        <v>10388.495745458922</v>
      </c>
      <c r="AC73" s="127">
        <v>11046.459209070214</v>
      </c>
      <c r="AD73" s="127">
        <v>11407.066133573688</v>
      </c>
      <c r="AE73" s="127">
        <v>12673.64798250995</v>
      </c>
      <c r="AF73" s="127">
        <v>13219.567093020431</v>
      </c>
      <c r="AG73" s="127">
        <v>13874.960320521732</v>
      </c>
      <c r="AH73" s="127">
        <v>14463.086706127482</v>
      </c>
      <c r="AI73" s="127">
        <v>15845.084043842529</v>
      </c>
      <c r="AJ73" s="127">
        <v>16881.668632362216</v>
      </c>
      <c r="AK73" s="127">
        <v>17800.66369331492</v>
      </c>
      <c r="AL73" s="127">
        <v>18054.737677819438</v>
      </c>
      <c r="AM73" s="127">
        <v>19036.254921092703</v>
      </c>
      <c r="AN73" s="127">
        <v>19508.69045639089</v>
      </c>
      <c r="AO73" s="127">
        <v>19988.508065775986</v>
      </c>
      <c r="AP73" s="127">
        <v>20138.157280771091</v>
      </c>
      <c r="AQ73" s="127">
        <v>19690.118802457688</v>
      </c>
      <c r="AR73" s="127">
        <v>20690.16939486147</v>
      </c>
      <c r="AS73" s="127">
        <v>18557.187104096436</v>
      </c>
      <c r="AT73" s="127">
        <v>14017.682137969399</v>
      </c>
      <c r="AU73" s="127">
        <v>13890.911679899196</v>
      </c>
      <c r="AV73" s="127">
        <v>19152.615998860263</v>
      </c>
      <c r="AW73" s="127">
        <v>20202.15874720443</v>
      </c>
      <c r="AX73" s="127">
        <v>19741.799293748303</v>
      </c>
      <c r="AY73" s="127">
        <v>18320.472035553557</v>
      </c>
      <c r="AZ73" s="127">
        <v>17558.103429995772</v>
      </c>
      <c r="BA73" s="1378">
        <v>18576.986505326851</v>
      </c>
      <c r="BB73" s="127">
        <v>19181.437809361742</v>
      </c>
      <c r="BC73" s="1723">
        <v>19894.835613306139</v>
      </c>
      <c r="BD73" s="347"/>
      <c r="BE73" s="347"/>
      <c r="BF73" s="127"/>
      <c r="BG73" s="347"/>
      <c r="BH73" s="107"/>
    </row>
    <row r="74" spans="15:60">
      <c r="O74" s="249"/>
      <c r="Q74" s="671"/>
      <c r="R74" s="701"/>
      <c r="S74" s="689" t="s">
        <v>234</v>
      </c>
      <c r="T74" s="694"/>
      <c r="V74" s="671"/>
      <c r="W74" s="701"/>
      <c r="X74" s="1199" t="s">
        <v>542</v>
      </c>
      <c r="Y74" s="700"/>
      <c r="Z74" s="323"/>
      <c r="AA74" s="450">
        <f>SUM(AA75:AA76)</f>
        <v>39031.027426469758</v>
      </c>
      <c r="AB74" s="450">
        <f>SUM(AB75:AB76)</f>
        <v>37341.543005947751</v>
      </c>
      <c r="AC74" s="450">
        <f t="shared" ref="AC74:BA74" si="52">SUM(AC75:AC76)</f>
        <v>35019.779439314509</v>
      </c>
      <c r="AD74" s="450">
        <f t="shared" si="52"/>
        <v>36887.588544622529</v>
      </c>
      <c r="AE74" s="450">
        <f t="shared" si="52"/>
        <v>38598.980686054907</v>
      </c>
      <c r="AF74" s="450">
        <f t="shared" si="52"/>
        <v>38898.21926817725</v>
      </c>
      <c r="AG74" s="450">
        <f t="shared" si="52"/>
        <v>34399.135159730358</v>
      </c>
      <c r="AH74" s="450">
        <f t="shared" si="52"/>
        <v>36399.75899851109</v>
      </c>
      <c r="AI74" s="450">
        <f t="shared" si="52"/>
        <v>37855.944000932439</v>
      </c>
      <c r="AJ74" s="450">
        <f t="shared" si="52"/>
        <v>39535.539704592498</v>
      </c>
      <c r="AK74" s="450">
        <f t="shared" si="52"/>
        <v>39504.075191005701</v>
      </c>
      <c r="AL74" s="450">
        <f t="shared" si="52"/>
        <v>39091.671009966842</v>
      </c>
      <c r="AM74" s="450">
        <f t="shared" si="52"/>
        <v>38984.929956890272</v>
      </c>
      <c r="AN74" s="450">
        <f t="shared" si="52"/>
        <v>40442.944013390821</v>
      </c>
      <c r="AO74" s="450">
        <f t="shared" si="52"/>
        <v>45300.069173747135</v>
      </c>
      <c r="AP74" s="450">
        <f t="shared" si="52"/>
        <v>48319.630272126931</v>
      </c>
      <c r="AQ74" s="450">
        <f t="shared" si="52"/>
        <v>46595.431157183622</v>
      </c>
      <c r="AR74" s="450">
        <f t="shared" si="52"/>
        <v>42887.836490469337</v>
      </c>
      <c r="AS74" s="450">
        <f t="shared" si="52"/>
        <v>38045.982404234303</v>
      </c>
      <c r="AT74" s="450">
        <f t="shared" si="52"/>
        <v>29323.257295714677</v>
      </c>
      <c r="AU74" s="450">
        <f t="shared" si="52"/>
        <v>28267.536906989251</v>
      </c>
      <c r="AV74" s="450">
        <f t="shared" si="52"/>
        <v>22890.926319731425</v>
      </c>
      <c r="AW74" s="450">
        <f t="shared" si="52"/>
        <v>18694.108842790061</v>
      </c>
      <c r="AX74" s="450">
        <f t="shared" si="52"/>
        <v>25480.360108746958</v>
      </c>
      <c r="AY74" s="450">
        <f t="shared" si="52"/>
        <v>22044.117119280654</v>
      </c>
      <c r="AZ74" s="450">
        <f t="shared" si="52"/>
        <v>19748.517729451276</v>
      </c>
      <c r="BA74" s="1410">
        <f t="shared" si="52"/>
        <v>16326.688956368758</v>
      </c>
      <c r="BB74" s="450">
        <f t="shared" ref="BB74" si="53">SUM(BB75:BB76)</f>
        <v>20989.761149569818</v>
      </c>
      <c r="BC74" s="1760">
        <f t="shared" ref="BC74" si="54">SUM(BC75:BC76)</f>
        <v>17805.502717356714</v>
      </c>
      <c r="BD74" s="634"/>
      <c r="BE74" s="634"/>
      <c r="BF74" s="323"/>
      <c r="BG74" s="469"/>
      <c r="BH74" s="107"/>
    </row>
    <row r="75" spans="15:60">
      <c r="O75" s="249"/>
      <c r="Q75" s="671"/>
      <c r="R75" s="701"/>
      <c r="S75" s="42"/>
      <c r="T75" s="783" t="s">
        <v>235</v>
      </c>
      <c r="V75" s="671"/>
      <c r="W75" s="701"/>
      <c r="X75" s="42"/>
      <c r="Y75" s="783" t="s">
        <v>620</v>
      </c>
      <c r="Z75" s="127"/>
      <c r="AA75" s="127">
        <v>1702.3512692253551</v>
      </c>
      <c r="AB75" s="127">
        <v>1874.9278614790062</v>
      </c>
      <c r="AC75" s="127">
        <v>2047.3380686308597</v>
      </c>
      <c r="AD75" s="127">
        <v>2117.3221039899213</v>
      </c>
      <c r="AE75" s="127">
        <v>2445.5020719463555</v>
      </c>
      <c r="AF75" s="127">
        <v>2554.8251469111101</v>
      </c>
      <c r="AG75" s="127">
        <v>2697.7572166477253</v>
      </c>
      <c r="AH75" s="127">
        <v>2827.9418181430392</v>
      </c>
      <c r="AI75" s="127">
        <v>3050.4872772566209</v>
      </c>
      <c r="AJ75" s="127">
        <v>3350.8679298913239</v>
      </c>
      <c r="AK75" s="127">
        <v>3618.2086497905216</v>
      </c>
      <c r="AL75" s="127">
        <v>3673.0505969909254</v>
      </c>
      <c r="AM75" s="127">
        <v>3946.9603723131418</v>
      </c>
      <c r="AN75" s="127">
        <v>4131.4058607568113</v>
      </c>
      <c r="AO75" s="127">
        <v>4245.298441913963</v>
      </c>
      <c r="AP75" s="127">
        <v>4389.4584227259029</v>
      </c>
      <c r="AQ75" s="127">
        <v>4147.798135132628</v>
      </c>
      <c r="AR75" s="127">
        <v>4437.7446581532467</v>
      </c>
      <c r="AS75" s="127">
        <v>3609.9850845094779</v>
      </c>
      <c r="AT75" s="127">
        <v>4433.5848565982587</v>
      </c>
      <c r="AU75" s="127">
        <v>4632.6231961506455</v>
      </c>
      <c r="AV75" s="127">
        <v>3811.7001374076544</v>
      </c>
      <c r="AW75" s="127">
        <v>4971.7159449164647</v>
      </c>
      <c r="AX75" s="127">
        <v>4432.2648155396046</v>
      </c>
      <c r="AY75" s="127">
        <v>4376.0833153873727</v>
      </c>
      <c r="AZ75" s="127">
        <v>4196.8208880456914</v>
      </c>
      <c r="BA75" s="1378">
        <v>4130.6395980905618</v>
      </c>
      <c r="BB75" s="127">
        <v>4102.2287730610215</v>
      </c>
      <c r="BC75" s="1723">
        <v>3649.4272908840035</v>
      </c>
      <c r="BD75" s="347"/>
      <c r="BE75" s="347"/>
      <c r="BF75" s="127"/>
      <c r="BG75" s="347"/>
      <c r="BH75" s="107"/>
    </row>
    <row r="76" spans="15:60">
      <c r="O76" s="249"/>
      <c r="Q76" s="671"/>
      <c r="R76" s="702"/>
      <c r="S76" s="45"/>
      <c r="T76" s="785" t="s">
        <v>236</v>
      </c>
      <c r="V76" s="671"/>
      <c r="W76" s="702"/>
      <c r="X76" s="45"/>
      <c r="Y76" s="783" t="s">
        <v>600</v>
      </c>
      <c r="Z76" s="127"/>
      <c r="AA76" s="127">
        <v>37328.676157244401</v>
      </c>
      <c r="AB76" s="127">
        <v>35466.615144468742</v>
      </c>
      <c r="AC76" s="127">
        <v>32972.441370683649</v>
      </c>
      <c r="AD76" s="127">
        <v>34770.266440632608</v>
      </c>
      <c r="AE76" s="127">
        <v>36153.47861410855</v>
      </c>
      <c r="AF76" s="127">
        <v>36343.394121266138</v>
      </c>
      <c r="AG76" s="127">
        <v>31701.377943082636</v>
      </c>
      <c r="AH76" s="127">
        <v>33571.817180368053</v>
      </c>
      <c r="AI76" s="127">
        <v>34805.456723675816</v>
      </c>
      <c r="AJ76" s="127">
        <v>36184.671774701172</v>
      </c>
      <c r="AK76" s="127">
        <v>35885.866541215182</v>
      </c>
      <c r="AL76" s="127">
        <v>35418.620412975913</v>
      </c>
      <c r="AM76" s="127">
        <v>35037.969584577128</v>
      </c>
      <c r="AN76" s="127">
        <v>36311.538152634013</v>
      </c>
      <c r="AO76" s="127">
        <v>41054.770731833174</v>
      </c>
      <c r="AP76" s="127">
        <v>43930.171849401027</v>
      </c>
      <c r="AQ76" s="127">
        <v>42447.633022050992</v>
      </c>
      <c r="AR76" s="127">
        <v>38450.091832316088</v>
      </c>
      <c r="AS76" s="127">
        <v>34435.997319724826</v>
      </c>
      <c r="AT76" s="127">
        <v>24889.672439116417</v>
      </c>
      <c r="AU76" s="127">
        <v>23634.913710838606</v>
      </c>
      <c r="AV76" s="127">
        <v>19079.226182323771</v>
      </c>
      <c r="AW76" s="127">
        <v>13722.392897873598</v>
      </c>
      <c r="AX76" s="127">
        <v>21048.095293207352</v>
      </c>
      <c r="AY76" s="127">
        <v>17668.033803893282</v>
      </c>
      <c r="AZ76" s="127">
        <v>15551.696841405586</v>
      </c>
      <c r="BA76" s="1378">
        <v>12196.049358278196</v>
      </c>
      <c r="BB76" s="127">
        <v>16887.532376508796</v>
      </c>
      <c r="BC76" s="1723">
        <v>14156.075426472711</v>
      </c>
      <c r="BD76" s="347"/>
      <c r="BE76" s="347"/>
      <c r="BF76" s="127"/>
      <c r="BG76" s="347"/>
      <c r="BH76" s="107"/>
    </row>
    <row r="77" spans="15:60">
      <c r="O77" s="249"/>
      <c r="Q77" s="671"/>
      <c r="R77" s="703" t="s">
        <v>119</v>
      </c>
      <c r="S77" s="704"/>
      <c r="T77" s="705"/>
      <c r="V77" s="671"/>
      <c r="W77" s="703" t="s">
        <v>453</v>
      </c>
      <c r="X77" s="704"/>
      <c r="Y77" s="705"/>
      <c r="Z77" s="129"/>
      <c r="AA77" s="270">
        <f>SUM(AA78,AA92)</f>
        <v>207273.97127957264</v>
      </c>
      <c r="AB77" s="270">
        <f>SUM(AB78,AB92)</f>
        <v>219210.50474000239</v>
      </c>
      <c r="AC77" s="270">
        <f t="shared" ref="AC77:BA77" si="55">SUM(AC78,AC92)</f>
        <v>225943.68959210202</v>
      </c>
      <c r="AD77" s="270">
        <f t="shared" si="55"/>
        <v>229419.97430766869</v>
      </c>
      <c r="AE77" s="270">
        <f t="shared" si="55"/>
        <v>239265.1705420689</v>
      </c>
      <c r="AF77" s="270">
        <f t="shared" si="55"/>
        <v>248415.02920168603</v>
      </c>
      <c r="AG77" s="270">
        <f t="shared" si="55"/>
        <v>255039.76109599287</v>
      </c>
      <c r="AH77" s="270">
        <f t="shared" si="55"/>
        <v>256647.35322655443</v>
      </c>
      <c r="AI77" s="270">
        <f t="shared" si="55"/>
        <v>254496.05341613514</v>
      </c>
      <c r="AJ77" s="270">
        <f t="shared" si="55"/>
        <v>258874.0804857522</v>
      </c>
      <c r="AK77" s="270">
        <f t="shared" si="55"/>
        <v>258321.61423827327</v>
      </c>
      <c r="AL77" s="270">
        <f t="shared" si="55"/>
        <v>262443.42347333301</v>
      </c>
      <c r="AM77" s="270">
        <f t="shared" si="55"/>
        <v>259243.59259277183</v>
      </c>
      <c r="AN77" s="270">
        <f t="shared" si="55"/>
        <v>255605.00882002834</v>
      </c>
      <c r="AO77" s="270">
        <f t="shared" si="55"/>
        <v>249498.4921012398</v>
      </c>
      <c r="AP77" s="270">
        <f t="shared" si="55"/>
        <v>244161.30008917092</v>
      </c>
      <c r="AQ77" s="270">
        <f t="shared" si="55"/>
        <v>241264.48873863241</v>
      </c>
      <c r="AR77" s="270">
        <f t="shared" si="55"/>
        <v>239243.4379570412</v>
      </c>
      <c r="AS77" s="270">
        <f t="shared" si="55"/>
        <v>231564.14894510218</v>
      </c>
      <c r="AT77" s="270">
        <f t="shared" si="55"/>
        <v>227942.46879110992</v>
      </c>
      <c r="AU77" s="270">
        <f t="shared" si="55"/>
        <v>228778.23592578035</v>
      </c>
      <c r="AV77" s="270">
        <f t="shared" si="55"/>
        <v>225177.01596979878</v>
      </c>
      <c r="AW77" s="270">
        <f t="shared" si="55"/>
        <v>226971.09474386601</v>
      </c>
      <c r="AX77" s="270">
        <f t="shared" si="55"/>
        <v>224242.17016764169</v>
      </c>
      <c r="AY77" s="270">
        <f t="shared" si="55"/>
        <v>218871.32334349156</v>
      </c>
      <c r="AZ77" s="270">
        <f t="shared" si="55"/>
        <v>217396.90826436953</v>
      </c>
      <c r="BA77" s="1382">
        <f t="shared" si="55"/>
        <v>215297.1780570618</v>
      </c>
      <c r="BB77" s="270">
        <f t="shared" ref="BB77" si="56">SUM(BB78,BB92)</f>
        <v>213440.57034400894</v>
      </c>
      <c r="BC77" s="1726">
        <f t="shared" ref="BC77" si="57">SUM(BC78,BC92)</f>
        <v>210418.07866358222</v>
      </c>
      <c r="BD77" s="349"/>
      <c r="BE77" s="349"/>
      <c r="BF77" s="270"/>
      <c r="BG77" s="349"/>
      <c r="BH77" s="107"/>
    </row>
    <row r="78" spans="15:60">
      <c r="O78" s="249"/>
      <c r="Q78" s="671"/>
      <c r="R78" s="706"/>
      <c r="S78" s="703" t="s">
        <v>237</v>
      </c>
      <c r="T78" s="705"/>
      <c r="V78" s="671"/>
      <c r="W78" s="706"/>
      <c r="X78" s="703" t="s">
        <v>554</v>
      </c>
      <c r="Y78" s="705"/>
      <c r="Z78" s="129"/>
      <c r="AA78" s="270">
        <f>SUM(AA79,AA89,AA90,AA91)</f>
        <v>105689.84356409605</v>
      </c>
      <c r="AB78" s="270">
        <f>SUM(AB79,AB89,AB90,AB91)</f>
        <v>113598.92095978162</v>
      </c>
      <c r="AC78" s="270">
        <f t="shared" ref="AC78:BA78" si="58">SUM(AC79,AC89,AC90,AC91)</f>
        <v>119937.18825807575</v>
      </c>
      <c r="AD78" s="270">
        <f t="shared" si="58"/>
        <v>123246.70857962772</v>
      </c>
      <c r="AE78" s="270">
        <f t="shared" si="58"/>
        <v>128984.39358323519</v>
      </c>
      <c r="AF78" s="270">
        <f t="shared" si="58"/>
        <v>135872.56428748637</v>
      </c>
      <c r="AG78" s="270">
        <f t="shared" si="58"/>
        <v>141594.17115230166</v>
      </c>
      <c r="AH78" s="270">
        <f t="shared" si="58"/>
        <v>145940.4069441536</v>
      </c>
      <c r="AI78" s="270">
        <f t="shared" si="58"/>
        <v>146319.93096056025</v>
      </c>
      <c r="AJ78" s="270">
        <f t="shared" si="58"/>
        <v>151162.47078065953</v>
      </c>
      <c r="AK78" s="270">
        <f t="shared" si="58"/>
        <v>151246.80631343948</v>
      </c>
      <c r="AL78" s="270">
        <f t="shared" si="58"/>
        <v>155694.23770570187</v>
      </c>
      <c r="AM78" s="270">
        <f t="shared" si="58"/>
        <v>156080.72771786252</v>
      </c>
      <c r="AN78" s="270">
        <f t="shared" si="58"/>
        <v>154269.94281598352</v>
      </c>
      <c r="AO78" s="270">
        <f t="shared" si="58"/>
        <v>148779.45319999679</v>
      </c>
      <c r="AP78" s="270">
        <f t="shared" si="58"/>
        <v>144301.96693319044</v>
      </c>
      <c r="AQ78" s="270">
        <f t="shared" si="58"/>
        <v>140775.8454569162</v>
      </c>
      <c r="AR78" s="270">
        <f t="shared" si="58"/>
        <v>140450.8005906599</v>
      </c>
      <c r="AS78" s="270">
        <f t="shared" si="58"/>
        <v>135749.27095868651</v>
      </c>
      <c r="AT78" s="270">
        <f t="shared" si="58"/>
        <v>136743.52226341856</v>
      </c>
      <c r="AU78" s="270">
        <f t="shared" si="58"/>
        <v>136325.39838944934</v>
      </c>
      <c r="AV78" s="270">
        <f t="shared" si="58"/>
        <v>135911.24566171577</v>
      </c>
      <c r="AW78" s="270">
        <f t="shared" si="58"/>
        <v>137727.30245679698</v>
      </c>
      <c r="AX78" s="270">
        <f t="shared" si="58"/>
        <v>134752.39438545573</v>
      </c>
      <c r="AY78" s="270">
        <f t="shared" si="58"/>
        <v>129440.1115205211</v>
      </c>
      <c r="AZ78" s="270">
        <f t="shared" si="58"/>
        <v>128637.15701828603</v>
      </c>
      <c r="BA78" s="1382">
        <f t="shared" si="58"/>
        <v>127926.08951551765</v>
      </c>
      <c r="BB78" s="270">
        <f t="shared" ref="BB78" si="59">SUM(BB79,BB89,BB90,BB91)</f>
        <v>126947.75352069014</v>
      </c>
      <c r="BC78" s="1726">
        <f t="shared" ref="BC78" si="60">SUM(BC79,BC89,BC90,BC91)</f>
        <v>124765.06626383988</v>
      </c>
      <c r="BD78" s="349"/>
      <c r="BE78" s="349"/>
      <c r="BF78" s="270"/>
      <c r="BG78" s="349"/>
      <c r="BH78" s="107"/>
    </row>
    <row r="79" spans="15:60">
      <c r="O79" s="249"/>
      <c r="Q79" s="671"/>
      <c r="R79" s="707"/>
      <c r="S79" s="707"/>
      <c r="T79" s="708" t="s">
        <v>238</v>
      </c>
      <c r="V79" s="671"/>
      <c r="W79" s="707"/>
      <c r="X79" s="707"/>
      <c r="Y79" s="708" t="s">
        <v>544</v>
      </c>
      <c r="Z79" s="320"/>
      <c r="AA79" s="320">
        <f>SUM(AA80,AA85,AA88)</f>
        <v>88137.252680764592</v>
      </c>
      <c r="AB79" s="320">
        <f>SUM(AB80,AB85,AB88)</f>
        <v>94790.473828907518</v>
      </c>
      <c r="AC79" s="320">
        <f t="shared" ref="AC79:BA79" si="61">SUM(AC80,AC85,AC88)</f>
        <v>100709.66947220772</v>
      </c>
      <c r="AD79" s="320">
        <f t="shared" si="61"/>
        <v>103836.93006983597</v>
      </c>
      <c r="AE79" s="320">
        <f t="shared" si="61"/>
        <v>108770.35926473448</v>
      </c>
      <c r="AF79" s="320">
        <f t="shared" si="61"/>
        <v>114690.88814577434</v>
      </c>
      <c r="AG79" s="320">
        <f t="shared" si="61"/>
        <v>120174.69398091784</v>
      </c>
      <c r="AH79" s="320">
        <f t="shared" si="61"/>
        <v>122962.55096351146</v>
      </c>
      <c r="AI79" s="320">
        <f t="shared" si="61"/>
        <v>125166.89016650022</v>
      </c>
      <c r="AJ79" s="320">
        <f t="shared" si="61"/>
        <v>130136.11813998982</v>
      </c>
      <c r="AK79" s="320">
        <f t="shared" si="61"/>
        <v>130335.31614388552</v>
      </c>
      <c r="AL79" s="320">
        <f t="shared" si="61"/>
        <v>135295.40176723409</v>
      </c>
      <c r="AM79" s="320">
        <f t="shared" si="61"/>
        <v>134531.42445764295</v>
      </c>
      <c r="AN79" s="320">
        <f t="shared" si="61"/>
        <v>132341.31761821278</v>
      </c>
      <c r="AO79" s="320">
        <f t="shared" si="61"/>
        <v>127965.88102922549</v>
      </c>
      <c r="AP79" s="320">
        <f t="shared" si="61"/>
        <v>123237.1143564883</v>
      </c>
      <c r="AQ79" s="320">
        <f t="shared" si="61"/>
        <v>119996.68905123715</v>
      </c>
      <c r="AR79" s="320">
        <f t="shared" si="61"/>
        <v>119594.35220487541</v>
      </c>
      <c r="AS79" s="320">
        <f t="shared" si="61"/>
        <v>115857.11161506874</v>
      </c>
      <c r="AT79" s="320">
        <f t="shared" si="61"/>
        <v>117849.45118847114</v>
      </c>
      <c r="AU79" s="320">
        <f t="shared" si="61"/>
        <v>117798.80347951667</v>
      </c>
      <c r="AV79" s="320">
        <f t="shared" si="61"/>
        <v>116462.05074599716</v>
      </c>
      <c r="AW79" s="320">
        <f t="shared" si="61"/>
        <v>116788.12893559261</v>
      </c>
      <c r="AX79" s="320">
        <f t="shared" si="61"/>
        <v>113146.37404379409</v>
      </c>
      <c r="AY79" s="320">
        <f t="shared" si="61"/>
        <v>108255.27316079753</v>
      </c>
      <c r="AZ79" s="320">
        <f t="shared" si="61"/>
        <v>107816.72391435927</v>
      </c>
      <c r="BA79" s="1411">
        <f t="shared" si="61"/>
        <v>107241.46845634114</v>
      </c>
      <c r="BB79" s="320">
        <f t="shared" ref="BB79" si="62">SUM(BB80,BB85,BB88)</f>
        <v>106272.20891998998</v>
      </c>
      <c r="BC79" s="1761">
        <f t="shared" ref="BC79" si="63">SUM(BC80,BC85,BC88)</f>
        <v>104340.45144041565</v>
      </c>
      <c r="BD79" s="633"/>
      <c r="BE79" s="633"/>
      <c r="BF79" s="324"/>
      <c r="BG79" s="476"/>
      <c r="BH79" s="107"/>
    </row>
    <row r="80" spans="15:60">
      <c r="O80" s="249"/>
      <c r="Q80" s="671"/>
      <c r="R80" s="709"/>
      <c r="S80" s="707"/>
      <c r="T80" s="127" t="s">
        <v>239</v>
      </c>
      <c r="V80" s="671"/>
      <c r="W80" s="709"/>
      <c r="X80" s="707"/>
      <c r="Y80" s="127" t="s">
        <v>739</v>
      </c>
      <c r="Z80" s="127"/>
      <c r="AA80" s="127">
        <v>81726.455640564673</v>
      </c>
      <c r="AB80" s="127">
        <v>88611.585538604151</v>
      </c>
      <c r="AC80" s="127">
        <v>94646.60547293417</v>
      </c>
      <c r="AD80" s="127">
        <v>97904.277996614255</v>
      </c>
      <c r="AE80" s="127">
        <v>102712.55770415075</v>
      </c>
      <c r="AF80" s="127">
        <v>108811.4750180197</v>
      </c>
      <c r="AG80" s="127">
        <v>114426.87456024585</v>
      </c>
      <c r="AH80" s="127">
        <v>117375.75903999236</v>
      </c>
      <c r="AI80" s="127">
        <v>119652.21260445242</v>
      </c>
      <c r="AJ80" s="127">
        <v>124617.68748048824</v>
      </c>
      <c r="AK80" s="127">
        <v>125039.0756071653</v>
      </c>
      <c r="AL80" s="127">
        <v>129888.810718163</v>
      </c>
      <c r="AM80" s="127">
        <v>129341.15829305137</v>
      </c>
      <c r="AN80" s="127">
        <v>127046.19494259694</v>
      </c>
      <c r="AO80" s="127">
        <v>122463.81102364513</v>
      </c>
      <c r="AP80" s="127">
        <v>117672.84458303083</v>
      </c>
      <c r="AQ80" s="127">
        <v>114373.40514454208</v>
      </c>
      <c r="AR80" s="127">
        <v>113988.4528853543</v>
      </c>
      <c r="AS80" s="127">
        <v>110428.609910131</v>
      </c>
      <c r="AT80" s="127">
        <v>112574.07846839644</v>
      </c>
      <c r="AU80" s="127">
        <v>112362.50263999848</v>
      </c>
      <c r="AV80" s="127">
        <v>111178.20551520161</v>
      </c>
      <c r="AW80" s="127">
        <v>111428.48931894969</v>
      </c>
      <c r="AX80" s="127">
        <v>107805.48574601529</v>
      </c>
      <c r="AY80" s="127">
        <v>102952.71233211101</v>
      </c>
      <c r="AZ80" s="127">
        <v>102562.79318396069</v>
      </c>
      <c r="BA80" s="1378">
        <v>102084.67708378995</v>
      </c>
      <c r="BB80" s="127">
        <v>101304.872259168</v>
      </c>
      <c r="BC80" s="1723">
        <v>99454.116125381493</v>
      </c>
      <c r="BD80" s="347"/>
      <c r="BE80" s="347"/>
      <c r="BF80" s="127"/>
      <c r="BG80" s="347"/>
      <c r="BH80" s="107"/>
    </row>
    <row r="81" spans="15:60">
      <c r="O81" s="249"/>
      <c r="Q81" s="671"/>
      <c r="R81" s="709"/>
      <c r="S81" s="707"/>
      <c r="T81" s="127" t="s">
        <v>240</v>
      </c>
      <c r="V81" s="671"/>
      <c r="W81" s="709"/>
      <c r="X81" s="707"/>
      <c r="Y81" s="127" t="s">
        <v>740</v>
      </c>
      <c r="Z81" s="127"/>
      <c r="AA81" s="127">
        <v>76553.483562752517</v>
      </c>
      <c r="AB81" s="127">
        <v>83299.026611199602</v>
      </c>
      <c r="AC81" s="127">
        <v>89399.608041964617</v>
      </c>
      <c r="AD81" s="127">
        <v>92721.881026931878</v>
      </c>
      <c r="AE81" s="127">
        <v>97535.63781296229</v>
      </c>
      <c r="AF81" s="127">
        <v>103603.53520040888</v>
      </c>
      <c r="AG81" s="127">
        <v>109262.36972988675</v>
      </c>
      <c r="AH81" s="127">
        <v>112262.80694655392</v>
      </c>
      <c r="AI81" s="127">
        <v>114602.33690829344</v>
      </c>
      <c r="AJ81" s="127">
        <v>119621.81957836781</v>
      </c>
      <c r="AK81" s="127">
        <v>120009.82212287211</v>
      </c>
      <c r="AL81" s="127">
        <v>124933.13990524066</v>
      </c>
      <c r="AM81" s="127">
        <v>124320.35677601853</v>
      </c>
      <c r="AN81" s="127">
        <v>122109.09268493245</v>
      </c>
      <c r="AO81" s="127">
        <v>117820.30748157714</v>
      </c>
      <c r="AP81" s="127">
        <v>113108.99360751433</v>
      </c>
      <c r="AQ81" s="127">
        <v>109852.07064353976</v>
      </c>
      <c r="AR81" s="127">
        <v>109591.52703406441</v>
      </c>
      <c r="AS81" s="127">
        <v>106225.03076197515</v>
      </c>
      <c r="AT81" s="127">
        <v>108461.51424879854</v>
      </c>
      <c r="AU81" s="127">
        <v>108480.6443311762</v>
      </c>
      <c r="AV81" s="127">
        <v>107540.36085013399</v>
      </c>
      <c r="AW81" s="127">
        <v>107928.35345690463</v>
      </c>
      <c r="AX81" s="127">
        <v>104457.20147209156</v>
      </c>
      <c r="AY81" s="127">
        <v>99737.1453457647</v>
      </c>
      <c r="AZ81" s="127">
        <v>99496.68250210429</v>
      </c>
      <c r="BA81" s="1378">
        <v>99257.772527497538</v>
      </c>
      <c r="BB81" s="127">
        <v>98614.362794458939</v>
      </c>
      <c r="BC81" s="1723">
        <v>96971.218665692431</v>
      </c>
      <c r="BD81" s="347"/>
      <c r="BE81" s="347"/>
      <c r="BF81" s="127"/>
      <c r="BG81" s="347"/>
      <c r="BH81" s="107"/>
    </row>
    <row r="82" spans="15:60">
      <c r="O82" s="249"/>
      <c r="Q82" s="671"/>
      <c r="R82" s="709"/>
      <c r="S82" s="707"/>
      <c r="T82" s="127" t="s">
        <v>241</v>
      </c>
      <c r="V82" s="671"/>
      <c r="W82" s="709"/>
      <c r="X82" s="707"/>
      <c r="Y82" s="127" t="s">
        <v>741</v>
      </c>
      <c r="Z82" s="127"/>
      <c r="AA82" s="127">
        <v>49372.017232805098</v>
      </c>
      <c r="AB82" s="127">
        <v>49280.402124618282</v>
      </c>
      <c r="AC82" s="127">
        <v>56850.618488698397</v>
      </c>
      <c r="AD82" s="127">
        <v>60983.942641013578</v>
      </c>
      <c r="AE82" s="127">
        <v>67409.795486607749</v>
      </c>
      <c r="AF82" s="127">
        <v>67759.248757984155</v>
      </c>
      <c r="AG82" s="127">
        <v>73199.554094671796</v>
      </c>
      <c r="AH82" s="127">
        <v>67041.999342289506</v>
      </c>
      <c r="AI82" s="127">
        <v>71575.605619648297</v>
      </c>
      <c r="AJ82" s="127">
        <v>75408.408211354967</v>
      </c>
      <c r="AK82" s="127">
        <v>77569.829714762178</v>
      </c>
      <c r="AL82" s="127">
        <v>76881.540471962202</v>
      </c>
      <c r="AM82" s="127">
        <v>78125.676478101421</v>
      </c>
      <c r="AN82" s="127">
        <v>79561.82602275387</v>
      </c>
      <c r="AO82" s="127">
        <v>78122.97438004626</v>
      </c>
      <c r="AP82" s="127">
        <v>76217.56347757086</v>
      </c>
      <c r="AQ82" s="127">
        <v>74345.086675716928</v>
      </c>
      <c r="AR82" s="127">
        <v>73127.22275311478</v>
      </c>
      <c r="AS82" s="127">
        <v>73477.374535180104</v>
      </c>
      <c r="AT82" s="127">
        <v>69499.58048890908</v>
      </c>
      <c r="AU82" s="127">
        <v>69213.637973208359</v>
      </c>
      <c r="AV82" s="127">
        <v>67146.220375911027</v>
      </c>
      <c r="AW82" s="127">
        <v>68645.746889903297</v>
      </c>
      <c r="AX82" s="127">
        <v>66012.18996197221</v>
      </c>
      <c r="AY82" s="127">
        <v>61864.526759882858</v>
      </c>
      <c r="AZ82" s="127">
        <v>62044.248086354593</v>
      </c>
      <c r="BA82" s="1378">
        <v>59418.612243624761</v>
      </c>
      <c r="BB82" s="127">
        <v>60698.80833654134</v>
      </c>
      <c r="BC82" s="1723">
        <v>61942.006301051908</v>
      </c>
      <c r="BD82" s="347"/>
      <c r="BE82" s="347"/>
      <c r="BF82" s="127"/>
      <c r="BG82" s="347"/>
      <c r="BH82" s="107"/>
    </row>
    <row r="83" spans="15:60">
      <c r="O83" s="249"/>
      <c r="Q83" s="671"/>
      <c r="R83" s="709"/>
      <c r="S83" s="707"/>
      <c r="T83" s="127" t="s">
        <v>242</v>
      </c>
      <c r="V83" s="671"/>
      <c r="W83" s="709"/>
      <c r="X83" s="707"/>
      <c r="Y83" s="127" t="s">
        <v>742</v>
      </c>
      <c r="Z83" s="127"/>
      <c r="AA83" s="127">
        <v>27181.466329947405</v>
      </c>
      <c r="AB83" s="127">
        <v>34018.624486581328</v>
      </c>
      <c r="AC83" s="127">
        <v>32548.989553266227</v>
      </c>
      <c r="AD83" s="127">
        <v>31737.938385918296</v>
      </c>
      <c r="AE83" s="127">
        <v>30125.842326354534</v>
      </c>
      <c r="AF83" s="127">
        <v>35844.286442424709</v>
      </c>
      <c r="AG83" s="127">
        <v>36062.81563521496</v>
      </c>
      <c r="AH83" s="127">
        <v>45220.807604264424</v>
      </c>
      <c r="AI83" s="127">
        <v>43026.73128864514</v>
      </c>
      <c r="AJ83" s="127">
        <v>44213.411367012857</v>
      </c>
      <c r="AK83" s="127">
        <v>42439.992408109909</v>
      </c>
      <c r="AL83" s="127">
        <v>48051.599433278476</v>
      </c>
      <c r="AM83" s="127">
        <v>46194.680297917126</v>
      </c>
      <c r="AN83" s="127">
        <v>42547.266662178532</v>
      </c>
      <c r="AO83" s="127">
        <v>39697.333101530872</v>
      </c>
      <c r="AP83" s="127">
        <v>36891.430129943496</v>
      </c>
      <c r="AQ83" s="127">
        <v>35506.983967822831</v>
      </c>
      <c r="AR83" s="127">
        <v>36464.304280949618</v>
      </c>
      <c r="AS83" s="127">
        <v>32747.656226795058</v>
      </c>
      <c r="AT83" s="127">
        <v>38961.933759889449</v>
      </c>
      <c r="AU83" s="127">
        <v>39267.006357967846</v>
      </c>
      <c r="AV83" s="127">
        <v>40394.140474222964</v>
      </c>
      <c r="AW83" s="127">
        <v>39282.606567001356</v>
      </c>
      <c r="AX83" s="127">
        <v>38445.011510119344</v>
      </c>
      <c r="AY83" s="127">
        <v>37872.618585881857</v>
      </c>
      <c r="AZ83" s="127">
        <v>37452.434415749703</v>
      </c>
      <c r="BA83" s="1378">
        <v>39839.16028387277</v>
      </c>
      <c r="BB83" s="127">
        <v>37915.554457917584</v>
      </c>
      <c r="BC83" s="1723">
        <v>35029.212364640538</v>
      </c>
      <c r="BD83" s="347"/>
      <c r="BE83" s="347"/>
      <c r="BF83" s="127"/>
      <c r="BG83" s="347"/>
      <c r="BH83" s="107"/>
    </row>
    <row r="84" spans="15:60">
      <c r="O84" s="249"/>
      <c r="Q84" s="671"/>
      <c r="R84" s="709"/>
      <c r="S84" s="707"/>
      <c r="T84" s="127" t="s">
        <v>243</v>
      </c>
      <c r="V84" s="671"/>
      <c r="W84" s="709"/>
      <c r="X84" s="707"/>
      <c r="Y84" s="127" t="s">
        <v>743</v>
      </c>
      <c r="Z84" s="127"/>
      <c r="AA84" s="127">
        <v>5172.9720778121819</v>
      </c>
      <c r="AB84" s="127">
        <v>5312.5589274045396</v>
      </c>
      <c r="AC84" s="127">
        <v>5246.9974309695654</v>
      </c>
      <c r="AD84" s="127">
        <v>5182.3969696823724</v>
      </c>
      <c r="AE84" s="127">
        <v>5176.9198911884578</v>
      </c>
      <c r="AF84" s="127">
        <v>5207.9398176108371</v>
      </c>
      <c r="AG84" s="127">
        <v>5164.5048303591066</v>
      </c>
      <c r="AH84" s="127">
        <v>5112.9520934384436</v>
      </c>
      <c r="AI84" s="127">
        <v>5049.875696158977</v>
      </c>
      <c r="AJ84" s="127">
        <v>4995.867902120408</v>
      </c>
      <c r="AK84" s="127">
        <v>5029.2534842931782</v>
      </c>
      <c r="AL84" s="127">
        <v>4955.670812922328</v>
      </c>
      <c r="AM84" s="127">
        <v>5020.801517032869</v>
      </c>
      <c r="AN84" s="127">
        <v>4937.1022576645028</v>
      </c>
      <c r="AO84" s="127">
        <v>4643.5035420680024</v>
      </c>
      <c r="AP84" s="127">
        <v>4563.850975516496</v>
      </c>
      <c r="AQ84" s="127">
        <v>4521.3345010023249</v>
      </c>
      <c r="AR84" s="127">
        <v>4396.9258512898978</v>
      </c>
      <c r="AS84" s="127">
        <v>4203.5791481558481</v>
      </c>
      <c r="AT84" s="127">
        <v>4112.564219597909</v>
      </c>
      <c r="AU84" s="127">
        <v>3881.858308822279</v>
      </c>
      <c r="AV84" s="127">
        <v>3637.8446650676096</v>
      </c>
      <c r="AW84" s="127">
        <v>3500.1358620450542</v>
      </c>
      <c r="AX84" s="127">
        <v>3348.284273923714</v>
      </c>
      <c r="AY84" s="127">
        <v>3215.5669863462967</v>
      </c>
      <c r="AZ84" s="127">
        <v>3066.1106818564062</v>
      </c>
      <c r="BA84" s="1378">
        <v>2826.9045562924262</v>
      </c>
      <c r="BB84" s="127">
        <v>2690.5094647090677</v>
      </c>
      <c r="BC84" s="1723">
        <v>2482.8974596890439</v>
      </c>
      <c r="BD84" s="347"/>
      <c r="BE84" s="347"/>
      <c r="BF84" s="127"/>
      <c r="BG84" s="347"/>
      <c r="BH84" s="107"/>
    </row>
    <row r="85" spans="15:60">
      <c r="O85" s="249"/>
      <c r="Q85" s="671"/>
      <c r="R85" s="709"/>
      <c r="S85" s="707"/>
      <c r="T85" s="127" t="s">
        <v>244</v>
      </c>
      <c r="V85" s="671"/>
      <c r="W85" s="709"/>
      <c r="X85" s="707"/>
      <c r="Y85" s="127" t="s">
        <v>744</v>
      </c>
      <c r="Z85" s="127"/>
      <c r="AA85" s="127">
        <v>5036.764629599038</v>
      </c>
      <c r="AB85" s="127">
        <v>4873.3618728965148</v>
      </c>
      <c r="AC85" s="127">
        <v>4793.2442051156004</v>
      </c>
      <c r="AD85" s="127">
        <v>4845.6805984785187</v>
      </c>
      <c r="AE85" s="127">
        <v>4997.0643523063991</v>
      </c>
      <c r="AF85" s="127">
        <v>4937.1225206532063</v>
      </c>
      <c r="AG85" s="127">
        <v>4831.7695946937365</v>
      </c>
      <c r="AH85" s="127">
        <v>4738.9365597319083</v>
      </c>
      <c r="AI85" s="127">
        <v>4686.7704981420711</v>
      </c>
      <c r="AJ85" s="127">
        <v>4702.4513810322023</v>
      </c>
      <c r="AK85" s="127">
        <v>4500.5111316468829</v>
      </c>
      <c r="AL85" s="127">
        <v>4592.063912971299</v>
      </c>
      <c r="AM85" s="127">
        <v>4376.8634394298042</v>
      </c>
      <c r="AN85" s="127">
        <v>4445.5495773428074</v>
      </c>
      <c r="AO85" s="127">
        <v>4644.2405999830862</v>
      </c>
      <c r="AP85" s="127">
        <v>4679.0841935098279</v>
      </c>
      <c r="AQ85" s="127">
        <v>4720.3250031869757</v>
      </c>
      <c r="AR85" s="127">
        <v>4702.1905004969867</v>
      </c>
      <c r="AS85" s="127">
        <v>4526.5478010414054</v>
      </c>
      <c r="AT85" s="127">
        <v>4380.4142171537078</v>
      </c>
      <c r="AU85" s="127">
        <v>4567.7932163548157</v>
      </c>
      <c r="AV85" s="127">
        <v>4444.6403185319132</v>
      </c>
      <c r="AW85" s="127">
        <v>4513.141142050431</v>
      </c>
      <c r="AX85" s="127">
        <v>4503.7184016521833</v>
      </c>
      <c r="AY85" s="127">
        <v>4454.6359752968601</v>
      </c>
      <c r="AZ85" s="127">
        <v>4385.8853900424619</v>
      </c>
      <c r="BA85" s="1378">
        <v>4292.0719909081108</v>
      </c>
      <c r="BB85" s="127">
        <v>4170.9380281549866</v>
      </c>
      <c r="BC85" s="1723">
        <v>4099.4805498887099</v>
      </c>
      <c r="BD85" s="347"/>
      <c r="BE85" s="347"/>
      <c r="BF85" s="127"/>
      <c r="BG85" s="347"/>
      <c r="BH85" s="107"/>
    </row>
    <row r="86" spans="15:60">
      <c r="O86" s="249"/>
      <c r="Q86" s="671"/>
      <c r="R86" s="709"/>
      <c r="S86" s="707"/>
      <c r="T86" s="127" t="s">
        <v>245</v>
      </c>
      <c r="V86" s="671"/>
      <c r="W86" s="709"/>
      <c r="X86" s="707"/>
      <c r="Y86" s="127" t="s">
        <v>745</v>
      </c>
      <c r="Z86" s="127"/>
      <c r="AA86" s="127">
        <v>1085.7486369020442</v>
      </c>
      <c r="AB86" s="127">
        <v>1092.8983222681718</v>
      </c>
      <c r="AC86" s="127">
        <v>1048.9826606626475</v>
      </c>
      <c r="AD86" s="127">
        <v>1019.6720623312128</v>
      </c>
      <c r="AE86" s="127">
        <v>1011.9961989665181</v>
      </c>
      <c r="AF86" s="127">
        <v>968.36524756252174</v>
      </c>
      <c r="AG86" s="127">
        <v>930.95685490419532</v>
      </c>
      <c r="AH86" s="127">
        <v>897.62043270063987</v>
      </c>
      <c r="AI86" s="127">
        <v>848.81831727773795</v>
      </c>
      <c r="AJ86" s="127">
        <v>872.49833463605341</v>
      </c>
      <c r="AK86" s="127">
        <v>848.73668369339612</v>
      </c>
      <c r="AL86" s="127">
        <v>885.46828218220503</v>
      </c>
      <c r="AM86" s="127">
        <v>795.62168148218836</v>
      </c>
      <c r="AN86" s="127">
        <v>768.06823101329041</v>
      </c>
      <c r="AO86" s="127">
        <v>794.44790579733626</v>
      </c>
      <c r="AP86" s="127">
        <v>801.65034571977333</v>
      </c>
      <c r="AQ86" s="127">
        <v>821.55466853947541</v>
      </c>
      <c r="AR86" s="127">
        <v>850.33395274133159</v>
      </c>
      <c r="AS86" s="127">
        <v>776.57784208588885</v>
      </c>
      <c r="AT86" s="127">
        <v>783.40033572566222</v>
      </c>
      <c r="AU86" s="127">
        <v>791.45973118551183</v>
      </c>
      <c r="AV86" s="127">
        <v>752.13249228054997</v>
      </c>
      <c r="AW86" s="127">
        <v>735.15918815339035</v>
      </c>
      <c r="AX86" s="127">
        <v>727.1918898666853</v>
      </c>
      <c r="AY86" s="127">
        <v>705.35451512112309</v>
      </c>
      <c r="AZ86" s="127">
        <v>708.49697141541594</v>
      </c>
      <c r="BA86" s="1378">
        <v>687.25809224351246</v>
      </c>
      <c r="BB86" s="127">
        <v>684.70218123442885</v>
      </c>
      <c r="BC86" s="1723">
        <v>683.88113262738727</v>
      </c>
      <c r="BD86" s="347"/>
      <c r="BE86" s="347"/>
      <c r="BF86" s="127"/>
      <c r="BG86" s="347"/>
      <c r="BH86" s="107"/>
    </row>
    <row r="87" spans="15:60">
      <c r="O87" s="249"/>
      <c r="Q87" s="671"/>
      <c r="R87" s="709"/>
      <c r="S87" s="707"/>
      <c r="T87" s="127" t="s">
        <v>246</v>
      </c>
      <c r="V87" s="671"/>
      <c r="W87" s="709"/>
      <c r="X87" s="707"/>
      <c r="Y87" s="127" t="s">
        <v>746</v>
      </c>
      <c r="Z87" s="127"/>
      <c r="AA87" s="127">
        <v>3951.0159926969932</v>
      </c>
      <c r="AB87" s="127">
        <v>3780.463550628343</v>
      </c>
      <c r="AC87" s="127">
        <v>3744.2615444529533</v>
      </c>
      <c r="AD87" s="127">
        <v>3826.0085361473057</v>
      </c>
      <c r="AE87" s="127">
        <v>3985.0681533398806</v>
      </c>
      <c r="AF87" s="127">
        <v>3968.7572730906845</v>
      </c>
      <c r="AG87" s="127">
        <v>3900.812739789541</v>
      </c>
      <c r="AH87" s="127">
        <v>3841.3161270312689</v>
      </c>
      <c r="AI87" s="127">
        <v>3837.9521808643326</v>
      </c>
      <c r="AJ87" s="127">
        <v>3829.9530463961491</v>
      </c>
      <c r="AK87" s="127">
        <v>3651.7744479534877</v>
      </c>
      <c r="AL87" s="127">
        <v>3706.5956307890938</v>
      </c>
      <c r="AM87" s="127">
        <v>3581.2417579476155</v>
      </c>
      <c r="AN87" s="127">
        <v>3677.4813463295168</v>
      </c>
      <c r="AO87" s="127">
        <v>3849.7926941857495</v>
      </c>
      <c r="AP87" s="127">
        <v>3877.4338477900542</v>
      </c>
      <c r="AQ87" s="127">
        <v>3898.7703346474996</v>
      </c>
      <c r="AR87" s="127">
        <v>3851.8565477556554</v>
      </c>
      <c r="AS87" s="127">
        <v>3749.9699589555166</v>
      </c>
      <c r="AT87" s="127">
        <v>3597.0138814280449</v>
      </c>
      <c r="AU87" s="127">
        <v>3776.3334851693039</v>
      </c>
      <c r="AV87" s="127">
        <v>3692.5078262513634</v>
      </c>
      <c r="AW87" s="127">
        <v>3777.9819538970405</v>
      </c>
      <c r="AX87" s="127">
        <v>3776.5265117854983</v>
      </c>
      <c r="AY87" s="127">
        <v>3749.2814601757373</v>
      </c>
      <c r="AZ87" s="127">
        <v>3677.3884186270457</v>
      </c>
      <c r="BA87" s="1378">
        <v>3604.8138986645986</v>
      </c>
      <c r="BB87" s="127">
        <v>3486.2358469205587</v>
      </c>
      <c r="BC87" s="1723">
        <v>3415.5994172613227</v>
      </c>
      <c r="BD87" s="347"/>
      <c r="BE87" s="347"/>
      <c r="BF87" s="127"/>
      <c r="BG87" s="347"/>
      <c r="BH87" s="107"/>
    </row>
    <row r="88" spans="15:60">
      <c r="O88" s="249"/>
      <c r="Q88" s="671"/>
      <c r="R88" s="709"/>
      <c r="S88" s="707"/>
      <c r="T88" s="127" t="s">
        <v>247</v>
      </c>
      <c r="V88" s="671"/>
      <c r="W88" s="709"/>
      <c r="X88" s="707"/>
      <c r="Y88" s="127" t="s">
        <v>747</v>
      </c>
      <c r="Z88" s="127"/>
      <c r="AA88" s="127">
        <v>1374.0324106008775</v>
      </c>
      <c r="AB88" s="127">
        <v>1305.5264174068625</v>
      </c>
      <c r="AC88" s="127">
        <v>1269.8197941579572</v>
      </c>
      <c r="AD88" s="127">
        <v>1086.9714747431954</v>
      </c>
      <c r="AE88" s="127">
        <v>1060.737208277322</v>
      </c>
      <c r="AF88" s="127">
        <v>942.29060710142619</v>
      </c>
      <c r="AG88" s="127">
        <v>916.04982597825722</v>
      </c>
      <c r="AH88" s="127">
        <v>847.85536378718393</v>
      </c>
      <c r="AI88" s="127">
        <v>827.90706390573871</v>
      </c>
      <c r="AJ88" s="127">
        <v>815.97927846937102</v>
      </c>
      <c r="AK88" s="127">
        <v>795.72940507332635</v>
      </c>
      <c r="AL88" s="127">
        <v>814.52713609977911</v>
      </c>
      <c r="AM88" s="127">
        <v>813.40272516177458</v>
      </c>
      <c r="AN88" s="127">
        <v>849.57309827305085</v>
      </c>
      <c r="AO88" s="127">
        <v>857.82940559727911</v>
      </c>
      <c r="AP88" s="127">
        <v>885.18557994763421</v>
      </c>
      <c r="AQ88" s="127">
        <v>902.95890350809543</v>
      </c>
      <c r="AR88" s="127">
        <v>903.70881902411588</v>
      </c>
      <c r="AS88" s="127">
        <v>901.95390389633758</v>
      </c>
      <c r="AT88" s="127">
        <v>894.95850292099169</v>
      </c>
      <c r="AU88" s="127">
        <v>868.50762316338944</v>
      </c>
      <c r="AV88" s="127">
        <v>839.20491226364391</v>
      </c>
      <c r="AW88" s="127">
        <v>846.49847459248804</v>
      </c>
      <c r="AX88" s="127">
        <v>837.16989612662132</v>
      </c>
      <c r="AY88" s="127">
        <v>847.9248533896623</v>
      </c>
      <c r="AZ88" s="127">
        <v>868.0453403561271</v>
      </c>
      <c r="BA88" s="1378">
        <v>864.71938164307608</v>
      </c>
      <c r="BB88" s="127">
        <v>796.39863266699672</v>
      </c>
      <c r="BC88" s="1723">
        <v>786.85476514543598</v>
      </c>
      <c r="BD88" s="347"/>
      <c r="BE88" s="347"/>
      <c r="BF88" s="127"/>
      <c r="BG88" s="347"/>
      <c r="BH88" s="107"/>
    </row>
    <row r="89" spans="15:60">
      <c r="Q89" s="671"/>
      <c r="R89" s="709"/>
      <c r="S89" s="707"/>
      <c r="T89" s="710" t="s">
        <v>248</v>
      </c>
      <c r="V89" s="671"/>
      <c r="W89" s="709"/>
      <c r="X89" s="707"/>
      <c r="Y89" s="710" t="s">
        <v>601</v>
      </c>
      <c r="Z89" s="310"/>
      <c r="AA89" s="310">
        <v>7012.651806199292</v>
      </c>
      <c r="AB89" s="310">
        <v>7236.7834022773395</v>
      </c>
      <c r="AC89" s="310">
        <v>7272.2415895056729</v>
      </c>
      <c r="AD89" s="310">
        <v>6908.6248187049569</v>
      </c>
      <c r="AE89" s="310">
        <v>7372.8754927048049</v>
      </c>
      <c r="AF89" s="310">
        <v>7101.9685948236047</v>
      </c>
      <c r="AG89" s="310">
        <v>7002.2882084584644</v>
      </c>
      <c r="AH89" s="310">
        <v>6791.8480141351693</v>
      </c>
      <c r="AI89" s="310">
        <v>6468.1198217131387</v>
      </c>
      <c r="AJ89" s="310">
        <v>6670.8326487090353</v>
      </c>
      <c r="AK89" s="310">
        <v>6449.8386816859911</v>
      </c>
      <c r="AL89" s="310">
        <v>6350.0414732397412</v>
      </c>
      <c r="AM89" s="310">
        <v>6733.6048852202048</v>
      </c>
      <c r="AN89" s="310">
        <v>7043.7593440974451</v>
      </c>
      <c r="AO89" s="310">
        <v>6887.4338758517151</v>
      </c>
      <c r="AP89" s="310">
        <v>7016.552932434357</v>
      </c>
      <c r="AQ89" s="310">
        <v>6745.4776701804976</v>
      </c>
      <c r="AR89" s="310">
        <v>7430.8235251490532</v>
      </c>
      <c r="AS89" s="310">
        <v>7313.8089895620269</v>
      </c>
      <c r="AT89" s="310">
        <v>6980.5828816638796</v>
      </c>
      <c r="AU89" s="310">
        <v>7289.4679262644349</v>
      </c>
      <c r="AV89" s="310">
        <v>8405.5931124089566</v>
      </c>
      <c r="AW89" s="310">
        <v>9259.6634579282909</v>
      </c>
      <c r="AX89" s="310">
        <v>9394.7347139109206</v>
      </c>
      <c r="AY89" s="310">
        <v>9004.7257505534253</v>
      </c>
      <c r="AZ89" s="310">
        <v>8822.4685475172118</v>
      </c>
      <c r="BA89" s="1412">
        <v>8610.8523917885104</v>
      </c>
      <c r="BB89" s="310">
        <v>8317.412439600701</v>
      </c>
      <c r="BC89" s="1762">
        <v>7822.1435776656026</v>
      </c>
      <c r="BD89" s="526"/>
      <c r="BE89" s="526"/>
      <c r="BF89" s="325"/>
      <c r="BG89" s="477"/>
      <c r="BH89" s="107"/>
    </row>
    <row r="90" spans="15:60">
      <c r="Q90" s="671"/>
      <c r="R90" s="709"/>
      <c r="S90" s="707"/>
      <c r="T90" s="710" t="s">
        <v>249</v>
      </c>
      <c r="V90" s="671"/>
      <c r="W90" s="709"/>
      <c r="X90" s="707"/>
      <c r="Y90" s="710" t="s">
        <v>602</v>
      </c>
      <c r="Z90" s="326"/>
      <c r="AA90" s="310">
        <v>4603.1382840692931</v>
      </c>
      <c r="AB90" s="310">
        <v>5078.3824840634024</v>
      </c>
      <c r="AC90" s="310">
        <v>4982.2686935111769</v>
      </c>
      <c r="AD90" s="310">
        <v>5204.8893893335326</v>
      </c>
      <c r="AE90" s="310">
        <v>5146.2715533851733</v>
      </c>
      <c r="AF90" s="310">
        <v>5439.3626872304412</v>
      </c>
      <c r="AG90" s="310">
        <v>5911.9846537745962</v>
      </c>
      <c r="AH90" s="310">
        <v>7070.3642013237195</v>
      </c>
      <c r="AI90" s="310">
        <v>5553.3197107894512</v>
      </c>
      <c r="AJ90" s="310">
        <v>5389.177021057918</v>
      </c>
      <c r="AK90" s="310">
        <v>5412.3169469871864</v>
      </c>
      <c r="AL90" s="310">
        <v>4824.8907915432392</v>
      </c>
      <c r="AM90" s="310">
        <v>5368.2813654861093</v>
      </c>
      <c r="AN90" s="310">
        <v>5382.1272055985446</v>
      </c>
      <c r="AO90" s="310">
        <v>4831.620839643916</v>
      </c>
      <c r="AP90" s="310">
        <v>4836.6354059190335</v>
      </c>
      <c r="AQ90" s="310">
        <v>4482.3868813061863</v>
      </c>
      <c r="AR90" s="310">
        <v>4218.3844635022597</v>
      </c>
      <c r="AS90" s="310">
        <v>3852.6960469829851</v>
      </c>
      <c r="AT90" s="310">
        <v>3658.7389885372345</v>
      </c>
      <c r="AU90" s="310">
        <v>3490.835189029207</v>
      </c>
      <c r="AV90" s="310">
        <v>3453.8788447110669</v>
      </c>
      <c r="AW90" s="310">
        <v>3568.3722557496949</v>
      </c>
      <c r="AX90" s="310">
        <v>3568.6372501349624</v>
      </c>
      <c r="AY90" s="310">
        <v>3505.5054274297349</v>
      </c>
      <c r="AZ90" s="310">
        <v>3387.5027065968693</v>
      </c>
      <c r="BA90" s="1412">
        <v>3297.461482642284</v>
      </c>
      <c r="BB90" s="310">
        <v>3319.8614576362643</v>
      </c>
      <c r="BC90" s="1762">
        <v>3323.2635087649974</v>
      </c>
      <c r="BD90" s="526"/>
      <c r="BE90" s="526"/>
      <c r="BF90" s="325"/>
      <c r="BG90" s="477"/>
      <c r="BH90" s="107"/>
    </row>
    <row r="91" spans="15:60">
      <c r="Q91" s="671"/>
      <c r="R91" s="709"/>
      <c r="S91" s="707"/>
      <c r="T91" s="708" t="s">
        <v>250</v>
      </c>
      <c r="V91" s="671"/>
      <c r="W91" s="709"/>
      <c r="X91" s="707"/>
      <c r="Y91" s="708" t="s">
        <v>603</v>
      </c>
      <c r="Z91" s="310"/>
      <c r="AA91" s="310">
        <v>5936.8007930628728</v>
      </c>
      <c r="AB91" s="310">
        <v>6493.2812445333529</v>
      </c>
      <c r="AC91" s="310">
        <v>6973.0085028511858</v>
      </c>
      <c r="AD91" s="310">
        <v>7296.26430175325</v>
      </c>
      <c r="AE91" s="310">
        <v>7694.8872724107396</v>
      </c>
      <c r="AF91" s="310">
        <v>8640.3448596579838</v>
      </c>
      <c r="AG91" s="310">
        <v>8505.2043091507639</v>
      </c>
      <c r="AH91" s="310">
        <v>9115.6437651832657</v>
      </c>
      <c r="AI91" s="310">
        <v>9131.6012615574164</v>
      </c>
      <c r="AJ91" s="310">
        <v>8966.3429709027387</v>
      </c>
      <c r="AK91" s="310">
        <v>9049.3345408807927</v>
      </c>
      <c r="AL91" s="310">
        <v>9223.9036736848011</v>
      </c>
      <c r="AM91" s="310">
        <v>9447.4170095132358</v>
      </c>
      <c r="AN91" s="310">
        <v>9502.7386480747482</v>
      </c>
      <c r="AO91" s="310">
        <v>9094.5174552756507</v>
      </c>
      <c r="AP91" s="310">
        <v>9211.6642383487651</v>
      </c>
      <c r="AQ91" s="310">
        <v>9551.2918541923427</v>
      </c>
      <c r="AR91" s="310">
        <v>9207.2403971331514</v>
      </c>
      <c r="AS91" s="310">
        <v>8725.6543070727621</v>
      </c>
      <c r="AT91" s="310">
        <v>8254.7492047463002</v>
      </c>
      <c r="AU91" s="310">
        <v>7746.291794639018</v>
      </c>
      <c r="AV91" s="310">
        <v>7589.7229585986033</v>
      </c>
      <c r="AW91" s="310">
        <v>8111.1378075263683</v>
      </c>
      <c r="AX91" s="310">
        <v>8642.6483776157456</v>
      </c>
      <c r="AY91" s="310">
        <v>8674.6071817404154</v>
      </c>
      <c r="AZ91" s="310">
        <v>8610.4618498126729</v>
      </c>
      <c r="BA91" s="1412">
        <v>8776.3071847457177</v>
      </c>
      <c r="BB91" s="310">
        <v>9038.2707034632094</v>
      </c>
      <c r="BC91" s="1762">
        <v>9279.207736993636</v>
      </c>
      <c r="BD91" s="526"/>
      <c r="BE91" s="526"/>
      <c r="BF91" s="325"/>
      <c r="BG91" s="477"/>
      <c r="BH91" s="107"/>
    </row>
    <row r="92" spans="15:60">
      <c r="Q92" s="671"/>
      <c r="R92" s="709"/>
      <c r="S92" s="703" t="s">
        <v>251</v>
      </c>
      <c r="T92" s="705"/>
      <c r="V92" s="671"/>
      <c r="W92" s="709"/>
      <c r="X92" s="703" t="s">
        <v>604</v>
      </c>
      <c r="Y92" s="705"/>
      <c r="Z92" s="129"/>
      <c r="AA92" s="270">
        <f>SUM(AA93,AA98,AA99,AA100)</f>
        <v>101584.1277154766</v>
      </c>
      <c r="AB92" s="270">
        <f>SUM(AB93,AB98,AB99,AB100)</f>
        <v>105611.58378022075</v>
      </c>
      <c r="AC92" s="270">
        <f t="shared" ref="AC92:BA92" si="64">SUM(AC93,AC98,AC99,AC100)</f>
        <v>106006.50133402625</v>
      </c>
      <c r="AD92" s="270">
        <f t="shared" si="64"/>
        <v>106173.26572804096</v>
      </c>
      <c r="AE92" s="270">
        <f t="shared" si="64"/>
        <v>110280.7769588337</v>
      </c>
      <c r="AF92" s="270">
        <f t="shared" si="64"/>
        <v>112542.46491419968</v>
      </c>
      <c r="AG92" s="270">
        <f t="shared" si="64"/>
        <v>113445.5899436912</v>
      </c>
      <c r="AH92" s="270">
        <f t="shared" si="64"/>
        <v>110706.94628240084</v>
      </c>
      <c r="AI92" s="270">
        <f t="shared" si="64"/>
        <v>108176.12245557491</v>
      </c>
      <c r="AJ92" s="270">
        <f t="shared" si="64"/>
        <v>107711.60970509266</v>
      </c>
      <c r="AK92" s="270">
        <f t="shared" si="64"/>
        <v>107074.80792483379</v>
      </c>
      <c r="AL92" s="270">
        <f t="shared" si="64"/>
        <v>106749.18576763112</v>
      </c>
      <c r="AM92" s="270">
        <f t="shared" si="64"/>
        <v>103162.86487490931</v>
      </c>
      <c r="AN92" s="270">
        <f t="shared" si="64"/>
        <v>101335.06600404481</v>
      </c>
      <c r="AO92" s="270">
        <f t="shared" si="64"/>
        <v>100719.038901243</v>
      </c>
      <c r="AP92" s="270">
        <f t="shared" si="64"/>
        <v>99859.333155980465</v>
      </c>
      <c r="AQ92" s="270">
        <f t="shared" si="64"/>
        <v>100488.64328171621</v>
      </c>
      <c r="AR92" s="270">
        <f t="shared" si="64"/>
        <v>98792.637366381314</v>
      </c>
      <c r="AS92" s="270">
        <f t="shared" si="64"/>
        <v>95814.877986415653</v>
      </c>
      <c r="AT92" s="270">
        <f t="shared" si="64"/>
        <v>91198.946527691369</v>
      </c>
      <c r="AU92" s="270">
        <f t="shared" si="64"/>
        <v>92452.837536331004</v>
      </c>
      <c r="AV92" s="270">
        <f t="shared" si="64"/>
        <v>89265.770308083011</v>
      </c>
      <c r="AW92" s="270">
        <f t="shared" si="64"/>
        <v>89243.792287069024</v>
      </c>
      <c r="AX92" s="270">
        <f t="shared" si="64"/>
        <v>89489.775782185956</v>
      </c>
      <c r="AY92" s="270">
        <f t="shared" si="64"/>
        <v>89431.211822970465</v>
      </c>
      <c r="AZ92" s="270">
        <f t="shared" si="64"/>
        <v>88759.751246083484</v>
      </c>
      <c r="BA92" s="1382">
        <f t="shared" si="64"/>
        <v>87371.088541544159</v>
      </c>
      <c r="BB92" s="270">
        <f t="shared" ref="BB92" si="65">SUM(BB93,BB98,BB99,BB100)</f>
        <v>86492.816823318804</v>
      </c>
      <c r="BC92" s="1726">
        <f t="shared" ref="BC92" si="66">SUM(BC93,BC98,BC99,BC100)</f>
        <v>85653.012399742351</v>
      </c>
      <c r="BD92" s="349"/>
      <c r="BE92" s="349"/>
      <c r="BF92" s="270"/>
      <c r="BG92" s="349"/>
      <c r="BH92" s="107"/>
    </row>
    <row r="93" spans="15:60">
      <c r="Q93" s="671"/>
      <c r="R93" s="709"/>
      <c r="S93" s="707"/>
      <c r="T93" s="708" t="s">
        <v>748</v>
      </c>
      <c r="V93" s="671"/>
      <c r="W93" s="709"/>
      <c r="X93" s="707"/>
      <c r="Y93" s="708" t="s">
        <v>605</v>
      </c>
      <c r="Z93" s="324"/>
      <c r="AA93" s="325">
        <v>91061.107369068166</v>
      </c>
      <c r="AB93" s="310">
        <v>94939.49374796552</v>
      </c>
      <c r="AC93" s="310">
        <v>95421.912432980636</v>
      </c>
      <c r="AD93" s="310">
        <v>95930.937352845038</v>
      </c>
      <c r="AE93" s="310">
        <v>99617.158112808567</v>
      </c>
      <c r="AF93" s="310">
        <v>101517.17766202718</v>
      </c>
      <c r="AG93" s="310">
        <v>102121.04295735048</v>
      </c>
      <c r="AH93" s="310">
        <v>99505.464780921029</v>
      </c>
      <c r="AI93" s="310">
        <v>97354.868278464346</v>
      </c>
      <c r="AJ93" s="310">
        <v>96806.3667715271</v>
      </c>
      <c r="AK93" s="310">
        <v>95905.978254676549</v>
      </c>
      <c r="AL93" s="310">
        <v>95568.681209487579</v>
      </c>
      <c r="AM93" s="310">
        <v>92369.556997256572</v>
      </c>
      <c r="AN93" s="310">
        <v>90886.400725603002</v>
      </c>
      <c r="AO93" s="310">
        <v>90930.801179423448</v>
      </c>
      <c r="AP93" s="310">
        <v>90066.281558492687</v>
      </c>
      <c r="AQ93" s="310">
        <v>90578.86003593546</v>
      </c>
      <c r="AR93" s="310">
        <v>89081.981496012071</v>
      </c>
      <c r="AS93" s="310">
        <v>86712.930562053676</v>
      </c>
      <c r="AT93" s="310">
        <v>82793.306475915088</v>
      </c>
      <c r="AU93" s="310">
        <v>83645.689123865508</v>
      </c>
      <c r="AV93" s="310">
        <v>80673.910599928029</v>
      </c>
      <c r="AW93" s="310">
        <v>80358.937203001464</v>
      </c>
      <c r="AX93" s="310">
        <v>80279.580702929539</v>
      </c>
      <c r="AY93" s="310">
        <v>80254.47477140362</v>
      </c>
      <c r="AZ93" s="310">
        <v>79813.849722697487</v>
      </c>
      <c r="BA93" s="1412">
        <v>78457.51390895572</v>
      </c>
      <c r="BB93" s="310">
        <v>77741.89407705146</v>
      </c>
      <c r="BC93" s="1762">
        <v>76981.837665753614</v>
      </c>
      <c r="BD93" s="526"/>
      <c r="BE93" s="526"/>
      <c r="BF93" s="325"/>
      <c r="BG93" s="477"/>
      <c r="BH93" s="107"/>
    </row>
    <row r="94" spans="15:60">
      <c r="Q94" s="671"/>
      <c r="R94" s="709"/>
      <c r="S94" s="707"/>
      <c r="T94" s="127" t="s">
        <v>252</v>
      </c>
      <c r="V94" s="671"/>
      <c r="W94" s="709"/>
      <c r="X94" s="707"/>
      <c r="Y94" s="127" t="s">
        <v>749</v>
      </c>
      <c r="Z94" s="127"/>
      <c r="AA94" s="127">
        <v>36587.922554354911</v>
      </c>
      <c r="AB94" s="127">
        <v>39519.172809947238</v>
      </c>
      <c r="AC94" s="127">
        <v>40102.046631244055</v>
      </c>
      <c r="AD94" s="127">
        <v>41267.233775816159</v>
      </c>
      <c r="AE94" s="127">
        <v>44534.04628765033</v>
      </c>
      <c r="AF94" s="127">
        <v>45968.379252541017</v>
      </c>
      <c r="AG94" s="127">
        <v>47361.921788655956</v>
      </c>
      <c r="AH94" s="127">
        <v>47052.077627814913</v>
      </c>
      <c r="AI94" s="127">
        <v>46434.607111113284</v>
      </c>
      <c r="AJ94" s="127">
        <v>47040.561128866248</v>
      </c>
      <c r="AK94" s="127">
        <v>47318.928131982255</v>
      </c>
      <c r="AL94" s="127">
        <v>47859.683014225149</v>
      </c>
      <c r="AM94" s="127">
        <v>46978.860313271347</v>
      </c>
      <c r="AN94" s="127">
        <v>46992.901260114195</v>
      </c>
      <c r="AO94" s="127">
        <v>47899.845943380053</v>
      </c>
      <c r="AP94" s="127">
        <v>47980.222909957338</v>
      </c>
      <c r="AQ94" s="127">
        <v>49157.465286842729</v>
      </c>
      <c r="AR94" s="127">
        <v>48728.449313353514</v>
      </c>
      <c r="AS94" s="127">
        <v>47130.62293189975</v>
      </c>
      <c r="AT94" s="127">
        <v>44843.568599033984</v>
      </c>
      <c r="AU94" s="127">
        <v>46229.096463168185</v>
      </c>
      <c r="AV94" s="127">
        <v>44309.441286409943</v>
      </c>
      <c r="AW94" s="127">
        <v>43177.995914540319</v>
      </c>
      <c r="AX94" s="127">
        <v>42531.45125382315</v>
      </c>
      <c r="AY94" s="127">
        <v>42677.097112191943</v>
      </c>
      <c r="AZ94" s="127">
        <v>42557.668721398979</v>
      </c>
      <c r="BA94" s="1378">
        <v>42265.694714371093</v>
      </c>
      <c r="BB94" s="127">
        <v>42400.939138198744</v>
      </c>
      <c r="BC94" s="1723">
        <v>42550.230961373585</v>
      </c>
      <c r="BD94" s="347"/>
      <c r="BE94" s="347"/>
      <c r="BF94" s="127"/>
      <c r="BG94" s="347"/>
      <c r="BH94" s="107"/>
    </row>
    <row r="95" spans="15:60">
      <c r="Q95" s="671"/>
      <c r="R95" s="709"/>
      <c r="S95" s="707"/>
      <c r="T95" s="127" t="s">
        <v>253</v>
      </c>
      <c r="V95" s="671"/>
      <c r="W95" s="709"/>
      <c r="X95" s="707"/>
      <c r="Y95" s="127" t="s">
        <v>750</v>
      </c>
      <c r="Z95" s="127"/>
      <c r="AA95" s="127">
        <v>54473.184814713255</v>
      </c>
      <c r="AB95" s="127">
        <v>55420.320938018274</v>
      </c>
      <c r="AC95" s="127">
        <v>55319.865801736596</v>
      </c>
      <c r="AD95" s="127">
        <v>54663.703577028871</v>
      </c>
      <c r="AE95" s="127">
        <v>55083.11182515823</v>
      </c>
      <c r="AF95" s="127">
        <v>55548.798409486168</v>
      </c>
      <c r="AG95" s="127">
        <v>54759.121168694524</v>
      </c>
      <c r="AH95" s="127">
        <v>52453.387153106109</v>
      </c>
      <c r="AI95" s="127">
        <v>50920.261167351062</v>
      </c>
      <c r="AJ95" s="127">
        <v>49765.805642660838</v>
      </c>
      <c r="AK95" s="127">
        <v>48587.050122694287</v>
      </c>
      <c r="AL95" s="127">
        <v>47708.998195262422</v>
      </c>
      <c r="AM95" s="127">
        <v>45390.696683985232</v>
      </c>
      <c r="AN95" s="127">
        <v>43893.499465488792</v>
      </c>
      <c r="AO95" s="127">
        <v>43030.955236043395</v>
      </c>
      <c r="AP95" s="127">
        <v>42086.058648535334</v>
      </c>
      <c r="AQ95" s="127">
        <v>41421.394749092746</v>
      </c>
      <c r="AR95" s="127">
        <v>40353.53218265855</v>
      </c>
      <c r="AS95" s="127">
        <v>39582.307630153919</v>
      </c>
      <c r="AT95" s="127">
        <v>37949.73787688111</v>
      </c>
      <c r="AU95" s="127">
        <v>37416.592660697293</v>
      </c>
      <c r="AV95" s="127">
        <v>36364.469313518108</v>
      </c>
      <c r="AW95" s="127">
        <v>37180.94128846113</v>
      </c>
      <c r="AX95" s="127">
        <v>37748.129449106389</v>
      </c>
      <c r="AY95" s="127">
        <v>37577.377659211685</v>
      </c>
      <c r="AZ95" s="127">
        <v>37256.181001298515</v>
      </c>
      <c r="BA95" s="1378">
        <v>36191.819194584634</v>
      </c>
      <c r="BB95" s="127">
        <v>35340.954938852708</v>
      </c>
      <c r="BC95" s="1723">
        <v>34431.606704380036</v>
      </c>
      <c r="BD95" s="347"/>
      <c r="BE95" s="347"/>
      <c r="BF95" s="127"/>
      <c r="BG95" s="347"/>
      <c r="BH95" s="107"/>
    </row>
    <row r="96" spans="15:60">
      <c r="Q96" s="671"/>
      <c r="R96" s="709"/>
      <c r="S96" s="707"/>
      <c r="T96" s="127" t="s">
        <v>254</v>
      </c>
      <c r="V96" s="671"/>
      <c r="W96" s="709"/>
      <c r="X96" s="707"/>
      <c r="Y96" s="127" t="s">
        <v>751</v>
      </c>
      <c r="Z96" s="127"/>
      <c r="AA96" s="127">
        <v>39300.471743902104</v>
      </c>
      <c r="AB96" s="127">
        <v>40079.356416420436</v>
      </c>
      <c r="AC96" s="127">
        <v>39488.670801778739</v>
      </c>
      <c r="AD96" s="127">
        <v>38665.708176123968</v>
      </c>
      <c r="AE96" s="127">
        <v>39373.684220252733</v>
      </c>
      <c r="AF96" s="127">
        <v>39764.224544466793</v>
      </c>
      <c r="AG96" s="127">
        <v>39272.636283835069</v>
      </c>
      <c r="AH96" s="127">
        <v>37621.859036002046</v>
      </c>
      <c r="AI96" s="127">
        <v>36601.410456075246</v>
      </c>
      <c r="AJ96" s="127">
        <v>35875.296670646967</v>
      </c>
      <c r="AK96" s="127">
        <v>35134.119497725173</v>
      </c>
      <c r="AL96" s="127">
        <v>34586.205238080605</v>
      </c>
      <c r="AM96" s="127">
        <v>32460.497757025732</v>
      </c>
      <c r="AN96" s="127">
        <v>31000.708968360359</v>
      </c>
      <c r="AO96" s="127">
        <v>30346.03060980868</v>
      </c>
      <c r="AP96" s="127">
        <v>29757.361069636467</v>
      </c>
      <c r="AQ96" s="127">
        <v>29437.609895959307</v>
      </c>
      <c r="AR96" s="127">
        <v>28593.953794762434</v>
      </c>
      <c r="AS96" s="127">
        <v>28021.823394795138</v>
      </c>
      <c r="AT96" s="127">
        <v>26683.565107118502</v>
      </c>
      <c r="AU96" s="127">
        <v>26505.160493432377</v>
      </c>
      <c r="AV96" s="127">
        <v>25425.947902505439</v>
      </c>
      <c r="AW96" s="127">
        <v>25919.446736851394</v>
      </c>
      <c r="AX96" s="127">
        <v>26271.288555304367</v>
      </c>
      <c r="AY96" s="127">
        <v>26249.387555724763</v>
      </c>
      <c r="AZ96" s="127">
        <v>26071.527588167806</v>
      </c>
      <c r="BA96" s="1378">
        <v>25290.601727465237</v>
      </c>
      <c r="BB96" s="127">
        <v>24683.107706039067</v>
      </c>
      <c r="BC96" s="1723">
        <v>24251.212253829985</v>
      </c>
      <c r="BD96" s="347"/>
      <c r="BE96" s="347"/>
      <c r="BF96" s="127"/>
      <c r="BG96" s="347"/>
      <c r="BH96" s="107"/>
    </row>
    <row r="97" spans="17:60">
      <c r="Q97" s="671"/>
      <c r="R97" s="709"/>
      <c r="S97" s="707"/>
      <c r="T97" s="127" t="s">
        <v>255</v>
      </c>
      <c r="V97" s="671"/>
      <c r="W97" s="709"/>
      <c r="X97" s="707"/>
      <c r="Y97" s="127" t="s">
        <v>752</v>
      </c>
      <c r="Z97" s="127"/>
      <c r="AA97" s="127">
        <v>15172.713070811144</v>
      </c>
      <c r="AB97" s="127">
        <v>15340.964521597838</v>
      </c>
      <c r="AC97" s="127">
        <v>15831.194999957856</v>
      </c>
      <c r="AD97" s="127">
        <v>15997.9954009049</v>
      </c>
      <c r="AE97" s="127">
        <v>15709.427604905506</v>
      </c>
      <c r="AF97" s="127">
        <v>15784.573865019365</v>
      </c>
      <c r="AG97" s="127">
        <v>15486.484884859452</v>
      </c>
      <c r="AH97" s="127">
        <v>14831.528117104059</v>
      </c>
      <c r="AI97" s="127">
        <v>14318.850711275813</v>
      </c>
      <c r="AJ97" s="127">
        <v>13890.508972013875</v>
      </c>
      <c r="AK97" s="127">
        <v>13452.930624969118</v>
      </c>
      <c r="AL97" s="127">
        <v>13122.792957181822</v>
      </c>
      <c r="AM97" s="127">
        <v>12930.198926959494</v>
      </c>
      <c r="AN97" s="127">
        <v>12892.790497128432</v>
      </c>
      <c r="AO97" s="127">
        <v>12684.924626234713</v>
      </c>
      <c r="AP97" s="127">
        <v>12328.697578898869</v>
      </c>
      <c r="AQ97" s="127">
        <v>11983.784853133433</v>
      </c>
      <c r="AR97" s="127">
        <v>11759.578387896114</v>
      </c>
      <c r="AS97" s="127">
        <v>11560.484235358783</v>
      </c>
      <c r="AT97" s="127">
        <v>11266.172769762614</v>
      </c>
      <c r="AU97" s="127">
        <v>10911.432167264915</v>
      </c>
      <c r="AV97" s="127">
        <v>10938.521411012665</v>
      </c>
      <c r="AW97" s="127">
        <v>11261.494551609734</v>
      </c>
      <c r="AX97" s="127">
        <v>11476.840893802017</v>
      </c>
      <c r="AY97" s="127">
        <v>11327.990103486925</v>
      </c>
      <c r="AZ97" s="127">
        <v>11184.653413130711</v>
      </c>
      <c r="BA97" s="1378">
        <v>10901.217467119401</v>
      </c>
      <c r="BB97" s="127">
        <v>10657.847232813643</v>
      </c>
      <c r="BC97" s="1723">
        <v>10180.394450550062</v>
      </c>
      <c r="BD97" s="347"/>
      <c r="BE97" s="347"/>
      <c r="BF97" s="127"/>
      <c r="BG97" s="347"/>
      <c r="BH97" s="107"/>
    </row>
    <row r="98" spans="17:60">
      <c r="Q98" s="671"/>
      <c r="R98" s="709"/>
      <c r="S98" s="707"/>
      <c r="T98" s="710" t="s">
        <v>248</v>
      </c>
      <c r="V98" s="671"/>
      <c r="W98" s="709"/>
      <c r="X98" s="707"/>
      <c r="Y98" s="710" t="s">
        <v>601</v>
      </c>
      <c r="Z98" s="310"/>
      <c r="AA98" s="310">
        <v>600.45904791103112</v>
      </c>
      <c r="AB98" s="310">
        <v>596.55660665360574</v>
      </c>
      <c r="AC98" s="310">
        <v>608.70244276558003</v>
      </c>
      <c r="AD98" s="310">
        <v>555.29055298665048</v>
      </c>
      <c r="AE98" s="310">
        <v>556.02507288134996</v>
      </c>
      <c r="AF98" s="310">
        <v>545.50742094792463</v>
      </c>
      <c r="AG98" s="310">
        <v>527.85081173126741</v>
      </c>
      <c r="AH98" s="310">
        <v>507.29037502942384</v>
      </c>
      <c r="AI98" s="310">
        <v>463.89082345975197</v>
      </c>
      <c r="AJ98" s="310">
        <v>472.30685585663741</v>
      </c>
      <c r="AK98" s="310">
        <v>444.9782555016032</v>
      </c>
      <c r="AL98" s="310">
        <v>452.15731763765416</v>
      </c>
      <c r="AM98" s="310">
        <v>470.5274784082107</v>
      </c>
      <c r="AN98" s="310">
        <v>483.77212905263605</v>
      </c>
      <c r="AO98" s="310">
        <v>464.38399966779798</v>
      </c>
      <c r="AP98" s="310">
        <v>468.86732478900922</v>
      </c>
      <c r="AQ98" s="310">
        <v>449.94378056535948</v>
      </c>
      <c r="AR98" s="310">
        <v>473.26454368636507</v>
      </c>
      <c r="AS98" s="310">
        <v>463.11015225956078</v>
      </c>
      <c r="AT98" s="310">
        <v>426.6642527386918</v>
      </c>
      <c r="AU98" s="310">
        <v>432.71513583567753</v>
      </c>
      <c r="AV98" s="310">
        <v>483.171355209544</v>
      </c>
      <c r="AW98" s="310">
        <v>528.46436452400928</v>
      </c>
      <c r="AX98" s="310">
        <v>539.04261424601486</v>
      </c>
      <c r="AY98" s="310">
        <v>512.20477615346954</v>
      </c>
      <c r="AZ98" s="310">
        <v>482.54072916471017</v>
      </c>
      <c r="BA98" s="1412">
        <v>453.16426387133293</v>
      </c>
      <c r="BB98" s="310">
        <v>439.60293306400195</v>
      </c>
      <c r="BC98" s="1762">
        <v>416.7136264244449</v>
      </c>
      <c r="BD98" s="526"/>
      <c r="BE98" s="526"/>
      <c r="BF98" s="325"/>
      <c r="BG98" s="477"/>
      <c r="BH98" s="107"/>
    </row>
    <row r="99" spans="17:60">
      <c r="Q99" s="671"/>
      <c r="R99" s="709"/>
      <c r="S99" s="707"/>
      <c r="T99" s="710" t="s">
        <v>249</v>
      </c>
      <c r="V99" s="671"/>
      <c r="W99" s="709"/>
      <c r="X99" s="707"/>
      <c r="Y99" s="710" t="s">
        <v>602</v>
      </c>
      <c r="Z99" s="326"/>
      <c r="AA99" s="326">
        <v>8696.9483568872911</v>
      </c>
      <c r="AB99" s="326">
        <v>8805.8541887180891</v>
      </c>
      <c r="AC99" s="326">
        <v>8657.4229335098644</v>
      </c>
      <c r="AD99" s="326">
        <v>8294.537802230594</v>
      </c>
      <c r="AE99" s="326">
        <v>8649.3192745490051</v>
      </c>
      <c r="AF99" s="326">
        <v>8841.8341112374019</v>
      </c>
      <c r="AG99" s="326">
        <v>9215.8277868884579</v>
      </c>
      <c r="AH99" s="326">
        <v>9065.6454445251566</v>
      </c>
      <c r="AI99" s="326">
        <v>8779.4903257831229</v>
      </c>
      <c r="AJ99" s="326">
        <v>8867.7615384098372</v>
      </c>
      <c r="AK99" s="326">
        <v>9096.0549708592498</v>
      </c>
      <c r="AL99" s="326">
        <v>9228.0523021263907</v>
      </c>
      <c r="AM99" s="326">
        <v>8836.3600458776691</v>
      </c>
      <c r="AN99" s="326">
        <v>8404.4546297409142</v>
      </c>
      <c r="AO99" s="326">
        <v>7754.9762797436579</v>
      </c>
      <c r="AP99" s="326">
        <v>7737.0303553678132</v>
      </c>
      <c r="AQ99" s="326">
        <v>7832.9006008161778</v>
      </c>
      <c r="AR99" s="326">
        <v>7568.8597201697212</v>
      </c>
      <c r="AS99" s="326">
        <v>7087.3534276199043</v>
      </c>
      <c r="AT99" s="326">
        <v>6452.4077105213764</v>
      </c>
      <c r="AU99" s="326">
        <v>6927.7514992560364</v>
      </c>
      <c r="AV99" s="326">
        <v>6697.2142615502462</v>
      </c>
      <c r="AW99" s="326">
        <v>6943.9890326736131</v>
      </c>
      <c r="AX99" s="326">
        <v>7164.7458559809311</v>
      </c>
      <c r="AY99" s="326">
        <v>7166.0484765191786</v>
      </c>
      <c r="AZ99" s="326">
        <v>7006.9177988325036</v>
      </c>
      <c r="BA99" s="1413">
        <v>7049.8539274277719</v>
      </c>
      <c r="BB99" s="326">
        <v>6950.1293218965693</v>
      </c>
      <c r="BC99" s="1763">
        <v>6997.5134764226968</v>
      </c>
      <c r="BD99" s="527"/>
      <c r="BE99" s="527"/>
      <c r="BF99" s="327"/>
      <c r="BG99" s="478"/>
      <c r="BH99" s="107"/>
    </row>
    <row r="100" spans="17:60">
      <c r="Q100" s="671"/>
      <c r="R100" s="709"/>
      <c r="S100" s="707"/>
      <c r="T100" s="708" t="s">
        <v>250</v>
      </c>
      <c r="V100" s="671"/>
      <c r="W100" s="709"/>
      <c r="X100" s="707"/>
      <c r="Y100" s="708" t="s">
        <v>603</v>
      </c>
      <c r="Z100" s="310"/>
      <c r="AA100" s="310">
        <v>1225.612941610098</v>
      </c>
      <c r="AB100" s="310">
        <v>1269.6792368835277</v>
      </c>
      <c r="AC100" s="310">
        <v>1318.4635247701606</v>
      </c>
      <c r="AD100" s="310">
        <v>1392.5000199786737</v>
      </c>
      <c r="AE100" s="310">
        <v>1458.2744985947686</v>
      </c>
      <c r="AF100" s="310">
        <v>1637.9457199871688</v>
      </c>
      <c r="AG100" s="310">
        <v>1580.868387720983</v>
      </c>
      <c r="AH100" s="310">
        <v>1628.5456819252238</v>
      </c>
      <c r="AI100" s="310">
        <v>1577.8730278677003</v>
      </c>
      <c r="AJ100" s="310">
        <v>1565.1745392990815</v>
      </c>
      <c r="AK100" s="310">
        <v>1627.7964437963947</v>
      </c>
      <c r="AL100" s="310">
        <v>1500.2949383794848</v>
      </c>
      <c r="AM100" s="310">
        <v>1486.4203533668665</v>
      </c>
      <c r="AN100" s="310">
        <v>1560.438519648261</v>
      </c>
      <c r="AO100" s="310">
        <v>1568.8774424080934</v>
      </c>
      <c r="AP100" s="310">
        <v>1587.1539173309609</v>
      </c>
      <c r="AQ100" s="310">
        <v>1626.9388643992147</v>
      </c>
      <c r="AR100" s="310">
        <v>1668.5316065131458</v>
      </c>
      <c r="AS100" s="310">
        <v>1551.4838444825166</v>
      </c>
      <c r="AT100" s="310">
        <v>1526.5680885162146</v>
      </c>
      <c r="AU100" s="310">
        <v>1446.6817773737928</v>
      </c>
      <c r="AV100" s="310">
        <v>1411.474091395188</v>
      </c>
      <c r="AW100" s="310">
        <v>1412.401686869945</v>
      </c>
      <c r="AX100" s="310">
        <v>1506.4066090294659</v>
      </c>
      <c r="AY100" s="310">
        <v>1498.4837988941958</v>
      </c>
      <c r="AZ100" s="310">
        <v>1456.4429953887732</v>
      </c>
      <c r="BA100" s="1412">
        <v>1410.5564412893355</v>
      </c>
      <c r="BB100" s="310">
        <v>1361.190491306774</v>
      </c>
      <c r="BC100" s="1762">
        <v>1256.9476311415885</v>
      </c>
      <c r="BD100" s="526"/>
      <c r="BE100" s="526"/>
      <c r="BF100" s="325"/>
      <c r="BG100" s="477"/>
      <c r="BH100" s="107"/>
    </row>
    <row r="101" spans="17:60">
      <c r="Q101" s="671"/>
      <c r="R101" s="711" t="s">
        <v>126</v>
      </c>
      <c r="S101" s="712"/>
      <c r="T101" s="713"/>
      <c r="V101" s="671"/>
      <c r="W101" s="711" t="s">
        <v>477</v>
      </c>
      <c r="X101" s="712"/>
      <c r="Y101" s="713"/>
      <c r="Z101" s="130"/>
      <c r="AA101" s="308">
        <f>SUM(AA102:AA112)</f>
        <v>130665.26694358684</v>
      </c>
      <c r="AB101" s="308">
        <f>SUM(AB102:AB112)</f>
        <v>132494.38566987615</v>
      </c>
      <c r="AC101" s="308">
        <f t="shared" ref="AC101:BA101" si="67">SUM(AC102:AC112)</f>
        <v>139354.48849930757</v>
      </c>
      <c r="AD101" s="308">
        <f t="shared" si="67"/>
        <v>138803.57290029712</v>
      </c>
      <c r="AE101" s="308">
        <f t="shared" si="67"/>
        <v>148313.67926049975</v>
      </c>
      <c r="AF101" s="308">
        <f t="shared" si="67"/>
        <v>150300.89054050355</v>
      </c>
      <c r="AG101" s="308">
        <f t="shared" si="67"/>
        <v>153023.66913769412</v>
      </c>
      <c r="AH101" s="308">
        <f t="shared" si="67"/>
        <v>148135.75902449049</v>
      </c>
      <c r="AI101" s="308">
        <f t="shared" si="67"/>
        <v>145538.03989709026</v>
      </c>
      <c r="AJ101" s="308">
        <f t="shared" si="67"/>
        <v>152675.44353020427</v>
      </c>
      <c r="AK101" s="308">
        <f t="shared" si="67"/>
        <v>155585.17476902643</v>
      </c>
      <c r="AL101" s="308">
        <f t="shared" si="67"/>
        <v>152426.36631956956</v>
      </c>
      <c r="AM101" s="308">
        <f t="shared" si="67"/>
        <v>163247.49576316072</v>
      </c>
      <c r="AN101" s="308">
        <f t="shared" si="67"/>
        <v>165691.13727583177</v>
      </c>
      <c r="AO101" s="308">
        <f t="shared" si="67"/>
        <v>164080.77624980186</v>
      </c>
      <c r="AP101" s="308">
        <f t="shared" si="67"/>
        <v>170469.46743802918</v>
      </c>
      <c r="AQ101" s="308">
        <f t="shared" si="67"/>
        <v>161928.61194564024</v>
      </c>
      <c r="AR101" s="308">
        <f t="shared" si="67"/>
        <v>172799.57012022936</v>
      </c>
      <c r="AS101" s="308">
        <f t="shared" si="67"/>
        <v>168007.56601592086</v>
      </c>
      <c r="AT101" s="308">
        <f t="shared" si="67"/>
        <v>161871.85143307579</v>
      </c>
      <c r="AU101" s="308">
        <f t="shared" si="67"/>
        <v>178850.77877908183</v>
      </c>
      <c r="AV101" s="308">
        <f t="shared" si="67"/>
        <v>193821.07891107045</v>
      </c>
      <c r="AW101" s="308">
        <f t="shared" si="67"/>
        <v>211864.00384240548</v>
      </c>
      <c r="AX101" s="308">
        <f t="shared" si="67"/>
        <v>207779.68005451196</v>
      </c>
      <c r="AY101" s="308">
        <f t="shared" si="67"/>
        <v>193407.5742377335</v>
      </c>
      <c r="AZ101" s="308">
        <f t="shared" si="67"/>
        <v>186545.62809360097</v>
      </c>
      <c r="BA101" s="1414">
        <f t="shared" si="67"/>
        <v>184760.10919903457</v>
      </c>
      <c r="BB101" s="308">
        <f t="shared" ref="BB101" si="68">SUM(BB102:BB112)</f>
        <v>186392.74326653243</v>
      </c>
      <c r="BC101" s="1764">
        <f t="shared" ref="BC101" si="69">SUM(BC102:BC112)</f>
        <v>165664.05277869641</v>
      </c>
      <c r="BD101" s="350"/>
      <c r="BE101" s="350"/>
      <c r="BF101" s="308"/>
      <c r="BG101" s="350"/>
      <c r="BH101" s="107"/>
    </row>
    <row r="102" spans="17:60">
      <c r="Q102" s="671"/>
      <c r="R102" s="714"/>
      <c r="S102" s="715" t="s">
        <v>256</v>
      </c>
      <c r="T102" s="716"/>
      <c r="V102" s="671"/>
      <c r="W102" s="714"/>
      <c r="X102" s="717" t="s">
        <v>606</v>
      </c>
      <c r="Y102" s="716"/>
      <c r="Z102" s="307"/>
      <c r="AA102" s="307">
        <v>9149.6596839652611</v>
      </c>
      <c r="AB102" s="307">
        <v>8876.7645206775669</v>
      </c>
      <c r="AC102" s="307">
        <v>9794.5435713553052</v>
      </c>
      <c r="AD102" s="307">
        <v>9974.6824363342675</v>
      </c>
      <c r="AE102" s="307">
        <v>10321.983531858412</v>
      </c>
      <c r="AF102" s="307">
        <v>10263.86957675757</v>
      </c>
      <c r="AG102" s="307">
        <v>11536.522836776337</v>
      </c>
      <c r="AH102" s="307">
        <v>11427.252963764533</v>
      </c>
      <c r="AI102" s="307">
        <v>10793.8100000138</v>
      </c>
      <c r="AJ102" s="307">
        <v>11296.079597885238</v>
      </c>
      <c r="AK102" s="307">
        <v>11700.744010206523</v>
      </c>
      <c r="AL102" s="307">
        <v>10733.412204323467</v>
      </c>
      <c r="AM102" s="307">
        <v>10604.968874497512</v>
      </c>
      <c r="AN102" s="307">
        <v>10879.91427870489</v>
      </c>
      <c r="AO102" s="307">
        <v>10858.847707628809</v>
      </c>
      <c r="AP102" s="307">
        <v>11613.779725811481</v>
      </c>
      <c r="AQ102" s="307">
        <v>10935.932322824705</v>
      </c>
      <c r="AR102" s="307">
        <v>11666.028274692966</v>
      </c>
      <c r="AS102" s="307">
        <v>11163.562389614548</v>
      </c>
      <c r="AT102" s="307">
        <v>10971.96250294021</v>
      </c>
      <c r="AU102" s="307">
        <v>11992.912682465019</v>
      </c>
      <c r="AV102" s="307">
        <v>13771.902834950779</v>
      </c>
      <c r="AW102" s="307">
        <v>13718.188744449431</v>
      </c>
      <c r="AX102" s="307">
        <v>13258.677561972814</v>
      </c>
      <c r="AY102" s="307">
        <v>13892.759565286065</v>
      </c>
      <c r="AZ102" s="307">
        <v>12834.980527604141</v>
      </c>
      <c r="BA102" s="1415">
        <v>13404.219947855143</v>
      </c>
      <c r="BB102" s="307">
        <v>12672.537633164882</v>
      </c>
      <c r="BC102" s="1765">
        <v>11540.448576331299</v>
      </c>
      <c r="BD102" s="351"/>
      <c r="BE102" s="351"/>
      <c r="BF102" s="307"/>
      <c r="BG102" s="351"/>
      <c r="BH102" s="107"/>
    </row>
    <row r="103" spans="17:60">
      <c r="Q103" s="671"/>
      <c r="R103" s="714"/>
      <c r="S103" s="717" t="s">
        <v>257</v>
      </c>
      <c r="T103" s="716"/>
      <c r="V103" s="671"/>
      <c r="W103" s="714"/>
      <c r="X103" s="717" t="s">
        <v>607</v>
      </c>
      <c r="Y103" s="716"/>
      <c r="Z103" s="307"/>
      <c r="AA103" s="307">
        <v>11275.739303023509</v>
      </c>
      <c r="AB103" s="307">
        <v>11909.654023612449</v>
      </c>
      <c r="AC103" s="307">
        <v>12688.523160222214</v>
      </c>
      <c r="AD103" s="307">
        <v>12972.77186680661</v>
      </c>
      <c r="AE103" s="307">
        <v>13130.564494561397</v>
      </c>
      <c r="AF103" s="307">
        <v>13424.138217461512</v>
      </c>
      <c r="AG103" s="307">
        <v>13953.860786859104</v>
      </c>
      <c r="AH103" s="307">
        <v>14083.746357319815</v>
      </c>
      <c r="AI103" s="307">
        <v>13806.196569690404</v>
      </c>
      <c r="AJ103" s="307">
        <v>14256.845684215286</v>
      </c>
      <c r="AK103" s="307">
        <v>15205.869488570608</v>
      </c>
      <c r="AL103" s="307">
        <v>14632.508650180695</v>
      </c>
      <c r="AM103" s="307">
        <v>15413.585168838406</v>
      </c>
      <c r="AN103" s="307">
        <v>15319.419176620206</v>
      </c>
      <c r="AO103" s="307">
        <v>15473.174106357223</v>
      </c>
      <c r="AP103" s="307">
        <v>16123.41879811228</v>
      </c>
      <c r="AQ103" s="307">
        <v>15419.846363704029</v>
      </c>
      <c r="AR103" s="307">
        <v>16699.624077042252</v>
      </c>
      <c r="AS103" s="307">
        <v>15217.748530233202</v>
      </c>
      <c r="AT103" s="307">
        <v>14929.535794388707</v>
      </c>
      <c r="AU103" s="307">
        <v>16344.829846963719</v>
      </c>
      <c r="AV103" s="307">
        <v>17956.534145482583</v>
      </c>
      <c r="AW103" s="307">
        <v>19129.001466502246</v>
      </c>
      <c r="AX103" s="307">
        <v>19169.564742267783</v>
      </c>
      <c r="AY103" s="307">
        <v>17352.669583028601</v>
      </c>
      <c r="AZ103" s="307">
        <v>16474.338008004939</v>
      </c>
      <c r="BA103" s="1415">
        <v>16359.108033927843</v>
      </c>
      <c r="BB103" s="307">
        <v>16770.113167341911</v>
      </c>
      <c r="BC103" s="1765">
        <v>15043.017409568954</v>
      </c>
      <c r="BD103" s="351"/>
      <c r="BE103" s="351"/>
      <c r="BF103" s="307"/>
      <c r="BG103" s="351"/>
      <c r="BH103" s="107"/>
    </row>
    <row r="104" spans="17:60">
      <c r="Q104" s="671"/>
      <c r="R104" s="714"/>
      <c r="S104" s="717" t="s">
        <v>258</v>
      </c>
      <c r="T104" s="716"/>
      <c r="V104" s="671"/>
      <c r="W104" s="714"/>
      <c r="X104" s="717" t="s">
        <v>608</v>
      </c>
      <c r="Y104" s="716"/>
      <c r="Z104" s="307"/>
      <c r="AA104" s="307">
        <v>43920.376814886338</v>
      </c>
      <c r="AB104" s="307">
        <v>45201.894262133792</v>
      </c>
      <c r="AC104" s="307">
        <v>47478.298010481209</v>
      </c>
      <c r="AD104" s="307">
        <v>46698.170041210236</v>
      </c>
      <c r="AE104" s="307">
        <v>51344.163389527981</v>
      </c>
      <c r="AF104" s="307">
        <v>51104.701851747406</v>
      </c>
      <c r="AG104" s="307">
        <v>51093.112926196744</v>
      </c>
      <c r="AH104" s="307">
        <v>49004.288339201979</v>
      </c>
      <c r="AI104" s="307">
        <v>49855.531386546638</v>
      </c>
      <c r="AJ104" s="307">
        <v>52987.205527965511</v>
      </c>
      <c r="AK104" s="307">
        <v>53898.187655576599</v>
      </c>
      <c r="AL104" s="307">
        <v>52005.311606982752</v>
      </c>
      <c r="AM104" s="307">
        <v>57298.15031834806</v>
      </c>
      <c r="AN104" s="307">
        <v>57523.709698962106</v>
      </c>
      <c r="AO104" s="307">
        <v>56512.657667559761</v>
      </c>
      <c r="AP104" s="307">
        <v>59897.941575926059</v>
      </c>
      <c r="AQ104" s="307">
        <v>55547.293819392711</v>
      </c>
      <c r="AR104" s="307">
        <v>61215.480820071069</v>
      </c>
      <c r="AS104" s="307">
        <v>60769.729053247844</v>
      </c>
      <c r="AT104" s="307">
        <v>56795.467562232654</v>
      </c>
      <c r="AU104" s="307">
        <v>63070.768511520655</v>
      </c>
      <c r="AV104" s="307">
        <v>67711.696315787078</v>
      </c>
      <c r="AW104" s="307">
        <v>74099.496640006939</v>
      </c>
      <c r="AX104" s="307">
        <v>71618.22610590636</v>
      </c>
      <c r="AY104" s="307">
        <v>67871.0203237838</v>
      </c>
      <c r="AZ104" s="307">
        <v>64223.488935452529</v>
      </c>
      <c r="BA104" s="1415">
        <v>62537.984222948522</v>
      </c>
      <c r="BB104" s="307">
        <v>64482.610697390031</v>
      </c>
      <c r="BC104" s="1765">
        <v>59644.598959970041</v>
      </c>
      <c r="BD104" s="351"/>
      <c r="BE104" s="351"/>
      <c r="BF104" s="307"/>
      <c r="BG104" s="351"/>
      <c r="BH104" s="107"/>
    </row>
    <row r="105" spans="17:60">
      <c r="Q105" s="671"/>
      <c r="R105" s="714"/>
      <c r="S105" s="717" t="s">
        <v>259</v>
      </c>
      <c r="T105" s="716"/>
      <c r="V105" s="671"/>
      <c r="W105" s="714"/>
      <c r="X105" s="717" t="s">
        <v>609</v>
      </c>
      <c r="Y105" s="716"/>
      <c r="Z105" s="307"/>
      <c r="AA105" s="307">
        <v>7163.2083424493349</v>
      </c>
      <c r="AB105" s="307">
        <v>7448.4629311394992</v>
      </c>
      <c r="AC105" s="307">
        <v>7946.5067870565163</v>
      </c>
      <c r="AD105" s="307">
        <v>7679.5975312163209</v>
      </c>
      <c r="AE105" s="307">
        <v>7753.8488456602827</v>
      </c>
      <c r="AF105" s="307">
        <v>7838.3230052578474</v>
      </c>
      <c r="AG105" s="307">
        <v>7947.1089558234326</v>
      </c>
      <c r="AH105" s="307">
        <v>7487.6331348228596</v>
      </c>
      <c r="AI105" s="307">
        <v>7473.649269149204</v>
      </c>
      <c r="AJ105" s="307">
        <v>7795.6197522503699</v>
      </c>
      <c r="AK105" s="307">
        <v>8037.008277715915</v>
      </c>
      <c r="AL105" s="307">
        <v>7824.9574286785946</v>
      </c>
      <c r="AM105" s="307">
        <v>8030.1832076033634</v>
      </c>
      <c r="AN105" s="307">
        <v>8222.8620770081361</v>
      </c>
      <c r="AO105" s="307">
        <v>8503.9961732557585</v>
      </c>
      <c r="AP105" s="307">
        <v>9088.3533822909067</v>
      </c>
      <c r="AQ105" s="307">
        <v>8302.5234645598212</v>
      </c>
      <c r="AR105" s="307">
        <v>9339.0816581635809</v>
      </c>
      <c r="AS105" s="307">
        <v>8957.7155867249094</v>
      </c>
      <c r="AT105" s="307">
        <v>8652.4553585212361</v>
      </c>
      <c r="AU105" s="307">
        <v>9704.750248831675</v>
      </c>
      <c r="AV105" s="307">
        <v>10597.450230564082</v>
      </c>
      <c r="AW105" s="307">
        <v>12147.905559356544</v>
      </c>
      <c r="AX105" s="307">
        <v>11592.323174779467</v>
      </c>
      <c r="AY105" s="307">
        <v>10608.516861493346</v>
      </c>
      <c r="AZ105" s="307">
        <v>10176.577092605412</v>
      </c>
      <c r="BA105" s="1415">
        <v>9506.6695336153844</v>
      </c>
      <c r="BB105" s="307">
        <v>10100.104124617912</v>
      </c>
      <c r="BC105" s="1765">
        <v>9330.1099269284605</v>
      </c>
      <c r="BD105" s="351"/>
      <c r="BE105" s="351"/>
      <c r="BF105" s="307"/>
      <c r="BG105" s="351"/>
      <c r="BH105" s="107"/>
    </row>
    <row r="106" spans="17:60">
      <c r="Q106" s="671"/>
      <c r="R106" s="714"/>
      <c r="S106" s="717" t="s">
        <v>260</v>
      </c>
      <c r="T106" s="716"/>
      <c r="V106" s="671"/>
      <c r="W106" s="714"/>
      <c r="X106" s="717" t="s">
        <v>610</v>
      </c>
      <c r="Y106" s="716"/>
      <c r="Z106" s="307"/>
      <c r="AA106" s="307">
        <v>14845.1852400557</v>
      </c>
      <c r="AB106" s="307">
        <v>14521.670606252968</v>
      </c>
      <c r="AC106" s="307">
        <v>14820.95374239004</v>
      </c>
      <c r="AD106" s="307">
        <v>15173.989616663763</v>
      </c>
      <c r="AE106" s="307">
        <v>16105.709032625829</v>
      </c>
      <c r="AF106" s="307">
        <v>16694.31943862397</v>
      </c>
      <c r="AG106" s="307">
        <v>16949.896479361378</v>
      </c>
      <c r="AH106" s="307">
        <v>16156.827450437744</v>
      </c>
      <c r="AI106" s="307">
        <v>15592.681803855387</v>
      </c>
      <c r="AJ106" s="307">
        <v>16468.930827142263</v>
      </c>
      <c r="AK106" s="307">
        <v>16273.639492867365</v>
      </c>
      <c r="AL106" s="307">
        <v>15948.250276784169</v>
      </c>
      <c r="AM106" s="307">
        <v>17964.505601057361</v>
      </c>
      <c r="AN106" s="307">
        <v>18868.732260481462</v>
      </c>
      <c r="AO106" s="307">
        <v>18621.319426684298</v>
      </c>
      <c r="AP106" s="307">
        <v>19828.695600438285</v>
      </c>
      <c r="AQ106" s="307">
        <v>19027.262751347229</v>
      </c>
      <c r="AR106" s="307">
        <v>20070.906569616487</v>
      </c>
      <c r="AS106" s="307">
        <v>20539.40623440086</v>
      </c>
      <c r="AT106" s="307">
        <v>18745.822127318817</v>
      </c>
      <c r="AU106" s="307">
        <v>21641.798162258317</v>
      </c>
      <c r="AV106" s="307">
        <v>23781.204670078034</v>
      </c>
      <c r="AW106" s="307">
        <v>26362.469917604205</v>
      </c>
      <c r="AX106" s="307">
        <v>24801.786090696391</v>
      </c>
      <c r="AY106" s="307">
        <v>23913.026859443591</v>
      </c>
      <c r="AZ106" s="307">
        <v>22199.060272622406</v>
      </c>
      <c r="BA106" s="1415">
        <v>21993.734128400967</v>
      </c>
      <c r="BB106" s="307">
        <v>21513.375663444145</v>
      </c>
      <c r="BC106" s="1765">
        <v>19580.417298541197</v>
      </c>
      <c r="BD106" s="351"/>
      <c r="BE106" s="351"/>
      <c r="BF106" s="307"/>
      <c r="BG106" s="351"/>
      <c r="BH106" s="107"/>
    </row>
    <row r="107" spans="17:60">
      <c r="Q107" s="671"/>
      <c r="R107" s="714"/>
      <c r="S107" s="717" t="s">
        <v>261</v>
      </c>
      <c r="T107" s="716"/>
      <c r="V107" s="671"/>
      <c r="W107" s="714"/>
      <c r="X107" s="717" t="s">
        <v>611</v>
      </c>
      <c r="Y107" s="716"/>
      <c r="Z107" s="307"/>
      <c r="AA107" s="307">
        <v>20178.066518079602</v>
      </c>
      <c r="AB107" s="307">
        <v>20838.461324260403</v>
      </c>
      <c r="AC107" s="307">
        <v>21166.481011533746</v>
      </c>
      <c r="AD107" s="307">
        <v>20803.662053583786</v>
      </c>
      <c r="AE107" s="307">
        <v>22702.025225597754</v>
      </c>
      <c r="AF107" s="307">
        <v>22855.757143154118</v>
      </c>
      <c r="AG107" s="307">
        <v>23552.778100322343</v>
      </c>
      <c r="AH107" s="307">
        <v>22925.474069763026</v>
      </c>
      <c r="AI107" s="307">
        <v>21981.645282697864</v>
      </c>
      <c r="AJ107" s="307">
        <v>23405.975204233993</v>
      </c>
      <c r="AK107" s="307">
        <v>23700.649761508888</v>
      </c>
      <c r="AL107" s="307">
        <v>22968.875854087288</v>
      </c>
      <c r="AM107" s="307">
        <v>24614.904818571311</v>
      </c>
      <c r="AN107" s="307">
        <v>25612.73015747068</v>
      </c>
      <c r="AO107" s="307">
        <v>25206.338972768561</v>
      </c>
      <c r="AP107" s="307">
        <v>26818.458177642868</v>
      </c>
      <c r="AQ107" s="307">
        <v>25726.443109685468</v>
      </c>
      <c r="AR107" s="307">
        <v>27691.318527212599</v>
      </c>
      <c r="AS107" s="307">
        <v>27232.02694117964</v>
      </c>
      <c r="AT107" s="307">
        <v>25332.676877896716</v>
      </c>
      <c r="AU107" s="307">
        <v>27760.206302640414</v>
      </c>
      <c r="AV107" s="307">
        <v>30404.78238310563</v>
      </c>
      <c r="AW107" s="307">
        <v>32580.032304758119</v>
      </c>
      <c r="AX107" s="307">
        <v>33348.030809508746</v>
      </c>
      <c r="AY107" s="307">
        <v>30944.716458250074</v>
      </c>
      <c r="AZ107" s="307">
        <v>29770.34230115149</v>
      </c>
      <c r="BA107" s="1415">
        <v>29150.302603728789</v>
      </c>
      <c r="BB107" s="307">
        <v>29443.345385981833</v>
      </c>
      <c r="BC107" s="1765">
        <v>26020.037643038493</v>
      </c>
      <c r="BD107" s="351"/>
      <c r="BE107" s="351"/>
      <c r="BF107" s="307"/>
      <c r="BG107" s="351"/>
      <c r="BH107" s="107"/>
    </row>
    <row r="108" spans="17:60">
      <c r="Q108" s="671"/>
      <c r="R108" s="714"/>
      <c r="S108" s="717" t="s">
        <v>262</v>
      </c>
      <c r="T108" s="716"/>
      <c r="V108" s="671"/>
      <c r="W108" s="714"/>
      <c r="X108" s="717" t="s">
        <v>612</v>
      </c>
      <c r="Y108" s="716"/>
      <c r="Z108" s="307"/>
      <c r="AA108" s="307">
        <v>7895.7773208382905</v>
      </c>
      <c r="AB108" s="307">
        <v>7757.6685279850026</v>
      </c>
      <c r="AC108" s="307">
        <v>8306.3634757055206</v>
      </c>
      <c r="AD108" s="307">
        <v>8484.0821599698338</v>
      </c>
      <c r="AE108" s="307">
        <v>9051.2478211506495</v>
      </c>
      <c r="AF108" s="307">
        <v>9299.6339109186811</v>
      </c>
      <c r="AG108" s="307">
        <v>9231.2284207761277</v>
      </c>
      <c r="AH108" s="307">
        <v>8674.7757426301832</v>
      </c>
      <c r="AI108" s="307">
        <v>8745.3556760617175</v>
      </c>
      <c r="AJ108" s="307">
        <v>8971.8046725250369</v>
      </c>
      <c r="AK108" s="307">
        <v>9072.906493706525</v>
      </c>
      <c r="AL108" s="307">
        <v>9112.750673020455</v>
      </c>
      <c r="AM108" s="307">
        <v>9575.9409037939186</v>
      </c>
      <c r="AN108" s="307">
        <v>9917.4917821108065</v>
      </c>
      <c r="AO108" s="307">
        <v>9728.7459724804503</v>
      </c>
      <c r="AP108" s="307">
        <v>10515.559095028888</v>
      </c>
      <c r="AQ108" s="307">
        <v>9501.9199179511052</v>
      </c>
      <c r="AR108" s="307">
        <v>10025.735478555162</v>
      </c>
      <c r="AS108" s="307">
        <v>10300.896560679155</v>
      </c>
      <c r="AT108" s="307">
        <v>9567.3033997834464</v>
      </c>
      <c r="AU108" s="307">
        <v>10438.406432988435</v>
      </c>
      <c r="AV108" s="307">
        <v>11769.103701034066</v>
      </c>
      <c r="AW108" s="307">
        <v>12550.763527721514</v>
      </c>
      <c r="AX108" s="307">
        <v>12475.898330431583</v>
      </c>
      <c r="AY108" s="307">
        <v>11904.699143078489</v>
      </c>
      <c r="AZ108" s="307">
        <v>11014.254413949009</v>
      </c>
      <c r="BA108" s="1415">
        <v>10376.211036720069</v>
      </c>
      <c r="BB108" s="307">
        <v>10539.496449344984</v>
      </c>
      <c r="BC108" s="1765">
        <v>9652.4134938969419</v>
      </c>
      <c r="BD108" s="351"/>
      <c r="BE108" s="351"/>
      <c r="BF108" s="307"/>
      <c r="BG108" s="351"/>
      <c r="BH108" s="107"/>
    </row>
    <row r="109" spans="17:60">
      <c r="Q109" s="671"/>
      <c r="R109" s="714"/>
      <c r="S109" s="717" t="s">
        <v>263</v>
      </c>
      <c r="T109" s="716"/>
      <c r="V109" s="671"/>
      <c r="W109" s="714"/>
      <c r="X109" s="717" t="s">
        <v>613</v>
      </c>
      <c r="Y109" s="716"/>
      <c r="Z109" s="307"/>
      <c r="AA109" s="307">
        <v>3986.3491714240654</v>
      </c>
      <c r="AB109" s="307">
        <v>4235.3422424131413</v>
      </c>
      <c r="AC109" s="307">
        <v>4373.3617540910536</v>
      </c>
      <c r="AD109" s="307">
        <v>4376.3151947213755</v>
      </c>
      <c r="AE109" s="307">
        <v>4456.8834773268554</v>
      </c>
      <c r="AF109" s="307">
        <v>4524.07052913595</v>
      </c>
      <c r="AG109" s="307">
        <v>4929.2883188190972</v>
      </c>
      <c r="AH109" s="307">
        <v>4727.4493096816004</v>
      </c>
      <c r="AI109" s="307">
        <v>4689.880751585999</v>
      </c>
      <c r="AJ109" s="307">
        <v>4800.3711462066258</v>
      </c>
      <c r="AK109" s="307">
        <v>5019.2113382509378</v>
      </c>
      <c r="AL109" s="307">
        <v>4908.0296508878819</v>
      </c>
      <c r="AM109" s="307">
        <v>5302.8514608988407</v>
      </c>
      <c r="AN109" s="307">
        <v>5661.3952847861301</v>
      </c>
      <c r="AO109" s="307">
        <v>5298.6120456000372</v>
      </c>
      <c r="AP109" s="307">
        <v>5491.6451285980893</v>
      </c>
      <c r="AQ109" s="307">
        <v>5288.7430022242224</v>
      </c>
      <c r="AR109" s="307">
        <v>5692.9508537446191</v>
      </c>
      <c r="AS109" s="307">
        <v>5846.1590729908694</v>
      </c>
      <c r="AT109" s="307">
        <v>5170.9447461543823</v>
      </c>
      <c r="AU109" s="307">
        <v>5753.8881479620777</v>
      </c>
      <c r="AV109" s="307">
        <v>6365.9450514917708</v>
      </c>
      <c r="AW109" s="307">
        <v>6965.4031060448588</v>
      </c>
      <c r="AX109" s="307">
        <v>7224.9454353743331</v>
      </c>
      <c r="AY109" s="307">
        <v>6629.3922112720238</v>
      </c>
      <c r="AZ109" s="307">
        <v>5819.3121454160837</v>
      </c>
      <c r="BA109" s="1415">
        <v>5822.9887293196216</v>
      </c>
      <c r="BB109" s="307">
        <v>6011.1056040701087</v>
      </c>
      <c r="BC109" s="1765">
        <v>5145.183807348606</v>
      </c>
      <c r="BD109" s="351"/>
      <c r="BE109" s="351"/>
      <c r="BF109" s="307"/>
      <c r="BG109" s="351"/>
      <c r="BH109" s="107"/>
    </row>
    <row r="110" spans="17:60">
      <c r="Q110" s="671"/>
      <c r="R110" s="714"/>
      <c r="S110" s="717" t="s">
        <v>264</v>
      </c>
      <c r="T110" s="716"/>
      <c r="V110" s="671"/>
      <c r="W110" s="714"/>
      <c r="X110" s="717" t="s">
        <v>614</v>
      </c>
      <c r="Y110" s="716"/>
      <c r="Z110" s="307"/>
      <c r="AA110" s="307">
        <v>11691.841613922221</v>
      </c>
      <c r="AB110" s="307">
        <v>11879.822052098571</v>
      </c>
      <c r="AC110" s="307">
        <v>12612.206646771483</v>
      </c>
      <c r="AD110" s="307">
        <v>12687.161339552502</v>
      </c>
      <c r="AE110" s="307">
        <v>13744.138941518544</v>
      </c>
      <c r="AF110" s="307">
        <v>13930.693377355492</v>
      </c>
      <c r="AG110" s="307">
        <v>14115.737541467193</v>
      </c>
      <c r="AH110" s="307">
        <v>13741.37892497028</v>
      </c>
      <c r="AI110" s="307">
        <v>13592.148033614307</v>
      </c>
      <c r="AJ110" s="307">
        <v>14204.532628399465</v>
      </c>
      <c r="AK110" s="307">
        <v>13849.186431810915</v>
      </c>
      <c r="AL110" s="307">
        <v>14449.765142431996</v>
      </c>
      <c r="AM110" s="307">
        <v>15300.703993343057</v>
      </c>
      <c r="AN110" s="307">
        <v>15655.783794973788</v>
      </c>
      <c r="AO110" s="307">
        <v>15656.041816452</v>
      </c>
      <c r="AP110" s="307">
        <v>16247.380764834827</v>
      </c>
      <c r="AQ110" s="307">
        <v>15295.731580801921</v>
      </c>
      <c r="AR110" s="307">
        <v>16676.808541238366</v>
      </c>
      <c r="AS110" s="307">
        <v>15742.308776895577</v>
      </c>
      <c r="AT110" s="307">
        <v>14856.310327236108</v>
      </c>
      <c r="AU110" s="307">
        <v>16915.902168694403</v>
      </c>
      <c r="AV110" s="307">
        <v>19023.973167597858</v>
      </c>
      <c r="AW110" s="307">
        <v>20375.3679423953</v>
      </c>
      <c r="AX110" s="307">
        <v>20862.001039627725</v>
      </c>
      <c r="AY110" s="307">
        <v>18611.010310075621</v>
      </c>
      <c r="AZ110" s="307">
        <v>18059.809219577302</v>
      </c>
      <c r="BA110" s="1415">
        <v>18352.726658045409</v>
      </c>
      <c r="BB110" s="307">
        <v>18060.925778801702</v>
      </c>
      <c r="BC110" s="1765">
        <v>15505.227867637046</v>
      </c>
      <c r="BD110" s="351"/>
      <c r="BE110" s="351"/>
      <c r="BF110" s="307"/>
      <c r="BG110" s="351"/>
      <c r="BH110" s="107"/>
    </row>
    <row r="111" spans="17:60">
      <c r="Q111" s="671"/>
      <c r="R111" s="714"/>
      <c r="S111" s="717" t="s">
        <v>265</v>
      </c>
      <c r="T111" s="718"/>
      <c r="V111" s="671"/>
      <c r="W111" s="714"/>
      <c r="X111" s="717" t="s">
        <v>615</v>
      </c>
      <c r="Y111" s="718"/>
      <c r="Z111" s="307"/>
      <c r="AA111" s="307">
        <v>1044.2253561220937</v>
      </c>
      <c r="AB111" s="307">
        <v>1063.4542147581412</v>
      </c>
      <c r="AC111" s="307">
        <v>1016.8877376017309</v>
      </c>
      <c r="AD111" s="307">
        <v>1068.3538976053339</v>
      </c>
      <c r="AE111" s="307">
        <v>1050.070422305052</v>
      </c>
      <c r="AF111" s="307">
        <v>1106.2013615307412</v>
      </c>
      <c r="AG111" s="307">
        <v>871.59127865015182</v>
      </c>
      <c r="AH111" s="307">
        <v>1025.2867515588209</v>
      </c>
      <c r="AI111" s="307">
        <v>1122.4230722800821</v>
      </c>
      <c r="AJ111" s="307">
        <v>1136.4037695576114</v>
      </c>
      <c r="AK111" s="307">
        <v>1094.0275993731007</v>
      </c>
      <c r="AL111" s="307">
        <v>1119.0852725489153</v>
      </c>
      <c r="AM111" s="307">
        <v>1201.9689457969278</v>
      </c>
      <c r="AN111" s="307">
        <v>1360.6427854212041</v>
      </c>
      <c r="AO111" s="307">
        <v>1226.4389211860375</v>
      </c>
      <c r="AP111" s="307">
        <v>1286.4607006943993</v>
      </c>
      <c r="AQ111" s="307">
        <v>1321.9948893476626</v>
      </c>
      <c r="AR111" s="307">
        <v>1272.8207262879669</v>
      </c>
      <c r="AS111" s="307">
        <v>1333.8238493123645</v>
      </c>
      <c r="AT111" s="307">
        <v>1171.5542105693592</v>
      </c>
      <c r="AU111" s="307">
        <v>1291.3588864037192</v>
      </c>
      <c r="AV111" s="307">
        <v>1536.0567653523071</v>
      </c>
      <c r="AW111" s="307">
        <v>1529.51086648004</v>
      </c>
      <c r="AX111" s="307">
        <v>1626.815536500015</v>
      </c>
      <c r="AY111" s="307">
        <v>1707.7621064298974</v>
      </c>
      <c r="AZ111" s="307">
        <v>1662.4291688270027</v>
      </c>
      <c r="BA111" s="1415">
        <v>1619.5940100803487</v>
      </c>
      <c r="BB111" s="307">
        <v>1619.5938380721691</v>
      </c>
      <c r="BC111" s="1765">
        <v>1431.8323681976992</v>
      </c>
      <c r="BD111" s="351"/>
      <c r="BE111" s="351"/>
      <c r="BF111" s="307"/>
      <c r="BG111" s="351"/>
      <c r="BH111" s="107"/>
    </row>
    <row r="112" spans="17:60" ht="14.5" thickBot="1">
      <c r="Q112" s="671"/>
      <c r="R112" s="719"/>
      <c r="S112" s="720" t="s">
        <v>266</v>
      </c>
      <c r="T112" s="721"/>
      <c r="V112" s="671"/>
      <c r="W112" s="719"/>
      <c r="X112" s="720" t="s">
        <v>616</v>
      </c>
      <c r="Y112" s="721"/>
      <c r="Z112" s="309"/>
      <c r="AA112" s="309">
        <v>-485.16242117955863</v>
      </c>
      <c r="AB112" s="309">
        <v>-1238.8090354553924</v>
      </c>
      <c r="AC112" s="309">
        <v>-849.63739790124555</v>
      </c>
      <c r="AD112" s="309">
        <v>-1115.2132373669106</v>
      </c>
      <c r="AE112" s="309">
        <v>-1346.9559216330244</v>
      </c>
      <c r="AF112" s="309">
        <v>-740.81787143976942</v>
      </c>
      <c r="AG112" s="309">
        <v>-1157.4565073578394</v>
      </c>
      <c r="AH112" s="309">
        <v>-1118.3540196603483</v>
      </c>
      <c r="AI112" s="309">
        <v>-2115.2819484051511</v>
      </c>
      <c r="AJ112" s="309">
        <v>-2648.3252801771214</v>
      </c>
      <c r="AK112" s="309">
        <v>-2266.2557805609658</v>
      </c>
      <c r="AL112" s="309">
        <v>-1276.5804403566926</v>
      </c>
      <c r="AM112" s="309">
        <v>-2060.2675295880376</v>
      </c>
      <c r="AN112" s="309">
        <v>-3331.5440207076394</v>
      </c>
      <c r="AO112" s="309">
        <v>-3005.3965601710579</v>
      </c>
      <c r="AP112" s="309">
        <v>-6442.22551134888</v>
      </c>
      <c r="AQ112" s="309">
        <v>-4439.0792761986295</v>
      </c>
      <c r="AR112" s="309">
        <v>-7551.1854063957126</v>
      </c>
      <c r="AS112" s="309">
        <v>-9095.8109793581261</v>
      </c>
      <c r="AT112" s="309">
        <v>-4322.1814739658439</v>
      </c>
      <c r="AU112" s="309">
        <v>-6064.0426116466388</v>
      </c>
      <c r="AV112" s="309">
        <v>-9097.5703543737854</v>
      </c>
      <c r="AW112" s="309">
        <v>-7594.1362329137173</v>
      </c>
      <c r="AX112" s="309">
        <v>-8198.5887725532757</v>
      </c>
      <c r="AY112" s="309">
        <v>-10027.99918440804</v>
      </c>
      <c r="AZ112" s="309">
        <v>-5688.9639916093292</v>
      </c>
      <c r="BA112" s="1416">
        <v>-4363.4297056075338</v>
      </c>
      <c r="BB112" s="309">
        <v>-4820.4650756972733</v>
      </c>
      <c r="BC112" s="1766">
        <v>-7229.2345727623306</v>
      </c>
      <c r="BD112" s="352"/>
      <c r="BE112" s="352"/>
      <c r="BF112" s="309"/>
      <c r="BG112" s="352"/>
      <c r="BH112" s="107"/>
    </row>
    <row r="113" spans="17:60" ht="16.5" thickBot="1">
      <c r="Q113" s="1712" t="s">
        <v>1089</v>
      </c>
      <c r="R113" s="1593"/>
      <c r="S113" s="1593"/>
      <c r="T113" s="1600"/>
      <c r="V113" s="1506" t="s">
        <v>1090</v>
      </c>
      <c r="W113" s="1593"/>
      <c r="X113" s="1593"/>
      <c r="Y113" s="1594"/>
      <c r="Z113" s="1594"/>
      <c r="AA113" s="1595">
        <f>AA114+AA126+AA130</f>
        <v>96301.938329209632</v>
      </c>
      <c r="AB113" s="1595">
        <f t="shared" ref="AB113:AD113" si="70">AB114+AB126+AB130</f>
        <v>97516.843182239914</v>
      </c>
      <c r="AC113" s="1603">
        <f t="shared" si="70"/>
        <v>98969.37313826062</v>
      </c>
      <c r="AD113" s="1603">
        <f t="shared" si="70"/>
        <v>96465.510172134847</v>
      </c>
      <c r="AE113" s="1603">
        <f t="shared" ref="AE113" si="71">AE114+AE126+AE130</f>
        <v>101508.37551333975</v>
      </c>
      <c r="AF113" s="1603">
        <f t="shared" ref="AF113" si="72">AF114+AF126+AF130</f>
        <v>102578.08397085968</v>
      </c>
      <c r="AG113" s="1603">
        <f t="shared" ref="AG113" si="73">AG114+AG126+AG130</f>
        <v>103786.15757204205</v>
      </c>
      <c r="AH113" s="1603">
        <f t="shared" ref="AH113" si="74">AH114+AH126+AH130</f>
        <v>102706.20307121612</v>
      </c>
      <c r="AI113" s="1603">
        <f t="shared" ref="AI113" si="75">AI114+AI126+AI130</f>
        <v>96434.171984509347</v>
      </c>
      <c r="AJ113" s="1603">
        <f t="shared" ref="AJ113" si="76">AJ114+AJ126+AJ130</f>
        <v>96693.950022715624</v>
      </c>
      <c r="AK113" s="1603">
        <f t="shared" ref="AK113" si="77">AK114+AK126+AK130</f>
        <v>98777.031735795041</v>
      </c>
      <c r="AL113" s="1603">
        <f t="shared" ref="AL113" si="78">AL114+AL126+AL130</f>
        <v>96638.450193521232</v>
      </c>
      <c r="AM113" s="1603">
        <f t="shared" ref="AM113" si="79">AM114+AM126+AM130</f>
        <v>93996.997632819723</v>
      </c>
      <c r="AN113" s="1603">
        <f t="shared" ref="AN113" si="80">AN114+AN126+AN130</f>
        <v>93732.006057164559</v>
      </c>
      <c r="AO113" s="1603">
        <f t="shared" ref="AO113" si="81">AO114+AO126+AO130</f>
        <v>92729.548567374033</v>
      </c>
      <c r="AP113" s="1603">
        <f t="shared" ref="AP113" si="82">AP114+AP126+AP130</f>
        <v>92731.075748455929</v>
      </c>
      <c r="AQ113" s="1603">
        <f t="shared" ref="AQ113" si="83">AQ114+AQ126+AQ130</f>
        <v>91239.923045728166</v>
      </c>
      <c r="AR113" s="1603">
        <f t="shared" ref="AR113" si="84">AR114+AR126+AR130</f>
        <v>91013.551281766529</v>
      </c>
      <c r="AS113" s="1603">
        <f t="shared" ref="AS113" si="85">AS114+AS126+AS130</f>
        <v>87584.851237958981</v>
      </c>
      <c r="AT113" s="1603">
        <f t="shared" ref="AT113" si="86">AT114+AT126+AT130</f>
        <v>77994.772438361062</v>
      </c>
      <c r="AU113" s="1603">
        <f t="shared" ref="AU113" si="87">AU114+AU126+AU130</f>
        <v>79448.539668535901</v>
      </c>
      <c r="AV113" s="1603">
        <f t="shared" ref="AV113" si="88">AV114+AV126+AV130</f>
        <v>78489.291553571806</v>
      </c>
      <c r="AW113" s="1603">
        <f t="shared" ref="AW113" si="89">AW114+AW126+AW130</f>
        <v>80357.913103858969</v>
      </c>
      <c r="AX113" s="1603">
        <f t="shared" ref="AX113" si="90">AX114+AX126+AX130</f>
        <v>81668.422994494031</v>
      </c>
      <c r="AY113" s="1603">
        <f t="shared" ref="AY113" si="91">AY114+AY126+AY130</f>
        <v>80082.037279089287</v>
      </c>
      <c r="AZ113" s="1603">
        <f t="shared" ref="AZ113" si="92">AZ114+AZ126+AZ130</f>
        <v>79019.895621638556</v>
      </c>
      <c r="BA113" s="1603">
        <f t="shared" ref="BA113" si="93">BA114+BA126+BA130</f>
        <v>78734.028614743802</v>
      </c>
      <c r="BB113" s="1603">
        <f t="shared" ref="BB113" si="94">BB114+BB126+BB130</f>
        <v>79595.960807770287</v>
      </c>
      <c r="BC113" s="1767">
        <f t="shared" ref="BC113" si="95">BC114+BC126+BC130</f>
        <v>78460.94429756781</v>
      </c>
      <c r="BD113" s="1603"/>
      <c r="BE113" s="1603"/>
      <c r="BF113" s="309"/>
      <c r="BG113" s="352"/>
      <c r="BH113" s="107"/>
    </row>
    <row r="114" spans="17:60">
      <c r="Q114" s="1580"/>
      <c r="R114" s="1601" t="s">
        <v>1059</v>
      </c>
      <c r="S114" s="1597"/>
      <c r="T114" s="1602"/>
      <c r="V114" s="1580"/>
      <c r="W114" s="1596" t="s">
        <v>1245</v>
      </c>
      <c r="X114" s="1597"/>
      <c r="Y114" s="1597"/>
      <c r="Z114" s="1598"/>
      <c r="AA114" s="1599">
        <f>SUM(AA115,AA120,AA123,AA124,AA125)</f>
        <v>65619.892050676368</v>
      </c>
      <c r="AB114" s="1599">
        <f>SUM(AB115,AB120,AB123,AB124,AB125)</f>
        <v>66852.105620560891</v>
      </c>
      <c r="AC114" s="1599">
        <f t="shared" ref="AC114" si="96">SUM(AC115,AC120,AC123,AC124,AC125)</f>
        <v>66760.230390060911</v>
      </c>
      <c r="AD114" s="1599">
        <f t="shared" ref="AD114:AE114" si="97">SUM(AD115,AD120,AD123,AD124,AD125)</f>
        <v>65446.656589895763</v>
      </c>
      <c r="AE114" s="1599">
        <f t="shared" si="97"/>
        <v>67121.544829979874</v>
      </c>
      <c r="AF114" s="1599">
        <f t="shared" ref="AF114:BB114" si="98">SUM(AF115,AF120,AF123,AF124,AF125)</f>
        <v>67457.726638509499</v>
      </c>
      <c r="AG114" s="1599">
        <f t="shared" si="98"/>
        <v>68041.728604769974</v>
      </c>
      <c r="AH114" s="1599">
        <f t="shared" si="98"/>
        <v>65447.872466866131</v>
      </c>
      <c r="AI114" s="1599">
        <f t="shared" si="98"/>
        <v>59375.007925752405</v>
      </c>
      <c r="AJ114" s="1599">
        <f t="shared" si="98"/>
        <v>59694.334112925862</v>
      </c>
      <c r="AK114" s="1599">
        <f t="shared" si="98"/>
        <v>60213.856436884707</v>
      </c>
      <c r="AL114" s="1599">
        <f t="shared" si="98"/>
        <v>58885.842313326255</v>
      </c>
      <c r="AM114" s="1599">
        <f t="shared" si="98"/>
        <v>56263.541319362455</v>
      </c>
      <c r="AN114" s="1599">
        <f t="shared" si="98"/>
        <v>55430.505778252817</v>
      </c>
      <c r="AO114" s="1599">
        <f t="shared" si="98"/>
        <v>55398.394278224259</v>
      </c>
      <c r="AP114" s="1599">
        <f t="shared" si="98"/>
        <v>56476.435570577494</v>
      </c>
      <c r="AQ114" s="1599">
        <f t="shared" si="98"/>
        <v>56805.863508508155</v>
      </c>
      <c r="AR114" s="1599">
        <f t="shared" si="98"/>
        <v>55999.235549671204</v>
      </c>
      <c r="AS114" s="1599">
        <f t="shared" si="98"/>
        <v>51630.05160608513</v>
      </c>
      <c r="AT114" s="1599">
        <f t="shared" si="98"/>
        <v>46056.390246728952</v>
      </c>
      <c r="AU114" s="1599">
        <f t="shared" si="98"/>
        <v>47105.232815282128</v>
      </c>
      <c r="AV114" s="1599">
        <f t="shared" si="98"/>
        <v>46946.307722450489</v>
      </c>
      <c r="AW114" s="1599">
        <f t="shared" si="98"/>
        <v>46995.349238257324</v>
      </c>
      <c r="AX114" s="1599">
        <f t="shared" si="98"/>
        <v>48758.2331548785</v>
      </c>
      <c r="AY114" s="1599">
        <f t="shared" si="98"/>
        <v>48153.203343976864</v>
      </c>
      <c r="AZ114" s="1599">
        <f t="shared" si="98"/>
        <v>46772.380870678739</v>
      </c>
      <c r="BA114" s="1599">
        <f t="shared" si="98"/>
        <v>46359.043017928801</v>
      </c>
      <c r="BB114" s="1599">
        <f t="shared" si="98"/>
        <v>46993.986788954004</v>
      </c>
      <c r="BC114" s="1768">
        <f t="shared" ref="BC114" si="99">SUM(BC115,BC120,BC123,BC124,BC125)</f>
        <v>46388.934716161268</v>
      </c>
      <c r="BD114" s="1599"/>
      <c r="BE114" s="1599"/>
      <c r="BF114" s="272"/>
      <c r="BG114" s="353"/>
      <c r="BH114" s="107"/>
    </row>
    <row r="115" spans="17:60">
      <c r="Q115" s="1581"/>
      <c r="R115" s="1582"/>
      <c r="S115" s="1691" t="s">
        <v>1201</v>
      </c>
      <c r="T115" s="722"/>
      <c r="V115" s="1581"/>
      <c r="W115" s="1582"/>
      <c r="X115" s="672" t="s">
        <v>459</v>
      </c>
      <c r="Y115" s="1200"/>
      <c r="Z115" s="132"/>
      <c r="AA115" s="487">
        <f>'2.CO2-Sector'!AA45</f>
        <v>49230.453171007663</v>
      </c>
      <c r="AB115" s="487">
        <f>'2.CO2-Sector'!AB45</f>
        <v>50548.374636445682</v>
      </c>
      <c r="AC115" s="487">
        <f>'2.CO2-Sector'!AC45</f>
        <v>50964.269778796952</v>
      </c>
      <c r="AD115" s="487">
        <f>'2.CO2-Sector'!AD45</f>
        <v>50252.446857538147</v>
      </c>
      <c r="AE115" s="487">
        <f>'2.CO2-Sector'!AE45</f>
        <v>51265.726300697854</v>
      </c>
      <c r="AF115" s="487">
        <f>'2.CO2-Sector'!AF45</f>
        <v>51145.782033745963</v>
      </c>
      <c r="AG115" s="487">
        <f>'2.CO2-Sector'!AG45</f>
        <v>51489.504367389847</v>
      </c>
      <c r="AH115" s="487">
        <f>'2.CO2-Sector'!AH45</f>
        <v>48840.191570982322</v>
      </c>
      <c r="AI115" s="487">
        <f>'2.CO2-Sector'!AI45</f>
        <v>43863.253819318896</v>
      </c>
      <c r="AJ115" s="487">
        <f>'2.CO2-Sector'!AJ45</f>
        <v>43579.970693433563</v>
      </c>
      <c r="AK115" s="487">
        <f>'2.CO2-Sector'!AK45</f>
        <v>43918.613554418276</v>
      </c>
      <c r="AL115" s="487">
        <f>'2.CO2-Sector'!AL45</f>
        <v>42970.482669977093</v>
      </c>
      <c r="AM115" s="487">
        <f>'2.CO2-Sector'!AM45</f>
        <v>40482.923617369728</v>
      </c>
      <c r="AN115" s="487">
        <f>'2.CO2-Sector'!AN45</f>
        <v>40145.771524280746</v>
      </c>
      <c r="AO115" s="487">
        <f>'2.CO2-Sector'!AO45</f>
        <v>39819.615137475252</v>
      </c>
      <c r="AP115" s="487">
        <f>'2.CO2-Sector'!AP45</f>
        <v>41230.069171019641</v>
      </c>
      <c r="AQ115" s="487">
        <f>'2.CO2-Sector'!AQ45</f>
        <v>41196.759622478443</v>
      </c>
      <c r="AR115" s="487">
        <f>'2.CO2-Sector'!AR45</f>
        <v>40204.204551113799</v>
      </c>
      <c r="AS115" s="487">
        <f>'2.CO2-Sector'!AS45</f>
        <v>37435.956104495308</v>
      </c>
      <c r="AT115" s="487">
        <f>'2.CO2-Sector'!AT45</f>
        <v>32779.385372691417</v>
      </c>
      <c r="AU115" s="487">
        <f>'2.CO2-Sector'!AU45</f>
        <v>32752.226033078736</v>
      </c>
      <c r="AV115" s="487">
        <f>'2.CO2-Sector'!AV45</f>
        <v>33089.335254862766</v>
      </c>
      <c r="AW115" s="487">
        <f>'2.CO2-Sector'!AW45</f>
        <v>33629.277927911207</v>
      </c>
      <c r="AX115" s="487">
        <f>'2.CO2-Sector'!AX45</f>
        <v>35003.537944427138</v>
      </c>
      <c r="AY115" s="487">
        <f>'2.CO2-Sector'!AY45</f>
        <v>34730.786764092853</v>
      </c>
      <c r="AZ115" s="487">
        <f>'2.CO2-Sector'!AZ45</f>
        <v>33659.057557810847</v>
      </c>
      <c r="BA115" s="1384">
        <f>'2.CO2-Sector'!BA45</f>
        <v>33533.497411045864</v>
      </c>
      <c r="BB115" s="487">
        <f>'2.CO2-Sector'!BB45</f>
        <v>33970.631097160571</v>
      </c>
      <c r="BC115" s="1730">
        <f>'2.CO2-Sector'!BC45</f>
        <v>33707.088116009254</v>
      </c>
      <c r="BD115" s="522"/>
      <c r="BE115" s="522"/>
      <c r="BF115" s="132"/>
      <c r="BG115" s="354"/>
      <c r="BH115" s="107"/>
    </row>
    <row r="116" spans="17:60">
      <c r="Q116" s="1581"/>
      <c r="R116" s="1582"/>
      <c r="S116" s="678"/>
      <c r="T116" s="1632" t="s">
        <v>1132</v>
      </c>
      <c r="V116" s="1581"/>
      <c r="W116" s="1582"/>
      <c r="X116" s="678"/>
      <c r="Y116" s="744" t="s">
        <v>460</v>
      </c>
      <c r="Z116" s="1133"/>
      <c r="AA116" s="1133">
        <f>'2.CO2-Sector'!AA46</f>
        <v>38701.103416042592</v>
      </c>
      <c r="AB116" s="1133">
        <f>'2.CO2-Sector'!AB46</f>
        <v>40346.744742035473</v>
      </c>
      <c r="AC116" s="1133">
        <f>'2.CO2-Sector'!AC46</f>
        <v>41665.79114506545</v>
      </c>
      <c r="AD116" s="1133">
        <f>'2.CO2-Sector'!AD46</f>
        <v>41224.494256585334</v>
      </c>
      <c r="AE116" s="1133">
        <f>'2.CO2-Sector'!AE46</f>
        <v>42297.116417365723</v>
      </c>
      <c r="AF116" s="1133">
        <f>'2.CO2-Sector'!AF46</f>
        <v>42142.02726535382</v>
      </c>
      <c r="AG116" s="1133">
        <f>'2.CO2-Sector'!AG46</f>
        <v>42559.539804125336</v>
      </c>
      <c r="AH116" s="1133">
        <f>'2.CO2-Sector'!AH46</f>
        <v>39926.083389390726</v>
      </c>
      <c r="AI116" s="1133">
        <f>'2.CO2-Sector'!AI46</f>
        <v>35362.599382577479</v>
      </c>
      <c r="AJ116" s="1133">
        <f>'2.CO2-Sector'!AJ46</f>
        <v>35010.124942594921</v>
      </c>
      <c r="AK116" s="1133">
        <f>'2.CO2-Sector'!AK46</f>
        <v>35085.742906855594</v>
      </c>
      <c r="AL116" s="1133">
        <f>'2.CO2-Sector'!AL46</f>
        <v>34374.185269382258</v>
      </c>
      <c r="AM116" s="1133">
        <f>'2.CO2-Sector'!AM46</f>
        <v>32417.253435765444</v>
      </c>
      <c r="AN116" s="1133">
        <f>'2.CO2-Sector'!AN46</f>
        <v>31935.273453308597</v>
      </c>
      <c r="AO116" s="1133">
        <f>'2.CO2-Sector'!AO46</f>
        <v>31276.189983420805</v>
      </c>
      <c r="AP116" s="1133">
        <f>'2.CO2-Sector'!AP46</f>
        <v>32279.645554026018</v>
      </c>
      <c r="AQ116" s="1133">
        <f>'2.CO2-Sector'!AQ46</f>
        <v>31990.873871774482</v>
      </c>
      <c r="AR116" s="1133">
        <f>'2.CO2-Sector'!AR46</f>
        <v>30658.349937916188</v>
      </c>
      <c r="AS116" s="1133">
        <f>'2.CO2-Sector'!AS46</f>
        <v>28552.561480293498</v>
      </c>
      <c r="AT116" s="1133">
        <f>'2.CO2-Sector'!AT46</f>
        <v>25308.481718967807</v>
      </c>
      <c r="AU116" s="1133">
        <f>'2.CO2-Sector'!AU46</f>
        <v>24321.270937421363</v>
      </c>
      <c r="AV116" s="1133">
        <f>'2.CO2-Sector'!AV46</f>
        <v>24982.895526650263</v>
      </c>
      <c r="AW116" s="1133">
        <f>'2.CO2-Sector'!AW46</f>
        <v>25624.79533860795</v>
      </c>
      <c r="AX116" s="1133">
        <f>'2.CO2-Sector'!AX46</f>
        <v>26805.206128279013</v>
      </c>
      <c r="AY116" s="1133">
        <f>'2.CO2-Sector'!AY46</f>
        <v>26557.37523672733</v>
      </c>
      <c r="AZ116" s="1133">
        <f>'2.CO2-Sector'!AZ46</f>
        <v>25936.139788924989</v>
      </c>
      <c r="BA116" s="1417">
        <f>'2.CO2-Sector'!BA46</f>
        <v>25969.470794926132</v>
      </c>
      <c r="BB116" s="1133">
        <f>'2.CO2-Sector'!BB46</f>
        <v>26428.778063772283</v>
      </c>
      <c r="BC116" s="1742">
        <f>'2.CO2-Sector'!BC46</f>
        <v>26182.943719015086</v>
      </c>
      <c r="BD116" s="1134"/>
      <c r="BE116" s="1134"/>
      <c r="BF116" s="138"/>
      <c r="BG116" s="355"/>
    </row>
    <row r="117" spans="17:60">
      <c r="Q117" s="1581"/>
      <c r="R117" s="1582"/>
      <c r="S117" s="678"/>
      <c r="T117" s="1633" t="s">
        <v>1133</v>
      </c>
      <c r="V117" s="1581"/>
      <c r="W117" s="1582"/>
      <c r="X117" s="678"/>
      <c r="Y117" s="1201" t="s">
        <v>461</v>
      </c>
      <c r="Z117" s="1138"/>
      <c r="AA117" s="1138">
        <f>'2.CO2-Sector'!AA47</f>
        <v>6674.4490046098017</v>
      </c>
      <c r="AB117" s="1138">
        <f>'2.CO2-Sector'!AB47</f>
        <v>6524.5328569297908</v>
      </c>
      <c r="AC117" s="1138">
        <f>'2.CO2-Sector'!AC47</f>
        <v>5945.8339540571315</v>
      </c>
      <c r="AD117" s="1138">
        <f>'2.CO2-Sector'!AD47</f>
        <v>5842.3534676861227</v>
      </c>
      <c r="AE117" s="1138">
        <f>'2.CO2-Sector'!AE47</f>
        <v>5740.0247792311475</v>
      </c>
      <c r="AF117" s="1138">
        <f>'2.CO2-Sector'!AF47</f>
        <v>5795.1316308500946</v>
      </c>
      <c r="AG117" s="1138">
        <f>'2.CO2-Sector'!AG47</f>
        <v>5789.0719316293616</v>
      </c>
      <c r="AH117" s="1138">
        <f>'2.CO2-Sector'!AH47</f>
        <v>5903.8352801359188</v>
      </c>
      <c r="AI117" s="1138">
        <f>'2.CO2-Sector'!AI47</f>
        <v>5638.1994106625216</v>
      </c>
      <c r="AJ117" s="1138">
        <f>'2.CO2-Sector'!AJ47</f>
        <v>5703.2053582387407</v>
      </c>
      <c r="AK117" s="1138">
        <f>'2.CO2-Sector'!AK47</f>
        <v>5899.9845210859867</v>
      </c>
      <c r="AL117" s="1138">
        <f>'2.CO2-Sector'!AL47</f>
        <v>5594.9262706926866</v>
      </c>
      <c r="AM117" s="1138">
        <f>'2.CO2-Sector'!AM47</f>
        <v>5605.2257994031515</v>
      </c>
      <c r="AN117" s="1138">
        <f>'2.CO2-Sector'!AN47</f>
        <v>6010.9337107231668</v>
      </c>
      <c r="AO117" s="1138">
        <f>'2.CO2-Sector'!AO47</f>
        <v>6398.6869967575658</v>
      </c>
      <c r="AP117" s="1138">
        <f>'2.CO2-Sector'!AP47</f>
        <v>6645.7105523034497</v>
      </c>
      <c r="AQ117" s="1138">
        <f>'2.CO2-Sector'!AQ47</f>
        <v>6788.1886315874181</v>
      </c>
      <c r="AR117" s="1138">
        <f>'2.CO2-Sector'!AR47</f>
        <v>7012.0890129308336</v>
      </c>
      <c r="AS117" s="1138">
        <f>'2.CO2-Sector'!AS47</f>
        <v>6591.818326146341</v>
      </c>
      <c r="AT117" s="1138">
        <f>'2.CO2-Sector'!AT47</f>
        <v>5364.6005099960857</v>
      </c>
      <c r="AU117" s="1138">
        <f>'2.CO2-Sector'!AU47</f>
        <v>6284.7190568659153</v>
      </c>
      <c r="AV117" s="1138">
        <f>'2.CO2-Sector'!AV47</f>
        <v>5895.7907835699853</v>
      </c>
      <c r="AW117" s="1138">
        <f>'2.CO2-Sector'!AW47</f>
        <v>5679.325140228646</v>
      </c>
      <c r="AX117" s="1138">
        <f>'2.CO2-Sector'!AX47</f>
        <v>5766.6750900500374</v>
      </c>
      <c r="AY117" s="1138">
        <f>'2.CO2-Sector'!AY47</f>
        <v>5811.9451381047556</v>
      </c>
      <c r="AZ117" s="1138">
        <f>'2.CO2-Sector'!AZ47</f>
        <v>5477.0464397639898</v>
      </c>
      <c r="BA117" s="1418">
        <f>'2.CO2-Sector'!BA47</f>
        <v>5504.0022085956616</v>
      </c>
      <c r="BB117" s="1138">
        <f>'2.CO2-Sector'!BB47</f>
        <v>5583.2353800745541</v>
      </c>
      <c r="BC117" s="1743">
        <f>'2.CO2-Sector'!BC47</f>
        <v>5663.3407729249175</v>
      </c>
      <c r="BD117" s="1139"/>
      <c r="BE117" s="1139"/>
      <c r="BF117" s="138"/>
      <c r="BG117" s="355"/>
    </row>
    <row r="118" spans="17:60">
      <c r="Q118" s="1581"/>
      <c r="R118" s="1582"/>
      <c r="S118" s="678"/>
      <c r="T118" s="1633" t="s">
        <v>1134</v>
      </c>
      <c r="V118" s="1581"/>
      <c r="W118" s="1582"/>
      <c r="X118" s="678"/>
      <c r="Y118" s="766" t="s">
        <v>462</v>
      </c>
      <c r="Z118" s="1138"/>
      <c r="AA118" s="1138">
        <f>'2.CO2-Sector'!AA48</f>
        <v>312.87952823101125</v>
      </c>
      <c r="AB118" s="1138">
        <f>'2.CO2-Sector'!AB48</f>
        <v>307.81152289698383</v>
      </c>
      <c r="AC118" s="1138">
        <f>'2.CO2-Sector'!AC48</f>
        <v>295.29687962532591</v>
      </c>
      <c r="AD118" s="1138">
        <f>'2.CO2-Sector'!AD48</f>
        <v>290.6346731752509</v>
      </c>
      <c r="AE118" s="1138">
        <f>'2.CO2-Sector'!AE48</f>
        <v>290.02818822876907</v>
      </c>
      <c r="AF118" s="1138">
        <f>'2.CO2-Sector'!AF48</f>
        <v>283.40724792134836</v>
      </c>
      <c r="AG118" s="1138">
        <f>'2.CO2-Sector'!AG48</f>
        <v>282.81616108587912</v>
      </c>
      <c r="AH118" s="1138">
        <f>'2.CO2-Sector'!AH48</f>
        <v>270.45053169397875</v>
      </c>
      <c r="AI118" s="1138">
        <f>'2.CO2-Sector'!AI48</f>
        <v>231.01486186880234</v>
      </c>
      <c r="AJ118" s="1138">
        <f>'2.CO2-Sector'!AJ48</f>
        <v>236.17622947190571</v>
      </c>
      <c r="AK118" s="1138">
        <f>'2.CO2-Sector'!AK48</f>
        <v>232.76960989831676</v>
      </c>
      <c r="AL118" s="1138">
        <f>'2.CO2-Sector'!AL48</f>
        <v>223.3438161401109</v>
      </c>
      <c r="AM118" s="1138">
        <f>'2.CO2-Sector'!AM48</f>
        <v>216.97477839910331</v>
      </c>
      <c r="AN118" s="1138">
        <f>'2.CO2-Sector'!AN48</f>
        <v>253.04393249130098</v>
      </c>
      <c r="AO118" s="1138">
        <f>'2.CO2-Sector'!AO48</f>
        <v>261.79082358227498</v>
      </c>
      <c r="AP118" s="1138">
        <f>'2.CO2-Sector'!AP48</f>
        <v>251.57731073682558</v>
      </c>
      <c r="AQ118" s="1138">
        <f>'2.CO2-Sector'!AQ48</f>
        <v>236.62608987874859</v>
      </c>
      <c r="AR118" s="1138">
        <f>'2.CO2-Sector'!AR48</f>
        <v>213.21281309999526</v>
      </c>
      <c r="AS118" s="1138">
        <f>'2.CO2-Sector'!AS48</f>
        <v>172.58037395747235</v>
      </c>
      <c r="AT118" s="1138">
        <f>'2.CO2-Sector'!AT48</f>
        <v>139.89475701298232</v>
      </c>
      <c r="AU118" s="1138">
        <f>'2.CO2-Sector'!AU48</f>
        <v>164.08408670446047</v>
      </c>
      <c r="AV118" s="1138">
        <f>'2.CO2-Sector'!AV48</f>
        <v>168.2548242548468</v>
      </c>
      <c r="AW118" s="1138">
        <f>'2.CO2-Sector'!AW48</f>
        <v>179.01572288015117</v>
      </c>
      <c r="AX118" s="1138">
        <f>'2.CO2-Sector'!AX48</f>
        <v>193.47603040294115</v>
      </c>
      <c r="AY118" s="1138">
        <f>'2.CO2-Sector'!AY48</f>
        <v>194.15574325469387</v>
      </c>
      <c r="AZ118" s="1138">
        <f>'2.CO2-Sector'!AZ48</f>
        <v>193.02950553279041</v>
      </c>
      <c r="BA118" s="1418">
        <f>'2.CO2-Sector'!BA48</f>
        <v>188.54213936824007</v>
      </c>
      <c r="BB118" s="1138">
        <f>'2.CO2-Sector'!BB48</f>
        <v>195.90235641343278</v>
      </c>
      <c r="BC118" s="1743">
        <f>'2.CO2-Sector'!BC48</f>
        <v>201.50994616576483</v>
      </c>
      <c r="BD118" s="1139"/>
      <c r="BE118" s="1139"/>
      <c r="BF118" s="138"/>
      <c r="BG118" s="355"/>
    </row>
    <row r="119" spans="17:60">
      <c r="Q119" s="1581"/>
      <c r="R119" s="1582"/>
      <c r="S119" s="679"/>
      <c r="T119" s="1634" t="s">
        <v>1138</v>
      </c>
      <c r="V119" s="1581"/>
      <c r="W119" s="1582"/>
      <c r="X119" s="679"/>
      <c r="Y119" s="1202" t="s">
        <v>463</v>
      </c>
      <c r="Z119" s="1135"/>
      <c r="AA119" s="1135">
        <f>'2.CO2-Sector'!AA49</f>
        <v>3542.021222124265</v>
      </c>
      <c r="AB119" s="1135">
        <f>'2.CO2-Sector'!AB49</f>
        <v>3369.2855145834346</v>
      </c>
      <c r="AC119" s="1135">
        <f>'2.CO2-Sector'!AC49</f>
        <v>3057.3478000490459</v>
      </c>
      <c r="AD119" s="1135">
        <f>'2.CO2-Sector'!AD49</f>
        <v>2894.9644600914435</v>
      </c>
      <c r="AE119" s="1135">
        <f>'2.CO2-Sector'!AE49</f>
        <v>2938.556915872211</v>
      </c>
      <c r="AF119" s="1135">
        <f>'2.CO2-Sector'!AF49</f>
        <v>2925.2158896206997</v>
      </c>
      <c r="AG119" s="1135">
        <f>'2.CO2-Sector'!AG49</f>
        <v>2858.076470549267</v>
      </c>
      <c r="AH119" s="1135">
        <f>'2.CO2-Sector'!AH49</f>
        <v>2739.8223697616959</v>
      </c>
      <c r="AI119" s="1135">
        <f>'2.CO2-Sector'!AI49</f>
        <v>2631.4401642100925</v>
      </c>
      <c r="AJ119" s="1135">
        <f>'2.CO2-Sector'!AJ49</f>
        <v>2630.4641631279924</v>
      </c>
      <c r="AK119" s="1135">
        <f>'2.CO2-Sector'!AK49</f>
        <v>2700.1165165783791</v>
      </c>
      <c r="AL119" s="1135">
        <f>'2.CO2-Sector'!AL49</f>
        <v>2778.0273137620284</v>
      </c>
      <c r="AM119" s="1135">
        <f>'2.CO2-Sector'!AM49</f>
        <v>2243.4696038020288</v>
      </c>
      <c r="AN119" s="1135">
        <f>'2.CO2-Sector'!AN49</f>
        <v>1946.5204277576754</v>
      </c>
      <c r="AO119" s="1135">
        <f>'2.CO2-Sector'!AO49</f>
        <v>1882.947333714603</v>
      </c>
      <c r="AP119" s="1135">
        <f>'2.CO2-Sector'!AP49</f>
        <v>2053.135753953346</v>
      </c>
      <c r="AQ119" s="1135">
        <f>'2.CO2-Sector'!AQ49</f>
        <v>2181.0710292377894</v>
      </c>
      <c r="AR119" s="1135">
        <f>'2.CO2-Sector'!AR49</f>
        <v>2320.5527871667846</v>
      </c>
      <c r="AS119" s="1135">
        <f>'2.CO2-Sector'!AS49</f>
        <v>2118.995924098002</v>
      </c>
      <c r="AT119" s="1135">
        <f>'2.CO2-Sector'!AT49</f>
        <v>1966.4083867145414</v>
      </c>
      <c r="AU119" s="1135">
        <f>'2.CO2-Sector'!AU49</f>
        <v>1982.1519520869942</v>
      </c>
      <c r="AV119" s="1135">
        <f>'2.CO2-Sector'!AV49</f>
        <v>2042.3941203876684</v>
      </c>
      <c r="AW119" s="1135">
        <f>'2.CO2-Sector'!AW49</f>
        <v>2146.1417261944657</v>
      </c>
      <c r="AX119" s="1135">
        <f>'2.CO2-Sector'!AX49</f>
        <v>2238.1806956951505</v>
      </c>
      <c r="AY119" s="1135">
        <f>'2.CO2-Sector'!AY49</f>
        <v>2167.3106460060758</v>
      </c>
      <c r="AZ119" s="1135">
        <f>'2.CO2-Sector'!AZ49</f>
        <v>2052.8418235890717</v>
      </c>
      <c r="BA119" s="1419">
        <f>'2.CO2-Sector'!BA49</f>
        <v>1871.482268155831</v>
      </c>
      <c r="BB119" s="1135">
        <f>'2.CO2-Sector'!BB49</f>
        <v>1762.7152969003027</v>
      </c>
      <c r="BC119" s="1744">
        <f>'2.CO2-Sector'!BC49</f>
        <v>1659.2936779034826</v>
      </c>
      <c r="BD119" s="1136"/>
      <c r="BE119" s="1136"/>
      <c r="BF119" s="448"/>
      <c r="BG119" s="449"/>
    </row>
    <row r="120" spans="17:60">
      <c r="Q120" s="1581"/>
      <c r="R120" s="1582"/>
      <c r="S120" s="724" t="s">
        <v>128</v>
      </c>
      <c r="T120" s="725"/>
      <c r="V120" s="1581"/>
      <c r="W120" s="1582"/>
      <c r="X120" s="724" t="s">
        <v>617</v>
      </c>
      <c r="Y120" s="1203"/>
      <c r="Z120" s="495"/>
      <c r="AA120" s="495">
        <f>'2.CO2-Sector'!AA50</f>
        <v>7040.8033814727314</v>
      </c>
      <c r="AB120" s="495">
        <f>'2.CO2-Sector'!AB50</f>
        <v>7009.5685451768513</v>
      </c>
      <c r="AC120" s="495">
        <f>'2.CO2-Sector'!AC50</f>
        <v>6825.8714020182988</v>
      </c>
      <c r="AD120" s="495">
        <f>'2.CO2-Sector'!AD50</f>
        <v>6388.5835213042628</v>
      </c>
      <c r="AE120" s="495">
        <f>'2.CO2-Sector'!AE50</f>
        <v>6806.5660371260965</v>
      </c>
      <c r="AF120" s="495">
        <f>'2.CO2-Sector'!AF50</f>
        <v>7013.9549604528893</v>
      </c>
      <c r="AG120" s="495">
        <f>'2.CO2-Sector'!AG50</f>
        <v>7068.2445258757907</v>
      </c>
      <c r="AH120" s="495">
        <f>'2.CO2-Sector'!AH50</f>
        <v>7061.2165473727891</v>
      </c>
      <c r="AI120" s="495">
        <f>'2.CO2-Sector'!AI50</f>
        <v>6419.8587378638094</v>
      </c>
      <c r="AJ120" s="495">
        <f>'2.CO2-Sector'!AJ50</f>
        <v>6937.7079462429228</v>
      </c>
      <c r="AK120" s="495">
        <f>'2.CO2-Sector'!AK50</f>
        <v>6810.3448797778219</v>
      </c>
      <c r="AL120" s="495">
        <f>'2.CO2-Sector'!AL50</f>
        <v>6346.7757321820918</v>
      </c>
      <c r="AM120" s="495">
        <f>'2.CO2-Sector'!AM50</f>
        <v>6249.7321813854496</v>
      </c>
      <c r="AN120" s="495">
        <f>'2.CO2-Sector'!AN50</f>
        <v>6051.8733017484938</v>
      </c>
      <c r="AO120" s="495">
        <f>'2.CO2-Sector'!AO50</f>
        <v>6134.8767753380089</v>
      </c>
      <c r="AP120" s="495">
        <f>'2.CO2-Sector'!AP50</f>
        <v>5794.6829692556239</v>
      </c>
      <c r="AQ120" s="495">
        <f>'2.CO2-Sector'!AQ50</f>
        <v>5874.7858293424979</v>
      </c>
      <c r="AR120" s="495">
        <f>'2.CO2-Sector'!AR50</f>
        <v>5966.4292018672513</v>
      </c>
      <c r="AS120" s="495">
        <f>'2.CO2-Sector'!AS50</f>
        <v>5107.1196855795279</v>
      </c>
      <c r="AT120" s="495">
        <f>'2.CO2-Sector'!AT50</f>
        <v>4872.0015080504827</v>
      </c>
      <c r="AU120" s="495">
        <f>'2.CO2-Sector'!AU50</f>
        <v>5427.0220270136588</v>
      </c>
      <c r="AV120" s="495">
        <f>'2.CO2-Sector'!AV50</f>
        <v>5103.2076687218187</v>
      </c>
      <c r="AW120" s="495">
        <f>'2.CO2-Sector'!AW50</f>
        <v>4652.1661059634598</v>
      </c>
      <c r="AX120" s="495">
        <f>'2.CO2-Sector'!AX50</f>
        <v>4786.8877993268261</v>
      </c>
      <c r="AY120" s="495">
        <f>'2.CO2-Sector'!AY50</f>
        <v>4683.4283473128908</v>
      </c>
      <c r="AZ120" s="495">
        <f>'2.CO2-Sector'!AZ50</f>
        <v>4590.7115554076472</v>
      </c>
      <c r="BA120" s="1420">
        <f>'2.CO2-Sector'!BA50</f>
        <v>4300.1132589460285</v>
      </c>
      <c r="BB120" s="495">
        <f>'2.CO2-Sector'!BB50</f>
        <v>4484.9883514917583</v>
      </c>
      <c r="BC120" s="1769">
        <f>'2.CO2-Sector'!BC50</f>
        <v>4220.1307071588999</v>
      </c>
      <c r="BD120" s="528"/>
      <c r="BE120" s="528"/>
      <c r="BF120" s="137"/>
      <c r="BG120" s="361"/>
    </row>
    <row r="121" spans="17:60">
      <c r="Q121" s="1581"/>
      <c r="R121" s="1582"/>
      <c r="S121" s="726"/>
      <c r="T121" s="1632" t="s">
        <v>1135</v>
      </c>
      <c r="V121" s="1581"/>
      <c r="W121" s="1582"/>
      <c r="X121" s="726"/>
      <c r="Y121" s="744" t="s">
        <v>465</v>
      </c>
      <c r="Z121" s="1133"/>
      <c r="AA121" s="1133">
        <f>'2.CO2-Sector'!AA51</f>
        <v>3417.7405137833202</v>
      </c>
      <c r="AB121" s="1133">
        <f>'2.CO2-Sector'!AB51</f>
        <v>3364.3238915193861</v>
      </c>
      <c r="AC121" s="1133">
        <f>'2.CO2-Sector'!AC51</f>
        <v>3391.5558741950354</v>
      </c>
      <c r="AD121" s="1133">
        <f>'2.CO2-Sector'!AD51</f>
        <v>3217.4669648339104</v>
      </c>
      <c r="AE121" s="1133">
        <f>'2.CO2-Sector'!AE51</f>
        <v>3422.8389440786377</v>
      </c>
      <c r="AF121" s="1133">
        <f>'2.CO2-Sector'!AF51</f>
        <v>3456.8155123008878</v>
      </c>
      <c r="AG121" s="1133">
        <f>'2.CO2-Sector'!AG51</f>
        <v>3482.2507055771052</v>
      </c>
      <c r="AH121" s="1133">
        <f>'2.CO2-Sector'!AH51</f>
        <v>3392.1119138316312</v>
      </c>
      <c r="AI121" s="1133">
        <f>'2.CO2-Sector'!AI51</f>
        <v>3007.6817553714827</v>
      </c>
      <c r="AJ121" s="1133">
        <f>'2.CO2-Sector'!AJ51</f>
        <v>3305.6498677465934</v>
      </c>
      <c r="AK121" s="1133">
        <f>'2.CO2-Sector'!AK51</f>
        <v>3183.6043912674263</v>
      </c>
      <c r="AL121" s="1133">
        <f>'2.CO2-Sector'!AL51</f>
        <v>2968.1790499953418</v>
      </c>
      <c r="AM121" s="1133">
        <f>'2.CO2-Sector'!AM51</f>
        <v>2738.3139467509864</v>
      </c>
      <c r="AN121" s="1133">
        <f>'2.CO2-Sector'!AN51</f>
        <v>2460.2558112997931</v>
      </c>
      <c r="AO121" s="1133">
        <f>'2.CO2-Sector'!AO51</f>
        <v>2470.538328057758</v>
      </c>
      <c r="AP121" s="1133">
        <f>'2.CO2-Sector'!AP51</f>
        <v>2167.3505128396782</v>
      </c>
      <c r="AQ121" s="1133">
        <f>'2.CO2-Sector'!AQ51</f>
        <v>2200.366432366598</v>
      </c>
      <c r="AR121" s="1133">
        <f>'2.CO2-Sector'!AR51</f>
        <v>2260.0248909812894</v>
      </c>
      <c r="AS121" s="1133">
        <f>'2.CO2-Sector'!AS51</f>
        <v>2007.2670092715346</v>
      </c>
      <c r="AT121" s="1133">
        <f>'2.CO2-Sector'!AT51</f>
        <v>1923.1201899212144</v>
      </c>
      <c r="AU121" s="1133">
        <f>'2.CO2-Sector'!AU51</f>
        <v>2122.8843217272179</v>
      </c>
      <c r="AV121" s="1133">
        <f>'2.CO2-Sector'!AV51</f>
        <v>2008.0848022151829</v>
      </c>
      <c r="AW121" s="1133">
        <f>'2.CO2-Sector'!AW51</f>
        <v>1855.4539224438442</v>
      </c>
      <c r="AX121" s="1133">
        <f>'2.CO2-Sector'!AX51</f>
        <v>1932.304615562253</v>
      </c>
      <c r="AY121" s="1133">
        <f>'2.CO2-Sector'!AY51</f>
        <v>1889.9734100685228</v>
      </c>
      <c r="AZ121" s="1133">
        <f>'2.CO2-Sector'!AZ51</f>
        <v>1946.9722075338834</v>
      </c>
      <c r="BA121" s="1417">
        <f>'2.CO2-Sector'!BA51</f>
        <v>1658.1260762968163</v>
      </c>
      <c r="BB121" s="1133">
        <f>'2.CO2-Sector'!BB51</f>
        <v>1725.6364470935714</v>
      </c>
      <c r="BC121" s="1742">
        <f>'2.CO2-Sector'!BC51</f>
        <v>1457.959373647813</v>
      </c>
      <c r="BD121" s="1134"/>
      <c r="BE121" s="1134"/>
      <c r="BF121" s="138"/>
      <c r="BG121" s="355"/>
    </row>
    <row r="122" spans="17:60">
      <c r="Q122" s="1581"/>
      <c r="R122" s="1582"/>
      <c r="S122" s="727"/>
      <c r="T122" s="1634" t="s">
        <v>1136</v>
      </c>
      <c r="V122" s="1581"/>
      <c r="W122" s="1582"/>
      <c r="X122" s="727"/>
      <c r="Y122" s="1202" t="s">
        <v>466</v>
      </c>
      <c r="Z122" s="1135"/>
      <c r="AA122" s="1135">
        <f>'2.CO2-Sector'!AA52</f>
        <v>3623.0628676894112</v>
      </c>
      <c r="AB122" s="1135">
        <f>'2.CO2-Sector'!AB52</f>
        <v>3645.2446536574653</v>
      </c>
      <c r="AC122" s="1135">
        <f>'2.CO2-Sector'!AC52</f>
        <v>3434.3155278232634</v>
      </c>
      <c r="AD122" s="1135">
        <f>'2.CO2-Sector'!AD52</f>
        <v>3171.1165564703524</v>
      </c>
      <c r="AE122" s="1135">
        <f>'2.CO2-Sector'!AE52</f>
        <v>3383.7270930474588</v>
      </c>
      <c r="AF122" s="1135">
        <f>'2.CO2-Sector'!AF52</f>
        <v>3557.1394481520015</v>
      </c>
      <c r="AG122" s="1135">
        <f>'2.CO2-Sector'!AG52</f>
        <v>3585.9938202986855</v>
      </c>
      <c r="AH122" s="1135">
        <f>'2.CO2-Sector'!AH52</f>
        <v>3669.1046335411579</v>
      </c>
      <c r="AI122" s="1135">
        <f>'2.CO2-Sector'!AI52</f>
        <v>3412.1769824923267</v>
      </c>
      <c r="AJ122" s="1135">
        <f>'2.CO2-Sector'!AJ52</f>
        <v>3632.0580784963295</v>
      </c>
      <c r="AK122" s="1135">
        <f>'2.CO2-Sector'!AK52</f>
        <v>3626.7404885103956</v>
      </c>
      <c r="AL122" s="1135">
        <f>'2.CO2-Sector'!AL52</f>
        <v>3378.5966821867501</v>
      </c>
      <c r="AM122" s="1135">
        <f>'2.CO2-Sector'!AM52</f>
        <v>3511.4182346344633</v>
      </c>
      <c r="AN122" s="1135">
        <f>'2.CO2-Sector'!AN52</f>
        <v>3591.6174904487007</v>
      </c>
      <c r="AO122" s="1135">
        <f>'2.CO2-Sector'!AO52</f>
        <v>3664.3384472802509</v>
      </c>
      <c r="AP122" s="1135">
        <f>'2.CO2-Sector'!AP52</f>
        <v>3627.3324564159457</v>
      </c>
      <c r="AQ122" s="1135">
        <f>'2.CO2-Sector'!AQ52</f>
        <v>3674.4193969758999</v>
      </c>
      <c r="AR122" s="1135">
        <f>'2.CO2-Sector'!AR52</f>
        <v>3706.4043108859619</v>
      </c>
      <c r="AS122" s="1135">
        <f>'2.CO2-Sector'!AS52</f>
        <v>3099.8526763079935</v>
      </c>
      <c r="AT122" s="1135">
        <f>'2.CO2-Sector'!AT52</f>
        <v>2948.881318129268</v>
      </c>
      <c r="AU122" s="1135">
        <f>'2.CO2-Sector'!AU52</f>
        <v>3304.1377052864409</v>
      </c>
      <c r="AV122" s="1135">
        <f>'2.CO2-Sector'!AV52</f>
        <v>3095.1228665066355</v>
      </c>
      <c r="AW122" s="1135">
        <f>'2.CO2-Sector'!AW52</f>
        <v>2796.7121835196158</v>
      </c>
      <c r="AX122" s="1135">
        <f>'2.CO2-Sector'!AX52</f>
        <v>2854.5831837645728</v>
      </c>
      <c r="AY122" s="1135">
        <f>'2.CO2-Sector'!AY52</f>
        <v>2793.454937244368</v>
      </c>
      <c r="AZ122" s="1135">
        <f>'2.CO2-Sector'!AZ52</f>
        <v>2643.739347873764</v>
      </c>
      <c r="BA122" s="1419">
        <f>'2.CO2-Sector'!BA52</f>
        <v>2641.9871826492122</v>
      </c>
      <c r="BB122" s="1135">
        <f>'2.CO2-Sector'!BB52</f>
        <v>2759.3519043981869</v>
      </c>
      <c r="BC122" s="1744">
        <f>'2.CO2-Sector'!BC52</f>
        <v>2762.1713335110871</v>
      </c>
      <c r="BD122" s="1136"/>
      <c r="BE122" s="1136"/>
      <c r="BF122" s="138"/>
      <c r="BG122" s="355"/>
    </row>
    <row r="123" spans="17:60">
      <c r="Q123" s="1581"/>
      <c r="R123" s="1582"/>
      <c r="S123" s="1629" t="s">
        <v>1137</v>
      </c>
      <c r="T123" s="729"/>
      <c r="V123" s="1581"/>
      <c r="W123" s="1582"/>
      <c r="X123" s="728" t="s">
        <v>618</v>
      </c>
      <c r="Y123" s="1204"/>
      <c r="Z123" s="232"/>
      <c r="AA123" s="489">
        <f>'2.CO2-Sector'!AA53</f>
        <v>7244.2015437745058</v>
      </c>
      <c r="AB123" s="489">
        <f>'2.CO2-Sector'!AB53</f>
        <v>7091.4333111520082</v>
      </c>
      <c r="AC123" s="489">
        <f>'2.CO2-Sector'!AC53</f>
        <v>6796.0270409401091</v>
      </c>
      <c r="AD123" s="489">
        <f>'2.CO2-Sector'!AD53</f>
        <v>6652.2283869302664</v>
      </c>
      <c r="AE123" s="489">
        <f>'2.CO2-Sector'!AE53</f>
        <v>6656.1869920915788</v>
      </c>
      <c r="AF123" s="489">
        <f>'2.CO2-Sector'!AF53</f>
        <v>6849.5948379410793</v>
      </c>
      <c r="AG123" s="489">
        <f>'2.CO2-Sector'!AG53</f>
        <v>6870.5168410732231</v>
      </c>
      <c r="AH123" s="489">
        <f>'2.CO2-Sector'!AH53</f>
        <v>6834.1265198527999</v>
      </c>
      <c r="AI123" s="489">
        <f>'2.CO2-Sector'!AI53</f>
        <v>6545.5419320590336</v>
      </c>
      <c r="AJ123" s="489">
        <f>'2.CO2-Sector'!AJ53</f>
        <v>6463.1812625845996</v>
      </c>
      <c r="AK123" s="489">
        <f>'2.CO2-Sector'!AK53</f>
        <v>6739.5274743262462</v>
      </c>
      <c r="AL123" s="489">
        <f>'2.CO2-Sector'!AL53</f>
        <v>6762.5046737338816</v>
      </c>
      <c r="AM123" s="489">
        <f>'2.CO2-Sector'!AM53</f>
        <v>6600.6951537762125</v>
      </c>
      <c r="AN123" s="489">
        <f>'2.CO2-Sector'!AN53</f>
        <v>6366.4953109832304</v>
      </c>
      <c r="AO123" s="489">
        <f>'2.CO2-Sector'!AO53</f>
        <v>6483.0399152253349</v>
      </c>
      <c r="AP123" s="489">
        <f>'2.CO2-Sector'!AP53</f>
        <v>6496.6370293587779</v>
      </c>
      <c r="AQ123" s="489">
        <f>'2.CO2-Sector'!AQ53</f>
        <v>6567.9742878366787</v>
      </c>
      <c r="AR123" s="489">
        <f>'2.CO2-Sector'!AR53</f>
        <v>6694.9345561970713</v>
      </c>
      <c r="AS123" s="489">
        <f>'2.CO2-Sector'!AS53</f>
        <v>6236.5687163682669</v>
      </c>
      <c r="AT123" s="489">
        <f>'2.CO2-Sector'!AT53</f>
        <v>5468.3465203851802</v>
      </c>
      <c r="AU123" s="489">
        <f>'2.CO2-Sector'!AU53</f>
        <v>6100.6968938516457</v>
      </c>
      <c r="AV123" s="489">
        <f>'2.CO2-Sector'!AV53</f>
        <v>5964.9874486942554</v>
      </c>
      <c r="AW123" s="489">
        <f>'2.CO2-Sector'!AW53</f>
        <v>6063.3271122709866</v>
      </c>
      <c r="AX123" s="489">
        <f>'2.CO2-Sector'!AX53</f>
        <v>6189.3673431284606</v>
      </c>
      <c r="AY123" s="489">
        <f>'2.CO2-Sector'!AY53</f>
        <v>6121.7062974998944</v>
      </c>
      <c r="AZ123" s="489">
        <f>'2.CO2-Sector'!AZ53</f>
        <v>5939.3764685306305</v>
      </c>
      <c r="BA123" s="1386">
        <f>'2.CO2-Sector'!BA53</f>
        <v>5835.949271595</v>
      </c>
      <c r="BB123" s="489">
        <f>'2.CO2-Sector'!BB53</f>
        <v>5746.0996257574097</v>
      </c>
      <c r="BC123" s="1732">
        <f>'2.CO2-Sector'!BC53</f>
        <v>5712.4238985469474</v>
      </c>
      <c r="BD123" s="523"/>
      <c r="BE123" s="523"/>
      <c r="BF123" s="232"/>
      <c r="BG123" s="356"/>
    </row>
    <row r="124" spans="17:60" ht="29.25" customHeight="1">
      <c r="Q124" s="1581"/>
      <c r="R124" s="1582"/>
      <c r="S124" s="1949" t="s">
        <v>1139</v>
      </c>
      <c r="T124" s="1950"/>
      <c r="V124" s="1581"/>
      <c r="W124" s="1582"/>
      <c r="X124" s="1989" t="s">
        <v>468</v>
      </c>
      <c r="Y124" s="1936"/>
      <c r="Z124" s="234"/>
      <c r="AA124" s="490">
        <f>'2.CO2-Sector'!AA54</f>
        <v>2039.8207474214641</v>
      </c>
      <c r="AB124" s="490">
        <f>'2.CO2-Sector'!AB54</f>
        <v>2135.9254287863546</v>
      </c>
      <c r="AC124" s="490">
        <f>'2.CO2-Sector'!AC54</f>
        <v>2108.693688305545</v>
      </c>
      <c r="AD124" s="490">
        <f>'2.CO2-Sector'!AD54</f>
        <v>2093.7183811230925</v>
      </c>
      <c r="AE124" s="490">
        <f>'2.CO2-Sector'!AE54</f>
        <v>2325.9627930643519</v>
      </c>
      <c r="AF124" s="490">
        <f>'2.CO2-Sector'!AF54</f>
        <v>2376.547168369565</v>
      </c>
      <c r="AG124" s="490">
        <f>'2.CO2-Sector'!AG54</f>
        <v>2533.613162431117</v>
      </c>
      <c r="AH124" s="490">
        <f>'2.CO2-Sector'!AH54</f>
        <v>2625.9809496582247</v>
      </c>
      <c r="AI124" s="490">
        <f>'2.CO2-Sector'!AI54</f>
        <v>2459.6175385106635</v>
      </c>
      <c r="AJ124" s="490">
        <f>'2.CO2-Sector'!AJ54</f>
        <v>2623.9051706647697</v>
      </c>
      <c r="AK124" s="490">
        <f>'2.CO2-Sector'!AK54</f>
        <v>2658.7016803623533</v>
      </c>
      <c r="AL124" s="490">
        <f>'2.CO2-Sector'!AL54</f>
        <v>2727.2519354331953</v>
      </c>
      <c r="AM124" s="490">
        <f>'2.CO2-Sector'!AM54</f>
        <v>2849.53370683106</v>
      </c>
      <c r="AN124" s="490">
        <f>'2.CO2-Sector'!AN54</f>
        <v>2780.1639392403536</v>
      </c>
      <c r="AO124" s="490">
        <f>'2.CO2-Sector'!AO54</f>
        <v>2873.7360631856632</v>
      </c>
      <c r="AP124" s="490">
        <f>'2.CO2-Sector'!AP54</f>
        <v>2864.8187939434551</v>
      </c>
      <c r="AQ124" s="490">
        <f>'2.CO2-Sector'!AQ54</f>
        <v>3078.5463068505278</v>
      </c>
      <c r="AR124" s="490">
        <f>'2.CO2-Sector'!AR54</f>
        <v>3046.9575014930911</v>
      </c>
      <c r="AS124" s="490">
        <f>'2.CO2-Sector'!AS54</f>
        <v>2777.915537642024</v>
      </c>
      <c r="AT124" s="490">
        <f>'2.CO2-Sector'!AT54</f>
        <v>2864.4711626018707</v>
      </c>
      <c r="AU124" s="490">
        <f>'2.CO2-Sector'!AU54</f>
        <v>2748.4956623380867</v>
      </c>
      <c r="AV124" s="490">
        <f>'2.CO2-Sector'!AV54</f>
        <v>2700.6610481716402</v>
      </c>
      <c r="AW124" s="490">
        <f>'2.CO2-Sector'!AW54</f>
        <v>2550.671395111679</v>
      </c>
      <c r="AX124" s="490">
        <f>'2.CO2-Sector'!AX54</f>
        <v>2684.9138819960708</v>
      </c>
      <c r="AY124" s="490">
        <f>'2.CO2-Sector'!AY54</f>
        <v>2526.6824480712285</v>
      </c>
      <c r="AZ124" s="490">
        <f>'2.CO2-Sector'!AZ54</f>
        <v>2486.4989069296107</v>
      </c>
      <c r="BA124" s="1399">
        <f>'2.CO2-Sector'!BA54</f>
        <v>2582.5305943419048</v>
      </c>
      <c r="BB124" s="490">
        <f>'2.CO2-Sector'!BB54</f>
        <v>2681.6298145442647</v>
      </c>
      <c r="BC124" s="1745">
        <f>'2.CO2-Sector'!BC54</f>
        <v>2643.9621494461649</v>
      </c>
      <c r="BD124" s="525"/>
      <c r="BE124" s="525"/>
      <c r="BF124" s="234"/>
      <c r="BG124" s="357"/>
    </row>
    <row r="125" spans="17:60" ht="14.5" thickBot="1">
      <c r="Q125" s="1581"/>
      <c r="R125" s="1583"/>
      <c r="S125" s="1897" t="s">
        <v>1362</v>
      </c>
      <c r="T125" s="731"/>
      <c r="V125" s="1581"/>
      <c r="W125" s="1583"/>
      <c r="X125" s="730" t="s">
        <v>1364</v>
      </c>
      <c r="Y125" s="1205"/>
      <c r="Z125" s="231"/>
      <c r="AA125" s="1663">
        <f>'2.CO2-Sector'!AA55</f>
        <v>64.613207000000031</v>
      </c>
      <c r="AB125" s="1663">
        <f>'2.CO2-Sector'!AB55</f>
        <v>66.803699000000023</v>
      </c>
      <c r="AC125" s="1663">
        <f>'2.CO2-Sector'!AC55</f>
        <v>65.368480000000034</v>
      </c>
      <c r="AD125" s="1663">
        <f>'2.CO2-Sector'!AD55</f>
        <v>59.679443000000013</v>
      </c>
      <c r="AE125" s="1663">
        <f>'2.CO2-Sector'!AE55</f>
        <v>67.102707000000024</v>
      </c>
      <c r="AF125" s="1663">
        <f>'2.CO2-Sector'!AF55</f>
        <v>71.847638000000018</v>
      </c>
      <c r="AG125" s="1663">
        <f>'2.CO2-Sector'!AG55</f>
        <v>79.849708000000021</v>
      </c>
      <c r="AH125" s="1663">
        <f>'2.CO2-Sector'!AH55</f>
        <v>86.356879000000049</v>
      </c>
      <c r="AI125" s="1663">
        <f>'2.CO2-Sector'!AI55</f>
        <v>86.735898000000077</v>
      </c>
      <c r="AJ125" s="1663">
        <f>'2.CO2-Sector'!AJ55</f>
        <v>89.569040000000015</v>
      </c>
      <c r="AK125" s="1663">
        <f>'2.CO2-Sector'!AK55</f>
        <v>86.668848000000054</v>
      </c>
      <c r="AL125" s="1663">
        <f>'2.CO2-Sector'!AL55</f>
        <v>78.827302000000017</v>
      </c>
      <c r="AM125" s="1663">
        <f>'2.CO2-Sector'!AM55</f>
        <v>80.656660000000073</v>
      </c>
      <c r="AN125" s="1663">
        <f>'2.CO2-Sector'!AN55</f>
        <v>86.201701999999983</v>
      </c>
      <c r="AO125" s="1663">
        <f>'2.CO2-Sector'!AO55</f>
        <v>87.126387000000008</v>
      </c>
      <c r="AP125" s="1663">
        <f>'2.CO2-Sector'!AP55</f>
        <v>90.227606999999992</v>
      </c>
      <c r="AQ125" s="1663">
        <f>'2.CO2-Sector'!AQ55</f>
        <v>87.797462000000053</v>
      </c>
      <c r="AR125" s="1663">
        <f>'2.CO2-Sector'!AR55</f>
        <v>86.709739000000042</v>
      </c>
      <c r="AS125" s="1663">
        <f>'2.CO2-Sector'!AS55</f>
        <v>72.491562000000002</v>
      </c>
      <c r="AT125" s="1663">
        <f>'2.CO2-Sector'!AT55</f>
        <v>72.185683000000026</v>
      </c>
      <c r="AU125" s="1663">
        <f>'2.CO2-Sector'!AU55</f>
        <v>76.792199000000039</v>
      </c>
      <c r="AV125" s="1663">
        <f>'2.CO2-Sector'!AV55</f>
        <v>88.116302000000047</v>
      </c>
      <c r="AW125" s="1663">
        <f>'2.CO2-Sector'!AW55</f>
        <v>99.906697000000023</v>
      </c>
      <c r="AX125" s="1663">
        <f>'2.CO2-Sector'!AX55</f>
        <v>93.526186000000024</v>
      </c>
      <c r="AY125" s="1663">
        <f>'2.CO2-Sector'!AY55</f>
        <v>90.599487000000025</v>
      </c>
      <c r="AZ125" s="1663">
        <f>'2.CO2-Sector'!AZ55</f>
        <v>96.736382000000006</v>
      </c>
      <c r="BA125" s="1658">
        <f>'2.CO2-Sector'!BA55</f>
        <v>106.95248199999999</v>
      </c>
      <c r="BB125" s="1663">
        <f>'2.CO2-Sector'!BB55</f>
        <v>110.63789999999999</v>
      </c>
      <c r="BC125" s="1746">
        <f>'2.CO2-Sector'!BC55</f>
        <v>105.32984500000002</v>
      </c>
      <c r="BD125" s="1659"/>
      <c r="BE125" s="1659"/>
      <c r="BF125" s="231"/>
      <c r="BG125" s="358"/>
    </row>
    <row r="126" spans="17:60">
      <c r="Q126" s="1584"/>
      <c r="R126" s="1585" t="s">
        <v>129</v>
      </c>
      <c r="S126" s="732"/>
      <c r="T126" s="733"/>
      <c r="V126" s="1584"/>
      <c r="W126" s="1585" t="s">
        <v>469</v>
      </c>
      <c r="X126" s="732"/>
      <c r="Y126" s="1206"/>
      <c r="Z126" s="144"/>
      <c r="AA126" s="273">
        <f>SUM(AA127:AA129)</f>
        <v>24009.919440480939</v>
      </c>
      <c r="AB126" s="273">
        <f>SUM(AB127:AB129)</f>
        <v>24198.43302510443</v>
      </c>
      <c r="AC126" s="273">
        <f>SUM(AC127:AC129)</f>
        <v>26002.914828499775</v>
      </c>
      <c r="AD126" s="273">
        <f t="shared" ref="AD126:BA126" si="100">SUM(AD127:AD129)</f>
        <v>25024.946447143288</v>
      </c>
      <c r="AE126" s="273">
        <f t="shared" si="100"/>
        <v>28603.56693581674</v>
      </c>
      <c r="AF126" s="273">
        <f t="shared" si="100"/>
        <v>29144.796301750583</v>
      </c>
      <c r="AG126" s="273">
        <f t="shared" si="100"/>
        <v>29655.014460891914</v>
      </c>
      <c r="AH126" s="273">
        <f t="shared" si="100"/>
        <v>31208.889703732337</v>
      </c>
      <c r="AI126" s="273">
        <f t="shared" si="100"/>
        <v>31451.722241133284</v>
      </c>
      <c r="AJ126" s="273">
        <f t="shared" si="100"/>
        <v>31367.978973028712</v>
      </c>
      <c r="AK126" s="273">
        <f t="shared" si="100"/>
        <v>32857.906344402545</v>
      </c>
      <c r="AL126" s="273">
        <f t="shared" si="100"/>
        <v>32523.162229449932</v>
      </c>
      <c r="AM126" s="273">
        <f t="shared" si="100"/>
        <v>32768.137501850826</v>
      </c>
      <c r="AN126" s="273">
        <f t="shared" si="100"/>
        <v>33516.424967093371</v>
      </c>
      <c r="AO126" s="273">
        <f t="shared" si="100"/>
        <v>32704.04164375976</v>
      </c>
      <c r="AP126" s="273">
        <f t="shared" si="100"/>
        <v>31686.377260110257</v>
      </c>
      <c r="AQ126" s="273">
        <f t="shared" si="100"/>
        <v>29931.52628627175</v>
      </c>
      <c r="AR126" s="273">
        <f t="shared" si="100"/>
        <v>30502.818619135545</v>
      </c>
      <c r="AS126" s="273">
        <f t="shared" si="100"/>
        <v>31870.648236678418</v>
      </c>
      <c r="AT126" s="273">
        <f t="shared" si="100"/>
        <v>28205.65865076334</v>
      </c>
      <c r="AU126" s="273">
        <f t="shared" si="100"/>
        <v>28717.176056575321</v>
      </c>
      <c r="AV126" s="273">
        <f t="shared" si="100"/>
        <v>28036.412482782122</v>
      </c>
      <c r="AW126" s="273">
        <f t="shared" si="100"/>
        <v>29844.16517836717</v>
      </c>
      <c r="AX126" s="273">
        <f t="shared" si="100"/>
        <v>29383.741838949958</v>
      </c>
      <c r="AY126" s="273">
        <f t="shared" si="100"/>
        <v>28508.044282241623</v>
      </c>
      <c r="AZ126" s="273">
        <f t="shared" si="100"/>
        <v>28974.041529664675</v>
      </c>
      <c r="BA126" s="1388">
        <f t="shared" si="100"/>
        <v>29176.105476311877</v>
      </c>
      <c r="BB126" s="273">
        <f t="shared" ref="BB126" si="101">SUM(BB127:BB129)</f>
        <v>29518.051254602316</v>
      </c>
      <c r="BC126" s="1733">
        <f t="shared" ref="BC126" si="102">SUM(BC127:BC129)</f>
        <v>28952.119086229271</v>
      </c>
      <c r="BD126" s="359"/>
      <c r="BE126" s="359"/>
      <c r="BF126" s="273"/>
      <c r="BG126" s="359"/>
    </row>
    <row r="127" spans="17:60" ht="28.5" customHeight="1">
      <c r="Q127" s="1581"/>
      <c r="R127" s="1586"/>
      <c r="S127" s="1951" t="s">
        <v>1161</v>
      </c>
      <c r="T127" s="1952"/>
      <c r="V127" s="1581"/>
      <c r="W127" s="1586"/>
      <c r="X127" s="1937" t="s">
        <v>1162</v>
      </c>
      <c r="Y127" s="1938"/>
      <c r="Z127" s="1127"/>
      <c r="AA127" s="1133">
        <f>'2.CO2-Sector'!AA57</f>
        <v>12429.488189061511</v>
      </c>
      <c r="AB127" s="1133">
        <f>'2.CO2-Sector'!AB57</f>
        <v>12462.180455938222</v>
      </c>
      <c r="AC127" s="1133">
        <f>'2.CO2-Sector'!AC57</f>
        <v>13497.011858646318</v>
      </c>
      <c r="AD127" s="1133">
        <f>'2.CO2-Sector'!AD57</f>
        <v>13267.845062175809</v>
      </c>
      <c r="AE127" s="1133">
        <f>'2.CO2-Sector'!AE57</f>
        <v>15760.010858869751</v>
      </c>
      <c r="AF127" s="1133">
        <f>'2.CO2-Sector'!AF57</f>
        <v>16046.155463469968</v>
      </c>
      <c r="AG127" s="1133">
        <f>'2.CO2-Sector'!AG57</f>
        <v>16489.850447921912</v>
      </c>
      <c r="AH127" s="1133">
        <f>'2.CO2-Sector'!AH57</f>
        <v>17058.66541720591</v>
      </c>
      <c r="AI127" s="1133">
        <f>'2.CO2-Sector'!AI57</f>
        <v>17090.066551302534</v>
      </c>
      <c r="AJ127" s="1133">
        <f>'2.CO2-Sector'!AJ57</f>
        <v>16843.175215899068</v>
      </c>
      <c r="AK127" s="1133">
        <f>'2.CO2-Sector'!AK57</f>
        <v>16987.63958441481</v>
      </c>
      <c r="AL127" s="1133">
        <f>'2.CO2-Sector'!AL57</f>
        <v>15760.106038112603</v>
      </c>
      <c r="AM127" s="1133">
        <f>'2.CO2-Sector'!AM57</f>
        <v>15193.482314590781</v>
      </c>
      <c r="AN127" s="1133">
        <f>'2.CO2-Sector'!AN57</f>
        <v>15191.545563292608</v>
      </c>
      <c r="AO127" s="1133">
        <f>'2.CO2-Sector'!AO57</f>
        <v>14647.967111487405</v>
      </c>
      <c r="AP127" s="1133">
        <f>'2.CO2-Sector'!AP57</f>
        <v>14102.509703661808</v>
      </c>
      <c r="AQ127" s="1133">
        <f>'2.CO2-Sector'!AQ57</f>
        <v>13246.425903387348</v>
      </c>
      <c r="AR127" s="1133">
        <f>'2.CO2-Sector'!AR57</f>
        <v>13424.677257893867</v>
      </c>
      <c r="AS127" s="1133">
        <f>'2.CO2-Sector'!AS57</f>
        <v>14522.892490585036</v>
      </c>
      <c r="AT127" s="1133">
        <f>'2.CO2-Sector'!AT57</f>
        <v>12061.811984737313</v>
      </c>
      <c r="AU127" s="1133">
        <f>'2.CO2-Sector'!AU57</f>
        <v>12300.161194062288</v>
      </c>
      <c r="AV127" s="1133">
        <f>'2.CO2-Sector'!AV57</f>
        <v>11548.615416937271</v>
      </c>
      <c r="AW127" s="1133">
        <f>'2.CO2-Sector'!AW57</f>
        <v>12182.554929244554</v>
      </c>
      <c r="AX127" s="1133">
        <f>'2.CO2-Sector'!AX57</f>
        <v>12076.321336072817</v>
      </c>
      <c r="AY127" s="1133">
        <f>'2.CO2-Sector'!AY57</f>
        <v>11561.472645823178</v>
      </c>
      <c r="AZ127" s="1133">
        <f>'2.CO2-Sector'!AZ57</f>
        <v>11508.012164887035</v>
      </c>
      <c r="BA127" s="1417">
        <f>'2.CO2-Sector'!BA57</f>
        <v>10992.412261018551</v>
      </c>
      <c r="BB127" s="1133">
        <f>'2.CO2-Sector'!BB57</f>
        <v>10681.550025157596</v>
      </c>
      <c r="BC127" s="1742">
        <f>'2.CO2-Sector'!BC57</f>
        <v>10238.776200384496</v>
      </c>
      <c r="BD127" s="1134"/>
      <c r="BE127" s="1134"/>
      <c r="BF127" s="138"/>
      <c r="BG127" s="355"/>
    </row>
    <row r="128" spans="17:60" ht="28.5" customHeight="1">
      <c r="Q128" s="1581"/>
      <c r="R128" s="1586"/>
      <c r="S128" s="1710" t="s">
        <v>1237</v>
      </c>
      <c r="T128" s="1517"/>
      <c r="V128" s="1551"/>
      <c r="W128" s="1547"/>
      <c r="X128" s="1939" t="s">
        <v>1238</v>
      </c>
      <c r="Y128" s="1940"/>
      <c r="Z128" s="1137"/>
      <c r="AA128" s="1138">
        <f>'2.CO2-Sector'!AA58</f>
        <v>702.83026999291678</v>
      </c>
      <c r="AB128" s="1138">
        <f>'2.CO2-Sector'!AB58</f>
        <v>686.44620024230187</v>
      </c>
      <c r="AC128" s="1138">
        <f>'2.CO2-Sector'!AC58</f>
        <v>698.89764571316766</v>
      </c>
      <c r="AD128" s="1138">
        <f>'2.CO2-Sector'!AD58</f>
        <v>680.74547632983922</v>
      </c>
      <c r="AE128" s="1138">
        <f>'2.CO2-Sector'!AE58</f>
        <v>701.91349393186852</v>
      </c>
      <c r="AF128" s="1138">
        <f>'2.CO2-Sector'!AF58</f>
        <v>667.82873473264453</v>
      </c>
      <c r="AG128" s="1138">
        <f>'2.CO2-Sector'!AG58</f>
        <v>640.46784939712438</v>
      </c>
      <c r="AH128" s="1138">
        <f>'2.CO2-Sector'!AH58</f>
        <v>655.23057167867137</v>
      </c>
      <c r="AI128" s="1138">
        <f>'2.CO2-Sector'!AI58</f>
        <v>609.1187236752379</v>
      </c>
      <c r="AJ128" s="1138">
        <f>'2.CO2-Sector'!AJ58</f>
        <v>652.57502705106276</v>
      </c>
      <c r="AK128" s="1138">
        <f>'2.CO2-Sector'!AK58</f>
        <v>655.91443265909516</v>
      </c>
      <c r="AL128" s="1138">
        <f>'2.CO2-Sector'!AL58</f>
        <v>630.52981102330273</v>
      </c>
      <c r="AM128" s="1138">
        <f>'2.CO2-Sector'!AM58</f>
        <v>577.04643230948568</v>
      </c>
      <c r="AN128" s="1138">
        <f>'2.CO2-Sector'!AN58</f>
        <v>516.5268173218675</v>
      </c>
      <c r="AO128" s="1138">
        <f>'2.CO2-Sector'!AO58</f>
        <v>506.69926841574829</v>
      </c>
      <c r="AP128" s="1138">
        <f>'2.CO2-Sector'!AP58</f>
        <v>506.81438218982044</v>
      </c>
      <c r="AQ128" s="1138">
        <f>'2.CO2-Sector'!AQ58</f>
        <v>522.35987148863205</v>
      </c>
      <c r="AR128" s="1138">
        <f>'2.CO2-Sector'!AR58</f>
        <v>561.19836242802796</v>
      </c>
      <c r="AS128" s="1138">
        <f>'2.CO2-Sector'!AS58</f>
        <v>530.41167542322773</v>
      </c>
      <c r="AT128" s="1138">
        <f>'2.CO2-Sector'!AT58</f>
        <v>513.68788841490209</v>
      </c>
      <c r="AU128" s="1138">
        <f>'2.CO2-Sector'!AU58</f>
        <v>526.91409091663695</v>
      </c>
      <c r="AV128" s="1138">
        <f>'2.CO2-Sector'!AV58</f>
        <v>524.12535460171284</v>
      </c>
      <c r="AW128" s="1138">
        <f>'2.CO2-Sector'!AW58</f>
        <v>528.10321016884393</v>
      </c>
      <c r="AX128" s="1138">
        <f>'2.CO2-Sector'!AX58</f>
        <v>604.69033239592966</v>
      </c>
      <c r="AY128" s="1138">
        <f>'2.CO2-Sector'!AY58</f>
        <v>617.02824714749113</v>
      </c>
      <c r="AZ128" s="1138">
        <f>'2.CO2-Sector'!AZ58</f>
        <v>624.93138440348548</v>
      </c>
      <c r="BA128" s="1418">
        <f>'2.CO2-Sector'!BA58</f>
        <v>618.83151051759683</v>
      </c>
      <c r="BB128" s="1138">
        <f>'2.CO2-Sector'!BB58</f>
        <v>636.62217425062067</v>
      </c>
      <c r="BC128" s="1743">
        <f>'2.CO2-Sector'!BC58</f>
        <v>673.33700189192859</v>
      </c>
      <c r="BD128" s="1139"/>
      <c r="BE128" s="1139"/>
      <c r="BF128" s="138"/>
      <c r="BG128" s="355"/>
    </row>
    <row r="129" spans="17:61" ht="14.5" thickBot="1">
      <c r="Q129" s="1581"/>
      <c r="R129" s="1587"/>
      <c r="S129" s="734" t="s">
        <v>130</v>
      </c>
      <c r="T129" s="735"/>
      <c r="V129" s="1581"/>
      <c r="W129" s="1587"/>
      <c r="X129" s="1361" t="s">
        <v>470</v>
      </c>
      <c r="Y129" s="1362"/>
      <c r="Z129" s="1140"/>
      <c r="AA129" s="1141">
        <f>'2.CO2-Sector'!AA59</f>
        <v>10877.600981426513</v>
      </c>
      <c r="AB129" s="1141">
        <f>'2.CO2-Sector'!AB59</f>
        <v>11049.806368923906</v>
      </c>
      <c r="AC129" s="1141">
        <f>'2.CO2-Sector'!AC59</f>
        <v>11807.005324140289</v>
      </c>
      <c r="AD129" s="1141">
        <f>'2.CO2-Sector'!AD59</f>
        <v>11076.355908637637</v>
      </c>
      <c r="AE129" s="1141">
        <f>'2.CO2-Sector'!AE59</f>
        <v>12141.64258301512</v>
      </c>
      <c r="AF129" s="1141">
        <f>'2.CO2-Sector'!AF59</f>
        <v>12430.812103547969</v>
      </c>
      <c r="AG129" s="1141">
        <f>'2.CO2-Sector'!AG59</f>
        <v>12524.696163572877</v>
      </c>
      <c r="AH129" s="1141">
        <f>'2.CO2-Sector'!AH59</f>
        <v>13494.993714847755</v>
      </c>
      <c r="AI129" s="1141">
        <f>'2.CO2-Sector'!AI59</f>
        <v>13752.536966155511</v>
      </c>
      <c r="AJ129" s="1141">
        <f>'2.CO2-Sector'!AJ59</f>
        <v>13872.228730078583</v>
      </c>
      <c r="AK129" s="1141">
        <f>'2.CO2-Sector'!AK59</f>
        <v>15214.352327328641</v>
      </c>
      <c r="AL129" s="1141">
        <f>'2.CO2-Sector'!AL59</f>
        <v>16132.526380314026</v>
      </c>
      <c r="AM129" s="1141">
        <f>'2.CO2-Sector'!AM59</f>
        <v>16997.608754950557</v>
      </c>
      <c r="AN129" s="1141">
        <f>'2.CO2-Sector'!AN59</f>
        <v>17808.352586478897</v>
      </c>
      <c r="AO129" s="1141">
        <f>'2.CO2-Sector'!AO59</f>
        <v>17549.375263856604</v>
      </c>
      <c r="AP129" s="1141">
        <f>'2.CO2-Sector'!AP59</f>
        <v>17077.053174258628</v>
      </c>
      <c r="AQ129" s="1141">
        <f>'2.CO2-Sector'!AQ59</f>
        <v>16162.740511395768</v>
      </c>
      <c r="AR129" s="1141">
        <f>'2.CO2-Sector'!AR59</f>
        <v>16516.942998813651</v>
      </c>
      <c r="AS129" s="1141">
        <f>'2.CO2-Sector'!AS59</f>
        <v>16817.344070670155</v>
      </c>
      <c r="AT129" s="1141">
        <f>'2.CO2-Sector'!AT59</f>
        <v>15630.158777611123</v>
      </c>
      <c r="AU129" s="1141">
        <f>'2.CO2-Sector'!AU59</f>
        <v>15890.100771596397</v>
      </c>
      <c r="AV129" s="1141">
        <f>'2.CO2-Sector'!AV59</f>
        <v>15963.671711243136</v>
      </c>
      <c r="AW129" s="1141">
        <f>'2.CO2-Sector'!AW59</f>
        <v>17133.507038953772</v>
      </c>
      <c r="AX129" s="1141">
        <f>'2.CO2-Sector'!AX59</f>
        <v>16702.730170481213</v>
      </c>
      <c r="AY129" s="1141">
        <f>'2.CO2-Sector'!AY59</f>
        <v>16329.543389270952</v>
      </c>
      <c r="AZ129" s="1141">
        <f>'2.CO2-Sector'!AZ59</f>
        <v>16841.097980374154</v>
      </c>
      <c r="BA129" s="1421">
        <f>'2.CO2-Sector'!BA59</f>
        <v>17564.861704775729</v>
      </c>
      <c r="BB129" s="1141">
        <f>'2.CO2-Sector'!BB59</f>
        <v>18199.879055194102</v>
      </c>
      <c r="BC129" s="1770">
        <f>'2.CO2-Sector'!BC59</f>
        <v>18040.005883952846</v>
      </c>
      <c r="BD129" s="1142"/>
      <c r="BE129" s="1142"/>
      <c r="BF129" s="138"/>
      <c r="BG129" s="355"/>
    </row>
    <row r="130" spans="17:61" ht="18" customHeight="1">
      <c r="Q130" s="1588"/>
      <c r="R130" s="1894" t="s">
        <v>1346</v>
      </c>
      <c r="S130" s="736"/>
      <c r="T130" s="737"/>
      <c r="V130" s="1588"/>
      <c r="W130" s="1590" t="s">
        <v>1350</v>
      </c>
      <c r="X130" s="736"/>
      <c r="Y130" s="737"/>
      <c r="Z130" s="401"/>
      <c r="AA130" s="403">
        <f>SUM(AA131,AA134:AA135)</f>
        <v>6672.1268380523252</v>
      </c>
      <c r="AB130" s="403">
        <f>SUM(AB131,AB134:AB135)</f>
        <v>6466.304536574592</v>
      </c>
      <c r="AC130" s="403">
        <f t="shared" ref="AC130:BA130" si="103">SUM(AC131,AC134:AC135)</f>
        <v>6206.2279196999352</v>
      </c>
      <c r="AD130" s="403">
        <f t="shared" si="103"/>
        <v>5993.9071350957993</v>
      </c>
      <c r="AE130" s="403">
        <f t="shared" si="103"/>
        <v>5783.2637475431447</v>
      </c>
      <c r="AF130" s="403">
        <f t="shared" si="103"/>
        <v>5975.5610305995888</v>
      </c>
      <c r="AG130" s="403">
        <f t="shared" si="103"/>
        <v>6089.4145063801525</v>
      </c>
      <c r="AH130" s="403">
        <f t="shared" si="103"/>
        <v>6049.4409006176556</v>
      </c>
      <c r="AI130" s="403">
        <f t="shared" si="103"/>
        <v>5607.4418176236586</v>
      </c>
      <c r="AJ130" s="403">
        <f t="shared" si="103"/>
        <v>5631.6369367610523</v>
      </c>
      <c r="AK130" s="403">
        <f t="shared" si="103"/>
        <v>5705.2689545077847</v>
      </c>
      <c r="AL130" s="403">
        <f t="shared" si="103"/>
        <v>5229.4456507450468</v>
      </c>
      <c r="AM130" s="403">
        <f t="shared" si="103"/>
        <v>4965.3188116064412</v>
      </c>
      <c r="AN130" s="403">
        <f t="shared" si="103"/>
        <v>4785.075311818382</v>
      </c>
      <c r="AO130" s="403">
        <f t="shared" si="103"/>
        <v>4627.1126453900106</v>
      </c>
      <c r="AP130" s="403">
        <f t="shared" si="103"/>
        <v>4568.2629177681829</v>
      </c>
      <c r="AQ130" s="403">
        <f t="shared" si="103"/>
        <v>4502.5332509482523</v>
      </c>
      <c r="AR130" s="403">
        <f t="shared" si="103"/>
        <v>4511.4971129597807</v>
      </c>
      <c r="AS130" s="403">
        <f t="shared" si="103"/>
        <v>4084.1513951954466</v>
      </c>
      <c r="AT130" s="403">
        <f t="shared" si="103"/>
        <v>3732.7235408687766</v>
      </c>
      <c r="AU130" s="403">
        <f t="shared" si="103"/>
        <v>3626.1307966784457</v>
      </c>
      <c r="AV130" s="403">
        <f t="shared" si="103"/>
        <v>3506.5713483391883</v>
      </c>
      <c r="AW130" s="403">
        <f t="shared" si="103"/>
        <v>3518.398687234474</v>
      </c>
      <c r="AX130" s="403">
        <f t="shared" si="103"/>
        <v>3526.4480006655785</v>
      </c>
      <c r="AY130" s="403">
        <f t="shared" si="103"/>
        <v>3420.7896528708075</v>
      </c>
      <c r="AZ130" s="403">
        <f t="shared" si="103"/>
        <v>3273.4732212951503</v>
      </c>
      <c r="BA130" s="1400">
        <f t="shared" si="103"/>
        <v>3198.8801205031205</v>
      </c>
      <c r="BB130" s="403">
        <f t="shared" ref="BB130" si="104">SUM(BB131,BB134:BB135)</f>
        <v>3083.9227642139567</v>
      </c>
      <c r="BC130" s="1750">
        <f t="shared" ref="BC130" si="105">SUM(BC131,BC134:BC135)</f>
        <v>3119.8904951772729</v>
      </c>
      <c r="BD130" s="479"/>
      <c r="BE130" s="479"/>
      <c r="BF130" s="403"/>
      <c r="BG130" s="479"/>
    </row>
    <row r="131" spans="17:61">
      <c r="Q131" s="1581"/>
      <c r="R131" s="1591"/>
      <c r="S131" s="738" t="s">
        <v>131</v>
      </c>
      <c r="T131" s="1611"/>
      <c r="V131" s="1581"/>
      <c r="W131" s="1591"/>
      <c r="X131" s="738" t="s">
        <v>471</v>
      </c>
      <c r="Y131" s="1207"/>
      <c r="Z131" s="383"/>
      <c r="AA131" s="385">
        <f>SUM(AA132:AA133)</f>
        <v>608.8830323714285</v>
      </c>
      <c r="AB131" s="385">
        <f>SUM(AB132:AB133)</f>
        <v>547.87568817142858</v>
      </c>
      <c r="AC131" s="385">
        <f t="shared" ref="AC131:BA131" si="106">SUM(AC132:AC133)</f>
        <v>493.0069734857143</v>
      </c>
      <c r="AD131" s="385">
        <f t="shared" si="106"/>
        <v>523.52121873333328</v>
      </c>
      <c r="AE131" s="385">
        <f t="shared" si="106"/>
        <v>342.54281495238104</v>
      </c>
      <c r="AF131" s="385">
        <f t="shared" si="106"/>
        <v>359.12538566666672</v>
      </c>
      <c r="AG131" s="385">
        <f t="shared" si="106"/>
        <v>349.6185054476191</v>
      </c>
      <c r="AH131" s="385">
        <f t="shared" si="106"/>
        <v>371.50371699047616</v>
      </c>
      <c r="AI131" s="385">
        <f t="shared" si="106"/>
        <v>376.93193486666661</v>
      </c>
      <c r="AJ131" s="385">
        <f t="shared" si="106"/>
        <v>370.29462349523817</v>
      </c>
      <c r="AK131" s="385">
        <f t="shared" si="106"/>
        <v>442.53070567619039</v>
      </c>
      <c r="AL131" s="385">
        <f t="shared" si="106"/>
        <v>367.68445549523807</v>
      </c>
      <c r="AM131" s="385">
        <f t="shared" si="106"/>
        <v>408.14204954285714</v>
      </c>
      <c r="AN131" s="385">
        <f t="shared" si="106"/>
        <v>430.18884228571432</v>
      </c>
      <c r="AO131" s="385">
        <f t="shared" si="106"/>
        <v>402.22257040952377</v>
      </c>
      <c r="AP131" s="385">
        <f t="shared" si="106"/>
        <v>410.55994037142864</v>
      </c>
      <c r="AQ131" s="385">
        <f t="shared" si="106"/>
        <v>383.4825898095238</v>
      </c>
      <c r="AR131" s="385">
        <f t="shared" si="106"/>
        <v>500.07924591428571</v>
      </c>
      <c r="AS131" s="385">
        <f t="shared" si="106"/>
        <v>439.97515058095235</v>
      </c>
      <c r="AT131" s="385">
        <f t="shared" si="106"/>
        <v>390.10057879047622</v>
      </c>
      <c r="AU131" s="385">
        <f t="shared" si="106"/>
        <v>402.94034859047622</v>
      </c>
      <c r="AV131" s="385">
        <f t="shared" si="106"/>
        <v>414.65140985714288</v>
      </c>
      <c r="AW131" s="385">
        <f t="shared" si="106"/>
        <v>520.16101332380958</v>
      </c>
      <c r="AX131" s="385">
        <f t="shared" si="106"/>
        <v>577.76994178095231</v>
      </c>
      <c r="AY131" s="385">
        <f t="shared" si="106"/>
        <v>551.49743345714285</v>
      </c>
      <c r="AZ131" s="385">
        <f t="shared" si="106"/>
        <v>459.40058518095248</v>
      </c>
      <c r="BA131" s="1422">
        <f t="shared" si="106"/>
        <v>445.81992504761899</v>
      </c>
      <c r="BB131" s="385">
        <f t="shared" ref="BB131" si="107">SUM(BB132:BB133)</f>
        <v>486.34756018095237</v>
      </c>
      <c r="BC131" s="1771">
        <f t="shared" ref="BC131" si="108">SUM(BC132:BC133)</f>
        <v>486.34756018095237</v>
      </c>
      <c r="BD131" s="480"/>
      <c r="BE131" s="480"/>
      <c r="BF131" s="385"/>
      <c r="BG131" s="480"/>
    </row>
    <row r="132" spans="17:61">
      <c r="Q132" s="1581"/>
      <c r="R132" s="1591"/>
      <c r="S132" s="739"/>
      <c r="T132" s="1535" t="s">
        <v>132</v>
      </c>
      <c r="V132" s="1581"/>
      <c r="W132" s="1591"/>
      <c r="X132" s="739"/>
      <c r="Y132" s="740" t="s">
        <v>472</v>
      </c>
      <c r="Z132" s="233"/>
      <c r="AA132" s="1133">
        <f>'2.CO2-Sector'!AA62</f>
        <v>550.23920379999993</v>
      </c>
      <c r="AB132" s="1133">
        <f>'2.CO2-Sector'!AB62</f>
        <v>527.37032626666667</v>
      </c>
      <c r="AC132" s="1133">
        <f>'2.CO2-Sector'!AC62</f>
        <v>477.13732586666669</v>
      </c>
      <c r="AD132" s="1133">
        <f>'2.CO2-Sector'!AD62</f>
        <v>481.58261873333328</v>
      </c>
      <c r="AE132" s="1133">
        <f>'2.CO2-Sector'!AE62</f>
        <v>292.75650066666674</v>
      </c>
      <c r="AF132" s="1133">
        <f>'2.CO2-Sector'!AF62</f>
        <v>303.52845233333341</v>
      </c>
      <c r="AG132" s="1133">
        <f>'2.CO2-Sector'!AG62</f>
        <v>292.73561973333341</v>
      </c>
      <c r="AH132" s="1133">
        <f>'2.CO2-Sector'!AH62</f>
        <v>303.65330746666666</v>
      </c>
      <c r="AI132" s="1133">
        <f>'2.CO2-Sector'!AI62</f>
        <v>300.00380153333327</v>
      </c>
      <c r="AJ132" s="1133">
        <f>'2.CO2-Sector'!AJ62</f>
        <v>293.56731873333337</v>
      </c>
      <c r="AK132" s="1133">
        <f>'2.CO2-Sector'!AK62</f>
        <v>332.90198186666657</v>
      </c>
      <c r="AL132" s="1133">
        <f>'2.CO2-Sector'!AL62</f>
        <v>247.34728406666662</v>
      </c>
      <c r="AM132" s="1133">
        <f>'2.CO2-Sector'!AM62</f>
        <v>269.91772573333333</v>
      </c>
      <c r="AN132" s="1133">
        <f>'2.CO2-Sector'!AN62</f>
        <v>246.39832800000002</v>
      </c>
      <c r="AO132" s="1133">
        <f>'2.CO2-Sector'!AO62</f>
        <v>236.30097993333328</v>
      </c>
      <c r="AP132" s="1133">
        <f>'2.CO2-Sector'!AP62</f>
        <v>231.29451180000001</v>
      </c>
      <c r="AQ132" s="1133">
        <f>'2.CO2-Sector'!AQ62</f>
        <v>230.36059933333334</v>
      </c>
      <c r="AR132" s="1133">
        <f>'2.CO2-Sector'!AR62</f>
        <v>325.00062686666666</v>
      </c>
      <c r="AS132" s="1133">
        <f>'2.CO2-Sector'!AS62</f>
        <v>305.7365982</v>
      </c>
      <c r="AT132" s="1133">
        <f>'2.CO2-Sector'!AT62</f>
        <v>270.15270260000005</v>
      </c>
      <c r="AU132" s="1133">
        <f>'2.CO2-Sector'!AU62</f>
        <v>242.88427239999999</v>
      </c>
      <c r="AV132" s="1133">
        <f>'2.CO2-Sector'!AV62</f>
        <v>246.77580033333334</v>
      </c>
      <c r="AW132" s="1133">
        <f>'2.CO2-Sector'!AW62</f>
        <v>369.97487046666669</v>
      </c>
      <c r="AX132" s="1133">
        <f>'2.CO2-Sector'!AX62</f>
        <v>379.5766560666666</v>
      </c>
      <c r="AY132" s="1133">
        <f>'2.CO2-Sector'!AY62</f>
        <v>362.50329059999996</v>
      </c>
      <c r="AZ132" s="1133">
        <f>'2.CO2-Sector'!AZ62</f>
        <v>258.74769946666675</v>
      </c>
      <c r="BA132" s="1417">
        <f>'2.CO2-Sector'!BA62</f>
        <v>253.01223933333333</v>
      </c>
      <c r="BB132" s="1133">
        <f>'2.CO2-Sector'!BB62</f>
        <v>293.53987446666667</v>
      </c>
      <c r="BC132" s="1742">
        <f>'2.CO2-Sector'!BC62</f>
        <v>293.53987446666667</v>
      </c>
      <c r="BD132" s="1134"/>
      <c r="BE132" s="1134"/>
      <c r="BF132" s="138"/>
      <c r="BG132" s="355"/>
      <c r="BH132" s="108"/>
      <c r="BI132" s="108"/>
    </row>
    <row r="133" spans="17:61">
      <c r="Q133" s="1581"/>
      <c r="R133" s="1591"/>
      <c r="S133" s="741"/>
      <c r="T133" s="742" t="s">
        <v>133</v>
      </c>
      <c r="V133" s="1581"/>
      <c r="W133" s="1591"/>
      <c r="X133" s="741"/>
      <c r="Y133" s="742" t="s">
        <v>473</v>
      </c>
      <c r="Z133" s="378"/>
      <c r="AA133" s="1665">
        <f>'2.CO2-Sector'!AA63</f>
        <v>58.643828571428571</v>
      </c>
      <c r="AB133" s="1665">
        <f>'2.CO2-Sector'!AB63</f>
        <v>20.505361904761902</v>
      </c>
      <c r="AC133" s="1665">
        <f>'2.CO2-Sector'!AC63</f>
        <v>15.869647619047624</v>
      </c>
      <c r="AD133" s="1665">
        <f>'2.CO2-Sector'!AD63</f>
        <v>41.938600000000008</v>
      </c>
      <c r="AE133" s="1665">
        <f>'2.CO2-Sector'!AE63</f>
        <v>49.786314285714298</v>
      </c>
      <c r="AF133" s="1665">
        <f>'2.CO2-Sector'!AF63</f>
        <v>55.59693333333334</v>
      </c>
      <c r="AG133" s="1665">
        <f>'2.CO2-Sector'!AG63</f>
        <v>56.88288571428572</v>
      </c>
      <c r="AH133" s="1665">
        <f>'2.CO2-Sector'!AH63</f>
        <v>67.850409523809532</v>
      </c>
      <c r="AI133" s="1665">
        <f>'2.CO2-Sector'!AI63</f>
        <v>76.928133333333349</v>
      </c>
      <c r="AJ133" s="1665">
        <f>'2.CO2-Sector'!AJ63</f>
        <v>76.727304761904776</v>
      </c>
      <c r="AK133" s="1135">
        <f>'2.CO2-Sector'!AK63</f>
        <v>109.62872380952382</v>
      </c>
      <c r="AL133" s="1135">
        <f>'2.CO2-Sector'!AL63</f>
        <v>120.33717142857144</v>
      </c>
      <c r="AM133" s="1135">
        <f>'2.CO2-Sector'!AM63</f>
        <v>138.22432380952381</v>
      </c>
      <c r="AN133" s="1135">
        <f>'2.CO2-Sector'!AN63</f>
        <v>183.79051428571429</v>
      </c>
      <c r="AO133" s="1135">
        <f>'2.CO2-Sector'!AO63</f>
        <v>165.92159047619046</v>
      </c>
      <c r="AP133" s="1135">
        <f>'2.CO2-Sector'!AP63</f>
        <v>179.2654285714286</v>
      </c>
      <c r="AQ133" s="1135">
        <f>'2.CO2-Sector'!AQ63</f>
        <v>153.12199047619049</v>
      </c>
      <c r="AR133" s="1135">
        <f>'2.CO2-Sector'!AR63</f>
        <v>175.07861904761904</v>
      </c>
      <c r="AS133" s="1135">
        <f>'2.CO2-Sector'!AS63</f>
        <v>134.23855238095237</v>
      </c>
      <c r="AT133" s="1135">
        <f>'2.CO2-Sector'!AT63</f>
        <v>119.94787619047619</v>
      </c>
      <c r="AU133" s="1135">
        <f>'2.CO2-Sector'!AU63</f>
        <v>160.05607619047623</v>
      </c>
      <c r="AV133" s="1135">
        <f>'2.CO2-Sector'!AV63</f>
        <v>167.87560952380954</v>
      </c>
      <c r="AW133" s="1135">
        <f>'2.CO2-Sector'!AW63</f>
        <v>150.18614285714287</v>
      </c>
      <c r="AX133" s="1135">
        <f>'2.CO2-Sector'!AX63</f>
        <v>198.19328571428571</v>
      </c>
      <c r="AY133" s="1135">
        <f>'2.CO2-Sector'!AY63</f>
        <v>188.99414285714286</v>
      </c>
      <c r="AZ133" s="1135">
        <f>'2.CO2-Sector'!AZ63</f>
        <v>200.6528857142857</v>
      </c>
      <c r="BA133" s="1419">
        <f>'2.CO2-Sector'!BA63</f>
        <v>192.8076857142857</v>
      </c>
      <c r="BB133" s="1135">
        <f>'2.CO2-Sector'!BB63</f>
        <v>192.8076857142857</v>
      </c>
      <c r="BC133" s="1744">
        <f>'2.CO2-Sector'!BC63</f>
        <v>192.8076857142857</v>
      </c>
      <c r="BD133" s="1136"/>
      <c r="BE133" s="1136"/>
      <c r="BF133" s="386"/>
      <c r="BG133" s="481"/>
    </row>
    <row r="134" spans="17:61">
      <c r="Q134" s="1581"/>
      <c r="R134" s="1591"/>
      <c r="S134" s="743" t="s">
        <v>267</v>
      </c>
      <c r="T134" s="1612"/>
      <c r="V134" s="1581"/>
      <c r="W134" s="1591"/>
      <c r="X134" s="740" t="s">
        <v>474</v>
      </c>
      <c r="Y134" s="1208"/>
      <c r="Z134" s="1127"/>
      <c r="AA134" s="1128">
        <f>'2.CO2-Sector'!AA64</f>
        <v>580.9365571248062</v>
      </c>
      <c r="AB134" s="1128">
        <f>'2.CO2-Sector'!AB64</f>
        <v>631.23952092324578</v>
      </c>
      <c r="AC134" s="1128">
        <f>'2.CO2-Sector'!AC64</f>
        <v>661.82365437679505</v>
      </c>
      <c r="AD134" s="1128">
        <f>'2.CO2-Sector'!AD64</f>
        <v>650.55939365539734</v>
      </c>
      <c r="AE134" s="1128">
        <f>'2.CO2-Sector'!AE64</f>
        <v>653.5832177937333</v>
      </c>
      <c r="AF134" s="1128">
        <f>'2.CO2-Sector'!AF64</f>
        <v>924.44909848849352</v>
      </c>
      <c r="AG134" s="1128">
        <f>'2.CO2-Sector'!AG64</f>
        <v>1026.6000650839744</v>
      </c>
      <c r="AH134" s="1128">
        <f>'2.CO2-Sector'!AH64</f>
        <v>1126.7623204237623</v>
      </c>
      <c r="AI134" s="1128">
        <f>'2.CO2-Sector'!AI64</f>
        <v>1064.115089920746</v>
      </c>
      <c r="AJ134" s="1128">
        <f>'2.CO2-Sector'!AJ64</f>
        <v>1104.0159179855241</v>
      </c>
      <c r="AK134" s="1128">
        <f>'2.CO2-Sector'!AK64</f>
        <v>1029.8061630373229</v>
      </c>
      <c r="AL134" s="1128">
        <f>'2.CO2-Sector'!AL64</f>
        <v>1074.2164097368179</v>
      </c>
      <c r="AM134" s="1128">
        <f>'2.CO2-Sector'!AM64</f>
        <v>1022.3384205504215</v>
      </c>
      <c r="AN134" s="1128">
        <f>'2.CO2-Sector'!AN64</f>
        <v>966.84872660408905</v>
      </c>
      <c r="AO134" s="1128">
        <f>'2.CO2-Sector'!AO64</f>
        <v>925.01333515752594</v>
      </c>
      <c r="AP134" s="1128">
        <f>'2.CO2-Sector'!AP64</f>
        <v>961.83153175001735</v>
      </c>
      <c r="AQ134" s="1128">
        <f>'2.CO2-Sector'!AQ64</f>
        <v>990.05205136502946</v>
      </c>
      <c r="AR134" s="1128">
        <f>'2.CO2-Sector'!AR64</f>
        <v>1032.8356769315515</v>
      </c>
      <c r="AS134" s="1128">
        <f>'2.CO2-Sector'!AS64</f>
        <v>947.66155622232623</v>
      </c>
      <c r="AT134" s="1128">
        <f>'2.CO2-Sector'!AT64</f>
        <v>864.15181782157379</v>
      </c>
      <c r="AU134" s="1128">
        <f>'2.CO2-Sector'!AU64</f>
        <v>813.54833040206904</v>
      </c>
      <c r="AV134" s="1128">
        <f>'2.CO2-Sector'!AV64</f>
        <v>772.67787512432869</v>
      </c>
      <c r="AW134" s="1128">
        <f>'2.CO2-Sector'!AW64</f>
        <v>757.72940648439112</v>
      </c>
      <c r="AX134" s="1128">
        <f>'2.CO2-Sector'!AX64</f>
        <v>705.0484936296458</v>
      </c>
      <c r="AY134" s="1128">
        <f>'2.CO2-Sector'!AY64</f>
        <v>701.07719860548843</v>
      </c>
      <c r="AZ134" s="1128">
        <f>'2.CO2-Sector'!AZ64</f>
        <v>662.88090896904316</v>
      </c>
      <c r="BA134" s="1423">
        <f>'2.CO2-Sector'!BA64</f>
        <v>644.99545952744359</v>
      </c>
      <c r="BB134" s="1128">
        <f>'2.CO2-Sector'!BB64</f>
        <v>520.9473698351585</v>
      </c>
      <c r="BC134" s="1747">
        <f>'2.CO2-Sector'!BC64</f>
        <v>570.51926102821062</v>
      </c>
      <c r="BD134" s="1129"/>
      <c r="BE134" s="1129"/>
      <c r="BF134" s="143"/>
      <c r="BG134" s="363"/>
    </row>
    <row r="135" spans="17:61" ht="15.75" customHeight="1" thickBot="1">
      <c r="Q135" s="1589"/>
      <c r="R135" s="1592"/>
      <c r="S135" s="1918" t="s">
        <v>274</v>
      </c>
      <c r="T135" s="1613"/>
      <c r="V135" s="1589"/>
      <c r="W135" s="1592"/>
      <c r="X135" s="1526" t="s">
        <v>753</v>
      </c>
      <c r="Y135" s="1525"/>
      <c r="Z135" s="1130"/>
      <c r="AA135" s="1131">
        <f>'2.CO2-Sector'!AA65</f>
        <v>5482.3072485560906</v>
      </c>
      <c r="AB135" s="1131">
        <f>'2.CO2-Sector'!AB65</f>
        <v>5287.1893274799177</v>
      </c>
      <c r="AC135" s="1131">
        <f>'2.CO2-Sector'!AC65</f>
        <v>5051.3972918374257</v>
      </c>
      <c r="AD135" s="1131">
        <f>'2.CO2-Sector'!AD65</f>
        <v>4819.8265227070688</v>
      </c>
      <c r="AE135" s="1131">
        <f>'2.CO2-Sector'!AE65</f>
        <v>4787.1377147970306</v>
      </c>
      <c r="AF135" s="1131">
        <f>'2.CO2-Sector'!AF65</f>
        <v>4691.9865464444283</v>
      </c>
      <c r="AG135" s="1131">
        <f>'2.CO2-Sector'!AG65</f>
        <v>4713.1959358485592</v>
      </c>
      <c r="AH135" s="1131">
        <f>'2.CO2-Sector'!AH65</f>
        <v>4551.1748632034178</v>
      </c>
      <c r="AI135" s="1131">
        <f>'2.CO2-Sector'!AI65</f>
        <v>4166.3947928362459</v>
      </c>
      <c r="AJ135" s="1131">
        <f>'2.CO2-Sector'!AJ65</f>
        <v>4157.3263952802899</v>
      </c>
      <c r="AK135" s="1131">
        <f>'2.CO2-Sector'!AK65</f>
        <v>4232.9320857942712</v>
      </c>
      <c r="AL135" s="1131">
        <f>'2.CO2-Sector'!AL65</f>
        <v>3787.5447855129905</v>
      </c>
      <c r="AM135" s="1131">
        <f>'2.CO2-Sector'!AM65</f>
        <v>3534.8383415131625</v>
      </c>
      <c r="AN135" s="1131">
        <f>'2.CO2-Sector'!AN65</f>
        <v>3388.0377429285791</v>
      </c>
      <c r="AO135" s="1131">
        <f>'2.CO2-Sector'!AO65</f>
        <v>3299.8767398229611</v>
      </c>
      <c r="AP135" s="1131">
        <f>'2.CO2-Sector'!AP65</f>
        <v>3195.8714456467369</v>
      </c>
      <c r="AQ135" s="1131">
        <f>'2.CO2-Sector'!AQ65</f>
        <v>3128.9986097736992</v>
      </c>
      <c r="AR135" s="1131">
        <f>'2.CO2-Sector'!AR65</f>
        <v>2978.5821901139434</v>
      </c>
      <c r="AS135" s="1131">
        <f>'2.CO2-Sector'!AS65</f>
        <v>2696.514688392168</v>
      </c>
      <c r="AT135" s="1131">
        <f>'2.CO2-Sector'!AT65</f>
        <v>2478.4711442567268</v>
      </c>
      <c r="AU135" s="1131">
        <f>'2.CO2-Sector'!AU65</f>
        <v>2409.6421176859003</v>
      </c>
      <c r="AV135" s="1131">
        <f>'2.CO2-Sector'!AV65</f>
        <v>2319.2420633577167</v>
      </c>
      <c r="AW135" s="1131">
        <f>'2.CO2-Sector'!AW65</f>
        <v>2240.5082674262731</v>
      </c>
      <c r="AX135" s="1131">
        <f>'2.CO2-Sector'!AX65</f>
        <v>2243.6295652549807</v>
      </c>
      <c r="AY135" s="1131">
        <f>'2.CO2-Sector'!AY65</f>
        <v>2168.2150208081762</v>
      </c>
      <c r="AZ135" s="1131">
        <f>'2.CO2-Sector'!AZ65</f>
        <v>2151.1917271451548</v>
      </c>
      <c r="BA135" s="1424">
        <f>'2.CO2-Sector'!BA65</f>
        <v>2108.0647359280579</v>
      </c>
      <c r="BB135" s="1131">
        <f>'2.CO2-Sector'!BB65</f>
        <v>2076.6278341978459</v>
      </c>
      <c r="BC135" s="1752">
        <f>'2.CO2-Sector'!BC65</f>
        <v>2063.02367396811</v>
      </c>
      <c r="BD135" s="1132"/>
      <c r="BE135" s="1132"/>
      <c r="BF135" s="375"/>
      <c r="BG135" s="482"/>
    </row>
    <row r="136" spans="17:61" ht="16.5" customHeight="1" thickTop="1" thickBot="1">
      <c r="Q136" s="1984" t="s">
        <v>58</v>
      </c>
      <c r="R136" s="1985"/>
      <c r="S136" s="1985"/>
      <c r="T136" s="1986"/>
      <c r="U136" s="84"/>
      <c r="V136" s="1984" t="s">
        <v>548</v>
      </c>
      <c r="W136" s="1985"/>
      <c r="X136" s="1985"/>
      <c r="Y136" s="1986"/>
      <c r="Z136" s="387"/>
      <c r="AA136" s="388">
        <f t="shared" ref="AA136:BA136" si="109">SUM(AA5,AA114,AA126,AA130)</f>
        <v>1163873.6184377095</v>
      </c>
      <c r="AB136" s="388">
        <f t="shared" si="109"/>
        <v>1175352.9181396759</v>
      </c>
      <c r="AC136" s="388">
        <f t="shared" si="109"/>
        <v>1184791.4950435054</v>
      </c>
      <c r="AD136" s="388">
        <f t="shared" si="109"/>
        <v>1177467.1359151558</v>
      </c>
      <c r="AE136" s="388">
        <f t="shared" si="109"/>
        <v>1232353.9777903825</v>
      </c>
      <c r="AF136" s="388">
        <f t="shared" si="109"/>
        <v>1244620.145040985</v>
      </c>
      <c r="AG136" s="388">
        <f t="shared" si="109"/>
        <v>1256580.7651197743</v>
      </c>
      <c r="AH136" s="388">
        <f t="shared" si="109"/>
        <v>1249663.2087939337</v>
      </c>
      <c r="AI136" s="388">
        <f t="shared" si="109"/>
        <v>1209582.714079814</v>
      </c>
      <c r="AJ136" s="388">
        <f t="shared" si="109"/>
        <v>1246172.6335165889</v>
      </c>
      <c r="AK136" s="388">
        <f t="shared" si="109"/>
        <v>1269077.1927207122</v>
      </c>
      <c r="AL136" s="388">
        <f t="shared" si="109"/>
        <v>1253998.5910291672</v>
      </c>
      <c r="AM136" s="388">
        <f t="shared" si="109"/>
        <v>1282987.8030518165</v>
      </c>
      <c r="AN136" s="388">
        <f t="shared" si="109"/>
        <v>1291030.2194543856</v>
      </c>
      <c r="AO136" s="388">
        <f t="shared" si="109"/>
        <v>1286171.9595965694</v>
      </c>
      <c r="AP136" s="388">
        <f t="shared" si="109"/>
        <v>1293252.1481466475</v>
      </c>
      <c r="AQ136" s="388">
        <f t="shared" si="109"/>
        <v>1269957.6046258153</v>
      </c>
      <c r="AR136" s="388">
        <f t="shared" si="109"/>
        <v>1305502.867144136</v>
      </c>
      <c r="AS136" s="388">
        <f t="shared" si="109"/>
        <v>1234606.0392589869</v>
      </c>
      <c r="AT136" s="388">
        <f t="shared" si="109"/>
        <v>1165126.3374270794</v>
      </c>
      <c r="AU136" s="388">
        <f t="shared" si="109"/>
        <v>1216478.1984308583</v>
      </c>
      <c r="AV136" s="388">
        <f t="shared" si="109"/>
        <v>1266474.3690775572</v>
      </c>
      <c r="AW136" s="388">
        <f t="shared" si="109"/>
        <v>1307673.3587455011</v>
      </c>
      <c r="AX136" s="388">
        <f t="shared" si="109"/>
        <v>1316946.6289725595</v>
      </c>
      <c r="AY136" s="388">
        <f t="shared" si="109"/>
        <v>1265218.1570267875</v>
      </c>
      <c r="AZ136" s="388">
        <f t="shared" si="109"/>
        <v>1224932.5064861777</v>
      </c>
      <c r="BA136" s="1402">
        <f t="shared" si="109"/>
        <v>1205275.0824104545</v>
      </c>
      <c r="BB136" s="388">
        <f t="shared" ref="BB136" si="110">SUM(BB5,BB114,BB126,BB130)</f>
        <v>1189738.0817023856</v>
      </c>
      <c r="BC136" s="1753">
        <f t="shared" ref="BC136" si="111">SUM(BC5,BC114,BC126,BC130)</f>
        <v>1137751.0238763765</v>
      </c>
      <c r="BD136" s="483"/>
      <c r="BE136" s="483"/>
      <c r="BF136" s="388"/>
      <c r="BG136" s="483"/>
    </row>
    <row r="137" spans="17:61">
      <c r="U137" s="84"/>
    </row>
    <row r="138" spans="17:61" s="377" customFormat="1">
      <c r="Q138" s="1"/>
      <c r="R138" s="1"/>
      <c r="S138" s="1"/>
      <c r="T138" s="84"/>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row>
    <row r="139" spans="17:61">
      <c r="Y139" s="84"/>
    </row>
    <row r="141" spans="17:61">
      <c r="AB141" s="84"/>
    </row>
  </sheetData>
  <mergeCells count="20">
    <mergeCell ref="X127:Y127"/>
    <mergeCell ref="X128:Y128"/>
    <mergeCell ref="Q136:T136"/>
    <mergeCell ref="S36:T36"/>
    <mergeCell ref="S37:T37"/>
    <mergeCell ref="V136:Y136"/>
    <mergeCell ref="X65:Y65"/>
    <mergeCell ref="X69:Y69"/>
    <mergeCell ref="X57:Y57"/>
    <mergeCell ref="X61:Y61"/>
    <mergeCell ref="X124:Y124"/>
    <mergeCell ref="S124:T124"/>
    <mergeCell ref="S69:T69"/>
    <mergeCell ref="S127:T127"/>
    <mergeCell ref="Q1:T1"/>
    <mergeCell ref="V1:Y1"/>
    <mergeCell ref="X13:Y13"/>
    <mergeCell ref="X36:Y36"/>
    <mergeCell ref="X37:Y37"/>
    <mergeCell ref="X15:Y15"/>
  </mergeCells>
  <phoneticPr fontId="9"/>
  <pageMargins left="0.78740157480314965" right="0.78740157480314965" top="0.98425196850393704" bottom="0.98425196850393704" header="0.51181102362204722" footer="0.51181102362204722"/>
  <pageSetup paperSize="9" scale="2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B1:AK54"/>
  <sheetViews>
    <sheetView zoomScale="85" zoomScaleNormal="85" workbookViewId="0"/>
  </sheetViews>
  <sheetFormatPr defaultColWidth="9" defaultRowHeight="15"/>
  <cols>
    <col min="1" max="1" width="2.453125" style="648" customWidth="1"/>
    <col min="2" max="2" width="4.453125" style="647" customWidth="1"/>
    <col min="3" max="3" width="29.36328125" style="648" customWidth="1"/>
    <col min="4" max="4" width="12.08984375" style="658" bestFit="1" customWidth="1"/>
    <col min="5" max="5" width="7.6328125" style="648" customWidth="1"/>
    <col min="6" max="6" width="12.08984375" style="648" bestFit="1" customWidth="1"/>
    <col min="7" max="7" width="7.6328125" style="648" customWidth="1"/>
    <col min="8" max="8" width="12.08984375" style="648" bestFit="1" customWidth="1"/>
    <col min="9" max="9" width="7.6328125" style="648" customWidth="1"/>
    <col min="10" max="12" width="9" style="648"/>
    <col min="13" max="13" width="9" style="648" customWidth="1"/>
    <col min="14" max="17" width="9" style="648"/>
    <col min="18" max="18" width="9" style="648" customWidth="1"/>
    <col min="19" max="19" width="3.08984375" style="648" customWidth="1"/>
    <col min="20" max="20" width="41.08984375" style="648" customWidth="1"/>
    <col min="21" max="21" width="12.08984375" style="648" bestFit="1" customWidth="1"/>
    <col min="22" max="22" width="11.7265625" style="648" bestFit="1" customWidth="1"/>
    <col min="23" max="23" width="12.08984375" style="648" bestFit="1" customWidth="1"/>
    <col min="24" max="24" width="11.7265625" style="648" bestFit="1" customWidth="1"/>
    <col min="25" max="25" width="12.08984375" style="648" bestFit="1" customWidth="1"/>
    <col min="26" max="26" width="11.7265625" style="648" bestFit="1" customWidth="1"/>
    <col min="27" max="16384" width="9" style="648"/>
  </cols>
  <sheetData>
    <row r="1" spans="2:37" s="37" customFormat="1" ht="24" customHeight="1">
      <c r="C1" s="644" t="s">
        <v>171</v>
      </c>
      <c r="T1" s="644" t="s">
        <v>726</v>
      </c>
    </row>
    <row r="2" spans="2:37" s="37" customFormat="1" ht="24" customHeight="1">
      <c r="B2" s="644"/>
      <c r="C2" s="1604" t="s">
        <v>1263</v>
      </c>
      <c r="S2" s="647"/>
      <c r="T2" s="658" t="s">
        <v>1264</v>
      </c>
      <c r="U2" s="648"/>
      <c r="V2" s="648"/>
      <c r="W2" s="648"/>
      <c r="X2" s="648"/>
      <c r="Y2" s="648"/>
      <c r="Z2" s="648"/>
      <c r="AA2" s="648"/>
      <c r="AB2" s="648"/>
      <c r="AC2" s="648"/>
      <c r="AD2" s="648"/>
      <c r="AE2" s="648"/>
      <c r="AF2" s="648"/>
      <c r="AG2" s="648"/>
      <c r="AH2" s="648"/>
      <c r="AI2" s="648"/>
      <c r="AJ2" s="648"/>
      <c r="AK2" s="648"/>
    </row>
    <row r="3" spans="2:37" ht="15.5" thickBot="1">
      <c r="C3" s="1440" t="str">
        <f>'0.Contents'!$C2</f>
        <v>＜確報値＞</v>
      </c>
      <c r="D3" s="649" t="s">
        <v>727</v>
      </c>
      <c r="S3" s="647"/>
    </row>
    <row r="4" spans="2:37" ht="18" thickBot="1">
      <c r="C4" s="650" t="s">
        <v>728</v>
      </c>
      <c r="D4" s="1990" t="s">
        <v>172</v>
      </c>
      <c r="E4" s="1991"/>
      <c r="F4" s="1990" t="s">
        <v>173</v>
      </c>
      <c r="G4" s="1991"/>
      <c r="H4" s="1990" t="s">
        <v>1261</v>
      </c>
      <c r="I4" s="1991"/>
      <c r="S4" s="647"/>
      <c r="T4" s="650" t="s">
        <v>729</v>
      </c>
      <c r="U4" s="1990" t="s">
        <v>644</v>
      </c>
      <c r="V4" s="1991"/>
      <c r="W4" s="1990" t="s">
        <v>645</v>
      </c>
      <c r="X4" s="1991"/>
      <c r="Y4" s="1990" t="s">
        <v>1262</v>
      </c>
      <c r="Z4" s="1991"/>
    </row>
    <row r="5" spans="2:37" s="9" customFormat="1" ht="30">
      <c r="B5" s="201"/>
      <c r="C5" s="651"/>
      <c r="D5" s="652" t="s">
        <v>174</v>
      </c>
      <c r="E5" s="653" t="s">
        <v>175</v>
      </c>
      <c r="F5" s="652" t="s">
        <v>174</v>
      </c>
      <c r="G5" s="653" t="s">
        <v>175</v>
      </c>
      <c r="H5" s="652" t="s">
        <v>174</v>
      </c>
      <c r="I5" s="654" t="s">
        <v>730</v>
      </c>
      <c r="S5" s="198"/>
      <c r="T5" s="1148"/>
      <c r="U5" s="1149" t="s">
        <v>731</v>
      </c>
      <c r="V5" s="1150" t="s">
        <v>646</v>
      </c>
      <c r="W5" s="1149" t="s">
        <v>731</v>
      </c>
      <c r="X5" s="1150" t="s">
        <v>646</v>
      </c>
      <c r="Y5" s="1149" t="s">
        <v>731</v>
      </c>
      <c r="Z5" s="1151" t="s">
        <v>646</v>
      </c>
      <c r="AA5" s="828"/>
      <c r="AB5" s="1"/>
      <c r="AC5" s="1"/>
      <c r="AD5" s="1"/>
      <c r="AE5" s="1"/>
      <c r="AF5" s="1"/>
      <c r="AG5" s="1"/>
      <c r="AH5" s="1"/>
      <c r="AI5" s="1"/>
      <c r="AJ5" s="1"/>
      <c r="AK5" s="1"/>
    </row>
    <row r="6" spans="2:37" s="1" customFormat="1" ht="15" customHeight="1">
      <c r="B6" s="198"/>
      <c r="C6" s="655" t="s">
        <v>136</v>
      </c>
      <c r="D6" s="199">
        <f>'2.CO2-Sector'!$AP$72*1000</f>
        <v>423926.84168544569</v>
      </c>
      <c r="E6" s="1464">
        <f t="shared" ref="E6:E13" si="0">D6/D$14</f>
        <v>0.32779906245891244</v>
      </c>
      <c r="F6" s="199">
        <f>'2.CO2-Sector'!$AX$72*1000</f>
        <v>526227.3513626284</v>
      </c>
      <c r="G6" s="1464">
        <f>F6/F14</f>
        <v>0.39958137997830218</v>
      </c>
      <c r="H6" s="199">
        <f>'2.CO2-Sector'!$BC72*1000</f>
        <v>456185.9207333473</v>
      </c>
      <c r="I6" s="1463">
        <f>H6/H14</f>
        <v>0.40095408499752294</v>
      </c>
      <c r="S6" s="198"/>
      <c r="T6" s="1152" t="s">
        <v>475</v>
      </c>
      <c r="U6" s="199">
        <f t="shared" ref="U6:U14" si="1">D6</f>
        <v>423926.84168544569</v>
      </c>
      <c r="V6" s="1464">
        <f t="shared" ref="V6:V14" si="2">E6</f>
        <v>0.32779906245891244</v>
      </c>
      <c r="W6" s="199">
        <f t="shared" ref="W6:W14" si="3">F6</f>
        <v>526227.3513626284</v>
      </c>
      <c r="X6" s="1464">
        <f t="shared" ref="X6:X14" si="4">G6</f>
        <v>0.39958137997830218</v>
      </c>
      <c r="Y6" s="199">
        <f t="shared" ref="Y6:Y14" si="5">H6</f>
        <v>456185.9207333473</v>
      </c>
      <c r="Z6" s="1463">
        <f t="shared" ref="Z6:Z14" si="6">I6</f>
        <v>0.40095408499752294</v>
      </c>
    </row>
    <row r="7" spans="2:37" s="1" customFormat="1" ht="15" customHeight="1">
      <c r="B7" s="198"/>
      <c r="C7" s="655" t="s">
        <v>137</v>
      </c>
      <c r="D7" s="199">
        <f>'2.CO2-Sector'!$AP$73*1000</f>
        <v>366553.78190483624</v>
      </c>
      <c r="E7" s="1464">
        <f t="shared" si="0"/>
        <v>0.28343566444497492</v>
      </c>
      <c r="F7" s="199">
        <f>'2.CO2-Sector'!$AX$73*1000</f>
        <v>329685.13931949245</v>
      </c>
      <c r="G7" s="1464">
        <f>F7/F14</f>
        <v>0.25034054688814722</v>
      </c>
      <c r="H7" s="199">
        <f>'2.CO2-Sector'!$BC73*1000</f>
        <v>284772.93980794377</v>
      </c>
      <c r="I7" s="1463">
        <f>H7/H14</f>
        <v>0.25029460209818816</v>
      </c>
      <c r="S7" s="198"/>
      <c r="T7" s="1152" t="s">
        <v>647</v>
      </c>
      <c r="U7" s="199">
        <f t="shared" si="1"/>
        <v>366553.78190483624</v>
      </c>
      <c r="V7" s="1464">
        <f t="shared" si="2"/>
        <v>0.28343566444497492</v>
      </c>
      <c r="W7" s="199">
        <f t="shared" si="3"/>
        <v>329685.13931949245</v>
      </c>
      <c r="X7" s="1464">
        <f t="shared" si="4"/>
        <v>0.25034054688814722</v>
      </c>
      <c r="Y7" s="199">
        <f t="shared" si="5"/>
        <v>284772.93980794377</v>
      </c>
      <c r="Z7" s="1463">
        <f t="shared" si="6"/>
        <v>0.25029460209818816</v>
      </c>
    </row>
    <row r="8" spans="2:37" s="1" customFormat="1" ht="15" customHeight="1">
      <c r="B8" s="198"/>
      <c r="C8" s="655" t="s">
        <v>138</v>
      </c>
      <c r="D8" s="199">
        <f>'2.CO2-Sector'!$AP$74*1000</f>
        <v>237322.94762975245</v>
      </c>
      <c r="E8" s="1464">
        <f t="shared" si="0"/>
        <v>0.18350864367003653</v>
      </c>
      <c r="F8" s="199">
        <f>'2.CO2-Sector'!$AX$74*1000</f>
        <v>214847.90412393067</v>
      </c>
      <c r="G8" s="1464">
        <f>F8/F14</f>
        <v>0.16314093479365088</v>
      </c>
      <c r="H8" s="199">
        <f>'2.CO2-Sector'!$BC74*1000</f>
        <v>202678.00045609288</v>
      </c>
      <c r="I8" s="1463">
        <f>H8/H14</f>
        <v>0.17813915013282827</v>
      </c>
      <c r="S8" s="198"/>
      <c r="T8" s="1152" t="s">
        <v>648</v>
      </c>
      <c r="U8" s="199">
        <f t="shared" si="1"/>
        <v>237322.94762975245</v>
      </c>
      <c r="V8" s="1464">
        <f t="shared" si="2"/>
        <v>0.18350864367003653</v>
      </c>
      <c r="W8" s="199">
        <f t="shared" si="3"/>
        <v>214847.90412393067</v>
      </c>
      <c r="X8" s="1464">
        <f t="shared" si="4"/>
        <v>0.16314093479365088</v>
      </c>
      <c r="Y8" s="199">
        <f t="shared" si="5"/>
        <v>202678.00045609288</v>
      </c>
      <c r="Z8" s="1463">
        <f t="shared" si="6"/>
        <v>0.17813915013282827</v>
      </c>
    </row>
    <row r="9" spans="2:37" s="1" customFormat="1" ht="15" customHeight="1">
      <c r="B9" s="198"/>
      <c r="C9" s="655" t="s">
        <v>139</v>
      </c>
      <c r="D9" s="199">
        <f>'2.CO2-Sector'!$AP$75*1000</f>
        <v>102322.02262807284</v>
      </c>
      <c r="E9" s="1464">
        <f t="shared" si="0"/>
        <v>7.9119932470021373E-2</v>
      </c>
      <c r="F9" s="199">
        <f>'2.CO2-Sector'!$AX$75*1000</f>
        <v>104198.53670142977</v>
      </c>
      <c r="G9" s="1464">
        <f>F9/F14</f>
        <v>7.9121305608809825E-2</v>
      </c>
      <c r="H9" s="199">
        <f>'2.CO2-Sector'!$BC75*1000</f>
        <v>63501.231341778381</v>
      </c>
      <c r="I9" s="1463">
        <f>H9/H14</f>
        <v>5.5812941504044027E-2</v>
      </c>
      <c r="S9" s="198"/>
      <c r="T9" s="1152" t="s">
        <v>649</v>
      </c>
      <c r="U9" s="199">
        <f t="shared" si="1"/>
        <v>102322.02262807284</v>
      </c>
      <c r="V9" s="1464">
        <f t="shared" si="2"/>
        <v>7.9119932470021373E-2</v>
      </c>
      <c r="W9" s="199">
        <f t="shared" si="3"/>
        <v>104198.53670142977</v>
      </c>
      <c r="X9" s="1464">
        <f t="shared" si="4"/>
        <v>7.9121305608809825E-2</v>
      </c>
      <c r="Y9" s="199">
        <f t="shared" si="5"/>
        <v>63501.231341778381</v>
      </c>
      <c r="Z9" s="1463">
        <f t="shared" si="6"/>
        <v>5.5812941504044027E-2</v>
      </c>
    </row>
    <row r="10" spans="2:37" s="1" customFormat="1" ht="15" customHeight="1">
      <c r="B10" s="198"/>
      <c r="C10" s="655" t="s">
        <v>140</v>
      </c>
      <c r="D10" s="199">
        <f>'2.CO2-Sector'!$AP$76*1000</f>
        <v>70395.478550084488</v>
      </c>
      <c r="E10" s="1464">
        <f t="shared" si="0"/>
        <v>5.4432910589762289E-2</v>
      </c>
      <c r="F10" s="199">
        <f>'2.CO2-Sector'!$AX$76*1000</f>
        <v>60319.27447058422</v>
      </c>
      <c r="G10" s="1464">
        <f>F10/F14</f>
        <v>4.5802368253634873E-2</v>
      </c>
      <c r="H10" s="199">
        <f>'2.CO2-Sector'!$BC76*1000</f>
        <v>52151.987239646129</v>
      </c>
      <c r="I10" s="1463">
        <f>H10/H14</f>
        <v>4.5837785372375782E-2</v>
      </c>
      <c r="S10" s="198"/>
      <c r="T10" s="1152" t="s">
        <v>650</v>
      </c>
      <c r="U10" s="199">
        <f t="shared" si="1"/>
        <v>70395.478550084488</v>
      </c>
      <c r="V10" s="1464">
        <f t="shared" si="2"/>
        <v>5.4432910589762289E-2</v>
      </c>
      <c r="W10" s="199">
        <f t="shared" si="3"/>
        <v>60319.27447058422</v>
      </c>
      <c r="X10" s="1464">
        <f t="shared" si="4"/>
        <v>4.5802368253634873E-2</v>
      </c>
      <c r="Y10" s="199">
        <f t="shared" si="5"/>
        <v>52151.987239646129</v>
      </c>
      <c r="Z10" s="1463">
        <f t="shared" si="6"/>
        <v>4.5837785372375782E-2</v>
      </c>
    </row>
    <row r="11" spans="2:37" s="1" customFormat="1" ht="15" customHeight="1">
      <c r="B11" s="198"/>
      <c r="C11" s="1455" t="s">
        <v>1059</v>
      </c>
      <c r="D11" s="199">
        <f>'2.CO2-Sector'!$AP$77*1000</f>
        <v>56476.435570577494</v>
      </c>
      <c r="E11" s="1464">
        <f t="shared" si="0"/>
        <v>4.3670088351690388E-2</v>
      </c>
      <c r="F11" s="199">
        <f>'2.CO2-Sector'!$AX$77*1000</f>
        <v>48758.2331548785</v>
      </c>
      <c r="G11" s="1464">
        <f>F11/F14</f>
        <v>3.702369715082391E-2</v>
      </c>
      <c r="H11" s="199">
        <f>'2.CO2-Sector'!$BC77*1000</f>
        <v>46388.934716161268</v>
      </c>
      <c r="I11" s="1463">
        <f>H11/H14</f>
        <v>4.0772483384028765E-2</v>
      </c>
      <c r="S11" s="198"/>
      <c r="T11" s="1152" t="s">
        <v>1245</v>
      </c>
      <c r="U11" s="199">
        <f t="shared" si="1"/>
        <v>56476.435570577494</v>
      </c>
      <c r="V11" s="1464">
        <f t="shared" si="2"/>
        <v>4.3670088351690388E-2</v>
      </c>
      <c r="W11" s="199">
        <f t="shared" si="3"/>
        <v>48758.2331548785</v>
      </c>
      <c r="X11" s="1464">
        <f t="shared" si="4"/>
        <v>3.702369715082391E-2</v>
      </c>
      <c r="Y11" s="199">
        <f t="shared" si="5"/>
        <v>46388.934716161268</v>
      </c>
      <c r="Z11" s="1463">
        <f t="shared" si="6"/>
        <v>4.0772483384028765E-2</v>
      </c>
    </row>
    <row r="12" spans="2:37" s="1" customFormat="1" ht="15" customHeight="1">
      <c r="B12" s="198"/>
      <c r="C12" s="655" t="s">
        <v>141</v>
      </c>
      <c r="D12" s="199">
        <f>'2.CO2-Sector'!$AP$78*1000</f>
        <v>31686.377260110257</v>
      </c>
      <c r="E12" s="1464">
        <f t="shared" si="0"/>
        <v>2.4501314229804162E-2</v>
      </c>
      <c r="F12" s="199">
        <f>'2.CO2-Sector'!$AX$78*1000</f>
        <v>29383.741838949958</v>
      </c>
      <c r="G12" s="1464">
        <f>F12/F14</f>
        <v>2.2312021757384528E-2</v>
      </c>
      <c r="H12" s="199">
        <f>'2.CO2-Sector'!$BC78*1000</f>
        <v>28952.119086229271</v>
      </c>
      <c r="I12" s="1463">
        <f>H12/H14</f>
        <v>2.54467967759659E-2</v>
      </c>
      <c r="S12" s="198"/>
      <c r="T12" s="1152" t="s">
        <v>651</v>
      </c>
      <c r="U12" s="199">
        <f t="shared" si="1"/>
        <v>31686.377260110257</v>
      </c>
      <c r="V12" s="1464">
        <f t="shared" si="2"/>
        <v>2.4501314229804162E-2</v>
      </c>
      <c r="W12" s="199">
        <f t="shared" si="3"/>
        <v>29383.741838949958</v>
      </c>
      <c r="X12" s="1464">
        <f t="shared" si="4"/>
        <v>2.2312021757384528E-2</v>
      </c>
      <c r="Y12" s="199">
        <f t="shared" si="5"/>
        <v>28952.119086229271</v>
      </c>
      <c r="Z12" s="1463">
        <f t="shared" si="6"/>
        <v>2.54467967759659E-2</v>
      </c>
    </row>
    <row r="13" spans="2:37" s="1" customFormat="1" ht="15" customHeight="1" thickBot="1">
      <c r="B13" s="198"/>
      <c r="C13" s="1869" t="s">
        <v>1348</v>
      </c>
      <c r="D13" s="237">
        <f>'2.CO2-Sector'!$AP$79*1000</f>
        <v>4568.2629177681829</v>
      </c>
      <c r="E13" s="1853">
        <f t="shared" si="0"/>
        <v>3.5323837847978327E-3</v>
      </c>
      <c r="F13" s="237">
        <f>'2.CO2-Sector'!$AX$79*1000</f>
        <v>3526.4480006655785</v>
      </c>
      <c r="G13" s="1853">
        <f>F13/F14</f>
        <v>2.6777455692466464E-3</v>
      </c>
      <c r="H13" s="237">
        <f>'2.CO2-Sector'!$BC79*1000</f>
        <v>3119.8904951772729</v>
      </c>
      <c r="I13" s="1854">
        <f>H13/H14</f>
        <v>2.7421557350461841E-3</v>
      </c>
      <c r="S13" s="198"/>
      <c r="T13" s="1153" t="s">
        <v>1347</v>
      </c>
      <c r="U13" s="237">
        <f t="shared" si="1"/>
        <v>4568.2629177681829</v>
      </c>
      <c r="V13" s="1853">
        <f t="shared" si="2"/>
        <v>3.5323837847978327E-3</v>
      </c>
      <c r="W13" s="237">
        <f t="shared" si="3"/>
        <v>3526.4480006655785</v>
      </c>
      <c r="X13" s="1853">
        <f t="shared" si="4"/>
        <v>2.6777455692466464E-3</v>
      </c>
      <c r="Y13" s="237">
        <f t="shared" si="5"/>
        <v>3119.8904951772729</v>
      </c>
      <c r="Z13" s="1854">
        <f t="shared" si="6"/>
        <v>2.7421557350461841E-3</v>
      </c>
    </row>
    <row r="14" spans="2:37" thickTop="1" thickBot="1">
      <c r="C14" s="656" t="s">
        <v>58</v>
      </c>
      <c r="D14" s="236">
        <f>'2.CO2-Sector'!$AP$80*1000</f>
        <v>1293252.1481466477</v>
      </c>
      <c r="E14" s="389">
        <f>SUM(E6:E13)</f>
        <v>0.99999999999999989</v>
      </c>
      <c r="F14" s="236">
        <f>'2.CO2-Sector'!$AX$80*1000</f>
        <v>1316946.6289725595</v>
      </c>
      <c r="G14" s="389">
        <f>SUM(G6:G13)</f>
        <v>1</v>
      </c>
      <c r="H14" s="236">
        <f>'2.CO2-Sector'!$BC$80*1000</f>
        <v>1137751.0238763762</v>
      </c>
      <c r="I14" s="389">
        <f>SUM(I6:I13)</f>
        <v>1</v>
      </c>
      <c r="S14" s="647"/>
      <c r="T14" s="1154" t="s">
        <v>652</v>
      </c>
      <c r="U14" s="236">
        <f t="shared" si="1"/>
        <v>1293252.1481466477</v>
      </c>
      <c r="V14" s="389">
        <f t="shared" si="2"/>
        <v>0.99999999999999989</v>
      </c>
      <c r="W14" s="236">
        <f t="shared" si="3"/>
        <v>1316946.6289725595</v>
      </c>
      <c r="X14" s="389">
        <f t="shared" si="4"/>
        <v>1</v>
      </c>
      <c r="Y14" s="236">
        <f t="shared" si="5"/>
        <v>1137751.0238763762</v>
      </c>
      <c r="Z14" s="389">
        <f t="shared" si="6"/>
        <v>1</v>
      </c>
    </row>
    <row r="15" spans="2:37" ht="7.5" customHeight="1">
      <c r="B15" s="657"/>
      <c r="C15" s="84"/>
      <c r="D15" s="84"/>
      <c r="E15" s="84"/>
      <c r="S15" s="647"/>
      <c r="T15" s="85"/>
    </row>
    <row r="16" spans="2:37" ht="6" customHeight="1" thickBot="1">
      <c r="S16" s="647"/>
      <c r="T16" s="84"/>
      <c r="U16" s="84"/>
      <c r="V16" s="84"/>
    </row>
    <row r="17" spans="2:27" ht="18" thickBot="1">
      <c r="C17" s="650" t="s">
        <v>176</v>
      </c>
      <c r="D17" s="1990" t="s">
        <v>172</v>
      </c>
      <c r="E17" s="1991"/>
      <c r="F17" s="1990" t="s">
        <v>173</v>
      </c>
      <c r="G17" s="1991"/>
      <c r="H17" s="1990" t="s">
        <v>1261</v>
      </c>
      <c r="I17" s="1991"/>
      <c r="S17" s="647"/>
      <c r="T17" s="650" t="s">
        <v>732</v>
      </c>
      <c r="U17" s="1990" t="s">
        <v>653</v>
      </c>
      <c r="V17" s="1991"/>
      <c r="W17" s="1990" t="s">
        <v>654</v>
      </c>
      <c r="X17" s="1991"/>
      <c r="Y17" s="1990" t="s">
        <v>1262</v>
      </c>
      <c r="Z17" s="1991"/>
    </row>
    <row r="18" spans="2:27" ht="30">
      <c r="C18" s="651"/>
      <c r="D18" s="652" t="s">
        <v>174</v>
      </c>
      <c r="E18" s="653" t="s">
        <v>175</v>
      </c>
      <c r="F18" s="652" t="s">
        <v>174</v>
      </c>
      <c r="G18" s="653" t="s">
        <v>175</v>
      </c>
      <c r="H18" s="652" t="s">
        <v>174</v>
      </c>
      <c r="I18" s="654" t="s">
        <v>730</v>
      </c>
      <c r="S18" s="647"/>
      <c r="T18" s="1155"/>
      <c r="U18" s="1149" t="s">
        <v>731</v>
      </c>
      <c r="V18" s="1150" t="s">
        <v>655</v>
      </c>
      <c r="W18" s="1149" t="s">
        <v>731</v>
      </c>
      <c r="X18" s="1150" t="s">
        <v>655</v>
      </c>
      <c r="Y18" s="1149" t="s">
        <v>733</v>
      </c>
      <c r="Z18" s="1151" t="s">
        <v>655</v>
      </c>
      <c r="AA18" s="1156"/>
    </row>
    <row r="19" spans="2:27" ht="15" customHeight="1">
      <c r="B19" s="659"/>
      <c r="C19" s="655" t="s">
        <v>658</v>
      </c>
      <c r="D19" s="199">
        <f>('3.Allocated_CO2-Sector'!$AP$72+'3.Allocated_CO2-Sector'!$AP$73)*1000</f>
        <v>98041.528972370434</v>
      </c>
      <c r="E19" s="1464">
        <f t="shared" ref="E19:E26" si="7">D19/D$27</f>
        <v>7.5810064659759646E-2</v>
      </c>
      <c r="F19" s="199">
        <f>('3.Allocated_CO2-Sector'!$AX$72+'3.Allocated_CO2-Sector'!$AX$73)*1000</f>
        <v>102698.8748496569</v>
      </c>
      <c r="G19" s="1464">
        <f>F19/F27</f>
        <v>7.7982564054079662E-2</v>
      </c>
      <c r="H19" s="199">
        <f>('3.Allocated_CO2-Sector'!$BC$72+'3.Allocated_CO2-Sector'!$BC$73)*1000</f>
        <v>89387.254567702563</v>
      </c>
      <c r="I19" s="1463">
        <f>(H19:H19)/H27</f>
        <v>7.8564864097555892E-2</v>
      </c>
      <c r="S19" s="1157"/>
      <c r="T19" s="1152" t="s">
        <v>656</v>
      </c>
      <c r="U19" s="199">
        <f t="shared" ref="U19:U27" si="8">D19</f>
        <v>98041.528972370434</v>
      </c>
      <c r="V19" s="1464">
        <f t="shared" ref="V19:V27" si="9">E19</f>
        <v>7.5810064659759646E-2</v>
      </c>
      <c r="W19" s="199">
        <f t="shared" ref="W19:W27" si="10">F19</f>
        <v>102698.8748496569</v>
      </c>
      <c r="X19" s="1464">
        <f t="shared" ref="X19:X27" si="11">G19</f>
        <v>7.7982564054079662E-2</v>
      </c>
      <c r="Y19" s="199">
        <f t="shared" ref="Y19:Y27" si="12">H19</f>
        <v>89387.254567702563</v>
      </c>
      <c r="Z19" s="1463">
        <f t="shared" ref="Z19:Z27" si="13">I19</f>
        <v>7.8564864097555892E-2</v>
      </c>
    </row>
    <row r="20" spans="2:27" ht="15" customHeight="1">
      <c r="B20" s="659"/>
      <c r="C20" s="655" t="s">
        <v>137</v>
      </c>
      <c r="D20" s="199">
        <f>'3.Allocated_CO2-Sector'!$AP$74*1000</f>
        <v>467454.26350099983</v>
      </c>
      <c r="E20" s="1464">
        <f t="shared" si="7"/>
        <v>0.36145639825219378</v>
      </c>
      <c r="F20" s="199">
        <f>'3.Allocated_CO2-Sector'!$AX$74*1000</f>
        <v>462971.67891155498</v>
      </c>
      <c r="G20" s="1464">
        <f>F20/F27</f>
        <v>0.351549310143837</v>
      </c>
      <c r="H20" s="199">
        <f>'3.Allocated_CO2-Sector'!$BC$74*1000</f>
        <v>397972.28093691863</v>
      </c>
      <c r="I20" s="1463">
        <f>H20/H27</f>
        <v>0.34978855003004666</v>
      </c>
      <c r="S20" s="1157"/>
      <c r="T20" s="1152" t="s">
        <v>647</v>
      </c>
      <c r="U20" s="199">
        <f t="shared" si="8"/>
        <v>467454.26350099983</v>
      </c>
      <c r="V20" s="1464">
        <f t="shared" si="9"/>
        <v>0.36145639825219378</v>
      </c>
      <c r="W20" s="199">
        <f t="shared" si="10"/>
        <v>462971.67891155498</v>
      </c>
      <c r="X20" s="1464">
        <f t="shared" si="11"/>
        <v>0.351549310143837</v>
      </c>
      <c r="Y20" s="199">
        <f t="shared" si="12"/>
        <v>397972.28093691863</v>
      </c>
      <c r="Z20" s="1463">
        <f t="shared" si="13"/>
        <v>0.34978855003004666</v>
      </c>
    </row>
    <row r="21" spans="2:27" ht="15" customHeight="1">
      <c r="B21" s="659"/>
      <c r="C21" s="655" t="s">
        <v>138</v>
      </c>
      <c r="D21" s="199">
        <f>'3.Allocated_CO2-Sector'!$AP$75*1000</f>
        <v>244161.30008917092</v>
      </c>
      <c r="E21" s="1464">
        <f t="shared" si="7"/>
        <v>0.18879636151316437</v>
      </c>
      <c r="F21" s="199">
        <f>'3.Allocated_CO2-Sector'!$AX$75*1000</f>
        <v>224242.17016764166</v>
      </c>
      <c r="G21" s="1464">
        <f>F21/F27</f>
        <v>0.17027430363111098</v>
      </c>
      <c r="H21" s="199">
        <f>'3.Allocated_CO2-Sector'!$BC$75*1000</f>
        <v>210418.07866358224</v>
      </c>
      <c r="I21" s="1463">
        <f>H21/H27</f>
        <v>0.18494211321091766</v>
      </c>
      <c r="S21" s="1158"/>
      <c r="T21" s="1152" t="s">
        <v>648</v>
      </c>
      <c r="U21" s="199">
        <f t="shared" si="8"/>
        <v>244161.30008917092</v>
      </c>
      <c r="V21" s="1464">
        <f t="shared" si="9"/>
        <v>0.18879636151316437</v>
      </c>
      <c r="W21" s="199">
        <f t="shared" si="10"/>
        <v>224242.17016764166</v>
      </c>
      <c r="X21" s="1464">
        <f t="shared" si="11"/>
        <v>0.17027430363111098</v>
      </c>
      <c r="Y21" s="199">
        <f t="shared" si="12"/>
        <v>210418.07866358224</v>
      </c>
      <c r="Z21" s="1463">
        <f t="shared" si="13"/>
        <v>0.18494211321091766</v>
      </c>
    </row>
    <row r="22" spans="2:27" ht="15" customHeight="1">
      <c r="B22" s="659"/>
      <c r="C22" s="655" t="s">
        <v>139</v>
      </c>
      <c r="D22" s="199">
        <f>'3.Allocated_CO2-Sector'!$AP$76*1000</f>
        <v>220394.51239762135</v>
      </c>
      <c r="E22" s="1464">
        <f t="shared" si="7"/>
        <v>0.17041882568180342</v>
      </c>
      <c r="F22" s="199">
        <f>'3.Allocated_CO2-Sector'!$AX$76*1000</f>
        <v>237585.80199469987</v>
      </c>
      <c r="G22" s="1464">
        <f>F22/F27</f>
        <v>0.1804065531342427</v>
      </c>
      <c r="H22" s="199">
        <f>'3.Allocated_CO2-Sector'!$BC$76*1000</f>
        <v>195848.41263190866</v>
      </c>
      <c r="I22" s="1463">
        <f>H22/H27</f>
        <v>0.17213644156051211</v>
      </c>
      <c r="S22" s="1158"/>
      <c r="T22" s="1152" t="s">
        <v>649</v>
      </c>
      <c r="U22" s="199">
        <f t="shared" si="8"/>
        <v>220394.51239762135</v>
      </c>
      <c r="V22" s="1464">
        <f t="shared" si="9"/>
        <v>0.17041882568180342</v>
      </c>
      <c r="W22" s="199">
        <f t="shared" si="10"/>
        <v>237585.80199469987</v>
      </c>
      <c r="X22" s="1464">
        <f t="shared" si="11"/>
        <v>0.1804065531342427</v>
      </c>
      <c r="Y22" s="199">
        <f t="shared" si="12"/>
        <v>195848.41263190866</v>
      </c>
      <c r="Z22" s="1463">
        <f t="shared" si="13"/>
        <v>0.17213644156051211</v>
      </c>
    </row>
    <row r="23" spans="2:27" ht="15" customHeight="1">
      <c r="B23" s="659"/>
      <c r="C23" s="655" t="s">
        <v>140</v>
      </c>
      <c r="D23" s="199">
        <f>'3.Allocated_CO2-Sector'!$AP$77*1000</f>
        <v>170469.46743802918</v>
      </c>
      <c r="E23" s="1464">
        <f t="shared" si="7"/>
        <v>0.13181456352678633</v>
      </c>
      <c r="F23" s="199">
        <f>'3.Allocated_CO2-Sector'!$AX$77*1000</f>
        <v>207779.68005451196</v>
      </c>
      <c r="G23" s="1464">
        <f>F23/F27</f>
        <v>0.15777380455927448</v>
      </c>
      <c r="H23" s="199">
        <f>'3.Allocated_CO2-Sector'!$BC$77*1000</f>
        <v>165664.05277869641</v>
      </c>
      <c r="I23" s="1463">
        <f>H23/H27</f>
        <v>0.14560659520592692</v>
      </c>
      <c r="S23" s="1158"/>
      <c r="T23" s="1152" t="s">
        <v>650</v>
      </c>
      <c r="U23" s="199">
        <f t="shared" si="8"/>
        <v>170469.46743802918</v>
      </c>
      <c r="V23" s="1464">
        <f t="shared" si="9"/>
        <v>0.13181456352678633</v>
      </c>
      <c r="W23" s="199">
        <f t="shared" si="10"/>
        <v>207779.68005451196</v>
      </c>
      <c r="X23" s="1464">
        <f t="shared" si="11"/>
        <v>0.15777380455927448</v>
      </c>
      <c r="Y23" s="199">
        <f t="shared" si="12"/>
        <v>165664.05277869641</v>
      </c>
      <c r="Z23" s="1463">
        <f t="shared" si="13"/>
        <v>0.14560659520592692</v>
      </c>
    </row>
    <row r="24" spans="2:27" ht="15" customHeight="1">
      <c r="C24" s="1455" t="s">
        <v>1059</v>
      </c>
      <c r="D24" s="199">
        <f>'3.Allocated_CO2-Sector'!$AP$78*1000</f>
        <v>56476.435570577494</v>
      </c>
      <c r="E24" s="1464">
        <f t="shared" si="7"/>
        <v>4.3670088351690388E-2</v>
      </c>
      <c r="F24" s="199">
        <f>'3.Allocated_CO2-Sector'!$AX$78*1000</f>
        <v>48758.2331548785</v>
      </c>
      <c r="G24" s="1464">
        <f>F24/F27</f>
        <v>3.702369715082391E-2</v>
      </c>
      <c r="H24" s="199">
        <f>'3.Allocated_CO2-Sector'!$BC$78*1000</f>
        <v>46388.934716161268</v>
      </c>
      <c r="I24" s="1463">
        <f>H24/H27</f>
        <v>4.0772483384028765E-2</v>
      </c>
      <c r="S24" s="1159"/>
      <c r="T24" s="1152" t="s">
        <v>1245</v>
      </c>
      <c r="U24" s="199">
        <f t="shared" si="8"/>
        <v>56476.435570577494</v>
      </c>
      <c r="V24" s="1464">
        <f t="shared" si="9"/>
        <v>4.3670088351690388E-2</v>
      </c>
      <c r="W24" s="199">
        <f t="shared" si="10"/>
        <v>48758.2331548785</v>
      </c>
      <c r="X24" s="1464">
        <f t="shared" si="11"/>
        <v>3.702369715082391E-2</v>
      </c>
      <c r="Y24" s="199">
        <f t="shared" si="12"/>
        <v>46388.934716161268</v>
      </c>
      <c r="Z24" s="1463">
        <f t="shared" si="13"/>
        <v>4.0772483384028765E-2</v>
      </c>
    </row>
    <row r="25" spans="2:27" ht="15" customHeight="1">
      <c r="B25" s="659"/>
      <c r="C25" s="655" t="s">
        <v>141</v>
      </c>
      <c r="D25" s="199">
        <f>'3.Allocated_CO2-Sector'!$AP$79*1000</f>
        <v>31686.377260110257</v>
      </c>
      <c r="E25" s="1464">
        <f t="shared" si="7"/>
        <v>2.4501314229804162E-2</v>
      </c>
      <c r="F25" s="199">
        <f>'3.Allocated_CO2-Sector'!$AX$79*1000</f>
        <v>29383.741838949958</v>
      </c>
      <c r="G25" s="1464">
        <f>F25/F27</f>
        <v>2.2312021757384528E-2</v>
      </c>
      <c r="H25" s="199">
        <f>'3.Allocated_CO2-Sector'!$BC$79*1000</f>
        <v>28952.119086229271</v>
      </c>
      <c r="I25" s="1463">
        <f>H25/H27</f>
        <v>2.54467967759659E-2</v>
      </c>
      <c r="S25" s="1158"/>
      <c r="T25" s="1152" t="s">
        <v>651</v>
      </c>
      <c r="U25" s="199">
        <f t="shared" si="8"/>
        <v>31686.377260110257</v>
      </c>
      <c r="V25" s="1464">
        <f t="shared" si="9"/>
        <v>2.4501314229804162E-2</v>
      </c>
      <c r="W25" s="199">
        <f t="shared" si="10"/>
        <v>29383.741838949958</v>
      </c>
      <c r="X25" s="1464">
        <f t="shared" si="11"/>
        <v>2.2312021757384528E-2</v>
      </c>
      <c r="Y25" s="199">
        <f t="shared" si="12"/>
        <v>28952.119086229271</v>
      </c>
      <c r="Z25" s="1463">
        <f t="shared" si="13"/>
        <v>2.54467967759659E-2</v>
      </c>
    </row>
    <row r="26" spans="2:27" ht="15" customHeight="1" thickBot="1">
      <c r="C26" s="1869" t="s">
        <v>1348</v>
      </c>
      <c r="D26" s="237">
        <f>'3.Allocated_CO2-Sector'!$AP$80*1000</f>
        <v>4568.2629177681829</v>
      </c>
      <c r="E26" s="1853">
        <f t="shared" si="7"/>
        <v>3.5323837847978327E-3</v>
      </c>
      <c r="F26" s="237">
        <f>'3.Allocated_CO2-Sector'!$AX$80*1000</f>
        <v>3526.4480006655785</v>
      </c>
      <c r="G26" s="1853">
        <f>F26/F27</f>
        <v>2.6777455692466464E-3</v>
      </c>
      <c r="H26" s="237">
        <f>'3.Allocated_CO2-Sector'!$BC$80*1000</f>
        <v>3119.8904951772729</v>
      </c>
      <c r="I26" s="1854">
        <f>H26/H27</f>
        <v>2.7421557350461841E-3</v>
      </c>
      <c r="S26" s="1158"/>
      <c r="T26" s="1153" t="s">
        <v>1347</v>
      </c>
      <c r="U26" s="237">
        <f t="shared" si="8"/>
        <v>4568.2629177681829</v>
      </c>
      <c r="V26" s="1853">
        <f t="shared" si="9"/>
        <v>3.5323837847978327E-3</v>
      </c>
      <c r="W26" s="237">
        <f t="shared" si="10"/>
        <v>3526.4480006655785</v>
      </c>
      <c r="X26" s="1853">
        <f t="shared" si="11"/>
        <v>2.6777455692466464E-3</v>
      </c>
      <c r="Y26" s="237">
        <f t="shared" si="12"/>
        <v>3119.8904951772729</v>
      </c>
      <c r="Z26" s="1854">
        <f t="shared" si="13"/>
        <v>2.7421557350461841E-3</v>
      </c>
    </row>
    <row r="27" spans="2:27" ht="15.75" customHeight="1" thickTop="1" thickBot="1">
      <c r="C27" s="656" t="s">
        <v>58</v>
      </c>
      <c r="D27" s="236">
        <f>'3.Allocated_CO2-Sector'!$AP$81*1000</f>
        <v>1293252.1481466477</v>
      </c>
      <c r="E27" s="389">
        <f>SUM(E19:E26)</f>
        <v>1</v>
      </c>
      <c r="F27" s="236">
        <f>'3.Allocated_CO2-Sector'!$AX$81*1000</f>
        <v>1316946.6289725595</v>
      </c>
      <c r="G27" s="389">
        <f>SUM(G19:G26)</f>
        <v>0.99999999999999989</v>
      </c>
      <c r="H27" s="236">
        <f>'3.Allocated_CO2-Sector'!$BC$81*1000</f>
        <v>1137751.0238763762</v>
      </c>
      <c r="I27" s="389">
        <f>SUM(I19:I26)</f>
        <v>1</v>
      </c>
      <c r="S27" s="1158"/>
      <c r="T27" s="1154" t="s">
        <v>652</v>
      </c>
      <c r="U27" s="236">
        <f t="shared" si="8"/>
        <v>1293252.1481466477</v>
      </c>
      <c r="V27" s="389">
        <f t="shared" si="9"/>
        <v>1</v>
      </c>
      <c r="W27" s="236">
        <f t="shared" si="10"/>
        <v>1316946.6289725595</v>
      </c>
      <c r="X27" s="389">
        <f t="shared" si="11"/>
        <v>0.99999999999999989</v>
      </c>
      <c r="Y27" s="236">
        <f t="shared" si="12"/>
        <v>1137751.0238763762</v>
      </c>
      <c r="Z27" s="389">
        <f t="shared" si="13"/>
        <v>1</v>
      </c>
    </row>
    <row r="28" spans="2:27">
      <c r="C28" s="648" t="s">
        <v>659</v>
      </c>
      <c r="S28" s="647"/>
      <c r="T28" s="648" t="s">
        <v>1130</v>
      </c>
      <c r="U28" s="1160"/>
    </row>
    <row r="29" spans="2:27">
      <c r="S29" s="647"/>
      <c r="U29" s="658"/>
    </row>
    <row r="30" spans="2:27">
      <c r="S30" s="647"/>
      <c r="U30" s="658"/>
    </row>
    <row r="31" spans="2:27" ht="25.5">
      <c r="S31" s="647"/>
      <c r="T31" s="1161" t="s">
        <v>657</v>
      </c>
      <c r="U31" s="658"/>
    </row>
    <row r="32" spans="2:27">
      <c r="S32" s="647"/>
      <c r="U32" s="658"/>
    </row>
    <row r="33" spans="2:21">
      <c r="B33" s="648"/>
      <c r="D33" s="648"/>
      <c r="S33" s="647"/>
      <c r="U33" s="658"/>
    </row>
    <row r="34" spans="2:21">
      <c r="B34" s="648"/>
      <c r="D34" s="648"/>
      <c r="P34" s="658"/>
      <c r="S34" s="647"/>
      <c r="U34" s="658"/>
    </row>
    <row r="35" spans="2:21">
      <c r="B35" s="648"/>
      <c r="D35" s="648"/>
      <c r="S35" s="647"/>
      <c r="U35" s="658"/>
    </row>
    <row r="36" spans="2:21">
      <c r="B36" s="648"/>
      <c r="D36" s="648"/>
      <c r="S36" s="647"/>
      <c r="U36" s="658"/>
    </row>
    <row r="37" spans="2:21">
      <c r="B37" s="648"/>
      <c r="D37" s="648"/>
      <c r="S37" s="647"/>
      <c r="U37" s="658"/>
    </row>
    <row r="38" spans="2:21">
      <c r="B38" s="648"/>
      <c r="D38" s="648"/>
      <c r="S38" s="647"/>
      <c r="U38" s="658"/>
    </row>
    <row r="39" spans="2:21">
      <c r="B39" s="648"/>
      <c r="D39" s="648"/>
      <c r="S39" s="647"/>
      <c r="U39" s="658"/>
    </row>
    <row r="40" spans="2:21">
      <c r="B40" s="648"/>
      <c r="D40" s="648"/>
      <c r="S40" s="647"/>
      <c r="U40" s="658"/>
    </row>
    <row r="41" spans="2:21">
      <c r="B41" s="648"/>
      <c r="D41" s="648"/>
      <c r="S41" s="647"/>
      <c r="U41" s="658"/>
    </row>
    <row r="42" spans="2:21">
      <c r="B42" s="648"/>
      <c r="D42" s="648"/>
      <c r="S42" s="647"/>
      <c r="U42" s="658"/>
    </row>
    <row r="43" spans="2:21">
      <c r="B43" s="648"/>
      <c r="D43" s="648"/>
      <c r="S43" s="647"/>
      <c r="U43" s="658"/>
    </row>
    <row r="44" spans="2:21">
      <c r="B44" s="648"/>
      <c r="D44" s="648"/>
      <c r="S44" s="647"/>
      <c r="U44" s="658"/>
    </row>
    <row r="45" spans="2:21">
      <c r="B45" s="648"/>
      <c r="D45" s="648"/>
      <c r="S45" s="647"/>
      <c r="U45" s="658"/>
    </row>
    <row r="46" spans="2:21">
      <c r="B46" s="648"/>
      <c r="D46" s="648"/>
      <c r="S46" s="647"/>
      <c r="U46" s="658"/>
    </row>
    <row r="47" spans="2:21">
      <c r="B47" s="648"/>
      <c r="D47" s="648"/>
      <c r="S47" s="647"/>
      <c r="U47" s="658"/>
    </row>
    <row r="48" spans="2:21">
      <c r="B48" s="648"/>
      <c r="D48" s="648"/>
      <c r="S48" s="647"/>
      <c r="U48" s="658"/>
    </row>
    <row r="49" spans="2:21">
      <c r="B49" s="648"/>
      <c r="D49" s="648"/>
      <c r="S49" s="647"/>
      <c r="U49" s="658"/>
    </row>
    <row r="50" spans="2:21">
      <c r="B50" s="648"/>
      <c r="D50" s="648"/>
      <c r="S50" s="647"/>
      <c r="U50" s="658"/>
    </row>
    <row r="51" spans="2:21">
      <c r="B51" s="648"/>
      <c r="D51" s="648"/>
      <c r="S51" s="647"/>
      <c r="U51" s="658"/>
    </row>
    <row r="52" spans="2:21">
      <c r="B52" s="648"/>
      <c r="D52" s="648"/>
      <c r="S52" s="647"/>
      <c r="U52" s="658"/>
    </row>
    <row r="53" spans="2:21">
      <c r="B53" s="648"/>
      <c r="D53" s="648"/>
      <c r="S53" s="647"/>
      <c r="U53" s="658"/>
    </row>
    <row r="54" spans="2:21">
      <c r="B54" s="648"/>
      <c r="D54" s="648"/>
      <c r="S54" s="647"/>
      <c r="U54" s="658"/>
    </row>
  </sheetData>
  <mergeCells count="12">
    <mergeCell ref="D4:E4"/>
    <mergeCell ref="F4:G4"/>
    <mergeCell ref="H4:I4"/>
    <mergeCell ref="D17:E17"/>
    <mergeCell ref="F17:G17"/>
    <mergeCell ref="H17:I17"/>
    <mergeCell ref="U4:V4"/>
    <mergeCell ref="W4:X4"/>
    <mergeCell ref="Y4:Z4"/>
    <mergeCell ref="U17:V17"/>
    <mergeCell ref="W17:X17"/>
    <mergeCell ref="Y17:Z17"/>
  </mergeCells>
  <phoneticPr fontId="9"/>
  <pageMargins left="0.78740157480314965" right="0.78740157480314965" top="0.98425196850393704" bottom="0.98425196850393704" header="0.51181102362204722" footer="0.51181102362204722"/>
  <pageSetup paperSize="9" scale="31"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BG44"/>
  <sheetViews>
    <sheetView zoomScale="85" zoomScaleNormal="85" workbookViewId="0">
      <pane xSplit="23" ySplit="4" topLeftCell="BB5" activePane="bottomRight" state="frozen"/>
      <selection pane="topRight" activeCell="X1" sqref="X1"/>
      <selection pane="bottomLeft" activeCell="A5" sqref="A5"/>
      <selection pane="bottomRight" activeCell="X5" sqref="X5"/>
    </sheetView>
  </sheetViews>
  <sheetFormatPr defaultColWidth="9" defaultRowHeight="14"/>
  <cols>
    <col min="1" max="1" width="1.6328125" style="197" customWidth="1"/>
    <col min="2" max="19" width="1.6328125" style="37" hidden="1" customWidth="1"/>
    <col min="20" max="20" width="1.6328125" style="37" customWidth="1"/>
    <col min="21" max="21" width="43.453125" style="37" customWidth="1"/>
    <col min="22" max="22" width="12.36328125" style="230" bestFit="1" customWidth="1"/>
    <col min="23" max="23" width="1.6328125" style="37" customWidth="1"/>
    <col min="24" max="24" width="47" style="37" customWidth="1"/>
    <col min="25" max="25" width="13.90625" style="230" bestFit="1" customWidth="1"/>
    <col min="26" max="26" width="8.08984375" style="37" hidden="1" customWidth="1"/>
    <col min="27" max="54" width="10.1796875" style="37" bestFit="1" customWidth="1"/>
    <col min="55" max="55" width="9.6328125" style="37" bestFit="1" customWidth="1"/>
    <col min="56" max="57" width="8.08984375" style="37" hidden="1" customWidth="1"/>
    <col min="58" max="58" width="38.26953125" style="37" customWidth="1"/>
    <col min="59" max="59" width="48.90625" style="37" customWidth="1"/>
    <col min="60" max="16384" width="9" style="37"/>
  </cols>
  <sheetData>
    <row r="1" spans="1:59" ht="52.5" customHeight="1">
      <c r="U1" s="1563" t="s">
        <v>720</v>
      </c>
      <c r="X1" s="1563" t="s">
        <v>721</v>
      </c>
      <c r="Y1" s="37"/>
    </row>
    <row r="2" spans="1:59" ht="15">
      <c r="U2" s="1440"/>
      <c r="Y2" s="37"/>
    </row>
    <row r="3" spans="1:59" s="1" customFormat="1" ht="18.75" customHeight="1">
      <c r="A3" s="198"/>
      <c r="U3" s="1" t="s">
        <v>162</v>
      </c>
      <c r="V3" s="230"/>
      <c r="X3" s="1" t="s">
        <v>722</v>
      </c>
    </row>
    <row r="4" spans="1:59" s="1" customFormat="1">
      <c r="A4" s="198"/>
      <c r="U4" s="10"/>
      <c r="V4" s="10" t="s">
        <v>151</v>
      </c>
      <c r="X4" s="10"/>
      <c r="Y4" s="194" t="s">
        <v>625</v>
      </c>
      <c r="Z4" s="194"/>
      <c r="AA4" s="10">
        <v>1990</v>
      </c>
      <c r="AB4" s="10">
        <f t="shared" ref="AB4:AT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ref="AY4:BE4" si="1">AX4+1</f>
        <v>2014</v>
      </c>
      <c r="AZ4" s="10">
        <f t="shared" si="1"/>
        <v>2015</v>
      </c>
      <c r="BA4" s="10">
        <f t="shared" si="1"/>
        <v>2016</v>
      </c>
      <c r="BB4" s="10">
        <f t="shared" si="1"/>
        <v>2017</v>
      </c>
      <c r="BC4" s="10">
        <f t="shared" si="1"/>
        <v>2018</v>
      </c>
      <c r="BD4" s="10">
        <f t="shared" si="1"/>
        <v>2019</v>
      </c>
      <c r="BE4" s="10">
        <f t="shared" si="1"/>
        <v>2020</v>
      </c>
      <c r="BF4" s="1881"/>
      <c r="BG4" s="1882"/>
    </row>
    <row r="5" spans="1:59" s="1" customFormat="1" ht="15.75" customHeight="1">
      <c r="A5" s="198"/>
      <c r="U5" s="40" t="s">
        <v>163</v>
      </c>
      <c r="V5" s="205" t="s">
        <v>24</v>
      </c>
      <c r="X5" s="40" t="s">
        <v>719</v>
      </c>
      <c r="Y5" s="1184" t="s">
        <v>24</v>
      </c>
      <c r="Z5" s="192"/>
      <c r="AA5" s="192">
        <f>'1.Total'!AA5</f>
        <v>1163.8736184377096</v>
      </c>
      <c r="AB5" s="192">
        <f>'1.Total'!AB5</f>
        <v>1175.3529181396759</v>
      </c>
      <c r="AC5" s="192">
        <f>'1.Total'!AC5</f>
        <v>1184.7914950435054</v>
      </c>
      <c r="AD5" s="192">
        <f>'1.Total'!AD5</f>
        <v>1177.467135915155</v>
      </c>
      <c r="AE5" s="192">
        <f>'1.Total'!AE5</f>
        <v>1232.3539777903827</v>
      </c>
      <c r="AF5" s="192">
        <f>'1.Total'!AF5</f>
        <v>1244.6201450409851</v>
      </c>
      <c r="AG5" s="192">
        <f>'1.Total'!AG5</f>
        <v>1256.5807651197742</v>
      </c>
      <c r="AH5" s="192">
        <f>'1.Total'!AH5</f>
        <v>1249.6632087939336</v>
      </c>
      <c r="AI5" s="192">
        <f>'1.Total'!AI5</f>
        <v>1209.582714079814</v>
      </c>
      <c r="AJ5" s="192">
        <f>'1.Total'!AJ5</f>
        <v>1246.1726335165893</v>
      </c>
      <c r="AK5" s="192">
        <f>'1.Total'!AK5</f>
        <v>1269.0771927207122</v>
      </c>
      <c r="AL5" s="192">
        <f>'1.Total'!AL5</f>
        <v>1253.9985910291673</v>
      </c>
      <c r="AM5" s="192">
        <f>'1.Total'!AM5</f>
        <v>1282.9878030518169</v>
      </c>
      <c r="AN5" s="192">
        <f>'1.Total'!AN5</f>
        <v>1291.0302194543854</v>
      </c>
      <c r="AO5" s="192">
        <f>'1.Total'!AO5</f>
        <v>1286.1719595965694</v>
      </c>
      <c r="AP5" s="192">
        <f>'1.Total'!AP5</f>
        <v>1293.252148146647</v>
      </c>
      <c r="AQ5" s="192">
        <f>'1.Total'!AQ5</f>
        <v>1269.9576046258151</v>
      </c>
      <c r="AR5" s="192">
        <f>'1.Total'!AR5</f>
        <v>1305.5028671441362</v>
      </c>
      <c r="AS5" s="192">
        <f>'1.Total'!AS5</f>
        <v>1234.6060392589866</v>
      </c>
      <c r="AT5" s="192">
        <f>'1.Total'!AT5</f>
        <v>1165.1263374270789</v>
      </c>
      <c r="AU5" s="192">
        <f>'1.Total'!AU5</f>
        <v>1216.4781984308586</v>
      </c>
      <c r="AV5" s="192">
        <f>'1.Total'!AV5</f>
        <v>1266.4743690775574</v>
      </c>
      <c r="AW5" s="192">
        <f>'1.Total'!AW5</f>
        <v>1307.6733587455012</v>
      </c>
      <c r="AX5" s="192">
        <f>'1.Total'!AX5</f>
        <v>1316.9466289725592</v>
      </c>
      <c r="AY5" s="192">
        <f>'1.Total'!AY5</f>
        <v>1265.2181570267876</v>
      </c>
      <c r="AZ5" s="192">
        <f>'1.Total'!AZ5</f>
        <v>1224.9325064861775</v>
      </c>
      <c r="BA5" s="192">
        <f>'1.Total'!BA5</f>
        <v>1205.2750824104546</v>
      </c>
      <c r="BB5" s="192">
        <f>'1.Total'!BB5</f>
        <v>1189.7380817023857</v>
      </c>
      <c r="BC5" s="192">
        <f>'1.Total'!BC5</f>
        <v>1137.7510238763762</v>
      </c>
      <c r="BD5" s="192">
        <f>'1.Total'!BD5</f>
        <v>0</v>
      </c>
      <c r="BE5" s="192">
        <f>'1.Total'!BE5</f>
        <v>0</v>
      </c>
      <c r="BF5" s="1876"/>
      <c r="BG5" s="1877"/>
    </row>
    <row r="6" spans="1:59" s="1" customFormat="1" ht="15.75" customHeight="1">
      <c r="A6" s="198"/>
      <c r="U6" s="40" t="s">
        <v>164</v>
      </c>
      <c r="V6" s="205" t="s">
        <v>24</v>
      </c>
      <c r="X6" s="40" t="s">
        <v>718</v>
      </c>
      <c r="Y6" s="1184" t="s">
        <v>24</v>
      </c>
      <c r="Z6" s="192"/>
      <c r="AA6" s="192">
        <f>'2.CO2-Sector'!AA5/1000</f>
        <v>1067.5716801085</v>
      </c>
      <c r="AB6" s="192">
        <f>'2.CO2-Sector'!AB5/1000</f>
        <v>1077.8360749574358</v>
      </c>
      <c r="AC6" s="192">
        <f>'2.CO2-Sector'!AC5/1000</f>
        <v>1085.8221219052446</v>
      </c>
      <c r="AD6" s="192">
        <f>'2.CO2-Sector'!AD5/1000</f>
        <v>1081.0016257430209</v>
      </c>
      <c r="AE6" s="192">
        <f>'2.CO2-Sector'!AE5/1000</f>
        <v>1130.8456022770429</v>
      </c>
      <c r="AF6" s="192">
        <f>'2.CO2-Sector'!AF5/1000</f>
        <v>1142.0420610701256</v>
      </c>
      <c r="AG6" s="192">
        <f>'2.CO2-Sector'!AG5/1000</f>
        <v>1152.7946075477319</v>
      </c>
      <c r="AH6" s="192">
        <f>'2.CO2-Sector'!AH5/1000</f>
        <v>1146.9570057227174</v>
      </c>
      <c r="AI6" s="192">
        <f>'2.CO2-Sector'!AI5/1000</f>
        <v>1113.1485420953049</v>
      </c>
      <c r="AJ6" s="192">
        <f>'2.CO2-Sector'!AJ5/1000</f>
        <v>1149.4786834938734</v>
      </c>
      <c r="AK6" s="192">
        <f>'2.CO2-Sector'!AK5/1000</f>
        <v>1170.3001609849171</v>
      </c>
      <c r="AL6" s="192">
        <f>'2.CO2-Sector'!AL5/1000</f>
        <v>1157.3601408356458</v>
      </c>
      <c r="AM6" s="192">
        <f>'2.CO2-Sector'!AM5/1000</f>
        <v>1188.9908054189971</v>
      </c>
      <c r="AN6" s="192">
        <f>'2.CO2-Sector'!AN5/1000</f>
        <v>1197.2982133972205</v>
      </c>
      <c r="AO6" s="192">
        <f>'2.CO2-Sector'!AO5/1000</f>
        <v>1193.4424110291955</v>
      </c>
      <c r="AP6" s="192">
        <f>'2.CO2-Sector'!AP5/1000</f>
        <v>1200.5210723981918</v>
      </c>
      <c r="AQ6" s="192">
        <f>'2.CO2-Sector'!AQ5/1000</f>
        <v>1178.7176815800867</v>
      </c>
      <c r="AR6" s="192">
        <f>'2.CO2-Sector'!AR5/1000</f>
        <v>1214.4893158623697</v>
      </c>
      <c r="AS6" s="192">
        <f>'2.CO2-Sector'!AS5/1000</f>
        <v>1147.0211880210279</v>
      </c>
      <c r="AT6" s="192">
        <f>'2.CO2-Sector'!AT5/1000</f>
        <v>1087.1315649887183</v>
      </c>
      <c r="AU6" s="192">
        <f>'2.CO2-Sector'!AU5/1000</f>
        <v>1137.0296587623225</v>
      </c>
      <c r="AV6" s="192">
        <f>'2.CO2-Sector'!AV5/1000</f>
        <v>1187.9850775239859</v>
      </c>
      <c r="AW6" s="192">
        <f>'2.CO2-Sector'!AW5/1000</f>
        <v>1227.3154456416428</v>
      </c>
      <c r="AX6" s="192">
        <f>'2.CO2-Sector'!AX5/1000</f>
        <v>1235.2782059780654</v>
      </c>
      <c r="AY6" s="192">
        <f>'2.CO2-Sector'!AY5/1000</f>
        <v>1185.1361197476983</v>
      </c>
      <c r="AZ6" s="192">
        <f>'2.CO2-Sector'!AZ5/1000</f>
        <v>1145.9126108645391</v>
      </c>
      <c r="BA6" s="192">
        <f>'2.CO2-Sector'!BA5/1000</f>
        <v>1126.5410537957109</v>
      </c>
      <c r="BB6" s="192">
        <f>'2.CO2-Sector'!BB5/1000</f>
        <v>1110.1421208946153</v>
      </c>
      <c r="BC6" s="192">
        <f>'2.CO2-Sector'!BC5/1000</f>
        <v>1059.2900795788084</v>
      </c>
      <c r="BD6" s="192">
        <f>'2.CO2-Sector'!BD5/1000</f>
        <v>0</v>
      </c>
      <c r="BE6" s="192">
        <f>'2.CO2-Sector'!BE5/1000</f>
        <v>0</v>
      </c>
      <c r="BF6" s="1878"/>
      <c r="BG6" s="88"/>
    </row>
    <row r="7" spans="1:59" s="1" customFormat="1" ht="15.75" customHeight="1">
      <c r="A7" s="198"/>
      <c r="U7" s="40" t="s">
        <v>165</v>
      </c>
      <c r="V7" s="205" t="s">
        <v>626</v>
      </c>
      <c r="X7" s="40" t="s">
        <v>723</v>
      </c>
      <c r="Y7" s="1184" t="s">
        <v>167</v>
      </c>
      <c r="Z7" s="193"/>
      <c r="AA7" s="193">
        <f>AA5*10^6/AA9/10^3</f>
        <v>9.4156152643187863</v>
      </c>
      <c r="AB7" s="193">
        <f t="shared" ref="AB7:AQ7" si="2">AB5*10^6/AB9/10^3</f>
        <v>9.4709383336127502</v>
      </c>
      <c r="AC7" s="193">
        <f t="shared" si="2"/>
        <v>9.511279030911119</v>
      </c>
      <c r="AD7" s="193">
        <f t="shared" si="2"/>
        <v>9.4244115954725931</v>
      </c>
      <c r="AE7" s="193">
        <f t="shared" si="2"/>
        <v>9.8379753146559903</v>
      </c>
      <c r="AF7" s="193">
        <f t="shared" si="2"/>
        <v>9.9117635186826885</v>
      </c>
      <c r="AG7" s="193">
        <f t="shared" si="2"/>
        <v>9.9840358267567222</v>
      </c>
      <c r="AH7" s="193">
        <f t="shared" si="2"/>
        <v>9.9056192584948395</v>
      </c>
      <c r="AI7" s="193">
        <f t="shared" si="2"/>
        <v>9.5640356290705775</v>
      </c>
      <c r="AJ7" s="193">
        <f t="shared" si="2"/>
        <v>9.8381791115017254</v>
      </c>
      <c r="AK7" s="193">
        <f t="shared" si="2"/>
        <v>9.9985597333935701</v>
      </c>
      <c r="AL7" s="193">
        <f t="shared" si="2"/>
        <v>9.8494972433093047</v>
      </c>
      <c r="AM7" s="193">
        <f t="shared" si="2"/>
        <v>10.063754475407627</v>
      </c>
      <c r="AN7" s="193">
        <f t="shared" si="2"/>
        <v>10.110343629727202</v>
      </c>
      <c r="AO7" s="193">
        <f t="shared" si="2"/>
        <v>10.064967168777493</v>
      </c>
      <c r="AP7" s="193">
        <f t="shared" si="2"/>
        <v>10.121878311835882</v>
      </c>
      <c r="AQ7" s="193">
        <f t="shared" si="2"/>
        <v>9.9292234198779941</v>
      </c>
      <c r="AR7" s="193">
        <f t="shared" ref="AR7:AW7" si="3">AR5*10^6/AR9/10^3</f>
        <v>10.196612335445833</v>
      </c>
      <c r="AS7" s="193">
        <f t="shared" si="3"/>
        <v>9.6390340656052782</v>
      </c>
      <c r="AT7" s="193">
        <f t="shared" si="3"/>
        <v>9.100274442538419</v>
      </c>
      <c r="AU7" s="193">
        <f t="shared" si="3"/>
        <v>9.4994795646786354</v>
      </c>
      <c r="AV7" s="193">
        <f t="shared" si="3"/>
        <v>9.9071613241310512</v>
      </c>
      <c r="AW7" s="193">
        <f t="shared" si="3"/>
        <v>10.248813603321242</v>
      </c>
      <c r="AX7" s="193">
        <f t="shared" ref="AX7:BE7" si="4">AX5*10^6/AX9/10^3</f>
        <v>10.335973963627568</v>
      </c>
      <c r="AY7" s="193">
        <f t="shared" si="4"/>
        <v>9.9437794467008054</v>
      </c>
      <c r="AZ7" s="193">
        <f t="shared" si="4"/>
        <v>9.6379477096883708</v>
      </c>
      <c r="BA7" s="193">
        <f t="shared" si="4"/>
        <v>9.4953814008761626</v>
      </c>
      <c r="BB7" s="193">
        <f t="shared" si="4"/>
        <v>9.3897377382086145</v>
      </c>
      <c r="BC7" s="193">
        <f t="shared" ref="BC7" si="5">BC5*10^6/BC9/10^3</f>
        <v>8.9981209257500172</v>
      </c>
      <c r="BD7" s="193" t="e">
        <f t="shared" si="4"/>
        <v>#DIV/0!</v>
      </c>
      <c r="BE7" s="193" t="e">
        <f t="shared" si="4"/>
        <v>#DIV/0!</v>
      </c>
      <c r="BF7" s="1879"/>
      <c r="BG7" s="89"/>
    </row>
    <row r="8" spans="1:59" s="1" customFormat="1" ht="15.75" customHeight="1">
      <c r="A8" s="249"/>
      <c r="U8" s="40" t="s">
        <v>166</v>
      </c>
      <c r="V8" s="205" t="s">
        <v>626</v>
      </c>
      <c r="X8" s="40" t="s">
        <v>724</v>
      </c>
      <c r="Y8" s="1184" t="s">
        <v>167</v>
      </c>
      <c r="Z8" s="193"/>
      <c r="AA8" s="193">
        <f t="shared" ref="AA8:AR8" si="6">AA6*10^6/AA9/10^3</f>
        <v>8.6365427033880486</v>
      </c>
      <c r="AB8" s="193">
        <f t="shared" si="6"/>
        <v>8.6851522143853455</v>
      </c>
      <c r="AC8" s="193">
        <f t="shared" si="6"/>
        <v>8.7167718730100638</v>
      </c>
      <c r="AD8" s="193">
        <f t="shared" si="6"/>
        <v>8.6523045490004709</v>
      </c>
      <c r="AE8" s="193">
        <f t="shared" si="6"/>
        <v>9.0276262505651452</v>
      </c>
      <c r="AF8" s="193">
        <f t="shared" si="6"/>
        <v>9.0948639091353467</v>
      </c>
      <c r="AG8" s="193">
        <f t="shared" si="6"/>
        <v>9.159413371691592</v>
      </c>
      <c r="AH8" s="193">
        <f t="shared" si="6"/>
        <v>9.0915050748093051</v>
      </c>
      <c r="AI8" s="193">
        <f t="shared" si="6"/>
        <v>8.8015413854078766</v>
      </c>
      <c r="AJ8" s="193">
        <f t="shared" si="6"/>
        <v>9.0748078307204985</v>
      </c>
      <c r="AK8" s="193">
        <f t="shared" si="6"/>
        <v>9.2203343758167513</v>
      </c>
      <c r="AL8" s="193">
        <f t="shared" si="6"/>
        <v>9.090453209617376</v>
      </c>
      <c r="AM8" s="193">
        <f t="shared" si="6"/>
        <v>9.3264421616412552</v>
      </c>
      <c r="AN8" s="193">
        <f t="shared" si="6"/>
        <v>9.3763075273483523</v>
      </c>
      <c r="AO8" s="193">
        <f t="shared" si="6"/>
        <v>9.3393100317653239</v>
      </c>
      <c r="AP8" s="193">
        <f t="shared" si="6"/>
        <v>9.3961013117383985</v>
      </c>
      <c r="AQ8" s="193">
        <f t="shared" si="6"/>
        <v>9.215859778892165</v>
      </c>
      <c r="AR8" s="193">
        <f t="shared" si="6"/>
        <v>9.4857522346767613</v>
      </c>
      <c r="AS8" s="193">
        <f t="shared" ref="AS8:AX8" si="7">AS6*10^6/AS9/10^3</f>
        <v>8.9552261642439959</v>
      </c>
      <c r="AT8" s="193">
        <f t="shared" si="7"/>
        <v>8.4910925783297788</v>
      </c>
      <c r="AU8" s="193">
        <f t="shared" si="7"/>
        <v>8.8790658326460044</v>
      </c>
      <c r="AV8" s="193">
        <f t="shared" si="7"/>
        <v>9.2931685796869896</v>
      </c>
      <c r="AW8" s="193">
        <f t="shared" si="7"/>
        <v>9.619013150902898</v>
      </c>
      <c r="AX8" s="193">
        <f t="shared" si="7"/>
        <v>9.6950044093942527</v>
      </c>
      <c r="AY8" s="193">
        <f>AY6*10^6/AY9/10^3</f>
        <v>9.3143875019811286</v>
      </c>
      <c r="AZ8" s="193">
        <f>AZ6*10^6/AZ9/10^3</f>
        <v>9.0162076399345956</v>
      </c>
      <c r="BA8" s="193">
        <f>BA6*10^6/BA9/10^3</f>
        <v>8.8751000710495074</v>
      </c>
      <c r="BB8" s="193">
        <f t="shared" ref="BB8:BC8" si="8">BB6*10^6/BB9/10^3</f>
        <v>8.7615446858888415</v>
      </c>
      <c r="BC8" s="193">
        <f t="shared" si="8"/>
        <v>8.3775975863530832</v>
      </c>
      <c r="BD8" s="193" t="e">
        <f>BD6*10^6/BD9/10^3</f>
        <v>#DIV/0!</v>
      </c>
      <c r="BE8" s="193" t="e">
        <f>BE6*10^6/BE9/10^3</f>
        <v>#DIV/0!</v>
      </c>
      <c r="BF8" s="1879"/>
      <c r="BG8" s="89"/>
    </row>
    <row r="9" spans="1:59" s="1146" customFormat="1" ht="41.25" customHeight="1">
      <c r="A9" s="1147"/>
      <c r="U9" s="1454" t="s">
        <v>1354</v>
      </c>
      <c r="V9" s="1143" t="s">
        <v>168</v>
      </c>
      <c r="W9" s="373"/>
      <c r="X9" s="1875" t="s">
        <v>1353</v>
      </c>
      <c r="Y9" s="1188" t="s">
        <v>623</v>
      </c>
      <c r="Z9" s="1144"/>
      <c r="AA9" s="1145">
        <v>123611</v>
      </c>
      <c r="AB9" s="1145">
        <v>124101</v>
      </c>
      <c r="AC9" s="1145">
        <v>124567</v>
      </c>
      <c r="AD9" s="1145">
        <v>124938</v>
      </c>
      <c r="AE9" s="1145">
        <v>125265</v>
      </c>
      <c r="AF9" s="1145">
        <v>125570</v>
      </c>
      <c r="AG9" s="1145">
        <v>125859</v>
      </c>
      <c r="AH9" s="1145">
        <v>126157</v>
      </c>
      <c r="AI9" s="1145">
        <v>126472</v>
      </c>
      <c r="AJ9" s="1145">
        <v>126667</v>
      </c>
      <c r="AK9" s="1145">
        <v>126926</v>
      </c>
      <c r="AL9" s="1145">
        <v>127316</v>
      </c>
      <c r="AM9" s="1145">
        <v>127486</v>
      </c>
      <c r="AN9" s="1145">
        <v>127694</v>
      </c>
      <c r="AO9" s="1145">
        <v>127787</v>
      </c>
      <c r="AP9" s="1145">
        <v>127768</v>
      </c>
      <c r="AQ9" s="1145">
        <v>127901</v>
      </c>
      <c r="AR9" s="1145">
        <v>128033</v>
      </c>
      <c r="AS9" s="1145">
        <v>128084</v>
      </c>
      <c r="AT9" s="1145">
        <v>128032</v>
      </c>
      <c r="AU9" s="1145">
        <v>128057.35199999998</v>
      </c>
      <c r="AV9" s="1145">
        <v>127834.23300000001</v>
      </c>
      <c r="AW9" s="1145">
        <v>127592.65700000001</v>
      </c>
      <c r="AX9" s="1145">
        <v>127413.88800000001</v>
      </c>
      <c r="AY9" s="1145">
        <v>127237.15</v>
      </c>
      <c r="AZ9" s="1145">
        <v>127094.745</v>
      </c>
      <c r="BA9" s="1145">
        <v>126932.772</v>
      </c>
      <c r="BB9" s="1145">
        <v>126706.20999999999</v>
      </c>
      <c r="BC9" s="1145">
        <v>126443.18</v>
      </c>
      <c r="BD9" s="1145"/>
      <c r="BE9" s="1145"/>
      <c r="BF9" s="1880"/>
      <c r="BG9" s="90"/>
    </row>
    <row r="10" spans="1:59" s="1146" customFormat="1" ht="64.5" customHeight="1">
      <c r="A10" s="1147"/>
      <c r="U10" s="1870" t="s">
        <v>1407</v>
      </c>
      <c r="V10" s="1871"/>
      <c r="W10" s="373"/>
      <c r="X10" s="1919" t="s">
        <v>1397</v>
      </c>
      <c r="Y10" s="1872"/>
      <c r="Z10" s="1873"/>
      <c r="AA10" s="1874"/>
      <c r="AB10" s="1874"/>
      <c r="AC10" s="1874"/>
      <c r="AD10" s="1874"/>
      <c r="AE10" s="1874"/>
      <c r="AF10" s="1874"/>
      <c r="AG10" s="1874"/>
      <c r="AH10" s="1874"/>
      <c r="AI10" s="1874"/>
      <c r="AJ10" s="1874"/>
      <c r="AK10" s="1874"/>
      <c r="AL10" s="1874"/>
      <c r="AM10" s="1874"/>
      <c r="AN10" s="1874"/>
      <c r="AO10" s="1874"/>
      <c r="AP10" s="1874"/>
      <c r="AQ10" s="1874"/>
      <c r="AR10" s="1874"/>
      <c r="AS10" s="1874"/>
      <c r="AT10" s="1874"/>
      <c r="AU10" s="1874"/>
      <c r="AV10" s="1874"/>
      <c r="AW10" s="1874"/>
      <c r="AX10" s="1874"/>
      <c r="AY10" s="1874"/>
      <c r="AZ10" s="1874"/>
      <c r="BA10" s="1874"/>
      <c r="BB10" s="1874"/>
      <c r="BC10" s="1874"/>
      <c r="BD10" s="1874"/>
      <c r="BE10" s="1874"/>
      <c r="BF10" s="90"/>
      <c r="BG10" s="90"/>
    </row>
    <row r="11" spans="1:59" s="1146" customFormat="1">
      <c r="A11" s="1147"/>
      <c r="U11" s="1870"/>
      <c r="V11" s="1871"/>
      <c r="W11" s="373"/>
      <c r="X11" s="646"/>
      <c r="Y11" s="1872"/>
      <c r="Z11" s="1873"/>
      <c r="AA11" s="1874"/>
      <c r="AB11" s="1874"/>
      <c r="AC11" s="1874"/>
      <c r="AD11" s="1874"/>
      <c r="AE11" s="1874"/>
      <c r="AF11" s="1874"/>
      <c r="AG11" s="1874"/>
      <c r="AH11" s="1874"/>
      <c r="AI11" s="1874"/>
      <c r="AJ11" s="1874"/>
      <c r="AK11" s="1874"/>
      <c r="AL11" s="1874"/>
      <c r="AM11" s="1874"/>
      <c r="AN11" s="1874"/>
      <c r="AO11" s="1874"/>
      <c r="AP11" s="1874"/>
      <c r="AQ11" s="1874"/>
      <c r="AR11" s="1874"/>
      <c r="AS11" s="1874"/>
      <c r="AT11" s="1874"/>
      <c r="AU11" s="1874"/>
      <c r="AV11" s="1874"/>
      <c r="AW11" s="1874"/>
      <c r="AX11" s="1874"/>
      <c r="AY11" s="1874"/>
      <c r="AZ11" s="1874"/>
      <c r="BA11" s="1874"/>
      <c r="BB11" s="1874"/>
      <c r="BC11" s="1874"/>
      <c r="BD11" s="1874"/>
      <c r="BE11" s="1874"/>
      <c r="BF11" s="90"/>
      <c r="BG11" s="90"/>
    </row>
    <row r="12" spans="1:59" s="1146" customFormat="1">
      <c r="A12" s="1147"/>
      <c r="U12" s="1870"/>
      <c r="V12" s="1871"/>
      <c r="W12" s="373"/>
      <c r="X12" s="646"/>
      <c r="Y12" s="1872"/>
      <c r="Z12" s="1873"/>
      <c r="AA12" s="1874"/>
      <c r="AB12" s="1874"/>
      <c r="AC12" s="1874"/>
      <c r="AD12" s="1874"/>
      <c r="AE12" s="1874"/>
      <c r="AF12" s="1874"/>
      <c r="AG12" s="1874"/>
      <c r="AH12" s="1874"/>
      <c r="AI12" s="1874"/>
      <c r="AJ12" s="1874"/>
      <c r="AK12" s="1874"/>
      <c r="AL12" s="1874"/>
      <c r="AM12" s="1874"/>
      <c r="AN12" s="1874"/>
      <c r="AO12" s="1874"/>
      <c r="AP12" s="1874"/>
      <c r="AQ12" s="1874"/>
      <c r="AR12" s="1874"/>
      <c r="AS12" s="1874"/>
      <c r="AT12" s="1874"/>
      <c r="AU12" s="1874"/>
      <c r="AV12" s="1874"/>
      <c r="AW12" s="1874"/>
      <c r="AX12" s="1874"/>
      <c r="AY12" s="1874"/>
      <c r="AZ12" s="1874"/>
      <c r="BA12" s="1874"/>
      <c r="BB12" s="1874"/>
      <c r="BC12" s="1874"/>
      <c r="BD12" s="1874"/>
      <c r="BE12" s="1874"/>
      <c r="BF12" s="90"/>
      <c r="BG12" s="90"/>
    </row>
    <row r="13" spans="1:59" s="1" customFormat="1">
      <c r="A13" s="198"/>
      <c r="V13" s="230"/>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row>
    <row r="14" spans="1:59" s="1" customFormat="1">
      <c r="A14" s="198"/>
      <c r="U14" s="1" t="s">
        <v>157</v>
      </c>
      <c r="V14" s="230"/>
      <c r="X14" s="1" t="s">
        <v>693</v>
      </c>
    </row>
    <row r="15" spans="1:59" s="1" customFormat="1">
      <c r="A15" s="198"/>
      <c r="U15" s="1022"/>
      <c r="V15" s="39"/>
      <c r="X15" s="1022"/>
      <c r="Y15" s="1021"/>
      <c r="Z15" s="194"/>
      <c r="AA15" s="10">
        <v>1990</v>
      </c>
      <c r="AB15" s="10">
        <f t="shared" ref="AB15:AT15" si="9">AA15+1</f>
        <v>1991</v>
      </c>
      <c r="AC15" s="10">
        <f t="shared" si="9"/>
        <v>1992</v>
      </c>
      <c r="AD15" s="10">
        <f t="shared" si="9"/>
        <v>1993</v>
      </c>
      <c r="AE15" s="10">
        <f t="shared" si="9"/>
        <v>1994</v>
      </c>
      <c r="AF15" s="10">
        <f t="shared" si="9"/>
        <v>1995</v>
      </c>
      <c r="AG15" s="10">
        <f t="shared" si="9"/>
        <v>1996</v>
      </c>
      <c r="AH15" s="10">
        <f t="shared" si="9"/>
        <v>1997</v>
      </c>
      <c r="AI15" s="10">
        <f t="shared" si="9"/>
        <v>1998</v>
      </c>
      <c r="AJ15" s="10">
        <f t="shared" si="9"/>
        <v>1999</v>
      </c>
      <c r="AK15" s="10">
        <f t="shared" si="9"/>
        <v>2000</v>
      </c>
      <c r="AL15" s="10">
        <f t="shared" si="9"/>
        <v>2001</v>
      </c>
      <c r="AM15" s="10">
        <f t="shared" si="9"/>
        <v>2002</v>
      </c>
      <c r="AN15" s="10">
        <f t="shared" si="9"/>
        <v>2003</v>
      </c>
      <c r="AO15" s="10">
        <f t="shared" si="9"/>
        <v>2004</v>
      </c>
      <c r="AP15" s="10">
        <f t="shared" si="9"/>
        <v>2005</v>
      </c>
      <c r="AQ15" s="10">
        <f>AP15+1</f>
        <v>2006</v>
      </c>
      <c r="AR15" s="10">
        <f>AQ15+1</f>
        <v>2007</v>
      </c>
      <c r="AS15" s="10">
        <f>AR15+1</f>
        <v>2008</v>
      </c>
      <c r="AT15" s="10">
        <f t="shared" si="9"/>
        <v>2009</v>
      </c>
      <c r="AU15" s="10">
        <f>AT15+1</f>
        <v>2010</v>
      </c>
      <c r="AV15" s="10">
        <f>AU15+1</f>
        <v>2011</v>
      </c>
      <c r="AW15" s="10">
        <f>AV15+1</f>
        <v>2012</v>
      </c>
      <c r="AX15" s="10">
        <f>AW15+1</f>
        <v>2013</v>
      </c>
      <c r="AY15" s="10">
        <f t="shared" ref="AY15:BA15" si="10">AX15+1</f>
        <v>2014</v>
      </c>
      <c r="AZ15" s="10">
        <f t="shared" si="10"/>
        <v>2015</v>
      </c>
      <c r="BA15" s="10">
        <f t="shared" si="10"/>
        <v>2016</v>
      </c>
      <c r="BB15" s="10">
        <f>BA15+1</f>
        <v>2017</v>
      </c>
      <c r="BC15" s="10">
        <f t="shared" ref="BC15" si="11">BB15+1</f>
        <v>2018</v>
      </c>
      <c r="BD15" s="10">
        <f t="shared" ref="BD15" si="12">BC15+1</f>
        <v>2019</v>
      </c>
      <c r="BE15" s="10">
        <f t="shared" ref="BE15" si="13">BD15+1</f>
        <v>2020</v>
      </c>
    </row>
    <row r="16" spans="1:59" s="1" customFormat="1" ht="15.75" customHeight="1">
      <c r="A16" s="198"/>
      <c r="U16" s="1855" t="s">
        <v>163</v>
      </c>
      <c r="V16" s="1856"/>
      <c r="X16" s="1855" t="s">
        <v>719</v>
      </c>
      <c r="Y16" s="1856"/>
      <c r="Z16" s="71"/>
      <c r="AA16" s="235"/>
      <c r="AB16" s="15">
        <f t="shared" ref="AB16:BA16" si="14">AB5/$AA5-1</f>
        <v>9.8630122034857326E-3</v>
      </c>
      <c r="AC16" s="15">
        <f t="shared" si="14"/>
        <v>1.797263575221697E-2</v>
      </c>
      <c r="AD16" s="15">
        <f t="shared" si="14"/>
        <v>1.1679547729325002E-2</v>
      </c>
      <c r="AE16" s="15">
        <f t="shared" si="14"/>
        <v>5.8838312225510947E-2</v>
      </c>
      <c r="AF16" s="15">
        <f t="shared" si="14"/>
        <v>6.9377400882806528E-2</v>
      </c>
      <c r="AG16" s="15">
        <f t="shared" si="14"/>
        <v>7.9653963465988076E-2</v>
      </c>
      <c r="AH16" s="15">
        <f t="shared" si="14"/>
        <v>7.3710400336576942E-2</v>
      </c>
      <c r="AI16" s="15">
        <f t="shared" si="14"/>
        <v>3.9273246611999379E-2</v>
      </c>
      <c r="AJ16" s="15">
        <f t="shared" si="14"/>
        <v>7.0711298696976455E-2</v>
      </c>
      <c r="AK16" s="15">
        <f t="shared" si="14"/>
        <v>9.0390891774159599E-2</v>
      </c>
      <c r="AL16" s="15">
        <f t="shared" si="14"/>
        <v>7.7435359959816097E-2</v>
      </c>
      <c r="AM16" s="15">
        <f t="shared" si="14"/>
        <v>0.10234288562532812</v>
      </c>
      <c r="AN16" s="15">
        <f t="shared" si="14"/>
        <v>0.10925292832684064</v>
      </c>
      <c r="AO16" s="15">
        <f t="shared" si="14"/>
        <v>0.10507871234595312</v>
      </c>
      <c r="AP16" s="15">
        <f t="shared" si="14"/>
        <v>0.11116200905267082</v>
      </c>
      <c r="AQ16" s="15">
        <f t="shared" si="14"/>
        <v>9.114734152192927E-2</v>
      </c>
      <c r="AR16" s="15">
        <f t="shared" si="14"/>
        <v>0.12168782457371807</v>
      </c>
      <c r="AS16" s="15">
        <f t="shared" si="14"/>
        <v>6.0773283027260705E-2</v>
      </c>
      <c r="AT16" s="15">
        <f t="shared" si="14"/>
        <v>1.0763359264476247E-3</v>
      </c>
      <c r="AU16" s="15">
        <f t="shared" si="14"/>
        <v>4.5197845504704404E-2</v>
      </c>
      <c r="AV16" s="15">
        <f t="shared" si="14"/>
        <v>8.8154546176216986E-2</v>
      </c>
      <c r="AW16" s="15">
        <f t="shared" si="14"/>
        <v>0.12355271056046169</v>
      </c>
      <c r="AX16" s="15">
        <f t="shared" si="14"/>
        <v>0.13152030264275805</v>
      </c>
      <c r="AY16" s="15">
        <f t="shared" si="14"/>
        <v>8.7075209012053012E-2</v>
      </c>
      <c r="AZ16" s="15">
        <f t="shared" si="14"/>
        <v>5.2461785438893571E-2</v>
      </c>
      <c r="BA16" s="15">
        <f t="shared" si="14"/>
        <v>3.557213026988193E-2</v>
      </c>
      <c r="BB16" s="15">
        <f t="shared" ref="BB16:BE16" si="15">BB5/$AA5-1</f>
        <v>2.2222742104417215E-2</v>
      </c>
      <c r="BC16" s="15">
        <f t="shared" si="15"/>
        <v>-2.2444528467273184E-2</v>
      </c>
      <c r="BD16" s="15">
        <f t="shared" si="15"/>
        <v>-1</v>
      </c>
      <c r="BE16" s="15">
        <f t="shared" si="15"/>
        <v>-1</v>
      </c>
      <c r="BF16" s="225"/>
    </row>
    <row r="17" spans="1:58" s="1" customFormat="1" ht="15.75" customHeight="1">
      <c r="A17" s="198"/>
      <c r="U17" s="1855" t="s">
        <v>164</v>
      </c>
      <c r="V17" s="1856"/>
      <c r="X17" s="1855" t="s">
        <v>718</v>
      </c>
      <c r="Y17" s="1856"/>
      <c r="Z17" s="71"/>
      <c r="AA17" s="235"/>
      <c r="AB17" s="15">
        <f t="shared" ref="AB17:BA17" si="16">AB6/$AA6-1</f>
        <v>9.6147125670218436E-3</v>
      </c>
      <c r="AC17" s="15">
        <f t="shared" si="16"/>
        <v>1.7095284688415147E-2</v>
      </c>
      <c r="AD17" s="15">
        <f t="shared" si="16"/>
        <v>1.2579900614407391E-2</v>
      </c>
      <c r="AE17" s="15">
        <f t="shared" si="16"/>
        <v>5.926901523100736E-2</v>
      </c>
      <c r="AF17" s="15">
        <f t="shared" si="16"/>
        <v>6.975679699002213E-2</v>
      </c>
      <c r="AG17" s="15">
        <f t="shared" si="16"/>
        <v>7.9828763751554677E-2</v>
      </c>
      <c r="AH17" s="15">
        <f t="shared" si="16"/>
        <v>7.4360651461032878E-2</v>
      </c>
      <c r="AI17" s="15">
        <f t="shared" si="16"/>
        <v>4.2692086007913632E-2</v>
      </c>
      <c r="AJ17" s="15">
        <f t="shared" si="16"/>
        <v>7.6722720273966871E-2</v>
      </c>
      <c r="AK17" s="15">
        <f t="shared" si="16"/>
        <v>9.6226307601168681E-2</v>
      </c>
      <c r="AL17" s="15">
        <f t="shared" si="16"/>
        <v>8.4105322762046519E-2</v>
      </c>
      <c r="AM17" s="15">
        <f t="shared" si="16"/>
        <v>0.1137339324120672</v>
      </c>
      <c r="AN17" s="15">
        <f t="shared" si="16"/>
        <v>0.12151552509854513</v>
      </c>
      <c r="AO17" s="15">
        <f t="shared" si="16"/>
        <v>0.11790377476845659</v>
      </c>
      <c r="AP17" s="15">
        <f t="shared" si="16"/>
        <v>0.12453439405228495</v>
      </c>
      <c r="AQ17" s="15">
        <f t="shared" si="16"/>
        <v>0.10411104335428845</v>
      </c>
      <c r="AR17" s="15">
        <f t="shared" si="16"/>
        <v>0.13761852107105166</v>
      </c>
      <c r="AS17" s="15">
        <f t="shared" si="16"/>
        <v>7.4420771356967119E-2</v>
      </c>
      <c r="AT17" s="15">
        <f t="shared" si="16"/>
        <v>1.8321846902336736E-2</v>
      </c>
      <c r="AU17" s="15">
        <f t="shared" si="16"/>
        <v>6.5061653421495169E-2</v>
      </c>
      <c r="AV17" s="15">
        <f t="shared" si="16"/>
        <v>0.11279186181039202</v>
      </c>
      <c r="AW17" s="15">
        <f t="shared" si="16"/>
        <v>0.14963282420240631</v>
      </c>
      <c r="AX17" s="15">
        <f t="shared" si="16"/>
        <v>0.15709158363260545</v>
      </c>
      <c r="AY17" s="15">
        <f t="shared" si="16"/>
        <v>0.11012322809766739</v>
      </c>
      <c r="AZ17" s="15">
        <f t="shared" si="16"/>
        <v>7.3382361311867372E-2</v>
      </c>
      <c r="BA17" s="15">
        <f t="shared" si="16"/>
        <v>5.5236922059620053E-2</v>
      </c>
      <c r="BB17" s="15">
        <f t="shared" ref="BB17:BE17" si="17">BB6/$AA6-1</f>
        <v>3.9875955478501313E-2</v>
      </c>
      <c r="BC17" s="15">
        <f t="shared" si="17"/>
        <v>-7.7574187138889084E-3</v>
      </c>
      <c r="BD17" s="15">
        <f t="shared" si="17"/>
        <v>-1</v>
      </c>
      <c r="BE17" s="15">
        <f t="shared" si="17"/>
        <v>-1</v>
      </c>
      <c r="BF17" s="225"/>
    </row>
    <row r="18" spans="1:58" s="1" customFormat="1" ht="15.75" customHeight="1">
      <c r="A18" s="198"/>
      <c r="U18" s="1855" t="s">
        <v>165</v>
      </c>
      <c r="V18" s="1856"/>
      <c r="X18" s="1855" t="s">
        <v>723</v>
      </c>
      <c r="Y18" s="1856"/>
      <c r="Z18" s="71"/>
      <c r="AA18" s="235"/>
      <c r="AB18" s="15">
        <f t="shared" ref="AB18:BA18" si="18">AB7/$AA7-1</f>
        <v>5.8756722466788425E-3</v>
      </c>
      <c r="AC18" s="15">
        <f t="shared" si="18"/>
        <v>1.0160118474132895E-2</v>
      </c>
      <c r="AD18" s="15">
        <f t="shared" si="18"/>
        <v>9.3422797203079888E-4</v>
      </c>
      <c r="AE18" s="15">
        <f t="shared" si="18"/>
        <v>4.4857403205265989E-2</v>
      </c>
      <c r="AF18" s="15">
        <f t="shared" si="18"/>
        <v>5.269419368101147E-2</v>
      </c>
      <c r="AG18" s="15">
        <f t="shared" si="18"/>
        <v>6.0369986079614968E-2</v>
      </c>
      <c r="AH18" s="15">
        <f t="shared" si="18"/>
        <v>5.2041633012869681E-2</v>
      </c>
      <c r="AI18" s="15">
        <f t="shared" si="18"/>
        <v>1.5763214679580306E-2</v>
      </c>
      <c r="AJ18" s="15">
        <f t="shared" si="18"/>
        <v>4.4879047764863289E-2</v>
      </c>
      <c r="AK18" s="15">
        <f t="shared" si="18"/>
        <v>6.1912520075442901E-2</v>
      </c>
      <c r="AL18" s="15">
        <f t="shared" si="18"/>
        <v>4.6081107480543393E-2</v>
      </c>
      <c r="AM18" s="15">
        <f t="shared" si="18"/>
        <v>6.8836628610454698E-2</v>
      </c>
      <c r="AN18" s="15">
        <f t="shared" si="18"/>
        <v>7.3784701892094517E-2</v>
      </c>
      <c r="AO18" s="15">
        <f t="shared" si="18"/>
        <v>6.8965424587756452E-2</v>
      </c>
      <c r="AP18" s="15">
        <f t="shared" si="18"/>
        <v>7.5009760667848813E-2</v>
      </c>
      <c r="AQ18" s="15">
        <f t="shared" si="18"/>
        <v>5.4548549525548884E-2</v>
      </c>
      <c r="AR18" s="15">
        <f t="shared" si="18"/>
        <v>8.2947003377112916E-2</v>
      </c>
      <c r="AS18" s="15">
        <f t="shared" si="18"/>
        <v>2.3728539772982726E-2</v>
      </c>
      <c r="AT18" s="15">
        <f t="shared" si="18"/>
        <v>-3.3491260308328052E-2</v>
      </c>
      <c r="AU18" s="15">
        <f t="shared" si="18"/>
        <v>8.9069378904700347E-3</v>
      </c>
      <c r="AV18" s="15">
        <f t="shared" si="18"/>
        <v>5.2205410481778847E-2</v>
      </c>
      <c r="AW18" s="15">
        <f t="shared" si="18"/>
        <v>8.8491119869768431E-2</v>
      </c>
      <c r="AX18" s="15">
        <f t="shared" si="18"/>
        <v>9.7748120911073544E-2</v>
      </c>
      <c r="AY18" s="15">
        <f t="shared" si="18"/>
        <v>5.6094494895467806E-2</v>
      </c>
      <c r="AZ18" s="15">
        <f t="shared" si="18"/>
        <v>2.3613161660516413E-2</v>
      </c>
      <c r="BA18" s="15">
        <f t="shared" si="18"/>
        <v>8.4716860574853836E-3</v>
      </c>
      <c r="BB18" s="15">
        <f t="shared" ref="BB18:BE18" si="19">BB7/$AA7-1</f>
        <v>-2.7483627340039174E-3</v>
      </c>
      <c r="BC18" s="15">
        <f t="shared" si="19"/>
        <v>-4.4340632751945219E-2</v>
      </c>
      <c r="BD18" s="15" t="e">
        <f t="shared" si="19"/>
        <v>#DIV/0!</v>
      </c>
      <c r="BE18" s="15" t="e">
        <f t="shared" si="19"/>
        <v>#DIV/0!</v>
      </c>
      <c r="BF18" s="225"/>
    </row>
    <row r="19" spans="1:58" s="1" customFormat="1" ht="15.75" customHeight="1">
      <c r="A19" s="198"/>
      <c r="U19" s="1855" t="s">
        <v>166</v>
      </c>
      <c r="V19" s="1856"/>
      <c r="X19" s="1855" t="s">
        <v>724</v>
      </c>
      <c r="Y19" s="1856"/>
      <c r="Z19" s="71"/>
      <c r="AA19" s="235"/>
      <c r="AB19" s="15">
        <f t="shared" ref="AB19:BA19" si="20">AB8/$AA8-1</f>
        <v>5.6283529957221745E-3</v>
      </c>
      <c r="AC19" s="15">
        <f t="shared" si="20"/>
        <v>9.2895007154358833E-3</v>
      </c>
      <c r="AD19" s="15">
        <f t="shared" si="20"/>
        <v>1.8250179676919664E-3</v>
      </c>
      <c r="AE19" s="15">
        <f t="shared" si="20"/>
        <v>4.5282419205045832E-2</v>
      </c>
      <c r="AF19" s="15">
        <f t="shared" si="20"/>
        <v>5.306767088264408E-2</v>
      </c>
      <c r="AG19" s="15">
        <f t="shared" si="20"/>
        <v>6.054166421228091E-2</v>
      </c>
      <c r="AH19" s="15">
        <f t="shared" si="20"/>
        <v>5.2678761287520581E-2</v>
      </c>
      <c r="AI19" s="15">
        <f t="shared" si="20"/>
        <v>1.910471443105366E-2</v>
      </c>
      <c r="AJ19" s="15">
        <f t="shared" si="20"/>
        <v>5.074543626820982E-2</v>
      </c>
      <c r="AK19" s="15">
        <f t="shared" si="20"/>
        <v>6.7595528960875173E-2</v>
      </c>
      <c r="AL19" s="15">
        <f t="shared" si="20"/>
        <v>5.2556968895813183E-2</v>
      </c>
      <c r="AM19" s="15">
        <f t="shared" si="20"/>
        <v>7.988143889829491E-2</v>
      </c>
      <c r="AN19" s="15">
        <f t="shared" si="20"/>
        <v>8.5655203634910526E-2</v>
      </c>
      <c r="AO19" s="15">
        <f t="shared" si="20"/>
        <v>8.1371371915012425E-2</v>
      </c>
      <c r="AP19" s="15">
        <f t="shared" si="20"/>
        <v>8.7947067991961836E-2</v>
      </c>
      <c r="AQ19" s="15">
        <f t="shared" si="20"/>
        <v>6.7077428480363466E-2</v>
      </c>
      <c r="AR19" s="15">
        <f t="shared" si="20"/>
        <v>9.8327485945918447E-2</v>
      </c>
      <c r="AS19" s="15">
        <f t="shared" si="20"/>
        <v>3.6899425128869012E-2</v>
      </c>
      <c r="AT19" s="15">
        <f t="shared" si="20"/>
        <v>-1.6841244240153097E-2</v>
      </c>
      <c r="AU19" s="15">
        <f t="shared" si="20"/>
        <v>2.8081043258527005E-2</v>
      </c>
      <c r="AV19" s="15">
        <f t="shared" si="20"/>
        <v>7.6028788237375577E-2</v>
      </c>
      <c r="AW19" s="15">
        <f t="shared" si="20"/>
        <v>0.11375737737386915</v>
      </c>
      <c r="AX19" s="15">
        <f t="shared" si="20"/>
        <v>0.12255618276407954</v>
      </c>
      <c r="AY19" s="15">
        <f t="shared" si="20"/>
        <v>7.8485665140886285E-2</v>
      </c>
      <c r="AZ19" s="15">
        <f t="shared" si="20"/>
        <v>4.3960291703022181E-2</v>
      </c>
      <c r="BA19" s="15">
        <f t="shared" si="20"/>
        <v>2.7621859331266263E-2</v>
      </c>
      <c r="BB19" s="15">
        <f t="shared" ref="BB19:BE19" si="21">BB8/$AA8-1</f>
        <v>1.4473613666236451E-2</v>
      </c>
      <c r="BC19" s="15">
        <f t="shared" si="21"/>
        <v>-2.9982497155184973E-2</v>
      </c>
      <c r="BD19" s="15" t="e">
        <f t="shared" si="21"/>
        <v>#DIV/0!</v>
      </c>
      <c r="BE19" s="15" t="e">
        <f t="shared" si="21"/>
        <v>#DIV/0!</v>
      </c>
      <c r="BF19" s="225"/>
    </row>
    <row r="20" spans="1:58" s="1" customFormat="1" ht="15.75" customHeight="1">
      <c r="A20" s="198"/>
      <c r="U20" s="1855" t="s">
        <v>169</v>
      </c>
      <c r="V20" s="1856"/>
      <c r="X20" s="1855" t="s">
        <v>621</v>
      </c>
      <c r="Y20" s="1856"/>
      <c r="Z20" s="71"/>
      <c r="AA20" s="235"/>
      <c r="AB20" s="15">
        <f t="shared" ref="AB20:BA20" si="22">AB9/$AA9-1</f>
        <v>3.9640485070098208E-3</v>
      </c>
      <c r="AC20" s="15">
        <f t="shared" si="22"/>
        <v>7.7339395361253338E-3</v>
      </c>
      <c r="AD20" s="15">
        <f t="shared" si="22"/>
        <v>1.0735290548575804E-2</v>
      </c>
      <c r="AE20" s="15">
        <f t="shared" si="22"/>
        <v>1.3380686184886414E-2</v>
      </c>
      <c r="AF20" s="15">
        <f t="shared" si="22"/>
        <v>1.5848104133127316E-2</v>
      </c>
      <c r="AG20" s="15">
        <f t="shared" si="22"/>
        <v>1.8186083762771865E-2</v>
      </c>
      <c r="AH20" s="15">
        <f t="shared" si="22"/>
        <v>2.0596872446627001E-2</v>
      </c>
      <c r="AI20" s="15">
        <f t="shared" si="22"/>
        <v>2.3145189343990458E-2</v>
      </c>
      <c r="AJ20" s="15">
        <f t="shared" si="22"/>
        <v>2.4722718851882153E-2</v>
      </c>
      <c r="AK20" s="15">
        <f t="shared" si="22"/>
        <v>2.6818001634158817E-2</v>
      </c>
      <c r="AL20" s="15">
        <f t="shared" si="22"/>
        <v>2.9973060649942207E-2</v>
      </c>
      <c r="AM20" s="15">
        <f t="shared" si="22"/>
        <v>3.1348342785027183E-2</v>
      </c>
      <c r="AN20" s="15">
        <f t="shared" si="22"/>
        <v>3.3031040926778443E-2</v>
      </c>
      <c r="AO20" s="15">
        <f t="shared" si="22"/>
        <v>3.3783401153619108E-2</v>
      </c>
      <c r="AP20" s="15">
        <f t="shared" si="22"/>
        <v>3.3629693150285966E-2</v>
      </c>
      <c r="AQ20" s="15">
        <f t="shared" si="22"/>
        <v>3.4705649173617292E-2</v>
      </c>
      <c r="AR20" s="15">
        <f t="shared" si="22"/>
        <v>3.5773515302036207E-2</v>
      </c>
      <c r="AS20" s="15">
        <f t="shared" si="22"/>
        <v>3.6186099942561833E-2</v>
      </c>
      <c r="AT20" s="15">
        <f t="shared" si="22"/>
        <v>3.5765425407124019E-2</v>
      </c>
      <c r="AU20" s="15">
        <f t="shared" si="22"/>
        <v>3.5970520422939689E-2</v>
      </c>
      <c r="AV20" s="15">
        <f t="shared" si="22"/>
        <v>3.4165511160010098E-2</v>
      </c>
      <c r="AW20" s="15">
        <f t="shared" si="22"/>
        <v>3.2211186706684769E-2</v>
      </c>
      <c r="AX20" s="15">
        <f t="shared" si="22"/>
        <v>3.0764964283114038E-2</v>
      </c>
      <c r="AY20" s="15">
        <f t="shared" si="22"/>
        <v>2.9335172436109946E-2</v>
      </c>
      <c r="AZ20" s="15">
        <f t="shared" si="22"/>
        <v>2.8183130951128899E-2</v>
      </c>
      <c r="BA20" s="15">
        <f t="shared" si="22"/>
        <v>2.6872786402504678E-2</v>
      </c>
      <c r="BB20" s="15">
        <f t="shared" ref="BB20:BE20" si="23">BB9/$AA9-1</f>
        <v>2.5039923631392069E-2</v>
      </c>
      <c r="BC20" s="15">
        <f t="shared" si="23"/>
        <v>2.291203857261892E-2</v>
      </c>
      <c r="BD20" s="15">
        <f t="shared" si="23"/>
        <v>-1</v>
      </c>
      <c r="BE20" s="15">
        <f t="shared" si="23"/>
        <v>-1</v>
      </c>
      <c r="BF20" s="225"/>
    </row>
    <row r="21" spans="1:58" s="1" customFormat="1">
      <c r="A21" s="198"/>
      <c r="V21" s="230"/>
    </row>
    <row r="22" spans="1:58" s="1" customFormat="1">
      <c r="A22" s="198"/>
      <c r="U22" s="1" t="s">
        <v>160</v>
      </c>
      <c r="V22" s="230"/>
      <c r="X22" s="1" t="s">
        <v>694</v>
      </c>
    </row>
    <row r="23" spans="1:58" s="1" customFormat="1">
      <c r="A23" s="198"/>
      <c r="U23" s="1022"/>
      <c r="V23" s="39"/>
      <c r="X23" s="1022"/>
      <c r="Y23" s="1021"/>
      <c r="Z23" s="194"/>
      <c r="AA23" s="10">
        <v>1990</v>
      </c>
      <c r="AB23" s="10">
        <f t="shared" ref="AB23:BA23" si="24">AA23+1</f>
        <v>1991</v>
      </c>
      <c r="AC23" s="10">
        <f t="shared" si="24"/>
        <v>1992</v>
      </c>
      <c r="AD23" s="10">
        <f t="shared" si="24"/>
        <v>1993</v>
      </c>
      <c r="AE23" s="10">
        <f t="shared" si="24"/>
        <v>1994</v>
      </c>
      <c r="AF23" s="10">
        <f t="shared" si="24"/>
        <v>1995</v>
      </c>
      <c r="AG23" s="10">
        <f t="shared" si="24"/>
        <v>1996</v>
      </c>
      <c r="AH23" s="10">
        <f t="shared" si="24"/>
        <v>1997</v>
      </c>
      <c r="AI23" s="10">
        <f t="shared" si="24"/>
        <v>1998</v>
      </c>
      <c r="AJ23" s="10">
        <f t="shared" si="24"/>
        <v>1999</v>
      </c>
      <c r="AK23" s="10">
        <f t="shared" si="24"/>
        <v>2000</v>
      </c>
      <c r="AL23" s="10">
        <f t="shared" si="24"/>
        <v>2001</v>
      </c>
      <c r="AM23" s="10">
        <f t="shared" si="24"/>
        <v>2002</v>
      </c>
      <c r="AN23" s="10">
        <f t="shared" si="24"/>
        <v>2003</v>
      </c>
      <c r="AO23" s="10">
        <f t="shared" si="24"/>
        <v>2004</v>
      </c>
      <c r="AP23" s="10">
        <f t="shared" si="24"/>
        <v>2005</v>
      </c>
      <c r="AQ23" s="10">
        <f t="shared" si="24"/>
        <v>2006</v>
      </c>
      <c r="AR23" s="10">
        <f t="shared" si="24"/>
        <v>2007</v>
      </c>
      <c r="AS23" s="10">
        <f t="shared" si="24"/>
        <v>2008</v>
      </c>
      <c r="AT23" s="10">
        <f t="shared" si="24"/>
        <v>2009</v>
      </c>
      <c r="AU23" s="10">
        <f t="shared" si="24"/>
        <v>2010</v>
      </c>
      <c r="AV23" s="10">
        <f t="shared" si="24"/>
        <v>2011</v>
      </c>
      <c r="AW23" s="10">
        <f t="shared" si="24"/>
        <v>2012</v>
      </c>
      <c r="AX23" s="10">
        <f t="shared" si="24"/>
        <v>2013</v>
      </c>
      <c r="AY23" s="10">
        <f t="shared" si="24"/>
        <v>2014</v>
      </c>
      <c r="AZ23" s="10">
        <f t="shared" si="24"/>
        <v>2015</v>
      </c>
      <c r="BA23" s="10">
        <f t="shared" si="24"/>
        <v>2016</v>
      </c>
      <c r="BB23" s="10">
        <f t="shared" ref="BB23" si="25">BA23+1</f>
        <v>2017</v>
      </c>
      <c r="BC23" s="10">
        <f t="shared" ref="BC23" si="26">BB23+1</f>
        <v>2018</v>
      </c>
      <c r="BD23" s="10">
        <f t="shared" ref="BD23" si="27">BC23+1</f>
        <v>2019</v>
      </c>
      <c r="BE23" s="10">
        <f t="shared" ref="BE23" si="28">BD23+1</f>
        <v>2020</v>
      </c>
    </row>
    <row r="24" spans="1:58" s="1" customFormat="1" ht="15.75" customHeight="1">
      <c r="A24" s="198"/>
      <c r="U24" s="1855" t="s">
        <v>163</v>
      </c>
      <c r="V24" s="1856"/>
      <c r="X24" s="1855" t="s">
        <v>719</v>
      </c>
      <c r="Y24" s="1856"/>
      <c r="Z24" s="71"/>
      <c r="AA24" s="235"/>
      <c r="AB24" s="235"/>
      <c r="AC24" s="235"/>
      <c r="AD24" s="235"/>
      <c r="AE24" s="235"/>
      <c r="AF24" s="235"/>
      <c r="AG24" s="235"/>
      <c r="AH24" s="235"/>
      <c r="AI24" s="235"/>
      <c r="AJ24" s="235"/>
      <c r="AK24" s="235"/>
      <c r="AL24" s="235"/>
      <c r="AM24" s="235"/>
      <c r="AN24" s="235"/>
      <c r="AO24" s="235"/>
      <c r="AP24" s="235"/>
      <c r="AQ24" s="15">
        <f t="shared" ref="AQ24:AR28" si="29">AQ5/$AP5-1</f>
        <v>-1.8012375664107849E-2</v>
      </c>
      <c r="AR24" s="15">
        <f t="shared" si="29"/>
        <v>9.4728000375221555E-3</v>
      </c>
      <c r="AS24" s="15">
        <f t="shared" ref="AS24:AX24" si="30">AS5/$AP5-1</f>
        <v>-4.5347776125255868E-2</v>
      </c>
      <c r="AT24" s="15">
        <f t="shared" si="30"/>
        <v>-9.907256748282578E-2</v>
      </c>
      <c r="AU24" s="15">
        <f t="shared" si="30"/>
        <v>-5.9365027791225988E-2</v>
      </c>
      <c r="AV24" s="15">
        <f t="shared" si="30"/>
        <v>-2.0705768095931387E-2</v>
      </c>
      <c r="AW24" s="15">
        <f t="shared" si="30"/>
        <v>1.1151120544838244E-2</v>
      </c>
      <c r="AX24" s="15">
        <f t="shared" si="30"/>
        <v>1.8321624951382232E-2</v>
      </c>
      <c r="AY24" s="15">
        <f t="shared" ref="AY24:BB28" si="31">AY5/$AP5-1</f>
        <v>-2.1677127047524891E-2</v>
      </c>
      <c r="AZ24" s="15">
        <f t="shared" si="31"/>
        <v>-5.2827781309606081E-2</v>
      </c>
      <c r="BA24" s="15">
        <f t="shared" si="31"/>
        <v>-6.8027774678179997E-2</v>
      </c>
      <c r="BB24" s="15">
        <f t="shared" si="31"/>
        <v>-8.0041673692641258E-2</v>
      </c>
      <c r="BC24" s="15">
        <f t="shared" ref="BC24:BE24" si="32">BC5/$AP5-1</f>
        <v>-0.12024037577909197</v>
      </c>
      <c r="BD24" s="15">
        <f t="shared" si="32"/>
        <v>-1</v>
      </c>
      <c r="BE24" s="15">
        <f t="shared" si="32"/>
        <v>-1</v>
      </c>
      <c r="BF24" s="225"/>
    </row>
    <row r="25" spans="1:58" s="1" customFormat="1" ht="15.75" customHeight="1">
      <c r="A25" s="198"/>
      <c r="U25" s="1855" t="s">
        <v>164</v>
      </c>
      <c r="V25" s="1856"/>
      <c r="X25" s="1855" t="s">
        <v>718</v>
      </c>
      <c r="Y25" s="1856"/>
      <c r="Z25" s="71"/>
      <c r="AA25" s="235"/>
      <c r="AB25" s="235"/>
      <c r="AC25" s="235"/>
      <c r="AD25" s="235"/>
      <c r="AE25" s="235"/>
      <c r="AF25" s="235"/>
      <c r="AG25" s="235"/>
      <c r="AH25" s="235"/>
      <c r="AI25" s="235"/>
      <c r="AJ25" s="235"/>
      <c r="AK25" s="235"/>
      <c r="AL25" s="235"/>
      <c r="AM25" s="235"/>
      <c r="AN25" s="235"/>
      <c r="AO25" s="235"/>
      <c r="AP25" s="235"/>
      <c r="AQ25" s="15">
        <f t="shared" si="29"/>
        <v>-1.8161606088721194E-2</v>
      </c>
      <c r="AR25" s="15">
        <f t="shared" si="29"/>
        <v>1.1635150590297183E-2</v>
      </c>
      <c r="AS25" s="15">
        <f t="shared" ref="AS25:AX25" si="33">AS6/$AP6-1</f>
        <v>-4.4563886138450859E-2</v>
      </c>
      <c r="AT25" s="15">
        <f t="shared" si="33"/>
        <v>-9.4450243328893624E-2</v>
      </c>
      <c r="AU25" s="15">
        <f t="shared" si="33"/>
        <v>-5.2886546596835005E-2</v>
      </c>
      <c r="AV25" s="15">
        <f t="shared" si="33"/>
        <v>-1.0442128141210927E-2</v>
      </c>
      <c r="AW25" s="15">
        <f t="shared" si="33"/>
        <v>2.2318952877624865E-2</v>
      </c>
      <c r="AX25" s="15">
        <f t="shared" si="33"/>
        <v>2.8951706370669461E-2</v>
      </c>
      <c r="AY25" s="15">
        <f t="shared" si="31"/>
        <v>-1.2815229156919461E-2</v>
      </c>
      <c r="AZ25" s="15">
        <f t="shared" si="31"/>
        <v>-4.5487299464527786E-2</v>
      </c>
      <c r="BA25" s="15">
        <f t="shared" si="31"/>
        <v>-6.1623257020134159E-2</v>
      </c>
      <c r="BB25" s="15">
        <f t="shared" si="31"/>
        <v>-7.52831029638098E-2</v>
      </c>
      <c r="BC25" s="15">
        <f t="shared" ref="BC25:BE25" si="34">BC6/$AP6-1</f>
        <v>-0.11764141093938207</v>
      </c>
      <c r="BD25" s="15">
        <f t="shared" si="34"/>
        <v>-1</v>
      </c>
      <c r="BE25" s="15">
        <f t="shared" si="34"/>
        <v>-1</v>
      </c>
      <c r="BF25" s="225"/>
    </row>
    <row r="26" spans="1:58" s="1" customFormat="1" ht="15.75" customHeight="1">
      <c r="A26" s="198"/>
      <c r="U26" s="1855" t="s">
        <v>165</v>
      </c>
      <c r="V26" s="1856"/>
      <c r="X26" s="1855" t="s">
        <v>723</v>
      </c>
      <c r="Y26" s="1856"/>
      <c r="Z26" s="71"/>
      <c r="AA26" s="235"/>
      <c r="AB26" s="235"/>
      <c r="AC26" s="235"/>
      <c r="AD26" s="235"/>
      <c r="AE26" s="235"/>
      <c r="AF26" s="235"/>
      <c r="AG26" s="235"/>
      <c r="AH26" s="235"/>
      <c r="AI26" s="235"/>
      <c r="AJ26" s="235"/>
      <c r="AK26" s="235"/>
      <c r="AL26" s="235"/>
      <c r="AM26" s="235"/>
      <c r="AN26" s="235"/>
      <c r="AO26" s="235"/>
      <c r="AP26" s="235"/>
      <c r="AQ26" s="15">
        <f t="shared" si="29"/>
        <v>-1.9033511965127037E-2</v>
      </c>
      <c r="AR26" s="15">
        <f t="shared" si="29"/>
        <v>7.3834145508904214E-3</v>
      </c>
      <c r="AS26" s="15">
        <f t="shared" ref="AS26:AX26" si="35">AS7/$AP7-1</f>
        <v>-4.7703028168793238E-2</v>
      </c>
      <c r="AT26" s="15">
        <f t="shared" si="35"/>
        <v>-0.10093026588779119</v>
      </c>
      <c r="AU26" s="15">
        <f t="shared" si="35"/>
        <v>-6.1490439618252735E-2</v>
      </c>
      <c r="AV26" s="15">
        <f t="shared" si="35"/>
        <v>-2.1213156401391875E-2</v>
      </c>
      <c r="AW26" s="15">
        <f t="shared" si="35"/>
        <v>1.254068539205111E-2</v>
      </c>
      <c r="AX26" s="15">
        <f t="shared" si="35"/>
        <v>2.1151770965408323E-2</v>
      </c>
      <c r="AY26" s="15">
        <f t="shared" si="31"/>
        <v>-1.759543630620608E-2</v>
      </c>
      <c r="AZ26" s="15">
        <f t="shared" si="31"/>
        <v>-4.7810355671005667E-2</v>
      </c>
      <c r="BA26" s="15">
        <f t="shared" si="31"/>
        <v>-6.1895321368083844E-2</v>
      </c>
      <c r="BB26" s="15">
        <f t="shared" si="31"/>
        <v>-7.2332481291654038E-2</v>
      </c>
      <c r="BC26" s="15">
        <f t="shared" ref="BC26:BE26" si="36">BC7/$AP7-1</f>
        <v>-0.11102261373482569</v>
      </c>
      <c r="BD26" s="15" t="e">
        <f t="shared" si="36"/>
        <v>#DIV/0!</v>
      </c>
      <c r="BE26" s="15" t="e">
        <f t="shared" si="36"/>
        <v>#DIV/0!</v>
      </c>
      <c r="BF26" s="225"/>
    </row>
    <row r="27" spans="1:58" s="1" customFormat="1" ht="15.75" customHeight="1">
      <c r="A27" s="198"/>
      <c r="U27" s="1855" t="s">
        <v>166</v>
      </c>
      <c r="V27" s="1856"/>
      <c r="X27" s="1855" t="s">
        <v>724</v>
      </c>
      <c r="Y27" s="1856"/>
      <c r="Z27" s="71"/>
      <c r="AA27" s="235"/>
      <c r="AB27" s="235"/>
      <c r="AC27" s="235"/>
      <c r="AD27" s="235"/>
      <c r="AE27" s="235"/>
      <c r="AF27" s="235"/>
      <c r="AG27" s="235"/>
      <c r="AH27" s="235"/>
      <c r="AI27" s="235"/>
      <c r="AJ27" s="235"/>
      <c r="AK27" s="235"/>
      <c r="AL27" s="235"/>
      <c r="AM27" s="235"/>
      <c r="AN27" s="235"/>
      <c r="AO27" s="235"/>
      <c r="AP27" s="235"/>
      <c r="AQ27" s="15">
        <f t="shared" si="29"/>
        <v>-1.9182587209980451E-2</v>
      </c>
      <c r="AR27" s="15">
        <f t="shared" si="29"/>
        <v>9.5412895161488542E-3</v>
      </c>
      <c r="AS27" s="15">
        <f t="shared" ref="AS27:AX27" si="37">AS8/$AP8-1</f>
        <v>-4.692107214123209E-2</v>
      </c>
      <c r="AT27" s="15">
        <f t="shared" si="37"/>
        <v>-9.6317472894636325E-2</v>
      </c>
      <c r="AU27" s="15">
        <f t="shared" si="37"/>
        <v>-5.5026596876565192E-2</v>
      </c>
      <c r="AV27" s="15">
        <f t="shared" si="37"/>
        <v>-1.0954834205844199E-2</v>
      </c>
      <c r="AW27" s="15">
        <f t="shared" si="37"/>
        <v>2.3723865012611034E-2</v>
      </c>
      <c r="AX27" s="15">
        <f t="shared" si="37"/>
        <v>3.1811395784168361E-2</v>
      </c>
      <c r="AY27" s="15">
        <f t="shared" si="31"/>
        <v>-8.6965654207225018E-3</v>
      </c>
      <c r="AZ27" s="15">
        <f t="shared" si="31"/>
        <v>-4.0430989322050803E-2</v>
      </c>
      <c r="BA27" s="15">
        <f t="shared" si="31"/>
        <v>-5.5448661461111826E-2</v>
      </c>
      <c r="BB27" s="15">
        <f t="shared" si="31"/>
        <v>-6.7534034042056934E-2</v>
      </c>
      <c r="BC27" s="15">
        <f t="shared" ref="BC27:BE27" si="38">BC8/$AP8-1</f>
        <v>-0.10839641800295563</v>
      </c>
      <c r="BD27" s="15" t="e">
        <f t="shared" si="38"/>
        <v>#DIV/0!</v>
      </c>
      <c r="BE27" s="15" t="e">
        <f t="shared" si="38"/>
        <v>#DIV/0!</v>
      </c>
      <c r="BF27" s="225"/>
    </row>
    <row r="28" spans="1:58" s="1" customFormat="1" ht="15.75" customHeight="1">
      <c r="A28" s="198"/>
      <c r="U28" s="1855" t="s">
        <v>169</v>
      </c>
      <c r="V28" s="1856"/>
      <c r="X28" s="1855" t="s">
        <v>622</v>
      </c>
      <c r="Y28" s="1856"/>
      <c r="Z28" s="71"/>
      <c r="AA28" s="235"/>
      <c r="AB28" s="235"/>
      <c r="AC28" s="235"/>
      <c r="AD28" s="235"/>
      <c r="AE28" s="235"/>
      <c r="AF28" s="235"/>
      <c r="AG28" s="235"/>
      <c r="AH28" s="235"/>
      <c r="AI28" s="235"/>
      <c r="AJ28" s="235"/>
      <c r="AK28" s="235"/>
      <c r="AL28" s="235"/>
      <c r="AM28" s="235"/>
      <c r="AN28" s="235"/>
      <c r="AO28" s="235"/>
      <c r="AP28" s="235"/>
      <c r="AQ28" s="15">
        <f t="shared" si="29"/>
        <v>1.0409492204621618E-3</v>
      </c>
      <c r="AR28" s="15">
        <f t="shared" si="29"/>
        <v>2.0740717550560284E-3</v>
      </c>
      <c r="AS28" s="15">
        <f t="shared" ref="AS28:AX28" si="39">AS9/$AP9-1</f>
        <v>2.4732327343308658E-3</v>
      </c>
      <c r="AT28" s="15">
        <f t="shared" si="39"/>
        <v>2.0662450691879553E-3</v>
      </c>
      <c r="AU28" s="15">
        <f t="shared" si="39"/>
        <v>2.2646672093167286E-3</v>
      </c>
      <c r="AV28" s="15">
        <f t="shared" si="39"/>
        <v>5.1838488510425051E-4</v>
      </c>
      <c r="AW28" s="15">
        <f t="shared" si="39"/>
        <v>-1.3723545801764825E-3</v>
      </c>
      <c r="AX28" s="15">
        <f t="shared" si="39"/>
        <v>-2.7715233861372868E-3</v>
      </c>
      <c r="AY28" s="15">
        <f t="shared" si="31"/>
        <v>-4.1547961930999966E-3</v>
      </c>
      <c r="AZ28" s="15">
        <f t="shared" si="31"/>
        <v>-5.2693553941519644E-3</v>
      </c>
      <c r="BA28" s="15">
        <f t="shared" si="31"/>
        <v>-6.5370671842714945E-3</v>
      </c>
      <c r="BB28" s="15">
        <f t="shared" si="31"/>
        <v>-8.310296787928162E-3</v>
      </c>
      <c r="BC28" s="15">
        <f t="shared" ref="BC28:BE28" si="40">BC9/$AP9-1</f>
        <v>-1.0368949971824026E-2</v>
      </c>
      <c r="BD28" s="15">
        <f t="shared" si="40"/>
        <v>-1</v>
      </c>
      <c r="BE28" s="15">
        <f t="shared" si="40"/>
        <v>-1</v>
      </c>
      <c r="BF28" s="225"/>
    </row>
    <row r="29" spans="1:58" s="1" customFormat="1">
      <c r="A29" s="198"/>
      <c r="V29" s="230"/>
      <c r="X29" s="646"/>
      <c r="Y29" s="209"/>
    </row>
    <row r="30" spans="1:58" s="1" customFormat="1">
      <c r="A30" s="198"/>
      <c r="U30" s="1" t="s">
        <v>161</v>
      </c>
      <c r="V30" s="230"/>
      <c r="X30" s="1" t="s">
        <v>710</v>
      </c>
      <c r="Y30" s="230"/>
    </row>
    <row r="31" spans="1:58" s="1" customFormat="1">
      <c r="A31" s="198"/>
      <c r="U31" s="1022"/>
      <c r="V31" s="39"/>
      <c r="X31" s="1022"/>
      <c r="Y31" s="39"/>
      <c r="Z31" s="194"/>
      <c r="AA31" s="10">
        <v>1990</v>
      </c>
      <c r="AB31" s="10">
        <f t="shared" ref="AB31:BA31" si="41">AA31+1</f>
        <v>1991</v>
      </c>
      <c r="AC31" s="10">
        <f t="shared" si="41"/>
        <v>1992</v>
      </c>
      <c r="AD31" s="10">
        <f t="shared" si="41"/>
        <v>1993</v>
      </c>
      <c r="AE31" s="10">
        <f t="shared" si="41"/>
        <v>1994</v>
      </c>
      <c r="AF31" s="10">
        <f t="shared" si="41"/>
        <v>1995</v>
      </c>
      <c r="AG31" s="10">
        <f t="shared" si="41"/>
        <v>1996</v>
      </c>
      <c r="AH31" s="10">
        <f t="shared" si="41"/>
        <v>1997</v>
      </c>
      <c r="AI31" s="10">
        <f t="shared" si="41"/>
        <v>1998</v>
      </c>
      <c r="AJ31" s="10">
        <f t="shared" si="41"/>
        <v>1999</v>
      </c>
      <c r="AK31" s="10">
        <f t="shared" si="41"/>
        <v>2000</v>
      </c>
      <c r="AL31" s="10">
        <f t="shared" si="41"/>
        <v>2001</v>
      </c>
      <c r="AM31" s="10">
        <f t="shared" si="41"/>
        <v>2002</v>
      </c>
      <c r="AN31" s="10">
        <f t="shared" si="41"/>
        <v>2003</v>
      </c>
      <c r="AO31" s="10">
        <f t="shared" si="41"/>
        <v>2004</v>
      </c>
      <c r="AP31" s="10">
        <f t="shared" si="41"/>
        <v>2005</v>
      </c>
      <c r="AQ31" s="10">
        <f t="shared" si="41"/>
        <v>2006</v>
      </c>
      <c r="AR31" s="10">
        <f t="shared" si="41"/>
        <v>2007</v>
      </c>
      <c r="AS31" s="10">
        <f t="shared" si="41"/>
        <v>2008</v>
      </c>
      <c r="AT31" s="10">
        <f t="shared" si="41"/>
        <v>2009</v>
      </c>
      <c r="AU31" s="10">
        <f t="shared" si="41"/>
        <v>2010</v>
      </c>
      <c r="AV31" s="10">
        <f t="shared" si="41"/>
        <v>2011</v>
      </c>
      <c r="AW31" s="10">
        <f t="shared" si="41"/>
        <v>2012</v>
      </c>
      <c r="AX31" s="10">
        <f t="shared" si="41"/>
        <v>2013</v>
      </c>
      <c r="AY31" s="10">
        <f t="shared" si="41"/>
        <v>2014</v>
      </c>
      <c r="AZ31" s="10">
        <f t="shared" si="41"/>
        <v>2015</v>
      </c>
      <c r="BA31" s="10">
        <f t="shared" si="41"/>
        <v>2016</v>
      </c>
      <c r="BB31" s="10">
        <f t="shared" ref="BB31" si="42">BA31+1</f>
        <v>2017</v>
      </c>
      <c r="BC31" s="10">
        <f t="shared" ref="BC31" si="43">BB31+1</f>
        <v>2018</v>
      </c>
      <c r="BD31" s="10">
        <f t="shared" ref="BD31" si="44">BC31+1</f>
        <v>2019</v>
      </c>
      <c r="BE31" s="10">
        <f t="shared" ref="BE31" si="45">BD31+1</f>
        <v>2020</v>
      </c>
    </row>
    <row r="32" spans="1:58" s="1" customFormat="1" ht="15.75" customHeight="1">
      <c r="A32" s="198"/>
      <c r="U32" s="1855" t="s">
        <v>163</v>
      </c>
      <c r="V32" s="1856"/>
      <c r="X32" s="1855" t="s">
        <v>719</v>
      </c>
      <c r="Y32" s="1856"/>
      <c r="Z32" s="71"/>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15">
        <f t="shared" ref="AY32:AZ32" si="46">AY5/$AX5-1</f>
        <v>-3.9279095149154619E-2</v>
      </c>
      <c r="AZ32" s="15">
        <f t="shared" si="46"/>
        <v>-6.9869287381955858E-2</v>
      </c>
      <c r="BA32" s="15">
        <f t="shared" ref="BA32:BB36" si="47">BA5/$AX5-1</f>
        <v>-8.4795802734410897E-2</v>
      </c>
      <c r="BB32" s="15">
        <f t="shared" si="47"/>
        <v>-9.6593547886915987E-2</v>
      </c>
      <c r="BC32" s="15">
        <f t="shared" ref="BC32:BD32" si="48">BC5/$AX5-1</f>
        <v>-0.13606899562511954</v>
      </c>
      <c r="BD32" s="15">
        <f t="shared" si="48"/>
        <v>-1</v>
      </c>
      <c r="BE32" s="15">
        <f>BE5/$AX5-1</f>
        <v>-1</v>
      </c>
      <c r="BF32" s="225"/>
    </row>
    <row r="33" spans="1:58" s="1" customFormat="1" ht="15.75" customHeight="1">
      <c r="A33" s="198"/>
      <c r="U33" s="1855" t="s">
        <v>164</v>
      </c>
      <c r="V33" s="1856"/>
      <c r="X33" s="1855" t="s">
        <v>718</v>
      </c>
      <c r="Y33" s="1856"/>
      <c r="Z33" s="71"/>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15">
        <f t="shared" ref="AY33:AZ33" si="49">AY6/$AX6-1</f>
        <v>-4.0591735519745265E-2</v>
      </c>
      <c r="AZ33" s="15">
        <f t="shared" si="49"/>
        <v>-7.2344508857232426E-2</v>
      </c>
      <c r="BA33" s="15">
        <f t="shared" si="47"/>
        <v>-8.8026447529088281E-2</v>
      </c>
      <c r="BB33" s="15">
        <f t="shared" si="47"/>
        <v>-0.1013019451633328</v>
      </c>
      <c r="BC33" s="15">
        <f t="shared" ref="BC33:BD33" si="50">BC6/$AX6-1</f>
        <v>-0.14246841363149731</v>
      </c>
      <c r="BD33" s="15">
        <f t="shared" si="50"/>
        <v>-1</v>
      </c>
      <c r="BE33" s="15">
        <f>BE6/$AX6-1</f>
        <v>-1</v>
      </c>
      <c r="BF33" s="225"/>
    </row>
    <row r="34" spans="1:58" s="1" customFormat="1" ht="15.75" customHeight="1">
      <c r="A34" s="198"/>
      <c r="U34" s="1855" t="s">
        <v>165</v>
      </c>
      <c r="V34" s="1856"/>
      <c r="X34" s="1855" t="s">
        <v>723</v>
      </c>
      <c r="Y34" s="1856"/>
      <c r="Z34" s="71"/>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15">
        <f t="shared" ref="AY34:AZ34" si="51">AY7/$AX7-1</f>
        <v>-3.7944611538970663E-2</v>
      </c>
      <c r="AZ34" s="15">
        <f t="shared" si="51"/>
        <v>-6.7533669917857919E-2</v>
      </c>
      <c r="BA34" s="15">
        <f t="shared" si="47"/>
        <v>-8.1326884695091306E-2</v>
      </c>
      <c r="BB34" s="15">
        <f t="shared" si="47"/>
        <v>-9.1547853037243665E-2</v>
      </c>
      <c r="BC34" s="15">
        <f t="shared" ref="BC34:BD34" si="52">BC7/$AX7-1</f>
        <v>-0.12943657197526559</v>
      </c>
      <c r="BD34" s="15" t="e">
        <f t="shared" si="52"/>
        <v>#DIV/0!</v>
      </c>
      <c r="BE34" s="15" t="e">
        <f>BE7/$AX7-1</f>
        <v>#DIV/0!</v>
      </c>
      <c r="BF34" s="225"/>
    </row>
    <row r="35" spans="1:58" s="1" customFormat="1" ht="15.75" customHeight="1">
      <c r="A35" s="198"/>
      <c r="U35" s="1855" t="s">
        <v>166</v>
      </c>
      <c r="V35" s="1856"/>
      <c r="X35" s="1855" t="s">
        <v>724</v>
      </c>
      <c r="Y35" s="1856"/>
      <c r="Z35" s="71"/>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15">
        <f t="shared" ref="AY35:AZ35" si="53">AY8/$AX8-1</f>
        <v>-3.9259075224794548E-2</v>
      </c>
      <c r="AZ35" s="15">
        <f t="shared" si="53"/>
        <v>-7.001510683191825E-2</v>
      </c>
      <c r="BA35" s="15">
        <f t="shared" si="47"/>
        <v>-8.4569774671817144E-2</v>
      </c>
      <c r="BB35" s="15">
        <f t="shared" si="47"/>
        <v>-9.628254759749344E-2</v>
      </c>
      <c r="BC35" s="15">
        <f t="shared" ref="BC35:BD35" si="54">BC8/$AX8-1</f>
        <v>-0.13588511850130058</v>
      </c>
      <c r="BD35" s="15" t="e">
        <f t="shared" si="54"/>
        <v>#DIV/0!</v>
      </c>
      <c r="BE35" s="15" t="e">
        <f>BE8/$AX8-1</f>
        <v>#DIV/0!</v>
      </c>
      <c r="BF35" s="225"/>
    </row>
    <row r="36" spans="1:58" s="1" customFormat="1" ht="15.75" customHeight="1">
      <c r="A36" s="198"/>
      <c r="U36" s="1855" t="s">
        <v>169</v>
      </c>
      <c r="V36" s="1856"/>
      <c r="X36" s="1855" t="s">
        <v>621</v>
      </c>
      <c r="Y36" s="1856"/>
      <c r="Z36" s="71"/>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15">
        <f t="shared" ref="AY36:AZ36" si="55">AY9/$AX9-1</f>
        <v>-1.3871172348183247E-3</v>
      </c>
      <c r="AZ36" s="15">
        <f t="shared" si="55"/>
        <v>-2.5047740478653102E-3</v>
      </c>
      <c r="BA36" s="15">
        <f t="shared" si="47"/>
        <v>-3.7760090956490133E-3</v>
      </c>
      <c r="BB36" s="15">
        <f t="shared" si="47"/>
        <v>-5.554166905259339E-3</v>
      </c>
      <c r="BC36" s="15">
        <f t="shared" ref="BC36:BD36" si="56">BC9/$AX9-1</f>
        <v>-7.6185415517656674E-3</v>
      </c>
      <c r="BD36" s="15">
        <f t="shared" si="56"/>
        <v>-1</v>
      </c>
      <c r="BE36" s="15">
        <f>BE9/$AX9-1</f>
        <v>-1</v>
      </c>
      <c r="BF36" s="225"/>
    </row>
    <row r="37" spans="1:58" s="1" customFormat="1" ht="18.75" customHeight="1">
      <c r="A37" s="198"/>
      <c r="U37" s="646"/>
      <c r="V37" s="209"/>
      <c r="X37" s="646"/>
      <c r="Y37" s="1187"/>
      <c r="Z37" s="209"/>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225"/>
    </row>
    <row r="38" spans="1:58" s="1" customFormat="1">
      <c r="A38" s="198"/>
      <c r="U38" s="201" t="s">
        <v>94</v>
      </c>
      <c r="V38" s="230"/>
      <c r="X38" s="1" t="s">
        <v>725</v>
      </c>
    </row>
    <row r="39" spans="1:58" s="1" customFormat="1">
      <c r="A39" s="198"/>
      <c r="U39" s="1022"/>
      <c r="V39" s="39"/>
      <c r="X39" s="1022"/>
      <c r="Y39" s="1021"/>
      <c r="Z39" s="194"/>
      <c r="AA39" s="10">
        <v>1990</v>
      </c>
      <c r="AB39" s="10">
        <f t="shared" ref="AB39:AT39" si="57">AA39+1</f>
        <v>1991</v>
      </c>
      <c r="AC39" s="10">
        <f t="shared" si="57"/>
        <v>1992</v>
      </c>
      <c r="AD39" s="10">
        <f t="shared" si="57"/>
        <v>1993</v>
      </c>
      <c r="AE39" s="10">
        <f t="shared" si="57"/>
        <v>1994</v>
      </c>
      <c r="AF39" s="10">
        <f t="shared" si="57"/>
        <v>1995</v>
      </c>
      <c r="AG39" s="10">
        <f t="shared" si="57"/>
        <v>1996</v>
      </c>
      <c r="AH39" s="10">
        <f t="shared" si="57"/>
        <v>1997</v>
      </c>
      <c r="AI39" s="10">
        <f t="shared" si="57"/>
        <v>1998</v>
      </c>
      <c r="AJ39" s="10">
        <f t="shared" si="57"/>
        <v>1999</v>
      </c>
      <c r="AK39" s="10">
        <f t="shared" si="57"/>
        <v>2000</v>
      </c>
      <c r="AL39" s="10">
        <f t="shared" si="57"/>
        <v>2001</v>
      </c>
      <c r="AM39" s="10">
        <f t="shared" si="57"/>
        <v>2002</v>
      </c>
      <c r="AN39" s="10">
        <f t="shared" si="57"/>
        <v>2003</v>
      </c>
      <c r="AO39" s="10">
        <f t="shared" si="57"/>
        <v>2004</v>
      </c>
      <c r="AP39" s="10">
        <f t="shared" si="57"/>
        <v>2005</v>
      </c>
      <c r="AQ39" s="10">
        <f>AP39+1</f>
        <v>2006</v>
      </c>
      <c r="AR39" s="10">
        <f>AQ39+1</f>
        <v>2007</v>
      </c>
      <c r="AS39" s="10">
        <f>AR39+1</f>
        <v>2008</v>
      </c>
      <c r="AT39" s="10">
        <f t="shared" si="57"/>
        <v>2009</v>
      </c>
      <c r="AU39" s="10">
        <f>AT39+1</f>
        <v>2010</v>
      </c>
      <c r="AV39" s="10">
        <f>AU39+1</f>
        <v>2011</v>
      </c>
      <c r="AW39" s="10">
        <f>AV39+1</f>
        <v>2012</v>
      </c>
      <c r="AX39" s="10">
        <f>AW39+1</f>
        <v>2013</v>
      </c>
      <c r="AY39" s="10">
        <f t="shared" ref="AY39:BA39" si="58">AX39+1</f>
        <v>2014</v>
      </c>
      <c r="AZ39" s="10">
        <f t="shared" si="58"/>
        <v>2015</v>
      </c>
      <c r="BA39" s="10">
        <f t="shared" si="58"/>
        <v>2016</v>
      </c>
      <c r="BB39" s="10">
        <f>BA39+1</f>
        <v>2017</v>
      </c>
      <c r="BC39" s="10">
        <f t="shared" ref="BC39" si="59">BB39+1</f>
        <v>2018</v>
      </c>
      <c r="BD39" s="10">
        <f t="shared" ref="BD39" si="60">BC39+1</f>
        <v>2019</v>
      </c>
      <c r="BE39" s="10">
        <f t="shared" ref="BE39" si="61">BD39+1</f>
        <v>2020</v>
      </c>
    </row>
    <row r="40" spans="1:58" s="1" customFormat="1" ht="15.75" customHeight="1">
      <c r="A40" s="198"/>
      <c r="U40" s="1855" t="s">
        <v>163</v>
      </c>
      <c r="V40" s="1856"/>
      <c r="X40" s="1855" t="s">
        <v>719</v>
      </c>
      <c r="Y40" s="1856"/>
      <c r="Z40" s="71"/>
      <c r="AA40" s="235"/>
      <c r="AB40" s="15">
        <f t="shared" ref="AB40:AT40" si="62">AB5/AA5-1</f>
        <v>9.8630122034857326E-3</v>
      </c>
      <c r="AC40" s="15">
        <f t="shared" si="62"/>
        <v>8.0304194239537718E-3</v>
      </c>
      <c r="AD40" s="15">
        <f t="shared" si="62"/>
        <v>-6.1819815207918571E-3</v>
      </c>
      <c r="AE40" s="15">
        <f t="shared" si="62"/>
        <v>4.6614330201724341E-2</v>
      </c>
      <c r="AF40" s="15">
        <f t="shared" si="62"/>
        <v>9.9534447664100245E-3</v>
      </c>
      <c r="AG40" s="15">
        <f t="shared" si="62"/>
        <v>9.6098557671948637E-3</v>
      </c>
      <c r="AH40" s="15">
        <f t="shared" si="62"/>
        <v>-5.505063039208058E-3</v>
      </c>
      <c r="AI40" s="15">
        <f t="shared" si="62"/>
        <v>-3.2073037304828578E-2</v>
      </c>
      <c r="AJ40" s="15">
        <f t="shared" si="62"/>
        <v>3.0250035000385145E-2</v>
      </c>
      <c r="AK40" s="15">
        <f t="shared" si="62"/>
        <v>1.8379924729600594E-2</v>
      </c>
      <c r="AL40" s="15">
        <f t="shared" si="62"/>
        <v>-1.188154808709363E-2</v>
      </c>
      <c r="AM40" s="15">
        <f t="shared" si="62"/>
        <v>2.3117419931754313E-2</v>
      </c>
      <c r="AN40" s="15">
        <f t="shared" si="62"/>
        <v>6.268505735937735E-3</v>
      </c>
      <c r="AO40" s="15">
        <f t="shared" si="62"/>
        <v>-3.7630876369951771E-3</v>
      </c>
      <c r="AP40" s="15">
        <f t="shared" si="62"/>
        <v>5.5048537617772286E-3</v>
      </c>
      <c r="AQ40" s="15">
        <f t="shared" si="62"/>
        <v>-1.8012375664107849E-2</v>
      </c>
      <c r="AR40" s="15">
        <f t="shared" si="62"/>
        <v>2.7989330028693526E-2</v>
      </c>
      <c r="AS40" s="15">
        <f t="shared" si="62"/>
        <v>-5.4306144911225318E-2</v>
      </c>
      <c r="AT40" s="15">
        <f t="shared" si="62"/>
        <v>-5.6276819991589844E-2</v>
      </c>
      <c r="AU40" s="15">
        <f t="shared" ref="AU40:BA44" si="63">AU5/AT5-1</f>
        <v>4.4074071072137011E-2</v>
      </c>
      <c r="AV40" s="15">
        <f t="shared" si="63"/>
        <v>4.1099109471250062E-2</v>
      </c>
      <c r="AW40" s="15">
        <f t="shared" si="63"/>
        <v>3.2530456733957713E-2</v>
      </c>
      <c r="AX40" s="15">
        <f t="shared" si="63"/>
        <v>7.0914270486890363E-3</v>
      </c>
      <c r="AY40" s="15">
        <f t="shared" si="63"/>
        <v>-3.9279095149154619E-2</v>
      </c>
      <c r="AZ40" s="15">
        <f t="shared" si="63"/>
        <v>-3.1840872909443374E-2</v>
      </c>
      <c r="BA40" s="15">
        <f t="shared" si="63"/>
        <v>-1.6047760975918535E-2</v>
      </c>
      <c r="BB40" s="15">
        <f t="shared" ref="BB40:BB44" si="64">BB5/BA5-1</f>
        <v>-1.2890833748090302E-2</v>
      </c>
      <c r="BC40" s="15">
        <f t="shared" ref="BC40:BC44" si="65">BC5/BB5-1</f>
        <v>-4.3696220727524882E-2</v>
      </c>
      <c r="BD40" s="15">
        <f t="shared" ref="BD40:BD44" si="66">BD5/BC5-1</f>
        <v>-1</v>
      </c>
      <c r="BE40" s="15" t="e">
        <f t="shared" ref="BE40:BE44" si="67">BE5/BD5-1</f>
        <v>#DIV/0!</v>
      </c>
      <c r="BF40" s="225"/>
    </row>
    <row r="41" spans="1:58" s="1" customFormat="1" ht="15.75" customHeight="1">
      <c r="A41" s="198"/>
      <c r="U41" s="1855" t="s">
        <v>164</v>
      </c>
      <c r="V41" s="1856"/>
      <c r="X41" s="1855" t="s">
        <v>718</v>
      </c>
      <c r="Y41" s="1856"/>
      <c r="Z41" s="71"/>
      <c r="AA41" s="235"/>
      <c r="AB41" s="15">
        <f t="shared" ref="AB41:AT41" si="68">AB6/AA6-1</f>
        <v>9.6147125670218436E-3</v>
      </c>
      <c r="AC41" s="15">
        <f t="shared" si="68"/>
        <v>7.4093335093874391E-3</v>
      </c>
      <c r="AD41" s="15">
        <f t="shared" si="68"/>
        <v>-4.4394897331483385E-3</v>
      </c>
      <c r="AE41" s="15">
        <f t="shared" si="68"/>
        <v>4.6109067134623372E-2</v>
      </c>
      <c r="AF41" s="15">
        <f t="shared" si="68"/>
        <v>9.9009615198908385E-3</v>
      </c>
      <c r="AG41" s="15">
        <f t="shared" si="68"/>
        <v>9.4151930512356152E-3</v>
      </c>
      <c r="AH41" s="15">
        <f t="shared" si="68"/>
        <v>-5.0638698227712942E-3</v>
      </c>
      <c r="AI41" s="15">
        <f t="shared" si="68"/>
        <v>-2.9476661687165118E-2</v>
      </c>
      <c r="AJ41" s="15">
        <f t="shared" si="68"/>
        <v>3.2637280672517699E-2</v>
      </c>
      <c r="AK41" s="15">
        <f t="shared" si="68"/>
        <v>1.8113843945114505E-2</v>
      </c>
      <c r="AL41" s="15">
        <f t="shared" si="68"/>
        <v>-1.1057009629376613E-2</v>
      </c>
      <c r="AM41" s="15">
        <f t="shared" si="68"/>
        <v>2.7330010311667596E-2</v>
      </c>
      <c r="AN41" s="15">
        <f t="shared" si="68"/>
        <v>6.9869404711635497E-3</v>
      </c>
      <c r="AO41" s="15">
        <f t="shared" si="68"/>
        <v>-3.2204193782972013E-3</v>
      </c>
      <c r="AP41" s="15">
        <f t="shared" si="68"/>
        <v>5.9312969805487281E-3</v>
      </c>
      <c r="AQ41" s="15">
        <f t="shared" si="68"/>
        <v>-1.8161606088721194E-2</v>
      </c>
      <c r="AR41" s="15">
        <f t="shared" si="68"/>
        <v>3.0347923715143166E-2</v>
      </c>
      <c r="AS41" s="15">
        <f t="shared" si="68"/>
        <v>-5.5552673012553289E-2</v>
      </c>
      <c r="AT41" s="15">
        <f t="shared" si="68"/>
        <v>-5.2213179370851903E-2</v>
      </c>
      <c r="AU41" s="15">
        <f t="shared" si="63"/>
        <v>4.589885472980626E-2</v>
      </c>
      <c r="AV41" s="15">
        <f t="shared" si="63"/>
        <v>4.4814502743164342E-2</v>
      </c>
      <c r="AW41" s="15">
        <f t="shared" si="63"/>
        <v>3.3106786323974458E-2</v>
      </c>
      <c r="AX41" s="15">
        <f t="shared" si="63"/>
        <v>6.4879492592548882E-3</v>
      </c>
      <c r="AY41" s="15">
        <f t="shared" si="63"/>
        <v>-4.0591735519745265E-2</v>
      </c>
      <c r="AZ41" s="15">
        <f t="shared" si="63"/>
        <v>-3.3096205768759601E-2</v>
      </c>
      <c r="BA41" s="15">
        <f t="shared" si="63"/>
        <v>-1.6904916557479277E-2</v>
      </c>
      <c r="BB41" s="15">
        <f t="shared" si="64"/>
        <v>-1.4556888846475546E-2</v>
      </c>
      <c r="BC41" s="15">
        <f t="shared" si="65"/>
        <v>-4.5806784877982509E-2</v>
      </c>
      <c r="BD41" s="15">
        <f t="shared" si="66"/>
        <v>-1</v>
      </c>
      <c r="BE41" s="15" t="e">
        <f t="shared" si="67"/>
        <v>#DIV/0!</v>
      </c>
      <c r="BF41" s="225"/>
    </row>
    <row r="42" spans="1:58" s="1" customFormat="1" ht="15.75" customHeight="1">
      <c r="A42" s="198"/>
      <c r="U42" s="1855" t="s">
        <v>165</v>
      </c>
      <c r="V42" s="1856"/>
      <c r="X42" s="1855" t="s">
        <v>723</v>
      </c>
      <c r="Y42" s="1856"/>
      <c r="Z42" s="71"/>
      <c r="AA42" s="235"/>
      <c r="AB42" s="15">
        <f t="shared" ref="AB42:AT42" si="69">AB7/AA7-1</f>
        <v>5.8756722466788425E-3</v>
      </c>
      <c r="AC42" s="15">
        <f t="shared" si="69"/>
        <v>4.2594192758280691E-3</v>
      </c>
      <c r="AD42" s="15">
        <f t="shared" si="69"/>
        <v>-9.1330971529919314E-3</v>
      </c>
      <c r="AE42" s="15">
        <f t="shared" si="69"/>
        <v>4.3882179273883715E-2</v>
      </c>
      <c r="AF42" s="15">
        <f t="shared" si="69"/>
        <v>7.5003444984023115E-3</v>
      </c>
      <c r="AG42" s="15">
        <f t="shared" si="69"/>
        <v>7.2915690470023442E-3</v>
      </c>
      <c r="AH42" s="15">
        <f t="shared" si="69"/>
        <v>-7.8541953997931513E-3</v>
      </c>
      <c r="AI42" s="15">
        <f t="shared" si="69"/>
        <v>-3.4483823828714955E-2</v>
      </c>
      <c r="AJ42" s="15">
        <f t="shared" si="69"/>
        <v>2.8663996357130683E-2</v>
      </c>
      <c r="AK42" s="15">
        <f t="shared" si="69"/>
        <v>1.6301860341650487E-2</v>
      </c>
      <c r="AL42" s="15">
        <f t="shared" si="69"/>
        <v>-1.4908396214948882E-2</v>
      </c>
      <c r="AM42" s="15">
        <f t="shared" si="69"/>
        <v>2.1753113565655902E-2</v>
      </c>
      <c r="AN42" s="15">
        <f t="shared" si="69"/>
        <v>4.6294009291882876E-3</v>
      </c>
      <c r="AO42" s="15">
        <f t="shared" si="69"/>
        <v>-4.488122521997151E-3</v>
      </c>
      <c r="AP42" s="15">
        <f t="shared" si="69"/>
        <v>5.6543794037335893E-3</v>
      </c>
      <c r="AQ42" s="15">
        <f t="shared" si="69"/>
        <v>-1.9033511965127037E-2</v>
      </c>
      <c r="AR42" s="15">
        <f t="shared" si="69"/>
        <v>2.6929489272296436E-2</v>
      </c>
      <c r="AS42" s="15">
        <f t="shared" si="69"/>
        <v>-5.4682697693848814E-2</v>
      </c>
      <c r="AT42" s="15">
        <f t="shared" si="69"/>
        <v>-5.5893528272641047E-2</v>
      </c>
      <c r="AU42" s="15">
        <f t="shared" si="63"/>
        <v>4.3867371765643481E-2</v>
      </c>
      <c r="AV42" s="15">
        <f t="shared" si="63"/>
        <v>4.2916220480990974E-2</v>
      </c>
      <c r="AW42" s="15">
        <f t="shared" si="63"/>
        <v>3.4485385673292956E-2</v>
      </c>
      <c r="AX42" s="15">
        <f t="shared" si="63"/>
        <v>8.5044341403652801E-3</v>
      </c>
      <c r="AY42" s="15">
        <f t="shared" si="63"/>
        <v>-3.7944611538970663E-2</v>
      </c>
      <c r="AZ42" s="15">
        <f t="shared" si="63"/>
        <v>-3.0756086119137049E-2</v>
      </c>
      <c r="BA42" s="15">
        <f t="shared" si="63"/>
        <v>-1.47921853393016E-2</v>
      </c>
      <c r="BB42" s="15">
        <f t="shared" si="64"/>
        <v>-1.1125794552897084E-2</v>
      </c>
      <c r="BC42" s="15">
        <f t="shared" si="65"/>
        <v>-4.1706895695822754E-2</v>
      </c>
      <c r="BD42" s="15" t="e">
        <f t="shared" si="66"/>
        <v>#DIV/0!</v>
      </c>
      <c r="BE42" s="15" t="e">
        <f t="shared" si="67"/>
        <v>#DIV/0!</v>
      </c>
      <c r="BF42" s="225"/>
    </row>
    <row r="43" spans="1:58" s="1" customFormat="1" ht="15.75" customHeight="1">
      <c r="A43" s="198"/>
      <c r="U43" s="1855" t="s">
        <v>166</v>
      </c>
      <c r="V43" s="1856"/>
      <c r="X43" s="1855" t="s">
        <v>724</v>
      </c>
      <c r="Y43" s="1856"/>
      <c r="Z43" s="71"/>
      <c r="AA43" s="235"/>
      <c r="AB43" s="15">
        <f t="shared" ref="AB43:AT43" si="70">AB8/AA8-1</f>
        <v>5.6283529957221745E-3</v>
      </c>
      <c r="AC43" s="15">
        <f t="shared" si="70"/>
        <v>3.6406568180056276E-3</v>
      </c>
      <c r="AD43" s="15">
        <f t="shared" si="70"/>
        <v>-7.3957796474178883E-3</v>
      </c>
      <c r="AE43" s="15">
        <f t="shared" si="70"/>
        <v>4.3378235178745728E-2</v>
      </c>
      <c r="AF43" s="15">
        <f t="shared" si="70"/>
        <v>7.4479887297054237E-3</v>
      </c>
      <c r="AG43" s="15">
        <f t="shared" si="70"/>
        <v>7.0973533195377581E-3</v>
      </c>
      <c r="AH43" s="15">
        <f t="shared" si="70"/>
        <v>-7.4140443417660684E-3</v>
      </c>
      <c r="AI43" s="15">
        <f t="shared" si="70"/>
        <v>-3.1893914925578026E-2</v>
      </c>
      <c r="AJ43" s="15">
        <f t="shared" si="70"/>
        <v>3.1047566937044913E-2</v>
      </c>
      <c r="AK43" s="15">
        <f t="shared" si="70"/>
        <v>1.6036322510721179E-2</v>
      </c>
      <c r="AL43" s="15">
        <f t="shared" si="70"/>
        <v>-1.4086383519889445E-2</v>
      </c>
      <c r="AM43" s="15">
        <f t="shared" si="70"/>
        <v>2.5960086541583216E-2</v>
      </c>
      <c r="AN43" s="15">
        <f t="shared" si="70"/>
        <v>5.3466654103306865E-3</v>
      </c>
      <c r="AO43" s="15">
        <f t="shared" si="70"/>
        <v>-3.9458492029101899E-3</v>
      </c>
      <c r="AP43" s="15">
        <f t="shared" si="70"/>
        <v>6.0808860376102558E-3</v>
      </c>
      <c r="AQ43" s="15">
        <f t="shared" si="70"/>
        <v>-1.9182587209980451E-2</v>
      </c>
      <c r="AR43" s="15">
        <f t="shared" si="70"/>
        <v>2.9285651285922754E-2</v>
      </c>
      <c r="AS43" s="15">
        <f t="shared" si="70"/>
        <v>-5.592872945735794E-2</v>
      </c>
      <c r="AT43" s="15">
        <f t="shared" si="70"/>
        <v>-5.1828237210511552E-2</v>
      </c>
      <c r="AU43" s="15">
        <f t="shared" si="63"/>
        <v>4.5691794163966293E-2</v>
      </c>
      <c r="AV43" s="15">
        <f t="shared" si="63"/>
        <v>4.6638098516899928E-2</v>
      </c>
      <c r="AW43" s="15">
        <f t="shared" si="63"/>
        <v>3.5062806449905448E-2</v>
      </c>
      <c r="AX43" s="15">
        <f t="shared" si="63"/>
        <v>7.9001096369455404E-3</v>
      </c>
      <c r="AY43" s="15">
        <f t="shared" si="63"/>
        <v>-3.9259075224794548E-2</v>
      </c>
      <c r="AZ43" s="15">
        <f t="shared" si="63"/>
        <v>-3.2012825532877098E-2</v>
      </c>
      <c r="BA43" s="15">
        <f t="shared" si="63"/>
        <v>-1.565043469718852E-2</v>
      </c>
      <c r="BB43" s="15">
        <f t="shared" si="64"/>
        <v>-1.2794828706335637E-2</v>
      </c>
      <c r="BC43" s="15">
        <f t="shared" si="65"/>
        <v>-4.3821850290181708E-2</v>
      </c>
      <c r="BD43" s="15" t="e">
        <f t="shared" si="66"/>
        <v>#DIV/0!</v>
      </c>
      <c r="BE43" s="15" t="e">
        <f t="shared" si="67"/>
        <v>#DIV/0!</v>
      </c>
      <c r="BF43" s="225"/>
    </row>
    <row r="44" spans="1:58" s="1" customFormat="1" ht="15.75" customHeight="1">
      <c r="A44" s="198"/>
      <c r="U44" s="1855" t="s">
        <v>170</v>
      </c>
      <c r="V44" s="1856"/>
      <c r="X44" s="1855" t="s">
        <v>621</v>
      </c>
      <c r="Y44" s="1856"/>
      <c r="Z44" s="71"/>
      <c r="AA44" s="235"/>
      <c r="AB44" s="15">
        <f t="shared" ref="AB44:AT44" si="71">AB9/AA9-1</f>
        <v>3.9640485070098208E-3</v>
      </c>
      <c r="AC44" s="15">
        <f t="shared" si="71"/>
        <v>3.7550060031747989E-3</v>
      </c>
      <c r="AD44" s="15">
        <f t="shared" si="71"/>
        <v>2.9783168897059564E-3</v>
      </c>
      <c r="AE44" s="15">
        <f t="shared" si="71"/>
        <v>2.6172981798973094E-3</v>
      </c>
      <c r="AF44" s="15">
        <f t="shared" si="71"/>
        <v>2.4348381431364974E-3</v>
      </c>
      <c r="AG44" s="15">
        <f t="shared" si="71"/>
        <v>2.30150513657712E-3</v>
      </c>
      <c r="AH44" s="15">
        <f t="shared" si="71"/>
        <v>2.3677289665420265E-3</v>
      </c>
      <c r="AI44" s="15">
        <f t="shared" si="71"/>
        <v>2.4968887972922627E-3</v>
      </c>
      <c r="AJ44" s="15">
        <f t="shared" si="71"/>
        <v>1.5418432538427673E-3</v>
      </c>
      <c r="AK44" s="15">
        <f t="shared" si="71"/>
        <v>2.0447314612330736E-3</v>
      </c>
      <c r="AL44" s="15">
        <f t="shared" si="71"/>
        <v>3.0726565085168467E-3</v>
      </c>
      <c r="AM44" s="15">
        <f t="shared" si="71"/>
        <v>1.3352602972132033E-3</v>
      </c>
      <c r="AN44" s="15">
        <f t="shared" si="71"/>
        <v>1.6315516997944535E-3</v>
      </c>
      <c r="AO44" s="15">
        <f t="shared" si="71"/>
        <v>7.2830360079567669E-4</v>
      </c>
      <c r="AP44" s="15">
        <f t="shared" si="71"/>
        <v>-1.486849210013963E-4</v>
      </c>
      <c r="AQ44" s="15">
        <f t="shared" si="71"/>
        <v>1.0409492204621618E-3</v>
      </c>
      <c r="AR44" s="15">
        <f t="shared" si="71"/>
        <v>1.0320482247989649E-3</v>
      </c>
      <c r="AS44" s="15">
        <f t="shared" si="71"/>
        <v>3.983348043081758E-4</v>
      </c>
      <c r="AT44" s="15">
        <f t="shared" si="71"/>
        <v>-4.0598357328003321E-4</v>
      </c>
      <c r="AU44" s="15">
        <f t="shared" si="63"/>
        <v>1.9801299675070716E-4</v>
      </c>
      <c r="AV44" s="15">
        <f t="shared" si="63"/>
        <v>-1.7423365118465206E-3</v>
      </c>
      <c r="AW44" s="15">
        <f t="shared" si="63"/>
        <v>-1.8897598423420758E-3</v>
      </c>
      <c r="AX44" s="15">
        <f t="shared" si="63"/>
        <v>-1.4010916004358887E-3</v>
      </c>
      <c r="AY44" s="15">
        <f t="shared" si="63"/>
        <v>-1.3871172348183247E-3</v>
      </c>
      <c r="AZ44" s="15">
        <f t="shared" si="63"/>
        <v>-1.119209287539058E-3</v>
      </c>
      <c r="BA44" s="15">
        <f t="shared" si="63"/>
        <v>-1.2744271999601819E-3</v>
      </c>
      <c r="BB44" s="15">
        <f t="shared" si="64"/>
        <v>-1.7848975991795468E-3</v>
      </c>
      <c r="BC44" s="15">
        <f t="shared" si="65"/>
        <v>-2.0759045669506149E-3</v>
      </c>
      <c r="BD44" s="15">
        <f t="shared" si="66"/>
        <v>-1</v>
      </c>
      <c r="BE44" s="15" t="e">
        <f t="shared" si="67"/>
        <v>#DIV/0!</v>
      </c>
      <c r="BF44" s="225"/>
    </row>
  </sheetData>
  <phoneticPr fontId="9"/>
  <pageMargins left="0.28000000000000003" right="0.32" top="0.71" bottom="0.24" header="0.51181102362204722" footer="0.26"/>
  <pageSetup paperSize="9" scale="4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BG44"/>
  <sheetViews>
    <sheetView topLeftCell="T1" zoomScale="85" zoomScaleNormal="85" workbookViewId="0">
      <pane xSplit="4" ySplit="4" topLeftCell="X5" activePane="bottomRight" state="frozen"/>
      <selection activeCell="T1" sqref="T1"/>
      <selection pane="topRight" activeCell="X1" sqref="X1"/>
      <selection pane="bottomLeft" activeCell="T5" sqref="T5"/>
      <selection pane="bottomRight" activeCell="AE10" sqref="AE10"/>
    </sheetView>
  </sheetViews>
  <sheetFormatPr defaultColWidth="9" defaultRowHeight="14"/>
  <cols>
    <col min="1" max="1" width="1.08984375" style="197" customWidth="1"/>
    <col min="2" max="19" width="1.6328125" style="37" hidden="1" customWidth="1"/>
    <col min="20" max="20" width="1.453125" style="37" customWidth="1"/>
    <col min="21" max="21" width="49" style="37" customWidth="1"/>
    <col min="22" max="22" width="14.26953125" style="207" bestFit="1" customWidth="1"/>
    <col min="23" max="23" width="1" style="197" customWidth="1"/>
    <col min="24" max="24" width="46.36328125" style="37" customWidth="1"/>
    <col min="25" max="25" width="19.1796875" style="207" bestFit="1" customWidth="1"/>
    <col min="26" max="26" width="8.26953125" style="37" hidden="1" customWidth="1"/>
    <col min="27" max="55" width="10.1796875" style="37" bestFit="1" customWidth="1"/>
    <col min="56" max="57" width="8.26953125" style="37" hidden="1" customWidth="1"/>
    <col min="58" max="58" width="32.08984375" style="37" customWidth="1"/>
    <col min="59" max="59" width="39.90625" style="37" customWidth="1"/>
    <col min="60" max="16384" width="9" style="37"/>
  </cols>
  <sheetData>
    <row r="1" spans="1:59" ht="53.25" customHeight="1">
      <c r="U1" s="1568" t="s">
        <v>975</v>
      </c>
      <c r="X1" s="1568" t="s">
        <v>976</v>
      </c>
      <c r="Y1" s="645"/>
      <c r="Z1" s="645"/>
    </row>
    <row r="2" spans="1:59" ht="14.25" customHeight="1">
      <c r="U2" s="1440"/>
      <c r="V2" s="197"/>
      <c r="Y2" s="37"/>
    </row>
    <row r="3" spans="1:59" s="1" customFormat="1" ht="18.75" customHeight="1">
      <c r="A3" s="198"/>
      <c r="U3" s="1" t="s">
        <v>977</v>
      </c>
      <c r="V3" s="198"/>
      <c r="W3" s="198"/>
      <c r="X3" s="1" t="s">
        <v>978</v>
      </c>
    </row>
    <row r="4" spans="1:59" s="1" customFormat="1">
      <c r="A4" s="198"/>
      <c r="U4" s="10"/>
      <c r="V4" s="10" t="s">
        <v>151</v>
      </c>
      <c r="W4" s="198"/>
      <c r="X4" s="10"/>
      <c r="Y4" s="194" t="s">
        <v>625</v>
      </c>
      <c r="Z4" s="194"/>
      <c r="AA4" s="10">
        <v>1990</v>
      </c>
      <c r="AB4" s="10">
        <f t="shared" ref="AB4:BA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si="0"/>
        <v>2014</v>
      </c>
      <c r="AZ4" s="10">
        <f t="shared" si="0"/>
        <v>2015</v>
      </c>
      <c r="BA4" s="10">
        <f t="shared" si="0"/>
        <v>2016</v>
      </c>
      <c r="BB4" s="10">
        <f>BA4+1</f>
        <v>2017</v>
      </c>
      <c r="BC4" s="10">
        <f t="shared" ref="BC4" si="1">BB4+1</f>
        <v>2018</v>
      </c>
      <c r="BD4" s="10">
        <f t="shared" ref="BD4" si="2">BC4+1</f>
        <v>2019</v>
      </c>
      <c r="BE4" s="10">
        <f t="shared" ref="BE4" si="3">BD4+1</f>
        <v>2020</v>
      </c>
      <c r="BF4" s="1891"/>
      <c r="BG4" s="1471"/>
    </row>
    <row r="5" spans="1:59" s="1" customFormat="1" ht="15.75" customHeight="1">
      <c r="A5" s="198"/>
      <c r="U5" s="40" t="s">
        <v>152</v>
      </c>
      <c r="V5" s="205" t="s">
        <v>979</v>
      </c>
      <c r="W5" s="198"/>
      <c r="X5" s="1183" t="s">
        <v>980</v>
      </c>
      <c r="Y5" s="1184" t="s">
        <v>979</v>
      </c>
      <c r="Z5" s="192"/>
      <c r="AA5" s="192">
        <f>'1.Total'!AA5</f>
        <v>1163.8736184377096</v>
      </c>
      <c r="AB5" s="192">
        <f>'1.Total'!AB5</f>
        <v>1175.3529181396759</v>
      </c>
      <c r="AC5" s="192">
        <f>'1.Total'!AC5</f>
        <v>1184.7914950435054</v>
      </c>
      <c r="AD5" s="192">
        <f>'1.Total'!AD5</f>
        <v>1177.467135915155</v>
      </c>
      <c r="AE5" s="192">
        <f>'1.Total'!AE5</f>
        <v>1232.3539777903827</v>
      </c>
      <c r="AF5" s="192">
        <f>'1.Total'!AF5</f>
        <v>1244.6201450409851</v>
      </c>
      <c r="AG5" s="192">
        <f>'1.Total'!AG5</f>
        <v>1256.5807651197742</v>
      </c>
      <c r="AH5" s="192">
        <f>'1.Total'!AH5</f>
        <v>1249.6632087939336</v>
      </c>
      <c r="AI5" s="192">
        <f>'1.Total'!AI5</f>
        <v>1209.582714079814</v>
      </c>
      <c r="AJ5" s="192">
        <f>'1.Total'!AJ5</f>
        <v>1246.1726335165893</v>
      </c>
      <c r="AK5" s="192">
        <f>'1.Total'!AK5</f>
        <v>1269.0771927207122</v>
      </c>
      <c r="AL5" s="192">
        <f>'1.Total'!AL5</f>
        <v>1253.9985910291673</v>
      </c>
      <c r="AM5" s="192">
        <f>'1.Total'!AM5</f>
        <v>1282.9878030518169</v>
      </c>
      <c r="AN5" s="192">
        <f>'1.Total'!AN5</f>
        <v>1291.0302194543854</v>
      </c>
      <c r="AO5" s="192">
        <f>'1.Total'!AO5</f>
        <v>1286.1719595965694</v>
      </c>
      <c r="AP5" s="192">
        <f>'1.Total'!AP5</f>
        <v>1293.252148146647</v>
      </c>
      <c r="AQ5" s="192">
        <f>'1.Total'!AQ5</f>
        <v>1269.9576046258151</v>
      </c>
      <c r="AR5" s="192">
        <f>'1.Total'!AR5</f>
        <v>1305.5028671441362</v>
      </c>
      <c r="AS5" s="192">
        <f>'1.Total'!AS5</f>
        <v>1234.6060392589866</v>
      </c>
      <c r="AT5" s="192">
        <f>'1.Total'!AT5</f>
        <v>1165.1263374270789</v>
      </c>
      <c r="AU5" s="192">
        <f>'1.Total'!AU5</f>
        <v>1216.4781984308586</v>
      </c>
      <c r="AV5" s="192">
        <f>'1.Total'!AV5</f>
        <v>1266.4743690775574</v>
      </c>
      <c r="AW5" s="192">
        <f>'1.Total'!AW5</f>
        <v>1307.6733587455012</v>
      </c>
      <c r="AX5" s="192">
        <f>'1.Total'!AX5</f>
        <v>1316.9466289725592</v>
      </c>
      <c r="AY5" s="192">
        <f>'1.Total'!AY5</f>
        <v>1265.2181570267876</v>
      </c>
      <c r="AZ5" s="192">
        <f>'1.Total'!AZ5</f>
        <v>1224.9325064861775</v>
      </c>
      <c r="BA5" s="192">
        <f>'1.Total'!BA5</f>
        <v>1205.2750824104546</v>
      </c>
      <c r="BB5" s="192">
        <f>'1.Total'!BB5</f>
        <v>1189.7380817023857</v>
      </c>
      <c r="BC5" s="192">
        <f>'1.Total'!BC5</f>
        <v>1137.7510238763762</v>
      </c>
      <c r="BD5" s="192"/>
      <c r="BE5" s="192"/>
      <c r="BF5" s="1878"/>
      <c r="BG5" s="1888"/>
    </row>
    <row r="6" spans="1:59" s="1" customFormat="1" ht="15.75" customHeight="1">
      <c r="A6" s="198"/>
      <c r="U6" s="40" t="s">
        <v>153</v>
      </c>
      <c r="V6" s="205" t="s">
        <v>979</v>
      </c>
      <c r="W6" s="198"/>
      <c r="X6" s="1183" t="s">
        <v>981</v>
      </c>
      <c r="Y6" s="1184" t="s">
        <v>979</v>
      </c>
      <c r="Z6" s="192"/>
      <c r="AA6" s="192">
        <f>'2.CO2-Sector'!AA5/1000</f>
        <v>1067.5716801085</v>
      </c>
      <c r="AB6" s="192">
        <f>'2.CO2-Sector'!AB5/1000</f>
        <v>1077.8360749574358</v>
      </c>
      <c r="AC6" s="192">
        <f>'2.CO2-Sector'!AC5/1000</f>
        <v>1085.8221219052446</v>
      </c>
      <c r="AD6" s="192">
        <f>'2.CO2-Sector'!AD5/1000</f>
        <v>1081.0016257430209</v>
      </c>
      <c r="AE6" s="192">
        <f>'2.CO2-Sector'!AE5/1000</f>
        <v>1130.8456022770429</v>
      </c>
      <c r="AF6" s="192">
        <f>'2.CO2-Sector'!AF5/1000</f>
        <v>1142.0420610701256</v>
      </c>
      <c r="AG6" s="192">
        <f>'2.CO2-Sector'!AG5/1000</f>
        <v>1152.7946075477319</v>
      </c>
      <c r="AH6" s="192">
        <f>'2.CO2-Sector'!AH5/1000</f>
        <v>1146.9570057227174</v>
      </c>
      <c r="AI6" s="192">
        <f>'2.CO2-Sector'!AI5/1000</f>
        <v>1113.1485420953049</v>
      </c>
      <c r="AJ6" s="192">
        <f>'2.CO2-Sector'!AJ5/1000</f>
        <v>1149.4786834938734</v>
      </c>
      <c r="AK6" s="192">
        <f>'2.CO2-Sector'!AK5/1000</f>
        <v>1170.3001609849171</v>
      </c>
      <c r="AL6" s="192">
        <f>'2.CO2-Sector'!AL5/1000</f>
        <v>1157.3601408356458</v>
      </c>
      <c r="AM6" s="192">
        <f>'2.CO2-Sector'!AM5/1000</f>
        <v>1188.9908054189971</v>
      </c>
      <c r="AN6" s="192">
        <f>'2.CO2-Sector'!AN5/1000</f>
        <v>1197.2982133972205</v>
      </c>
      <c r="AO6" s="192">
        <f>'2.CO2-Sector'!AO5/1000</f>
        <v>1193.4424110291955</v>
      </c>
      <c r="AP6" s="192">
        <f>'2.CO2-Sector'!AP5/1000</f>
        <v>1200.5210723981918</v>
      </c>
      <c r="AQ6" s="192">
        <f>'2.CO2-Sector'!AQ5/1000</f>
        <v>1178.7176815800867</v>
      </c>
      <c r="AR6" s="192">
        <f>'2.CO2-Sector'!AR5/1000</f>
        <v>1214.4893158623697</v>
      </c>
      <c r="AS6" s="192">
        <f>'2.CO2-Sector'!AS5/1000</f>
        <v>1147.0211880210279</v>
      </c>
      <c r="AT6" s="192">
        <f>'2.CO2-Sector'!AT5/1000</f>
        <v>1087.1315649887183</v>
      </c>
      <c r="AU6" s="192">
        <f>'2.CO2-Sector'!AU5/1000</f>
        <v>1137.0296587623225</v>
      </c>
      <c r="AV6" s="192">
        <f>'2.CO2-Sector'!AV5/1000</f>
        <v>1187.9850775239859</v>
      </c>
      <c r="AW6" s="192">
        <f>'2.CO2-Sector'!AW5/1000</f>
        <v>1227.3154456416428</v>
      </c>
      <c r="AX6" s="192">
        <f>'2.CO2-Sector'!AX5/1000</f>
        <v>1235.2782059780654</v>
      </c>
      <c r="AY6" s="192">
        <f>'2.CO2-Sector'!AY5/1000</f>
        <v>1185.1361197476983</v>
      </c>
      <c r="AZ6" s="192">
        <f>'2.CO2-Sector'!AZ5/1000</f>
        <v>1145.9126108645391</v>
      </c>
      <c r="BA6" s="192">
        <f>'2.CO2-Sector'!BA5/1000</f>
        <v>1126.5410537957109</v>
      </c>
      <c r="BB6" s="192">
        <f>'2.CO2-Sector'!BB5/1000</f>
        <v>1110.1421208946153</v>
      </c>
      <c r="BC6" s="192">
        <f>'2.CO2-Sector'!BC5/1000</f>
        <v>1059.2900795788084</v>
      </c>
      <c r="BD6" s="192"/>
      <c r="BE6" s="192"/>
      <c r="BF6" s="1878"/>
      <c r="BG6" s="1888"/>
    </row>
    <row r="7" spans="1:59" s="1" customFormat="1" ht="15.75" customHeight="1">
      <c r="A7" s="198"/>
      <c r="U7" s="40" t="s">
        <v>154</v>
      </c>
      <c r="V7" s="205" t="s">
        <v>982</v>
      </c>
      <c r="W7" s="198"/>
      <c r="X7" s="1183" t="s">
        <v>983</v>
      </c>
      <c r="Y7" s="1185" t="s">
        <v>984</v>
      </c>
      <c r="Z7" s="193"/>
      <c r="AA7" s="193">
        <f t="shared" ref="AA7:AR7" si="4">AA5/AA9*10^3</f>
        <v>2.8269463925503082</v>
      </c>
      <c r="AB7" s="193">
        <f t="shared" si="4"/>
        <v>2.7877027786110928</v>
      </c>
      <c r="AC7" s="193">
        <f t="shared" si="4"/>
        <v>2.7951759160259368</v>
      </c>
      <c r="AD7" s="193">
        <f t="shared" si="4"/>
        <v>2.8029959826534459</v>
      </c>
      <c r="AE7" s="193">
        <f t="shared" si="4"/>
        <v>2.8868246525628853</v>
      </c>
      <c r="AF7" s="193">
        <f t="shared" si="4"/>
        <v>2.8224330245193148</v>
      </c>
      <c r="AG7" s="193">
        <f t="shared" si="4"/>
        <v>2.769915526025887</v>
      </c>
      <c r="AH7" s="193">
        <f t="shared" si="4"/>
        <v>2.7538080197382997</v>
      </c>
      <c r="AI7" s="193">
        <f t="shared" si="4"/>
        <v>2.6892380785186343</v>
      </c>
      <c r="AJ7" s="193">
        <f t="shared" si="4"/>
        <v>2.7516339339350231</v>
      </c>
      <c r="AK7" s="193">
        <f t="shared" si="4"/>
        <v>2.734004231784458</v>
      </c>
      <c r="AL7" s="193">
        <f t="shared" si="4"/>
        <v>2.7157686955744773</v>
      </c>
      <c r="AM7" s="193">
        <f t="shared" si="4"/>
        <v>2.7541022733727227</v>
      </c>
      <c r="AN7" s="193">
        <f t="shared" si="4"/>
        <v>2.718356095164209</v>
      </c>
      <c r="AO7" s="193">
        <f t="shared" si="4"/>
        <v>2.6630914225064695</v>
      </c>
      <c r="AP7" s="193">
        <f t="shared" si="4"/>
        <v>2.6257535349835206</v>
      </c>
      <c r="AQ7" s="193">
        <f t="shared" si="4"/>
        <v>2.5427967064794128</v>
      </c>
      <c r="AR7" s="193">
        <f t="shared" si="4"/>
        <v>2.5829594440528578</v>
      </c>
      <c r="AS7" s="193">
        <f t="shared" ref="AS7:AX7" si="5">AS5/AS9*10^3</f>
        <v>2.5295432016021042</v>
      </c>
      <c r="AT7" s="193">
        <f t="shared" si="5"/>
        <v>2.4404047353109406</v>
      </c>
      <c r="AU7" s="193">
        <f t="shared" si="5"/>
        <v>2.4673527749562725</v>
      </c>
      <c r="AV7" s="193">
        <f t="shared" si="5"/>
        <v>2.5570871292376931</v>
      </c>
      <c r="AW7" s="193">
        <f t="shared" si="5"/>
        <v>2.618887977814603</v>
      </c>
      <c r="AX7" s="193">
        <f t="shared" si="5"/>
        <v>2.5694779865101021</v>
      </c>
      <c r="AY7" s="193">
        <f>AY5/AY9*10^3</f>
        <v>2.4774001320271384</v>
      </c>
      <c r="AZ7" s="193">
        <f>AZ5/AZ9*10^3</f>
        <v>2.3682856253501678</v>
      </c>
      <c r="BA7" s="193">
        <f>BA5/BA9*10^3</f>
        <v>2.3089543272580917</v>
      </c>
      <c r="BB7" s="193">
        <f t="shared" ref="BB7:BC7" si="6">BB5/BB9*10^3</f>
        <v>2.2362640261583686</v>
      </c>
      <c r="BC7" s="193">
        <f t="shared" si="6"/>
        <v>2.1319457735351444</v>
      </c>
      <c r="BD7" s="193"/>
      <c r="BE7" s="193"/>
      <c r="BF7" s="1879"/>
      <c r="BG7" s="1889"/>
    </row>
    <row r="8" spans="1:59" s="1" customFormat="1" ht="15.75" customHeight="1">
      <c r="A8" s="198"/>
      <c r="U8" s="40" t="s">
        <v>155</v>
      </c>
      <c r="V8" s="205" t="s">
        <v>982</v>
      </c>
      <c r="W8" s="198"/>
      <c r="X8" s="1183" t="s">
        <v>985</v>
      </c>
      <c r="Y8" s="1185" t="s">
        <v>984</v>
      </c>
      <c r="Z8" s="193"/>
      <c r="AA8" s="193">
        <f t="shared" ref="AA8:AQ8" si="7">AA6/AA9*10^3</f>
        <v>2.5930374759440573</v>
      </c>
      <c r="AB8" s="193">
        <f t="shared" si="7"/>
        <v>2.5564122696031357</v>
      </c>
      <c r="AC8" s="193">
        <f t="shared" si="7"/>
        <v>2.5616860493468274</v>
      </c>
      <c r="AD8" s="193">
        <f t="shared" si="7"/>
        <v>2.5733569301231589</v>
      </c>
      <c r="AE8" s="193">
        <f t="shared" si="7"/>
        <v>2.6490383621344349</v>
      </c>
      <c r="AF8" s="193">
        <f t="shared" si="7"/>
        <v>2.5898160506218404</v>
      </c>
      <c r="AG8" s="193">
        <f t="shared" si="7"/>
        <v>2.5411368456376291</v>
      </c>
      <c r="AH8" s="193">
        <f t="shared" si="7"/>
        <v>2.5274805070900306</v>
      </c>
      <c r="AI8" s="193">
        <f t="shared" si="7"/>
        <v>2.4748381500536807</v>
      </c>
      <c r="AJ8" s="193">
        <f t="shared" si="7"/>
        <v>2.5381271155916392</v>
      </c>
      <c r="AK8" s="193">
        <f t="shared" si="7"/>
        <v>2.5212064411395798</v>
      </c>
      <c r="AL8" s="193">
        <f t="shared" si="7"/>
        <v>2.506480041103976</v>
      </c>
      <c r="AM8" s="193">
        <f t="shared" si="7"/>
        <v>2.552325339675479</v>
      </c>
      <c r="AN8" s="193">
        <f t="shared" si="7"/>
        <v>2.5209966792977512</v>
      </c>
      <c r="AO8" s="193">
        <f t="shared" si="7"/>
        <v>2.4710896737821928</v>
      </c>
      <c r="AP8" s="193">
        <f t="shared" si="7"/>
        <v>2.4374770644605266</v>
      </c>
      <c r="AQ8" s="193">
        <f t="shared" si="7"/>
        <v>2.3601098396304425</v>
      </c>
      <c r="AR8" s="193">
        <f t="shared" ref="AR8:AW8" si="8">AR6/AR9*10^3</f>
        <v>2.4028875976123452</v>
      </c>
      <c r="AS8" s="193">
        <f t="shared" si="8"/>
        <v>2.3500935164658769</v>
      </c>
      <c r="AT8" s="193">
        <f t="shared" si="8"/>
        <v>2.2770414966012273</v>
      </c>
      <c r="AU8" s="193">
        <f t="shared" si="8"/>
        <v>2.3062092583110561</v>
      </c>
      <c r="AV8" s="193">
        <f t="shared" si="8"/>
        <v>2.3986125780623651</v>
      </c>
      <c r="AW8" s="193">
        <f t="shared" si="8"/>
        <v>2.4579545374087695</v>
      </c>
      <c r="AX8" s="193">
        <f t="shared" ref="AX8:BA8" si="9">AX6/AX9*10^3</f>
        <v>2.4101357546680555</v>
      </c>
      <c r="AY8" s="193">
        <f t="shared" si="9"/>
        <v>2.3205929848751885</v>
      </c>
      <c r="AZ8" s="193">
        <f t="shared" si="9"/>
        <v>2.2155084870780941</v>
      </c>
      <c r="BA8" s="193">
        <f t="shared" si="9"/>
        <v>2.1581229703956373</v>
      </c>
      <c r="BB8" s="193">
        <f t="shared" ref="BB8:BC8" si="10">BB6/BB9*10^3</f>
        <v>2.0866532954274222</v>
      </c>
      <c r="BC8" s="193">
        <f t="shared" si="10"/>
        <v>1.9849237317417974</v>
      </c>
      <c r="BD8" s="193"/>
      <c r="BE8" s="193"/>
      <c r="BF8" s="1879"/>
      <c r="BG8" s="1889"/>
    </row>
    <row r="9" spans="1:59" s="1" customFormat="1" ht="63.75" customHeight="1">
      <c r="A9" s="198"/>
      <c r="U9" s="40" t="s">
        <v>1386</v>
      </c>
      <c r="V9" s="205" t="s">
        <v>156</v>
      </c>
      <c r="W9" s="198"/>
      <c r="X9" s="1183" t="s">
        <v>1355</v>
      </c>
      <c r="Y9" s="1186" t="s">
        <v>627</v>
      </c>
      <c r="Z9" s="195"/>
      <c r="AA9" s="195">
        <v>411707</v>
      </c>
      <c r="AB9" s="195">
        <v>421620.6</v>
      </c>
      <c r="AC9" s="195">
        <v>423870.1</v>
      </c>
      <c r="AD9" s="195">
        <v>420074.5</v>
      </c>
      <c r="AE9" s="195">
        <v>426889.1</v>
      </c>
      <c r="AF9" s="195">
        <v>440974.2</v>
      </c>
      <c r="AG9" s="195">
        <v>453653.1</v>
      </c>
      <c r="AH9" s="195">
        <v>453794.6</v>
      </c>
      <c r="AI9" s="195">
        <v>449786.4</v>
      </c>
      <c r="AJ9" s="195">
        <v>452884.6</v>
      </c>
      <c r="AK9" s="195">
        <v>464182.6</v>
      </c>
      <c r="AL9" s="195">
        <v>461747.20000000001</v>
      </c>
      <c r="AM9" s="195">
        <v>465846.1</v>
      </c>
      <c r="AN9" s="195">
        <v>474930.5</v>
      </c>
      <c r="AO9" s="195">
        <v>482962</v>
      </c>
      <c r="AP9" s="195">
        <v>492526.1</v>
      </c>
      <c r="AQ9" s="195">
        <v>499433.4</v>
      </c>
      <c r="AR9" s="195">
        <v>505429.1</v>
      </c>
      <c r="AS9" s="195">
        <v>488074.7</v>
      </c>
      <c r="AT9" s="195">
        <v>477431.6</v>
      </c>
      <c r="AU9" s="195">
        <v>493029.7</v>
      </c>
      <c r="AV9" s="195">
        <v>495280.1</v>
      </c>
      <c r="AW9" s="195">
        <v>499323.9</v>
      </c>
      <c r="AX9" s="195">
        <v>512534.7</v>
      </c>
      <c r="AY9" s="195">
        <v>510704</v>
      </c>
      <c r="AZ9" s="195">
        <v>517223.3</v>
      </c>
      <c r="BA9" s="195">
        <v>522000.4</v>
      </c>
      <c r="BB9" s="195">
        <v>532020.4</v>
      </c>
      <c r="BC9" s="195">
        <v>533667.9</v>
      </c>
      <c r="BD9" s="195"/>
      <c r="BE9" s="195"/>
      <c r="BF9" s="1890"/>
      <c r="BG9" s="1884"/>
    </row>
    <row r="10" spans="1:59" s="1447" customFormat="1" ht="93" customHeight="1">
      <c r="U10" s="1993" t="s">
        <v>1356</v>
      </c>
      <c r="V10" s="1994"/>
      <c r="X10" s="1992" t="s">
        <v>1379</v>
      </c>
      <c r="Y10" s="1992"/>
      <c r="Z10" s="1892"/>
      <c r="AA10" s="1892"/>
      <c r="AB10" s="1892"/>
      <c r="AC10" s="1892"/>
      <c r="AD10" s="1892"/>
      <c r="AE10" s="1892"/>
      <c r="AF10" s="1892"/>
      <c r="AG10" s="1892"/>
      <c r="AH10" s="1892"/>
      <c r="AI10" s="1892"/>
      <c r="AJ10" s="1892"/>
      <c r="AK10" s="1892"/>
      <c r="AL10" s="1892"/>
      <c r="AM10" s="1892"/>
      <c r="AN10" s="1892"/>
      <c r="AO10" s="1892"/>
      <c r="AP10" s="1892"/>
      <c r="AQ10" s="1892"/>
      <c r="AR10" s="1892"/>
      <c r="AS10" s="1892"/>
      <c r="AT10" s="1892"/>
      <c r="AU10" s="1892"/>
      <c r="AV10" s="1892"/>
      <c r="AW10" s="1892"/>
      <c r="AX10" s="1892"/>
      <c r="AY10" s="1892"/>
      <c r="AZ10" s="1892"/>
      <c r="BA10" s="1892"/>
      <c r="BB10" s="1892"/>
      <c r="BC10" s="1892"/>
      <c r="BD10" s="1892"/>
      <c r="BE10" s="1892"/>
      <c r="BF10" s="1893"/>
      <c r="BG10" s="1893"/>
    </row>
    <row r="11" spans="1:59" s="198" customFormat="1">
      <c r="U11" s="380"/>
      <c r="V11" s="1883"/>
      <c r="X11" s="380"/>
      <c r="Y11" s="1885"/>
      <c r="Z11" s="1886"/>
      <c r="AA11" s="1886"/>
      <c r="AB11" s="1886"/>
      <c r="AC11" s="1886"/>
      <c r="AD11" s="1886"/>
      <c r="AE11" s="1886"/>
      <c r="AF11" s="1886"/>
      <c r="AG11" s="1886"/>
      <c r="AH11" s="1886"/>
      <c r="AI11" s="1886"/>
      <c r="AJ11" s="1886"/>
      <c r="AK11" s="1886"/>
      <c r="AL11" s="1886"/>
      <c r="AM11" s="1886"/>
      <c r="AN11" s="1886"/>
      <c r="AO11" s="1886"/>
      <c r="AP11" s="1886"/>
      <c r="AQ11" s="1886"/>
      <c r="AR11" s="1886"/>
      <c r="AS11" s="1886"/>
      <c r="AT11" s="1886"/>
      <c r="AU11" s="1886"/>
      <c r="AV11" s="1886"/>
      <c r="AW11" s="1886"/>
      <c r="AX11" s="1886"/>
      <c r="AY11" s="1886"/>
      <c r="AZ11" s="1886"/>
      <c r="BA11" s="1886"/>
      <c r="BB11" s="1886"/>
      <c r="BC11" s="1886"/>
      <c r="BD11" s="1886"/>
      <c r="BE11" s="1886"/>
      <c r="BF11" s="1887"/>
      <c r="BG11" s="1887"/>
    </row>
    <row r="12" spans="1:59" s="198" customFormat="1">
      <c r="U12" s="380"/>
      <c r="V12" s="1883"/>
      <c r="X12" s="380"/>
      <c r="Y12" s="1885"/>
      <c r="Z12" s="1886"/>
      <c r="AA12" s="1886"/>
      <c r="AB12" s="1886"/>
      <c r="AC12" s="1886"/>
      <c r="AD12" s="1886"/>
      <c r="AE12" s="1886"/>
      <c r="AF12" s="1886"/>
      <c r="AG12" s="1886"/>
      <c r="AH12" s="1886"/>
      <c r="AI12" s="1886"/>
      <c r="AJ12" s="1886"/>
      <c r="AK12" s="1886"/>
      <c r="AL12" s="1886"/>
      <c r="AM12" s="1886"/>
      <c r="AN12" s="1886"/>
      <c r="AO12" s="1886"/>
      <c r="AP12" s="1886"/>
      <c r="AQ12" s="1886"/>
      <c r="AR12" s="1886"/>
      <c r="AS12" s="1886"/>
      <c r="AT12" s="1886"/>
      <c r="AU12" s="1886"/>
      <c r="AV12" s="1886"/>
      <c r="AW12" s="1886"/>
      <c r="AX12" s="1886"/>
      <c r="AY12" s="1886"/>
      <c r="AZ12" s="1886"/>
      <c r="BA12" s="1886"/>
      <c r="BB12" s="1886"/>
      <c r="BC12" s="1886"/>
      <c r="BD12" s="1886"/>
      <c r="BE12" s="1886"/>
      <c r="BF12" s="1887"/>
      <c r="BG12" s="1887"/>
    </row>
    <row r="13" spans="1:59" s="1" customFormat="1">
      <c r="A13" s="198"/>
      <c r="V13" s="198"/>
      <c r="W13" s="198"/>
      <c r="Y13" s="24"/>
      <c r="Z13" s="24"/>
      <c r="AA13" s="24"/>
      <c r="AB13" s="24"/>
      <c r="AC13" s="24"/>
      <c r="AD13" s="24"/>
      <c r="AE13" s="24"/>
      <c r="AF13" s="24"/>
      <c r="AG13" s="24"/>
      <c r="AH13" s="24"/>
      <c r="AI13" s="24"/>
      <c r="AJ13" s="24"/>
      <c r="AK13" s="24"/>
      <c r="AL13" s="24"/>
      <c r="AM13" s="24"/>
      <c r="AN13" s="24"/>
      <c r="AO13" s="24"/>
      <c r="AP13" s="24"/>
      <c r="AQ13" s="24"/>
      <c r="AR13" s="206"/>
      <c r="AS13" s="206"/>
      <c r="AT13" s="24"/>
      <c r="AU13" s="24"/>
      <c r="AV13" s="24"/>
      <c r="AW13" s="24"/>
      <c r="AX13" s="24"/>
      <c r="AY13" s="24"/>
      <c r="AZ13" s="24"/>
      <c r="BA13" s="24"/>
      <c r="BB13" s="24"/>
      <c r="BC13" s="24"/>
      <c r="BD13" s="24"/>
      <c r="BE13" s="24"/>
    </row>
    <row r="14" spans="1:59" s="1" customFormat="1">
      <c r="A14" s="198"/>
      <c r="U14" s="1" t="s">
        <v>157</v>
      </c>
      <c r="V14" s="198"/>
      <c r="W14" s="198"/>
      <c r="X14" s="1" t="s">
        <v>986</v>
      </c>
      <c r="AE14" s="196"/>
      <c r="AF14" s="196"/>
      <c r="AG14" s="196"/>
      <c r="AH14" s="196"/>
      <c r="AI14" s="196"/>
      <c r="AJ14" s="196"/>
      <c r="AK14" s="196"/>
      <c r="AL14" s="196"/>
      <c r="AM14" s="196"/>
      <c r="AN14" s="196"/>
      <c r="AO14" s="196"/>
      <c r="AP14" s="196"/>
      <c r="AQ14" s="196"/>
      <c r="AR14" s="196"/>
      <c r="AS14" s="196"/>
    </row>
    <row r="15" spans="1:59" s="1" customFormat="1">
      <c r="A15" s="198"/>
      <c r="U15" s="1022"/>
      <c r="V15" s="39"/>
      <c r="W15" s="198"/>
      <c r="X15" s="1022"/>
      <c r="Y15" s="1021"/>
      <c r="Z15" s="194"/>
      <c r="AA15" s="10">
        <v>1990</v>
      </c>
      <c r="AB15" s="10">
        <f t="shared" ref="AB15:BA15" si="11">AA15+1</f>
        <v>1991</v>
      </c>
      <c r="AC15" s="10">
        <f t="shared" si="11"/>
        <v>1992</v>
      </c>
      <c r="AD15" s="10">
        <f t="shared" si="11"/>
        <v>1993</v>
      </c>
      <c r="AE15" s="10">
        <f t="shared" si="11"/>
        <v>1994</v>
      </c>
      <c r="AF15" s="10">
        <f t="shared" si="11"/>
        <v>1995</v>
      </c>
      <c r="AG15" s="10">
        <f t="shared" si="11"/>
        <v>1996</v>
      </c>
      <c r="AH15" s="10">
        <f t="shared" si="11"/>
        <v>1997</v>
      </c>
      <c r="AI15" s="10">
        <f t="shared" si="11"/>
        <v>1998</v>
      </c>
      <c r="AJ15" s="10">
        <f t="shared" si="11"/>
        <v>1999</v>
      </c>
      <c r="AK15" s="10">
        <f t="shared" si="11"/>
        <v>2000</v>
      </c>
      <c r="AL15" s="10">
        <f t="shared" si="11"/>
        <v>2001</v>
      </c>
      <c r="AM15" s="10">
        <f t="shared" si="11"/>
        <v>2002</v>
      </c>
      <c r="AN15" s="10">
        <f t="shared" si="11"/>
        <v>2003</v>
      </c>
      <c r="AO15" s="10">
        <f t="shared" si="11"/>
        <v>2004</v>
      </c>
      <c r="AP15" s="10">
        <f t="shared" si="11"/>
        <v>2005</v>
      </c>
      <c r="AQ15" s="10">
        <f>AP15+1</f>
        <v>2006</v>
      </c>
      <c r="AR15" s="10">
        <f>AQ15+1</f>
        <v>2007</v>
      </c>
      <c r="AS15" s="10">
        <f>AR15+1</f>
        <v>2008</v>
      </c>
      <c r="AT15" s="10">
        <f t="shared" si="11"/>
        <v>2009</v>
      </c>
      <c r="AU15" s="10">
        <f>AT15+1</f>
        <v>2010</v>
      </c>
      <c r="AV15" s="10">
        <f>AU15+1</f>
        <v>2011</v>
      </c>
      <c r="AW15" s="10">
        <f>AV15+1</f>
        <v>2012</v>
      </c>
      <c r="AX15" s="10">
        <f>AW15+1</f>
        <v>2013</v>
      </c>
      <c r="AY15" s="10">
        <f t="shared" si="11"/>
        <v>2014</v>
      </c>
      <c r="AZ15" s="10">
        <f t="shared" si="11"/>
        <v>2015</v>
      </c>
      <c r="BA15" s="10">
        <f t="shared" si="11"/>
        <v>2016</v>
      </c>
      <c r="BB15" s="10">
        <f>BA15+1</f>
        <v>2017</v>
      </c>
      <c r="BC15" s="10">
        <f t="shared" ref="BC15" si="12">BB15+1</f>
        <v>2018</v>
      </c>
      <c r="BD15" s="10">
        <f t="shared" ref="BD15" si="13">BC15+1</f>
        <v>2019</v>
      </c>
      <c r="BE15" s="10">
        <f t="shared" ref="BE15" si="14">BD15+1</f>
        <v>2020</v>
      </c>
    </row>
    <row r="16" spans="1:59" s="1" customFormat="1" ht="15.75" customHeight="1">
      <c r="A16" s="198"/>
      <c r="U16" s="1920" t="s">
        <v>158</v>
      </c>
      <c r="V16" s="1857"/>
      <c r="W16" s="198"/>
      <c r="X16" s="1855" t="s">
        <v>987</v>
      </c>
      <c r="Y16" s="1857"/>
      <c r="Z16" s="71"/>
      <c r="AA16" s="235"/>
      <c r="AB16" s="15">
        <f>AB5/$AA5-1</f>
        <v>9.8630122034857326E-3</v>
      </c>
      <c r="AC16" s="15">
        <f t="shared" ref="AC16:AG16" si="15">AC5/$AA5-1</f>
        <v>1.797263575221697E-2</v>
      </c>
      <c r="AD16" s="15">
        <f t="shared" si="15"/>
        <v>1.1679547729325002E-2</v>
      </c>
      <c r="AE16" s="15">
        <f t="shared" si="15"/>
        <v>5.8838312225510947E-2</v>
      </c>
      <c r="AF16" s="15">
        <f t="shared" si="15"/>
        <v>6.9377400882806528E-2</v>
      </c>
      <c r="AG16" s="15">
        <f t="shared" si="15"/>
        <v>7.9653963465988076E-2</v>
      </c>
      <c r="AH16" s="15">
        <f t="shared" ref="AH16:BA16" si="16">AH5/$AA5-1</f>
        <v>7.3710400336576942E-2</v>
      </c>
      <c r="AI16" s="15">
        <f t="shared" si="16"/>
        <v>3.9273246611999379E-2</v>
      </c>
      <c r="AJ16" s="15">
        <f t="shared" si="16"/>
        <v>7.0711298696976455E-2</v>
      </c>
      <c r="AK16" s="15">
        <f t="shared" si="16"/>
        <v>9.0390891774159599E-2</v>
      </c>
      <c r="AL16" s="15">
        <f t="shared" si="16"/>
        <v>7.7435359959816097E-2</v>
      </c>
      <c r="AM16" s="15">
        <f t="shared" si="16"/>
        <v>0.10234288562532812</v>
      </c>
      <c r="AN16" s="15">
        <f t="shared" si="16"/>
        <v>0.10925292832684064</v>
      </c>
      <c r="AO16" s="15">
        <f t="shared" si="16"/>
        <v>0.10507871234595312</v>
      </c>
      <c r="AP16" s="15">
        <f t="shared" si="16"/>
        <v>0.11116200905267082</v>
      </c>
      <c r="AQ16" s="15">
        <f t="shared" si="16"/>
        <v>9.114734152192927E-2</v>
      </c>
      <c r="AR16" s="15">
        <f t="shared" si="16"/>
        <v>0.12168782457371807</v>
      </c>
      <c r="AS16" s="15">
        <f t="shared" si="16"/>
        <v>6.0773283027260705E-2</v>
      </c>
      <c r="AT16" s="15">
        <f t="shared" si="16"/>
        <v>1.0763359264476247E-3</v>
      </c>
      <c r="AU16" s="15">
        <f t="shared" si="16"/>
        <v>4.5197845504704404E-2</v>
      </c>
      <c r="AV16" s="15">
        <f t="shared" si="16"/>
        <v>8.8154546176216986E-2</v>
      </c>
      <c r="AW16" s="15">
        <f t="shared" si="16"/>
        <v>0.12355271056046169</v>
      </c>
      <c r="AX16" s="15">
        <f t="shared" si="16"/>
        <v>0.13152030264275805</v>
      </c>
      <c r="AY16" s="15">
        <f t="shared" si="16"/>
        <v>8.7075209012053012E-2</v>
      </c>
      <c r="AZ16" s="15">
        <f t="shared" si="16"/>
        <v>5.2461785438893571E-2</v>
      </c>
      <c r="BA16" s="15">
        <f t="shared" si="16"/>
        <v>3.557213026988193E-2</v>
      </c>
      <c r="BB16" s="15">
        <f t="shared" ref="BB16" si="17">BB5/$AA5-1</f>
        <v>2.2222742104417215E-2</v>
      </c>
      <c r="BC16" s="15">
        <f t="shared" ref="BC16:BE16" si="18">BC5/$AA5-1</f>
        <v>-2.2444528467273184E-2</v>
      </c>
      <c r="BD16" s="15">
        <f t="shared" si="18"/>
        <v>-1</v>
      </c>
      <c r="BE16" s="15">
        <f t="shared" si="18"/>
        <v>-1</v>
      </c>
      <c r="BF16" s="225"/>
      <c r="BG16" s="225"/>
    </row>
    <row r="17" spans="1:59" s="1" customFormat="1" ht="15.75" customHeight="1">
      <c r="A17" s="198"/>
      <c r="U17" s="1855" t="s">
        <v>153</v>
      </c>
      <c r="V17" s="1857"/>
      <c r="W17" s="198"/>
      <c r="X17" s="1855" t="s">
        <v>988</v>
      </c>
      <c r="Y17" s="1857"/>
      <c r="Z17" s="71"/>
      <c r="AA17" s="235"/>
      <c r="AB17" s="15">
        <f>AB6/$AA6-1</f>
        <v>9.6147125670218436E-3</v>
      </c>
      <c r="AC17" s="15">
        <f t="shared" ref="AC17:AG17" si="19">AC6/$AA6-1</f>
        <v>1.7095284688415147E-2</v>
      </c>
      <c r="AD17" s="15">
        <f t="shared" si="19"/>
        <v>1.2579900614407391E-2</v>
      </c>
      <c r="AE17" s="15">
        <f t="shared" si="19"/>
        <v>5.926901523100736E-2</v>
      </c>
      <c r="AF17" s="15">
        <f t="shared" si="19"/>
        <v>6.975679699002213E-2</v>
      </c>
      <c r="AG17" s="15">
        <f t="shared" si="19"/>
        <v>7.9828763751554677E-2</v>
      </c>
      <c r="AH17" s="15">
        <f t="shared" ref="AH17:BA17" si="20">AH6/$AA6-1</f>
        <v>7.4360651461032878E-2</v>
      </c>
      <c r="AI17" s="15">
        <f t="shared" si="20"/>
        <v>4.2692086007913632E-2</v>
      </c>
      <c r="AJ17" s="15">
        <f t="shared" si="20"/>
        <v>7.6722720273966871E-2</v>
      </c>
      <c r="AK17" s="15">
        <f t="shared" si="20"/>
        <v>9.6226307601168681E-2</v>
      </c>
      <c r="AL17" s="15">
        <f t="shared" si="20"/>
        <v>8.4105322762046519E-2</v>
      </c>
      <c r="AM17" s="15">
        <f t="shared" si="20"/>
        <v>0.1137339324120672</v>
      </c>
      <c r="AN17" s="15">
        <f t="shared" si="20"/>
        <v>0.12151552509854513</v>
      </c>
      <c r="AO17" s="15">
        <f t="shared" si="20"/>
        <v>0.11790377476845659</v>
      </c>
      <c r="AP17" s="15">
        <f t="shared" si="20"/>
        <v>0.12453439405228495</v>
      </c>
      <c r="AQ17" s="15">
        <f t="shared" si="20"/>
        <v>0.10411104335428845</v>
      </c>
      <c r="AR17" s="15">
        <f t="shared" si="20"/>
        <v>0.13761852107105166</v>
      </c>
      <c r="AS17" s="15">
        <f t="shared" si="20"/>
        <v>7.4420771356967119E-2</v>
      </c>
      <c r="AT17" s="15">
        <f t="shared" si="20"/>
        <v>1.8321846902336736E-2</v>
      </c>
      <c r="AU17" s="15">
        <f t="shared" si="20"/>
        <v>6.5061653421495169E-2</v>
      </c>
      <c r="AV17" s="15">
        <f t="shared" si="20"/>
        <v>0.11279186181039202</v>
      </c>
      <c r="AW17" s="15">
        <f t="shared" si="20"/>
        <v>0.14963282420240631</v>
      </c>
      <c r="AX17" s="15">
        <f t="shared" si="20"/>
        <v>0.15709158363260545</v>
      </c>
      <c r="AY17" s="15">
        <f t="shared" si="20"/>
        <v>0.11012322809766739</v>
      </c>
      <c r="AZ17" s="15">
        <f t="shared" si="20"/>
        <v>7.3382361311867372E-2</v>
      </c>
      <c r="BA17" s="15">
        <f t="shared" si="20"/>
        <v>5.5236922059620053E-2</v>
      </c>
      <c r="BB17" s="15">
        <f t="shared" ref="BB17" si="21">BB6/$AA6-1</f>
        <v>3.9875955478501313E-2</v>
      </c>
      <c r="BC17" s="15">
        <f t="shared" ref="BC17:BE17" si="22">BC6/$AA6-1</f>
        <v>-7.7574187138889084E-3</v>
      </c>
      <c r="BD17" s="15">
        <f t="shared" si="22"/>
        <v>-1</v>
      </c>
      <c r="BE17" s="15">
        <f t="shared" si="22"/>
        <v>-1</v>
      </c>
      <c r="BF17" s="225"/>
      <c r="BG17" s="225"/>
    </row>
    <row r="18" spans="1:59" s="1" customFormat="1" ht="15.75" customHeight="1">
      <c r="A18" s="198"/>
      <c r="U18" s="1855" t="s">
        <v>154</v>
      </c>
      <c r="V18" s="1857"/>
      <c r="W18" s="198"/>
      <c r="X18" s="1855" t="s">
        <v>989</v>
      </c>
      <c r="Y18" s="1857"/>
      <c r="Z18" s="71"/>
      <c r="AA18" s="235"/>
      <c r="AB18" s="15">
        <f>AB7/$AA7-1</f>
        <v>-1.3881980232321345E-2</v>
      </c>
      <c r="AC18" s="15">
        <f t="shared" ref="AC18:AG18" si="23">AC7/$AA7-1</f>
        <v>-1.1238443222020167E-2</v>
      </c>
      <c r="AD18" s="15">
        <f t="shared" si="23"/>
        <v>-8.4721839649940511E-3</v>
      </c>
      <c r="AE18" s="15">
        <f t="shared" si="23"/>
        <v>2.1181250613867553E-2</v>
      </c>
      <c r="AF18" s="15">
        <f t="shared" si="23"/>
        <v>-1.5965523940910664E-3</v>
      </c>
      <c r="AG18" s="15">
        <f t="shared" si="23"/>
        <v>-2.0174017687322077E-2</v>
      </c>
      <c r="AH18" s="15">
        <f t="shared" ref="AH18:BA18" si="24">AH7/$AA7-1</f>
        <v>-2.5871864073809814E-2</v>
      </c>
      <c r="AI18" s="15">
        <f t="shared" si="24"/>
        <v>-4.8712743331309261E-2</v>
      </c>
      <c r="AJ18" s="15">
        <f t="shared" si="24"/>
        <v>-2.6640922096631159E-2</v>
      </c>
      <c r="AK18" s="15">
        <f t="shared" si="24"/>
        <v>-3.287722788475067E-2</v>
      </c>
      <c r="AL18" s="15">
        <f t="shared" si="24"/>
        <v>-3.9327840552198401E-2</v>
      </c>
      <c r="AM18" s="15">
        <f t="shared" si="24"/>
        <v>-2.5767775211283594E-2</v>
      </c>
      <c r="AN18" s="15">
        <f t="shared" si="24"/>
        <v>-3.8412577497847544E-2</v>
      </c>
      <c r="AO18" s="15">
        <f t="shared" si="24"/>
        <v>-5.7961824276412388E-2</v>
      </c>
      <c r="AP18" s="15">
        <f t="shared" si="24"/>
        <v>-7.1169675554152656E-2</v>
      </c>
      <c r="AQ18" s="15">
        <f t="shared" si="24"/>
        <v>-0.1005147061931202</v>
      </c>
      <c r="AR18" s="15">
        <f t="shared" si="24"/>
        <v>-8.6307596472439463E-2</v>
      </c>
      <c r="AS18" s="15">
        <f t="shared" si="24"/>
        <v>-0.10520298217608004</v>
      </c>
      <c r="AT18" s="15">
        <f t="shared" si="24"/>
        <v>-0.13673469658214921</v>
      </c>
      <c r="AU18" s="15">
        <f t="shared" si="24"/>
        <v>-0.12720213532936187</v>
      </c>
      <c r="AV18" s="15">
        <f t="shared" si="24"/>
        <v>-9.545963235233601E-2</v>
      </c>
      <c r="AW18" s="15">
        <f t="shared" si="24"/>
        <v>-7.3598287991590405E-2</v>
      </c>
      <c r="AX18" s="15">
        <f t="shared" si="24"/>
        <v>-9.1076508107369114E-2</v>
      </c>
      <c r="AY18" s="15">
        <f t="shared" si="24"/>
        <v>-0.12364799751573263</v>
      </c>
      <c r="AZ18" s="15">
        <f t="shared" si="24"/>
        <v>-0.16224600806326683</v>
      </c>
      <c r="BA18" s="15">
        <f t="shared" si="24"/>
        <v>-0.18323377714457256</v>
      </c>
      <c r="BB18" s="15">
        <f t="shared" ref="BB18" si="25">BB7/$AA7-1</f>
        <v>-0.20894714096755829</v>
      </c>
      <c r="BC18" s="15">
        <f t="shared" ref="BC18:BE18" si="26">BC7/$AA7-1</f>
        <v>-0.24584853142127483</v>
      </c>
      <c r="BD18" s="15">
        <f t="shared" si="26"/>
        <v>-1</v>
      </c>
      <c r="BE18" s="15">
        <f t="shared" si="26"/>
        <v>-1</v>
      </c>
      <c r="BF18" s="225"/>
      <c r="BG18" s="225"/>
    </row>
    <row r="19" spans="1:59" s="1" customFormat="1" ht="15.75" customHeight="1">
      <c r="A19" s="198"/>
      <c r="U19" s="1855" t="s">
        <v>159</v>
      </c>
      <c r="V19" s="1857"/>
      <c r="W19" s="198"/>
      <c r="X19" s="1855" t="s">
        <v>990</v>
      </c>
      <c r="Y19" s="1857"/>
      <c r="Z19" s="71"/>
      <c r="AA19" s="235"/>
      <c r="AB19" s="15">
        <f>AB8/$AA8-1</f>
        <v>-1.4124441578919789E-2</v>
      </c>
      <c r="AC19" s="15">
        <f t="shared" ref="AC19:AG19" si="27">AC8/$AA8-1</f>
        <v>-1.2090618391782271E-2</v>
      </c>
      <c r="AD19" s="15">
        <f t="shared" si="27"/>
        <v>-7.5897652862626508E-3</v>
      </c>
      <c r="AE19" s="15">
        <f t="shared" si="27"/>
        <v>2.1596635879699067E-2</v>
      </c>
      <c r="AF19" s="15">
        <f t="shared" si="27"/>
        <v>-1.242336584836301E-3</v>
      </c>
      <c r="AG19" s="15">
        <f t="shared" si="27"/>
        <v>-2.001537995031577E-2</v>
      </c>
      <c r="AH19" s="15">
        <f t="shared" ref="AH19:BA19" si="28">AH8/$AA8-1</f>
        <v>-2.5281921091463988E-2</v>
      </c>
      <c r="AI19" s="15">
        <f t="shared" si="28"/>
        <v>-4.5583346552808046E-2</v>
      </c>
      <c r="AJ19" s="15">
        <f t="shared" si="28"/>
        <v>-2.1176076652122733E-2</v>
      </c>
      <c r="AK19" s="15">
        <f t="shared" si="28"/>
        <v>-2.7701502763019525E-2</v>
      </c>
      <c r="AL19" s="15">
        <f t="shared" si="28"/>
        <v>-3.3380711093875748E-2</v>
      </c>
      <c r="AM19" s="15">
        <f t="shared" si="28"/>
        <v>-1.5700558378453855E-2</v>
      </c>
      <c r="AN19" s="15">
        <f t="shared" si="28"/>
        <v>-2.7782397020728711E-2</v>
      </c>
      <c r="AO19" s="15">
        <f t="shared" si="28"/>
        <v>-4.7028939339747278E-2</v>
      </c>
      <c r="AP19" s="15">
        <f t="shared" si="28"/>
        <v>-5.9991578574040916E-2</v>
      </c>
      <c r="AQ19" s="15">
        <f t="shared" si="28"/>
        <v>-8.9828102553285327E-2</v>
      </c>
      <c r="AR19" s="15">
        <f t="shared" si="28"/>
        <v>-7.3330941066512612E-2</v>
      </c>
      <c r="AS19" s="15">
        <f t="shared" si="28"/>
        <v>-9.3690878644062336E-2</v>
      </c>
      <c r="AT19" s="15">
        <f t="shared" si="28"/>
        <v>-0.12186325198704817</v>
      </c>
      <c r="AU19" s="15">
        <f t="shared" si="28"/>
        <v>-0.11061475983048585</v>
      </c>
      <c r="AV19" s="15">
        <f t="shared" si="28"/>
        <v>-7.4979594273278716E-2</v>
      </c>
      <c r="AW19" s="15">
        <f t="shared" si="28"/>
        <v>-5.2094479847850095E-2</v>
      </c>
      <c r="AX19" s="15">
        <f t="shared" si="28"/>
        <v>-7.0535703001905925E-2</v>
      </c>
      <c r="AY19" s="15">
        <f t="shared" si="28"/>
        <v>-0.10506770287601763</v>
      </c>
      <c r="AZ19" s="15">
        <f t="shared" si="28"/>
        <v>-0.14559334077056285</v>
      </c>
      <c r="BA19" s="15">
        <f t="shared" si="28"/>
        <v>-0.16772395678164231</v>
      </c>
      <c r="BB19" s="15">
        <f t="shared" ref="BB19" si="29">BB8/$AA8-1</f>
        <v>-0.19528610180702222</v>
      </c>
      <c r="BC19" s="15">
        <f t="shared" ref="BC19:BE19" si="30">BC8/$AA8-1</f>
        <v>-0.23451791570457792</v>
      </c>
      <c r="BD19" s="15">
        <f t="shared" si="30"/>
        <v>-1</v>
      </c>
      <c r="BE19" s="15">
        <f t="shared" si="30"/>
        <v>-1</v>
      </c>
      <c r="BF19" s="225"/>
      <c r="BG19" s="225"/>
    </row>
    <row r="20" spans="1:59" s="1" customFormat="1" ht="15.75" customHeight="1">
      <c r="A20" s="198"/>
      <c r="U20" s="1855" t="s">
        <v>991</v>
      </c>
      <c r="V20" s="1857"/>
      <c r="W20" s="198"/>
      <c r="X20" s="1855" t="s">
        <v>628</v>
      </c>
      <c r="Y20" s="1857"/>
      <c r="Z20" s="71"/>
      <c r="AA20" s="235"/>
      <c r="AB20" s="15">
        <f>AB9/$AA9-1</f>
        <v>2.407926025061502E-2</v>
      </c>
      <c r="AC20" s="15">
        <f t="shared" ref="AC20:AG20" si="31">AC9/$AA9-1</f>
        <v>2.9543097396935059E-2</v>
      </c>
      <c r="AD20" s="15">
        <f t="shared" si="31"/>
        <v>2.0323919680743874E-2</v>
      </c>
      <c r="AE20" s="15">
        <f t="shared" si="31"/>
        <v>3.6875982191218348E-2</v>
      </c>
      <c r="AF20" s="15">
        <f t="shared" si="31"/>
        <v>7.108744811237111E-2</v>
      </c>
      <c r="AG20" s="15">
        <f t="shared" si="31"/>
        <v>0.1018833782277202</v>
      </c>
      <c r="AH20" s="15">
        <f t="shared" ref="AH20:BA20" si="32">AH9/$AA9-1</f>
        <v>0.10222706925070502</v>
      </c>
      <c r="AI20" s="15">
        <f t="shared" si="32"/>
        <v>9.2491504880898301E-2</v>
      </c>
      <c r="AJ20" s="15">
        <f t="shared" si="32"/>
        <v>0.10001675949158018</v>
      </c>
      <c r="AK20" s="15">
        <f t="shared" si="32"/>
        <v>0.12745860527025288</v>
      </c>
      <c r="AL20" s="15">
        <f t="shared" si="32"/>
        <v>0.12154323341599738</v>
      </c>
      <c r="AM20" s="15">
        <f t="shared" si="32"/>
        <v>0.13149910008816934</v>
      </c>
      <c r="AN20" s="15">
        <f t="shared" si="32"/>
        <v>0.15356430665497545</v>
      </c>
      <c r="AO20" s="15">
        <f t="shared" si="32"/>
        <v>0.17307211196311933</v>
      </c>
      <c r="AP20" s="15">
        <f t="shared" si="32"/>
        <v>0.19630246753152125</v>
      </c>
      <c r="AQ20" s="15">
        <f t="shared" si="32"/>
        <v>0.21307969016800787</v>
      </c>
      <c r="AR20" s="15">
        <f t="shared" si="32"/>
        <v>0.22764271678645254</v>
      </c>
      <c r="AS20" s="15">
        <f t="shared" si="32"/>
        <v>0.18549040944166606</v>
      </c>
      <c r="AT20" s="15">
        <f t="shared" si="32"/>
        <v>0.15963925801601619</v>
      </c>
      <c r="AU20" s="15">
        <f t="shared" si="32"/>
        <v>0.19752566752569178</v>
      </c>
      <c r="AV20" s="15">
        <f t="shared" si="32"/>
        <v>0.20299169069265277</v>
      </c>
      <c r="AW20" s="15">
        <f t="shared" si="32"/>
        <v>0.21281372432336587</v>
      </c>
      <c r="AX20" s="15">
        <f t="shared" si="32"/>
        <v>0.24490159263748246</v>
      </c>
      <c r="AY20" s="15">
        <f t="shared" si="32"/>
        <v>0.24045498376272456</v>
      </c>
      <c r="AZ20" s="15">
        <f t="shared" si="32"/>
        <v>0.25628978861180407</v>
      </c>
      <c r="BA20" s="15">
        <f t="shared" si="32"/>
        <v>0.26789294328248014</v>
      </c>
      <c r="BB20" s="15">
        <f t="shared" ref="BB20" si="33">BB9/$AA9-1</f>
        <v>0.29223063975108521</v>
      </c>
      <c r="BC20" s="15">
        <f t="shared" ref="BC20:BE20" si="34">BC9/$AA9-1</f>
        <v>0.29623227197983026</v>
      </c>
      <c r="BD20" s="15">
        <f t="shared" si="34"/>
        <v>-1</v>
      </c>
      <c r="BE20" s="15">
        <f t="shared" si="34"/>
        <v>-1</v>
      </c>
      <c r="BF20" s="225"/>
      <c r="BG20" s="225"/>
    </row>
    <row r="21" spans="1:59" s="1" customFormat="1">
      <c r="A21" s="198"/>
      <c r="V21" s="207"/>
      <c r="W21" s="198"/>
    </row>
    <row r="22" spans="1:59" s="1" customFormat="1">
      <c r="A22" s="198"/>
      <c r="U22" s="1" t="s">
        <v>160</v>
      </c>
      <c r="V22" s="198"/>
      <c r="W22" s="198"/>
      <c r="X22" s="1" t="s">
        <v>992</v>
      </c>
    </row>
    <row r="23" spans="1:59" s="1" customFormat="1">
      <c r="A23" s="198"/>
      <c r="U23" s="1022"/>
      <c r="V23" s="39"/>
      <c r="W23" s="198"/>
      <c r="X23" s="1022"/>
      <c r="Y23" s="1021"/>
      <c r="Z23" s="194"/>
      <c r="AA23" s="10">
        <v>1990</v>
      </c>
      <c r="AB23" s="10">
        <f t="shared" ref="AB23:BA23" si="35">AA23+1</f>
        <v>1991</v>
      </c>
      <c r="AC23" s="10">
        <f t="shared" si="35"/>
        <v>1992</v>
      </c>
      <c r="AD23" s="10">
        <f t="shared" si="35"/>
        <v>1993</v>
      </c>
      <c r="AE23" s="10">
        <f t="shared" si="35"/>
        <v>1994</v>
      </c>
      <c r="AF23" s="10">
        <f t="shared" si="35"/>
        <v>1995</v>
      </c>
      <c r="AG23" s="10">
        <f t="shared" si="35"/>
        <v>1996</v>
      </c>
      <c r="AH23" s="10">
        <f t="shared" si="35"/>
        <v>1997</v>
      </c>
      <c r="AI23" s="10">
        <f t="shared" si="35"/>
        <v>1998</v>
      </c>
      <c r="AJ23" s="10">
        <f t="shared" si="35"/>
        <v>1999</v>
      </c>
      <c r="AK23" s="10">
        <f t="shared" si="35"/>
        <v>2000</v>
      </c>
      <c r="AL23" s="10">
        <f t="shared" si="35"/>
        <v>2001</v>
      </c>
      <c r="AM23" s="10">
        <f t="shared" si="35"/>
        <v>2002</v>
      </c>
      <c r="AN23" s="10">
        <f t="shared" si="35"/>
        <v>2003</v>
      </c>
      <c r="AO23" s="10">
        <f t="shared" si="35"/>
        <v>2004</v>
      </c>
      <c r="AP23" s="10">
        <f t="shared" si="35"/>
        <v>2005</v>
      </c>
      <c r="AQ23" s="10">
        <f t="shared" si="35"/>
        <v>2006</v>
      </c>
      <c r="AR23" s="10">
        <f t="shared" si="35"/>
        <v>2007</v>
      </c>
      <c r="AS23" s="10">
        <f t="shared" si="35"/>
        <v>2008</v>
      </c>
      <c r="AT23" s="10">
        <f t="shared" si="35"/>
        <v>2009</v>
      </c>
      <c r="AU23" s="10">
        <f t="shared" si="35"/>
        <v>2010</v>
      </c>
      <c r="AV23" s="10">
        <f t="shared" si="35"/>
        <v>2011</v>
      </c>
      <c r="AW23" s="10">
        <f t="shared" si="35"/>
        <v>2012</v>
      </c>
      <c r="AX23" s="10">
        <f t="shared" si="35"/>
        <v>2013</v>
      </c>
      <c r="AY23" s="10">
        <f t="shared" si="35"/>
        <v>2014</v>
      </c>
      <c r="AZ23" s="10">
        <f t="shared" si="35"/>
        <v>2015</v>
      </c>
      <c r="BA23" s="10">
        <f t="shared" si="35"/>
        <v>2016</v>
      </c>
      <c r="BB23" s="10">
        <f t="shared" ref="BB23" si="36">BA23+1</f>
        <v>2017</v>
      </c>
      <c r="BC23" s="10">
        <f t="shared" ref="BC23" si="37">BB23+1</f>
        <v>2018</v>
      </c>
      <c r="BD23" s="10">
        <f t="shared" ref="BD23" si="38">BC23+1</f>
        <v>2019</v>
      </c>
      <c r="BE23" s="10">
        <f t="shared" ref="BE23" si="39">BD23+1</f>
        <v>2020</v>
      </c>
    </row>
    <row r="24" spans="1:59" s="1" customFormat="1" ht="15.75" customHeight="1">
      <c r="A24" s="198"/>
      <c r="U24" s="1855" t="s">
        <v>158</v>
      </c>
      <c r="V24" s="1857"/>
      <c r="W24" s="198"/>
      <c r="X24" s="1855" t="s">
        <v>987</v>
      </c>
      <c r="Y24" s="1857"/>
      <c r="Z24" s="71"/>
      <c r="AA24" s="235"/>
      <c r="AB24" s="235"/>
      <c r="AC24" s="235"/>
      <c r="AD24" s="235"/>
      <c r="AE24" s="235"/>
      <c r="AF24" s="235"/>
      <c r="AG24" s="235"/>
      <c r="AH24" s="235"/>
      <c r="AI24" s="235"/>
      <c r="AJ24" s="235"/>
      <c r="AK24" s="235"/>
      <c r="AL24" s="235"/>
      <c r="AM24" s="235"/>
      <c r="AN24" s="235"/>
      <c r="AO24" s="235"/>
      <c r="AP24" s="235"/>
      <c r="AQ24" s="15">
        <f>AQ5/$AP5-1</f>
        <v>-1.8012375664107849E-2</v>
      </c>
      <c r="AR24" s="15">
        <f t="shared" ref="AR24:AU24" si="40">AR5/$AP5-1</f>
        <v>9.4728000375221555E-3</v>
      </c>
      <c r="AS24" s="15">
        <f t="shared" si="40"/>
        <v>-4.5347776125255868E-2</v>
      </c>
      <c r="AT24" s="15">
        <f t="shared" si="40"/>
        <v>-9.907256748282578E-2</v>
      </c>
      <c r="AU24" s="15">
        <f t="shared" si="40"/>
        <v>-5.9365027791225988E-2</v>
      </c>
      <c r="AV24" s="15">
        <f t="shared" ref="AV24:AW28" si="41">AV5/$AP5-1</f>
        <v>-2.0705768095931387E-2</v>
      </c>
      <c r="AW24" s="15">
        <f t="shared" si="41"/>
        <v>1.1151120544838244E-2</v>
      </c>
      <c r="AX24" s="15">
        <f t="shared" ref="AX24:BA24" si="42">AX5/$AP5-1</f>
        <v>1.8321624951382232E-2</v>
      </c>
      <c r="AY24" s="15">
        <f t="shared" si="42"/>
        <v>-2.1677127047524891E-2</v>
      </c>
      <c r="AZ24" s="15">
        <f t="shared" si="42"/>
        <v>-5.2827781309606081E-2</v>
      </c>
      <c r="BA24" s="15">
        <f t="shared" si="42"/>
        <v>-6.8027774678179997E-2</v>
      </c>
      <c r="BB24" s="15">
        <f t="shared" ref="BB24" si="43">BB5/$AP5-1</f>
        <v>-8.0041673692641258E-2</v>
      </c>
      <c r="BC24" s="15">
        <f t="shared" ref="BC24:BE24" si="44">BC5/$AP5-1</f>
        <v>-0.12024037577909197</v>
      </c>
      <c r="BD24" s="15">
        <f t="shared" si="44"/>
        <v>-1</v>
      </c>
      <c r="BE24" s="15">
        <f t="shared" si="44"/>
        <v>-1</v>
      </c>
      <c r="BF24" s="225"/>
      <c r="BG24" s="225"/>
    </row>
    <row r="25" spans="1:59" s="1" customFormat="1" ht="15.75" customHeight="1">
      <c r="A25" s="198"/>
      <c r="U25" s="1855" t="s">
        <v>153</v>
      </c>
      <c r="V25" s="1857"/>
      <c r="W25" s="198"/>
      <c r="X25" s="1855" t="s">
        <v>988</v>
      </c>
      <c r="Y25" s="1857"/>
      <c r="Z25" s="71"/>
      <c r="AA25" s="235"/>
      <c r="AB25" s="235"/>
      <c r="AC25" s="235"/>
      <c r="AD25" s="235"/>
      <c r="AE25" s="235"/>
      <c r="AF25" s="235"/>
      <c r="AG25" s="235"/>
      <c r="AH25" s="235"/>
      <c r="AI25" s="235"/>
      <c r="AJ25" s="235"/>
      <c r="AK25" s="235"/>
      <c r="AL25" s="235"/>
      <c r="AM25" s="235"/>
      <c r="AN25" s="235"/>
      <c r="AO25" s="235"/>
      <c r="AP25" s="235"/>
      <c r="AQ25" s="15">
        <f>AQ6/$AP6-1</f>
        <v>-1.8161606088721194E-2</v>
      </c>
      <c r="AR25" s="15">
        <f t="shared" ref="AR25:AU25" si="45">AR6/$AP6-1</f>
        <v>1.1635150590297183E-2</v>
      </c>
      <c r="AS25" s="15">
        <f t="shared" si="45"/>
        <v>-4.4563886138450859E-2</v>
      </c>
      <c r="AT25" s="15">
        <f t="shared" si="45"/>
        <v>-9.4450243328893624E-2</v>
      </c>
      <c r="AU25" s="15">
        <f t="shared" si="45"/>
        <v>-5.2886546596835005E-2</v>
      </c>
      <c r="AV25" s="15">
        <f t="shared" si="41"/>
        <v>-1.0442128141210927E-2</v>
      </c>
      <c r="AW25" s="15">
        <f t="shared" si="41"/>
        <v>2.2318952877624865E-2</v>
      </c>
      <c r="AX25" s="15">
        <f t="shared" ref="AX25:BA25" si="46">AX6/$AP6-1</f>
        <v>2.8951706370669461E-2</v>
      </c>
      <c r="AY25" s="15">
        <f t="shared" si="46"/>
        <v>-1.2815229156919461E-2</v>
      </c>
      <c r="AZ25" s="15">
        <f t="shared" si="46"/>
        <v>-4.5487299464527786E-2</v>
      </c>
      <c r="BA25" s="15">
        <f t="shared" si="46"/>
        <v>-6.1623257020134159E-2</v>
      </c>
      <c r="BB25" s="15">
        <f t="shared" ref="BB25" si="47">BB6/$AP6-1</f>
        <v>-7.52831029638098E-2</v>
      </c>
      <c r="BC25" s="15">
        <f t="shared" ref="BC25:BE25" si="48">BC6/$AP6-1</f>
        <v>-0.11764141093938207</v>
      </c>
      <c r="BD25" s="15">
        <f t="shared" si="48"/>
        <v>-1</v>
      </c>
      <c r="BE25" s="15">
        <f t="shared" si="48"/>
        <v>-1</v>
      </c>
      <c r="BF25" s="225"/>
      <c r="BG25" s="225"/>
    </row>
    <row r="26" spans="1:59" s="1" customFormat="1" ht="15.75" customHeight="1">
      <c r="A26" s="198"/>
      <c r="U26" s="1855" t="s">
        <v>154</v>
      </c>
      <c r="V26" s="1857"/>
      <c r="W26" s="198"/>
      <c r="X26" s="1855" t="s">
        <v>989</v>
      </c>
      <c r="Y26" s="1857"/>
      <c r="Z26" s="71"/>
      <c r="AA26" s="235"/>
      <c r="AB26" s="235"/>
      <c r="AC26" s="235"/>
      <c r="AD26" s="235"/>
      <c r="AE26" s="235"/>
      <c r="AF26" s="235"/>
      <c r="AG26" s="235"/>
      <c r="AH26" s="235"/>
      <c r="AI26" s="235"/>
      <c r="AJ26" s="235"/>
      <c r="AK26" s="235"/>
      <c r="AL26" s="235"/>
      <c r="AM26" s="235"/>
      <c r="AN26" s="235"/>
      <c r="AO26" s="235"/>
      <c r="AP26" s="235"/>
      <c r="AQ26" s="15">
        <f>AQ7/$AP7-1</f>
        <v>-3.1593532065692709E-2</v>
      </c>
      <c r="AR26" s="15">
        <f t="shared" ref="AR26:AU26" si="49">AR7/$AP7-1</f>
        <v>-1.6297832359552067E-2</v>
      </c>
      <c r="AS26" s="15">
        <f t="shared" si="49"/>
        <v>-3.6641037363021267E-2</v>
      </c>
      <c r="AT26" s="15">
        <f t="shared" si="49"/>
        <v>-7.058880325328909E-2</v>
      </c>
      <c r="AU26" s="15">
        <f t="shared" si="49"/>
        <v>-6.0325829487359761E-2</v>
      </c>
      <c r="AV26" s="15">
        <f t="shared" si="41"/>
        <v>-2.6151123793977327E-2</v>
      </c>
      <c r="AW26" s="15">
        <f t="shared" si="41"/>
        <v>-2.6146997718735632E-3</v>
      </c>
      <c r="AX26" s="15">
        <f t="shared" ref="AX26:BA26" si="50">AX7/$AP7-1</f>
        <v>-2.1432151846563774E-2</v>
      </c>
      <c r="AY26" s="15">
        <f t="shared" si="50"/>
        <v>-5.6499363317933482E-2</v>
      </c>
      <c r="AZ26" s="15">
        <f t="shared" si="50"/>
        <v>-9.805486547120601E-2</v>
      </c>
      <c r="BA26" s="15">
        <f t="shared" si="50"/>
        <v>-0.12065077834025162</v>
      </c>
      <c r="BB26" s="15">
        <f t="shared" ref="BB26" si="51">BB7/$AP7-1</f>
        <v>-0.14833437473696343</v>
      </c>
      <c r="BC26" s="15">
        <f t="shared" ref="BC26:BE26" si="52">BC7/$AP7-1</f>
        <v>-0.18806325684008851</v>
      </c>
      <c r="BD26" s="15">
        <f t="shared" si="52"/>
        <v>-1</v>
      </c>
      <c r="BE26" s="15">
        <f t="shared" si="52"/>
        <v>-1</v>
      </c>
      <c r="BF26" s="225"/>
      <c r="BG26" s="225"/>
    </row>
    <row r="27" spans="1:59" s="1" customFormat="1" ht="15.75" customHeight="1">
      <c r="A27" s="198"/>
      <c r="U27" s="1855" t="s">
        <v>159</v>
      </c>
      <c r="V27" s="1857"/>
      <c r="W27" s="198"/>
      <c r="X27" s="1855" t="s">
        <v>990</v>
      </c>
      <c r="Y27" s="1857"/>
      <c r="Z27" s="71"/>
      <c r="AA27" s="235"/>
      <c r="AB27" s="235"/>
      <c r="AC27" s="235"/>
      <c r="AD27" s="235"/>
      <c r="AE27" s="235"/>
      <c r="AF27" s="235"/>
      <c r="AG27" s="235"/>
      <c r="AH27" s="235"/>
      <c r="AI27" s="235"/>
      <c r="AJ27" s="235"/>
      <c r="AK27" s="235"/>
      <c r="AL27" s="235"/>
      <c r="AM27" s="235"/>
      <c r="AN27" s="235"/>
      <c r="AO27" s="235"/>
      <c r="AP27" s="235"/>
      <c r="AQ27" s="15">
        <f>AQ8/$AP8-1</f>
        <v>-3.1740698592873651E-2</v>
      </c>
      <c r="AR27" s="15">
        <f t="shared" ref="AR27:AU27" si="53">AR8/$AP8-1</f>
        <v>-1.419068402837953E-2</v>
      </c>
      <c r="AS27" s="15">
        <f t="shared" si="53"/>
        <v>-3.5849998044592768E-2</v>
      </c>
      <c r="AT27" s="15">
        <f t="shared" si="53"/>
        <v>-6.5820339480735846E-2</v>
      </c>
      <c r="AU27" s="15">
        <f t="shared" si="53"/>
        <v>-5.3853965669426018E-2</v>
      </c>
      <c r="AV27" s="15">
        <f t="shared" si="41"/>
        <v>-1.5944554705692449E-2</v>
      </c>
      <c r="AW27" s="15">
        <f t="shared" si="41"/>
        <v>8.4010935925564745E-3</v>
      </c>
      <c r="AX27" s="15">
        <f t="shared" ref="AX27:BA27" si="54">AX8/$AP8-1</f>
        <v>-1.1217053153491863E-2</v>
      </c>
      <c r="AY27" s="15">
        <f t="shared" si="54"/>
        <v>-4.7952894117265221E-2</v>
      </c>
      <c r="AZ27" s="15">
        <f t="shared" si="54"/>
        <v>-9.106488861734563E-2</v>
      </c>
      <c r="BA27" s="15">
        <f t="shared" si="54"/>
        <v>-0.11460788621890772</v>
      </c>
      <c r="BB27" s="15">
        <f t="shared" ref="BB27" si="55">BB8/$AP8-1</f>
        <v>-0.14392905440968751</v>
      </c>
      <c r="BC27" s="15">
        <f t="shared" ref="BC27:BE27" si="56">BC8/$AP8-1</f>
        <v>-0.1856646527334157</v>
      </c>
      <c r="BD27" s="15">
        <f t="shared" si="56"/>
        <v>-1</v>
      </c>
      <c r="BE27" s="15">
        <f t="shared" si="56"/>
        <v>-1</v>
      </c>
      <c r="BF27" s="225"/>
      <c r="BG27" s="225"/>
    </row>
    <row r="28" spans="1:59" s="1" customFormat="1" ht="15.75" customHeight="1">
      <c r="A28" s="198"/>
      <c r="U28" s="1855" t="s">
        <v>991</v>
      </c>
      <c r="V28" s="1857"/>
      <c r="W28" s="198"/>
      <c r="X28" s="1855" t="s">
        <v>628</v>
      </c>
      <c r="Y28" s="1857"/>
      <c r="Z28" s="71"/>
      <c r="AA28" s="235"/>
      <c r="AB28" s="235"/>
      <c r="AC28" s="235"/>
      <c r="AD28" s="235"/>
      <c r="AE28" s="235"/>
      <c r="AF28" s="235"/>
      <c r="AG28" s="235"/>
      <c r="AH28" s="235"/>
      <c r="AI28" s="235"/>
      <c r="AJ28" s="235"/>
      <c r="AK28" s="235"/>
      <c r="AL28" s="235"/>
      <c r="AM28" s="235"/>
      <c r="AN28" s="235"/>
      <c r="AO28" s="235"/>
      <c r="AP28" s="235"/>
      <c r="AQ28" s="15">
        <f>AQ9/$AP9-1</f>
        <v>1.4024231406214005E-2</v>
      </c>
      <c r="AR28" s="15">
        <f t="shared" ref="AR28:AU28" si="57">AR9/$AP9-1</f>
        <v>2.6197596431945414E-2</v>
      </c>
      <c r="AS28" s="15">
        <f t="shared" si="57"/>
        <v>-9.0378966718717146E-3</v>
      </c>
      <c r="AT28" s="15">
        <f t="shared" si="57"/>
        <v>-3.0647106823374459E-2</v>
      </c>
      <c r="AU28" s="15">
        <f t="shared" si="57"/>
        <v>1.0224838846104589E-3</v>
      </c>
      <c r="AV28" s="15">
        <f t="shared" si="41"/>
        <v>5.5915818471345968E-3</v>
      </c>
      <c r="AW28" s="15">
        <f t="shared" si="41"/>
        <v>1.380190816283644E-2</v>
      </c>
      <c r="AX28" s="15">
        <f t="shared" ref="AX28:BA28" si="58">AX9/$AP9-1</f>
        <v>4.0624446095343991E-2</v>
      </c>
      <c r="AY28" s="15">
        <f t="shared" si="58"/>
        <v>3.6907485714970267E-2</v>
      </c>
      <c r="AZ28" s="15">
        <f t="shared" si="58"/>
        <v>5.0143941610403919E-2</v>
      </c>
      <c r="BA28" s="15">
        <f t="shared" si="58"/>
        <v>5.9843123034495127E-2</v>
      </c>
      <c r="BB28" s="15">
        <f t="shared" ref="BB28" si="59">BB9/$AP9-1</f>
        <v>8.0187222565464067E-2</v>
      </c>
      <c r="BC28" s="15">
        <f t="shared" ref="BC28:BE28" si="60">BC9/$AP9-1</f>
        <v>8.3532222962397373E-2</v>
      </c>
      <c r="BD28" s="15">
        <f t="shared" si="60"/>
        <v>-1</v>
      </c>
      <c r="BE28" s="15">
        <f t="shared" si="60"/>
        <v>-1</v>
      </c>
      <c r="BF28" s="225"/>
      <c r="BG28" s="225"/>
    </row>
    <row r="29" spans="1:59" s="1" customFormat="1">
      <c r="A29" s="198"/>
      <c r="V29" s="207"/>
      <c r="W29" s="198"/>
      <c r="X29" s="380"/>
      <c r="Y29" s="1187"/>
      <c r="BG29" s="225"/>
    </row>
    <row r="30" spans="1:59" s="1" customFormat="1">
      <c r="A30" s="198"/>
      <c r="U30" s="1" t="s">
        <v>161</v>
      </c>
      <c r="V30" s="198"/>
      <c r="W30" s="198"/>
      <c r="X30" s="1" t="s">
        <v>993</v>
      </c>
      <c r="Y30" s="198"/>
    </row>
    <row r="31" spans="1:59" s="1" customFormat="1">
      <c r="A31" s="198"/>
      <c r="U31" s="1022"/>
      <c r="V31" s="39"/>
      <c r="W31" s="198"/>
      <c r="X31" s="1022"/>
      <c r="Y31" s="39"/>
      <c r="Z31" s="194"/>
      <c r="AA31" s="10">
        <v>1990</v>
      </c>
      <c r="AB31" s="10">
        <f t="shared" ref="AB31:BA31" si="61">AA31+1</f>
        <v>1991</v>
      </c>
      <c r="AC31" s="10">
        <f t="shared" si="61"/>
        <v>1992</v>
      </c>
      <c r="AD31" s="10">
        <f t="shared" si="61"/>
        <v>1993</v>
      </c>
      <c r="AE31" s="10">
        <f t="shared" si="61"/>
        <v>1994</v>
      </c>
      <c r="AF31" s="10">
        <f t="shared" si="61"/>
        <v>1995</v>
      </c>
      <c r="AG31" s="10">
        <f t="shared" si="61"/>
        <v>1996</v>
      </c>
      <c r="AH31" s="10">
        <f t="shared" si="61"/>
        <v>1997</v>
      </c>
      <c r="AI31" s="10">
        <f t="shared" si="61"/>
        <v>1998</v>
      </c>
      <c r="AJ31" s="10">
        <f t="shared" si="61"/>
        <v>1999</v>
      </c>
      <c r="AK31" s="10">
        <f t="shared" si="61"/>
        <v>2000</v>
      </c>
      <c r="AL31" s="10">
        <f t="shared" si="61"/>
        <v>2001</v>
      </c>
      <c r="AM31" s="10">
        <f t="shared" si="61"/>
        <v>2002</v>
      </c>
      <c r="AN31" s="10">
        <f t="shared" si="61"/>
        <v>2003</v>
      </c>
      <c r="AO31" s="10">
        <f t="shared" si="61"/>
        <v>2004</v>
      </c>
      <c r="AP31" s="10">
        <f t="shared" si="61"/>
        <v>2005</v>
      </c>
      <c r="AQ31" s="10">
        <f t="shared" si="61"/>
        <v>2006</v>
      </c>
      <c r="AR31" s="10">
        <f t="shared" si="61"/>
        <v>2007</v>
      </c>
      <c r="AS31" s="10">
        <f t="shared" si="61"/>
        <v>2008</v>
      </c>
      <c r="AT31" s="10">
        <f t="shared" si="61"/>
        <v>2009</v>
      </c>
      <c r="AU31" s="10">
        <f t="shared" si="61"/>
        <v>2010</v>
      </c>
      <c r="AV31" s="10">
        <f t="shared" si="61"/>
        <v>2011</v>
      </c>
      <c r="AW31" s="10">
        <f t="shared" si="61"/>
        <v>2012</v>
      </c>
      <c r="AX31" s="10">
        <f t="shared" si="61"/>
        <v>2013</v>
      </c>
      <c r="AY31" s="10">
        <f t="shared" si="61"/>
        <v>2014</v>
      </c>
      <c r="AZ31" s="10">
        <f t="shared" si="61"/>
        <v>2015</v>
      </c>
      <c r="BA31" s="10">
        <f t="shared" si="61"/>
        <v>2016</v>
      </c>
      <c r="BB31" s="10">
        <f t="shared" ref="BB31" si="62">BA31+1</f>
        <v>2017</v>
      </c>
      <c r="BC31" s="10">
        <f t="shared" ref="BC31" si="63">BB31+1</f>
        <v>2018</v>
      </c>
      <c r="BD31" s="10">
        <f t="shared" ref="BD31" si="64">BC31+1</f>
        <v>2019</v>
      </c>
      <c r="BE31" s="10">
        <f t="shared" ref="BE31" si="65">BD31+1</f>
        <v>2020</v>
      </c>
    </row>
    <row r="32" spans="1:59" s="1" customFormat="1" ht="15.75" customHeight="1">
      <c r="A32" s="198"/>
      <c r="U32" s="1855" t="s">
        <v>158</v>
      </c>
      <c r="V32" s="1857"/>
      <c r="W32" s="198"/>
      <c r="X32" s="1855" t="s">
        <v>987</v>
      </c>
      <c r="Y32" s="1857"/>
      <c r="Z32" s="71"/>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15">
        <f t="shared" ref="AY32:BA36" si="66">AY5/$AX5-1</f>
        <v>-3.9279095149154619E-2</v>
      </c>
      <c r="AZ32" s="15">
        <f t="shared" si="66"/>
        <v>-6.9869287381955858E-2</v>
      </c>
      <c r="BA32" s="15">
        <f t="shared" si="66"/>
        <v>-8.4795802734410897E-2</v>
      </c>
      <c r="BB32" s="15">
        <f t="shared" ref="BB32" si="67">BB5/$AX5-1</f>
        <v>-9.6593547886915987E-2</v>
      </c>
      <c r="BC32" s="15">
        <f t="shared" ref="BC32:BE32" si="68">BC5/$AX5-1</f>
        <v>-0.13606899562511954</v>
      </c>
      <c r="BD32" s="15">
        <f t="shared" si="68"/>
        <v>-1</v>
      </c>
      <c r="BE32" s="15">
        <f t="shared" si="68"/>
        <v>-1</v>
      </c>
      <c r="BF32" s="225"/>
      <c r="BG32" s="225"/>
    </row>
    <row r="33" spans="1:59" s="1" customFormat="1" ht="15.75" customHeight="1">
      <c r="A33" s="198"/>
      <c r="U33" s="1855" t="s">
        <v>153</v>
      </c>
      <c r="V33" s="1857"/>
      <c r="W33" s="198"/>
      <c r="X33" s="1855" t="s">
        <v>988</v>
      </c>
      <c r="Y33" s="1857"/>
      <c r="Z33" s="71"/>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15">
        <f t="shared" si="66"/>
        <v>-4.0591735519745265E-2</v>
      </c>
      <c r="AZ33" s="15">
        <f t="shared" si="66"/>
        <v>-7.2344508857232426E-2</v>
      </c>
      <c r="BA33" s="15">
        <f t="shared" si="66"/>
        <v>-8.8026447529088281E-2</v>
      </c>
      <c r="BB33" s="15">
        <f t="shared" ref="BB33" si="69">BB6/$AX6-1</f>
        <v>-0.1013019451633328</v>
      </c>
      <c r="BC33" s="15">
        <f t="shared" ref="BC33:BE33" si="70">BC6/$AX6-1</f>
        <v>-0.14246841363149731</v>
      </c>
      <c r="BD33" s="15">
        <f t="shared" si="70"/>
        <v>-1</v>
      </c>
      <c r="BE33" s="15">
        <f t="shared" si="70"/>
        <v>-1</v>
      </c>
      <c r="BF33" s="225"/>
      <c r="BG33" s="225"/>
    </row>
    <row r="34" spans="1:59" s="1" customFormat="1" ht="15.75" customHeight="1">
      <c r="A34" s="198"/>
      <c r="U34" s="1855" t="s">
        <v>154</v>
      </c>
      <c r="V34" s="1857"/>
      <c r="W34" s="198"/>
      <c r="X34" s="1855" t="s">
        <v>989</v>
      </c>
      <c r="Y34" s="1857"/>
      <c r="Z34" s="71"/>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15">
        <f t="shared" si="66"/>
        <v>-3.5835237727809832E-2</v>
      </c>
      <c r="AZ34" s="15">
        <f t="shared" si="66"/>
        <v>-7.8300869754948321E-2</v>
      </c>
      <c r="BA34" s="15">
        <f t="shared" si="66"/>
        <v>-0.10139166812082989</v>
      </c>
      <c r="BB34" s="15">
        <f t="shared" ref="BB34" si="71">BB7/$AX7-1</f>
        <v>-0.1296815781653412</v>
      </c>
      <c r="BC34" s="15">
        <f t="shared" ref="BC34:BE34" si="72">BC7/$AX7-1</f>
        <v>-0.17028058433348148</v>
      </c>
      <c r="BD34" s="15">
        <f t="shared" si="72"/>
        <v>-1</v>
      </c>
      <c r="BE34" s="15">
        <f t="shared" si="72"/>
        <v>-1</v>
      </c>
      <c r="BF34" s="225"/>
      <c r="BG34" s="225"/>
    </row>
    <row r="35" spans="1:59" s="1" customFormat="1" ht="15.75" customHeight="1">
      <c r="A35" s="198"/>
      <c r="U35" s="1855" t="s">
        <v>159</v>
      </c>
      <c r="V35" s="1857"/>
      <c r="W35" s="198"/>
      <c r="X35" s="1855" t="s">
        <v>990</v>
      </c>
      <c r="Y35" s="1857"/>
      <c r="Z35" s="71"/>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15">
        <f t="shared" si="66"/>
        <v>-3.7152583467315758E-2</v>
      </c>
      <c r="AZ35" s="15">
        <f t="shared" si="66"/>
        <v>-8.0753653487360189E-2</v>
      </c>
      <c r="BA35" s="15">
        <f t="shared" si="66"/>
        <v>-0.10456372998255758</v>
      </c>
      <c r="BB35" s="15">
        <f t="shared" ref="BB35" si="73">BB8/$AX8-1</f>
        <v>-0.1342175263837726</v>
      </c>
      <c r="BC35" s="15">
        <f t="shared" ref="BC35:BE35" si="74">BC8/$AX8-1</f>
        <v>-0.17642658597246608</v>
      </c>
      <c r="BD35" s="15">
        <f t="shared" si="74"/>
        <v>-1</v>
      </c>
      <c r="BE35" s="15">
        <f t="shared" si="74"/>
        <v>-1</v>
      </c>
      <c r="BF35" s="225"/>
      <c r="BG35" s="225"/>
    </row>
    <row r="36" spans="1:59" s="1" customFormat="1" ht="15.75" customHeight="1">
      <c r="A36" s="198"/>
      <c r="U36" s="1855" t="s">
        <v>991</v>
      </c>
      <c r="V36" s="1857"/>
      <c r="W36" s="198"/>
      <c r="X36" s="1855" t="s">
        <v>628</v>
      </c>
      <c r="Y36" s="1857"/>
      <c r="Z36" s="71"/>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15">
        <f t="shared" si="66"/>
        <v>-3.571855720207795E-3</v>
      </c>
      <c r="AZ36" s="1614">
        <f t="shared" si="66"/>
        <v>9.1478684272499056E-3</v>
      </c>
      <c r="BA36" s="15">
        <f t="shared" si="66"/>
        <v>1.8468408090222876E-2</v>
      </c>
      <c r="BB36" s="15">
        <f t="shared" ref="BB36" si="75">BB9/$AX9-1</f>
        <v>3.8018303931421693E-2</v>
      </c>
      <c r="BC36" s="15">
        <f t="shared" ref="BC36:BE36" si="76">BC9/$AX9-1</f>
        <v>4.123272043824544E-2</v>
      </c>
      <c r="BD36" s="15">
        <f t="shared" si="76"/>
        <v>-1</v>
      </c>
      <c r="BE36" s="15">
        <f t="shared" si="76"/>
        <v>-1</v>
      </c>
      <c r="BF36" s="225"/>
      <c r="BG36" s="225"/>
    </row>
    <row r="37" spans="1:59" s="1" customFormat="1">
      <c r="A37" s="198"/>
      <c r="V37" s="207"/>
      <c r="W37" s="198"/>
    </row>
    <row r="38" spans="1:59" s="1" customFormat="1">
      <c r="A38" s="198"/>
      <c r="U38" s="201" t="s">
        <v>94</v>
      </c>
      <c r="V38" s="198"/>
      <c r="W38" s="198"/>
      <c r="X38" s="1" t="s">
        <v>994</v>
      </c>
    </row>
    <row r="39" spans="1:59" s="1" customFormat="1">
      <c r="A39" s="198"/>
      <c r="U39" s="1022"/>
      <c r="V39" s="39"/>
      <c r="W39" s="198"/>
      <c r="X39" s="1022"/>
      <c r="Y39" s="1021"/>
      <c r="Z39" s="194"/>
      <c r="AA39" s="10">
        <v>1990</v>
      </c>
      <c r="AB39" s="10">
        <f t="shared" ref="AB39:BA39" si="77">AA39+1</f>
        <v>1991</v>
      </c>
      <c r="AC39" s="10">
        <f t="shared" si="77"/>
        <v>1992</v>
      </c>
      <c r="AD39" s="10">
        <f t="shared" si="77"/>
        <v>1993</v>
      </c>
      <c r="AE39" s="10">
        <f t="shared" si="77"/>
        <v>1994</v>
      </c>
      <c r="AF39" s="10">
        <f t="shared" si="77"/>
        <v>1995</v>
      </c>
      <c r="AG39" s="10">
        <f t="shared" si="77"/>
        <v>1996</v>
      </c>
      <c r="AH39" s="10">
        <f t="shared" si="77"/>
        <v>1997</v>
      </c>
      <c r="AI39" s="10">
        <f t="shared" si="77"/>
        <v>1998</v>
      </c>
      <c r="AJ39" s="10">
        <f t="shared" si="77"/>
        <v>1999</v>
      </c>
      <c r="AK39" s="10">
        <f t="shared" si="77"/>
        <v>2000</v>
      </c>
      <c r="AL39" s="10">
        <f t="shared" si="77"/>
        <v>2001</v>
      </c>
      <c r="AM39" s="10">
        <f t="shared" si="77"/>
        <v>2002</v>
      </c>
      <c r="AN39" s="10">
        <f t="shared" si="77"/>
        <v>2003</v>
      </c>
      <c r="AO39" s="10">
        <f t="shared" si="77"/>
        <v>2004</v>
      </c>
      <c r="AP39" s="10">
        <f t="shared" si="77"/>
        <v>2005</v>
      </c>
      <c r="AQ39" s="10">
        <f>AP39+1</f>
        <v>2006</v>
      </c>
      <c r="AR39" s="10">
        <f>AQ39+1</f>
        <v>2007</v>
      </c>
      <c r="AS39" s="10">
        <f>AR39+1</f>
        <v>2008</v>
      </c>
      <c r="AT39" s="10">
        <f t="shared" si="77"/>
        <v>2009</v>
      </c>
      <c r="AU39" s="10">
        <f>AT39+1</f>
        <v>2010</v>
      </c>
      <c r="AV39" s="10">
        <f>AU39+1</f>
        <v>2011</v>
      </c>
      <c r="AW39" s="10">
        <f>AV39+1</f>
        <v>2012</v>
      </c>
      <c r="AX39" s="10">
        <f>AW39+1</f>
        <v>2013</v>
      </c>
      <c r="AY39" s="10">
        <f t="shared" si="77"/>
        <v>2014</v>
      </c>
      <c r="AZ39" s="10">
        <f t="shared" si="77"/>
        <v>2015</v>
      </c>
      <c r="BA39" s="10">
        <f t="shared" si="77"/>
        <v>2016</v>
      </c>
      <c r="BB39" s="10">
        <f>BA39+1</f>
        <v>2017</v>
      </c>
      <c r="BC39" s="10">
        <f t="shared" ref="BC39" si="78">BB39+1</f>
        <v>2018</v>
      </c>
      <c r="BD39" s="10">
        <f t="shared" ref="BD39" si="79">BC39+1</f>
        <v>2019</v>
      </c>
      <c r="BE39" s="10">
        <f t="shared" ref="BE39" si="80">BD39+1</f>
        <v>2020</v>
      </c>
    </row>
    <row r="40" spans="1:59" s="1" customFormat="1" ht="15.75" customHeight="1">
      <c r="A40" s="198"/>
      <c r="U40" s="1855" t="s">
        <v>158</v>
      </c>
      <c r="V40" s="1857"/>
      <c r="W40" s="198"/>
      <c r="X40" s="1855" t="s">
        <v>987</v>
      </c>
      <c r="Y40" s="1857"/>
      <c r="Z40" s="71"/>
      <c r="AA40" s="235"/>
      <c r="AB40" s="224">
        <f>AB5/AA5-1</f>
        <v>9.8630122034857326E-3</v>
      </c>
      <c r="AC40" s="224">
        <f t="shared" ref="AC40:AT44" si="81">AC5/AB5-1</f>
        <v>8.0304194239537718E-3</v>
      </c>
      <c r="AD40" s="224">
        <f t="shared" si="81"/>
        <v>-6.1819815207918571E-3</v>
      </c>
      <c r="AE40" s="224">
        <f t="shared" si="81"/>
        <v>4.6614330201724341E-2</v>
      </c>
      <c r="AF40" s="224">
        <f t="shared" si="81"/>
        <v>9.9534447664100245E-3</v>
      </c>
      <c r="AG40" s="224">
        <f t="shared" si="81"/>
        <v>9.6098557671948637E-3</v>
      </c>
      <c r="AH40" s="224">
        <f t="shared" si="81"/>
        <v>-5.505063039208058E-3</v>
      </c>
      <c r="AI40" s="224">
        <f t="shared" si="81"/>
        <v>-3.2073037304828578E-2</v>
      </c>
      <c r="AJ40" s="224">
        <f t="shared" si="81"/>
        <v>3.0250035000385145E-2</v>
      </c>
      <c r="AK40" s="224">
        <f t="shared" si="81"/>
        <v>1.8379924729600594E-2</v>
      </c>
      <c r="AL40" s="224">
        <f t="shared" si="81"/>
        <v>-1.188154808709363E-2</v>
      </c>
      <c r="AM40" s="224">
        <f t="shared" si="81"/>
        <v>2.3117419931754313E-2</v>
      </c>
      <c r="AN40" s="224">
        <f t="shared" si="81"/>
        <v>6.268505735937735E-3</v>
      </c>
      <c r="AO40" s="224">
        <f t="shared" si="81"/>
        <v>-3.7630876369951771E-3</v>
      </c>
      <c r="AP40" s="224">
        <f t="shared" si="81"/>
        <v>5.5048537617772286E-3</v>
      </c>
      <c r="AQ40" s="224">
        <f t="shared" si="81"/>
        <v>-1.8012375664107849E-2</v>
      </c>
      <c r="AR40" s="224">
        <f t="shared" si="81"/>
        <v>2.7989330028693526E-2</v>
      </c>
      <c r="AS40" s="224">
        <f t="shared" si="81"/>
        <v>-5.4306144911225318E-2</v>
      </c>
      <c r="AT40" s="224">
        <f t="shared" si="81"/>
        <v>-5.6276819991589844E-2</v>
      </c>
      <c r="AU40" s="224">
        <f t="shared" ref="AU40:BB44" si="82">AU5/AT5-1</f>
        <v>4.4074071072137011E-2</v>
      </c>
      <c r="AV40" s="224">
        <f t="shared" si="82"/>
        <v>4.1099109471250062E-2</v>
      </c>
      <c r="AW40" s="224">
        <f t="shared" si="82"/>
        <v>3.2530456733957713E-2</v>
      </c>
      <c r="AX40" s="224">
        <f t="shared" si="82"/>
        <v>7.0914270486890363E-3</v>
      </c>
      <c r="AY40" s="224">
        <f t="shared" si="82"/>
        <v>-3.9279095149154619E-2</v>
      </c>
      <c r="AZ40" s="224">
        <f t="shared" si="82"/>
        <v>-3.1840872909443374E-2</v>
      </c>
      <c r="BA40" s="224">
        <f t="shared" si="82"/>
        <v>-1.6047760975918535E-2</v>
      </c>
      <c r="BB40" s="224">
        <f t="shared" si="82"/>
        <v>-1.2890833748090302E-2</v>
      </c>
      <c r="BC40" s="224">
        <f t="shared" ref="BC40:BC44" si="83">BC5/BB5-1</f>
        <v>-4.3696220727524882E-2</v>
      </c>
      <c r="BD40" s="224">
        <f t="shared" ref="BD40:BD44" si="84">BD5/BC5-1</f>
        <v>-1</v>
      </c>
      <c r="BE40" s="224" t="e">
        <f t="shared" ref="BE40:BE44" si="85">BE5/BD5-1</f>
        <v>#DIV/0!</v>
      </c>
      <c r="BF40" s="225"/>
      <c r="BG40" s="225"/>
    </row>
    <row r="41" spans="1:59" s="1" customFormat="1" ht="15.75" customHeight="1">
      <c r="A41" s="198"/>
      <c r="U41" s="1855" t="s">
        <v>153</v>
      </c>
      <c r="V41" s="1857"/>
      <c r="W41" s="198"/>
      <c r="X41" s="1855" t="s">
        <v>988</v>
      </c>
      <c r="Y41" s="1857"/>
      <c r="Z41" s="71"/>
      <c r="AA41" s="235"/>
      <c r="AB41" s="224">
        <f>AB6/AA6-1</f>
        <v>9.6147125670218436E-3</v>
      </c>
      <c r="AC41" s="224">
        <f t="shared" ref="AC41:AQ41" si="86">AC6/AB6-1</f>
        <v>7.4093335093874391E-3</v>
      </c>
      <c r="AD41" s="224">
        <f t="shared" si="86"/>
        <v>-4.4394897331483385E-3</v>
      </c>
      <c r="AE41" s="224">
        <f t="shared" si="86"/>
        <v>4.6109067134623372E-2</v>
      </c>
      <c r="AF41" s="224">
        <f t="shared" si="86"/>
        <v>9.9009615198908385E-3</v>
      </c>
      <c r="AG41" s="224">
        <f t="shared" si="86"/>
        <v>9.4151930512356152E-3</v>
      </c>
      <c r="AH41" s="224">
        <f t="shared" si="86"/>
        <v>-5.0638698227712942E-3</v>
      </c>
      <c r="AI41" s="224">
        <f t="shared" si="86"/>
        <v>-2.9476661687165118E-2</v>
      </c>
      <c r="AJ41" s="224">
        <f t="shared" si="86"/>
        <v>3.2637280672517699E-2</v>
      </c>
      <c r="AK41" s="224">
        <f t="shared" si="86"/>
        <v>1.8113843945114505E-2</v>
      </c>
      <c r="AL41" s="224">
        <f t="shared" si="86"/>
        <v>-1.1057009629376613E-2</v>
      </c>
      <c r="AM41" s="224">
        <f t="shared" si="86"/>
        <v>2.7330010311667596E-2</v>
      </c>
      <c r="AN41" s="224">
        <f t="shared" si="86"/>
        <v>6.9869404711635497E-3</v>
      </c>
      <c r="AO41" s="224">
        <f t="shared" si="86"/>
        <v>-3.2204193782972013E-3</v>
      </c>
      <c r="AP41" s="224">
        <f t="shared" si="86"/>
        <v>5.9312969805487281E-3</v>
      </c>
      <c r="AQ41" s="224">
        <f t="shared" si="86"/>
        <v>-1.8161606088721194E-2</v>
      </c>
      <c r="AR41" s="224">
        <f t="shared" si="81"/>
        <v>3.0347923715143166E-2</v>
      </c>
      <c r="AS41" s="224">
        <f t="shared" si="81"/>
        <v>-5.5552673012553289E-2</v>
      </c>
      <c r="AT41" s="224">
        <f t="shared" si="81"/>
        <v>-5.2213179370851903E-2</v>
      </c>
      <c r="AU41" s="224">
        <f t="shared" si="82"/>
        <v>4.589885472980626E-2</v>
      </c>
      <c r="AV41" s="224">
        <f t="shared" si="82"/>
        <v>4.4814502743164342E-2</v>
      </c>
      <c r="AW41" s="224">
        <f t="shared" si="82"/>
        <v>3.3106786323974458E-2</v>
      </c>
      <c r="AX41" s="224">
        <f t="shared" si="82"/>
        <v>6.4879492592548882E-3</v>
      </c>
      <c r="AY41" s="224">
        <f t="shared" si="82"/>
        <v>-4.0591735519745265E-2</v>
      </c>
      <c r="AZ41" s="224">
        <f t="shared" si="82"/>
        <v>-3.3096205768759601E-2</v>
      </c>
      <c r="BA41" s="224">
        <f t="shared" si="82"/>
        <v>-1.6904916557479277E-2</v>
      </c>
      <c r="BB41" s="224">
        <f t="shared" si="82"/>
        <v>-1.4556888846475546E-2</v>
      </c>
      <c r="BC41" s="224">
        <f t="shared" si="83"/>
        <v>-4.5806784877982509E-2</v>
      </c>
      <c r="BD41" s="224">
        <f t="shared" si="84"/>
        <v>-1</v>
      </c>
      <c r="BE41" s="224" t="e">
        <f t="shared" si="85"/>
        <v>#DIV/0!</v>
      </c>
      <c r="BF41" s="225"/>
      <c r="BG41" s="225"/>
    </row>
    <row r="42" spans="1:59" s="1" customFormat="1" ht="15.75" customHeight="1">
      <c r="A42" s="198"/>
      <c r="U42" s="1855" t="s">
        <v>154</v>
      </c>
      <c r="V42" s="1857"/>
      <c r="W42" s="198"/>
      <c r="X42" s="1855" t="s">
        <v>989</v>
      </c>
      <c r="Y42" s="1857"/>
      <c r="Z42" s="71"/>
      <c r="AA42" s="235"/>
      <c r="AB42" s="224">
        <f>AB7/AA7-1</f>
        <v>-1.3881980232321345E-2</v>
      </c>
      <c r="AC42" s="224">
        <f t="shared" si="81"/>
        <v>2.6807511446995669E-3</v>
      </c>
      <c r="AD42" s="224">
        <f t="shared" si="81"/>
        <v>2.7977010615587439E-3</v>
      </c>
      <c r="AE42" s="224">
        <f t="shared" si="81"/>
        <v>2.9906810579900744E-2</v>
      </c>
      <c r="AF42" s="224">
        <f t="shared" si="81"/>
        <v>-2.2305347845219647E-2</v>
      </c>
      <c r="AG42" s="224">
        <f t="shared" si="81"/>
        <v>-1.86071726192234E-2</v>
      </c>
      <c r="AH42" s="224">
        <f t="shared" si="81"/>
        <v>-5.8151615586260474E-3</v>
      </c>
      <c r="AI42" s="224">
        <f t="shared" si="81"/>
        <v>-2.3447510050392584E-2</v>
      </c>
      <c r="AJ42" s="224">
        <f t="shared" si="81"/>
        <v>2.3202057086280536E-2</v>
      </c>
      <c r="AK42" s="224">
        <f t="shared" si="81"/>
        <v>-6.4069940165890626E-3</v>
      </c>
      <c r="AL42" s="224">
        <f t="shared" si="81"/>
        <v>-6.6699005063640682E-3</v>
      </c>
      <c r="AM42" s="224">
        <f t="shared" si="81"/>
        <v>1.411518508947851E-2</v>
      </c>
      <c r="AN42" s="224">
        <f t="shared" si="81"/>
        <v>-1.2979248648140596E-2</v>
      </c>
      <c r="AO42" s="224">
        <f t="shared" si="81"/>
        <v>-2.0330181449020657E-2</v>
      </c>
      <c r="AP42" s="224">
        <f t="shared" si="81"/>
        <v>-1.4020505344802259E-2</v>
      </c>
      <c r="AQ42" s="224">
        <f t="shared" si="81"/>
        <v>-3.1593532065692709E-2</v>
      </c>
      <c r="AR42" s="224">
        <f t="shared" si="81"/>
        <v>1.5794710395488742E-2</v>
      </c>
      <c r="AS42" s="224">
        <f t="shared" si="81"/>
        <v>-2.0680248222147646E-2</v>
      </c>
      <c r="AT42" s="224">
        <f t="shared" si="81"/>
        <v>-3.5238957861920328E-2</v>
      </c>
      <c r="AU42" s="224">
        <f t="shared" si="82"/>
        <v>1.1042446875886069E-2</v>
      </c>
      <c r="AV42" s="224">
        <f t="shared" si="82"/>
        <v>3.6368676255875476E-2</v>
      </c>
      <c r="AW42" s="224">
        <f t="shared" si="82"/>
        <v>2.4168456315109443E-2</v>
      </c>
      <c r="AX42" s="224">
        <f t="shared" si="82"/>
        <v>-1.8866783048021918E-2</v>
      </c>
      <c r="AY42" s="224">
        <f t="shared" si="82"/>
        <v>-3.5835237727809832E-2</v>
      </c>
      <c r="AZ42" s="224">
        <f t="shared" si="82"/>
        <v>-4.4043957722601501E-2</v>
      </c>
      <c r="BA42" s="224">
        <f t="shared" si="82"/>
        <v>-2.5052425035643089E-2</v>
      </c>
      <c r="BB42" s="224">
        <f t="shared" si="82"/>
        <v>-3.1481913800366801E-2</v>
      </c>
      <c r="BC42" s="224">
        <f t="shared" si="83"/>
        <v>-4.664845089979397E-2</v>
      </c>
      <c r="BD42" s="224">
        <f t="shared" si="84"/>
        <v>-1</v>
      </c>
      <c r="BE42" s="224" t="e">
        <f t="shared" si="85"/>
        <v>#DIV/0!</v>
      </c>
      <c r="BF42" s="225"/>
      <c r="BG42" s="225"/>
    </row>
    <row r="43" spans="1:59" s="1" customFormat="1" ht="15.75" customHeight="1">
      <c r="A43" s="198"/>
      <c r="U43" s="1855" t="s">
        <v>159</v>
      </c>
      <c r="V43" s="1857"/>
      <c r="W43" s="198"/>
      <c r="X43" s="1855" t="s">
        <v>990</v>
      </c>
      <c r="Y43" s="1857"/>
      <c r="Z43" s="71"/>
      <c r="AA43" s="235"/>
      <c r="AB43" s="224">
        <f>AB8/AA8-1</f>
        <v>-1.4124441578919789E-2</v>
      </c>
      <c r="AC43" s="224">
        <f t="shared" si="81"/>
        <v>2.0629613644087552E-3</v>
      </c>
      <c r="AD43" s="224">
        <f t="shared" si="81"/>
        <v>4.5559372036660939E-3</v>
      </c>
      <c r="AE43" s="224">
        <f t="shared" si="81"/>
        <v>2.9409613227518339E-2</v>
      </c>
      <c r="AF43" s="224">
        <f t="shared" si="81"/>
        <v>-2.2356154731136724E-2</v>
      </c>
      <c r="AG43" s="224">
        <f t="shared" si="81"/>
        <v>-1.8796394814420525E-2</v>
      </c>
      <c r="AH43" s="224">
        <f t="shared" si="81"/>
        <v>-5.3741059128878943E-3</v>
      </c>
      <c r="AI43" s="224">
        <f t="shared" si="81"/>
        <v>-2.0827997244164176E-2</v>
      </c>
      <c r="AJ43" s="224">
        <f t="shared" si="81"/>
        <v>2.5572971524051358E-2</v>
      </c>
      <c r="AK43" s="224">
        <f t="shared" si="81"/>
        <v>-6.6665985119958027E-3</v>
      </c>
      <c r="AL43" s="224">
        <f t="shared" si="81"/>
        <v>-5.8410131734184523E-3</v>
      </c>
      <c r="AM43" s="224">
        <f t="shared" si="81"/>
        <v>1.8290709608567379E-2</v>
      </c>
      <c r="AN43" s="224">
        <f t="shared" si="81"/>
        <v>-1.2274556025726358E-2</v>
      </c>
      <c r="AO43" s="224">
        <f t="shared" si="81"/>
        <v>-1.979653758586486E-2</v>
      </c>
      <c r="AP43" s="224">
        <f t="shared" si="81"/>
        <v>-1.3602342998026207E-2</v>
      </c>
      <c r="AQ43" s="224">
        <f t="shared" si="81"/>
        <v>-3.1740698592873651E-2</v>
      </c>
      <c r="AR43" s="224">
        <f t="shared" si="81"/>
        <v>1.8125325043600871E-2</v>
      </c>
      <c r="AS43" s="224">
        <f t="shared" si="81"/>
        <v>-2.1971098939013056E-2</v>
      </c>
      <c r="AT43" s="224">
        <f t="shared" si="81"/>
        <v>-3.1084728906663583E-2</v>
      </c>
      <c r="AU43" s="224">
        <f t="shared" si="82"/>
        <v>1.2809499411128522E-2</v>
      </c>
      <c r="AV43" s="224">
        <f t="shared" si="82"/>
        <v>4.0067187926814629E-2</v>
      </c>
      <c r="AW43" s="224">
        <f t="shared" si="82"/>
        <v>2.4740118470629291E-2</v>
      </c>
      <c r="AX43" s="224">
        <f t="shared" si="82"/>
        <v>-1.9454705940625594E-2</v>
      </c>
      <c r="AY43" s="224">
        <f t="shared" si="82"/>
        <v>-3.7152583467315758E-2</v>
      </c>
      <c r="AZ43" s="224">
        <f t="shared" si="82"/>
        <v>-4.5283467838607816E-2</v>
      </c>
      <c r="BA43" s="224">
        <f t="shared" si="82"/>
        <v>-2.5901736335995351E-2</v>
      </c>
      <c r="BB43" s="224">
        <f t="shared" si="82"/>
        <v>-3.3116590643170296E-2</v>
      </c>
      <c r="BC43" s="224">
        <f t="shared" si="83"/>
        <v>-4.8752499472983546E-2</v>
      </c>
      <c r="BD43" s="224">
        <f t="shared" si="84"/>
        <v>-1</v>
      </c>
      <c r="BE43" s="224" t="e">
        <f t="shared" si="85"/>
        <v>#DIV/0!</v>
      </c>
      <c r="BF43" s="225"/>
      <c r="BG43" s="225"/>
    </row>
    <row r="44" spans="1:59" s="1" customFormat="1" ht="15.75" customHeight="1">
      <c r="A44" s="198"/>
      <c r="U44" s="1855" t="s">
        <v>991</v>
      </c>
      <c r="V44" s="1857"/>
      <c r="W44" s="198"/>
      <c r="X44" s="1855" t="s">
        <v>628</v>
      </c>
      <c r="Y44" s="1857"/>
      <c r="Z44" s="71"/>
      <c r="AA44" s="235"/>
      <c r="AB44" s="224">
        <f>AB9/AA9-1</f>
        <v>2.407926025061502E-2</v>
      </c>
      <c r="AC44" s="224">
        <f t="shared" si="81"/>
        <v>5.3353654921035609E-3</v>
      </c>
      <c r="AD44" s="224">
        <f t="shared" si="81"/>
        <v>-8.9546302039232861E-3</v>
      </c>
      <c r="AE44" s="224">
        <f t="shared" si="81"/>
        <v>1.6222360557472504E-2</v>
      </c>
      <c r="AF44" s="224">
        <f t="shared" si="81"/>
        <v>3.2994752032788011E-2</v>
      </c>
      <c r="AG44" s="224">
        <f t="shared" si="81"/>
        <v>2.8752022227150675E-2</v>
      </c>
      <c r="AH44" s="224">
        <f t="shared" si="81"/>
        <v>3.1191234006766599E-4</v>
      </c>
      <c r="AI44" s="224">
        <f t="shared" si="81"/>
        <v>-8.8326304455803584E-3</v>
      </c>
      <c r="AJ44" s="224">
        <f t="shared" si="81"/>
        <v>6.8881584681084185E-3</v>
      </c>
      <c r="AK44" s="224">
        <f t="shared" si="81"/>
        <v>2.494675243980482E-2</v>
      </c>
      <c r="AL44" s="224">
        <f t="shared" si="81"/>
        <v>-5.246642161942261E-3</v>
      </c>
      <c r="AM44" s="224">
        <f t="shared" si="81"/>
        <v>8.8769352580806427E-3</v>
      </c>
      <c r="AN44" s="224">
        <f t="shared" si="81"/>
        <v>1.9500860906638495E-2</v>
      </c>
      <c r="AO44" s="224">
        <f t="shared" si="81"/>
        <v>1.6910895383640323E-2</v>
      </c>
      <c r="AP44" s="224">
        <f t="shared" si="81"/>
        <v>1.9803007275934759E-2</v>
      </c>
      <c r="AQ44" s="224">
        <f t="shared" si="81"/>
        <v>1.4024231406214005E-2</v>
      </c>
      <c r="AR44" s="224">
        <f t="shared" si="81"/>
        <v>1.2005004070612779E-2</v>
      </c>
      <c r="AS44" s="224">
        <f t="shared" si="81"/>
        <v>-3.4335973136489284E-2</v>
      </c>
      <c r="AT44" s="224">
        <f t="shared" si="81"/>
        <v>-2.1806293176024116E-2</v>
      </c>
      <c r="AU44" s="224">
        <f t="shared" si="82"/>
        <v>3.2670857982588508E-2</v>
      </c>
      <c r="AV44" s="224">
        <f t="shared" si="82"/>
        <v>4.5644309054808652E-3</v>
      </c>
      <c r="AW44" s="224">
        <f t="shared" si="82"/>
        <v>8.1646728790436551E-3</v>
      </c>
      <c r="AX44" s="224">
        <f t="shared" si="82"/>
        <v>2.6457375663371918E-2</v>
      </c>
      <c r="AY44" s="224">
        <f t="shared" si="82"/>
        <v>-3.571855720207795E-3</v>
      </c>
      <c r="AZ44" s="224">
        <f t="shared" si="82"/>
        <v>1.2765320028822913E-2</v>
      </c>
      <c r="BA44" s="224">
        <f t="shared" si="82"/>
        <v>9.2360494973835472E-3</v>
      </c>
      <c r="BB44" s="224">
        <f t="shared" si="82"/>
        <v>1.9195387589741264E-2</v>
      </c>
      <c r="BC44" s="224">
        <f t="shared" si="83"/>
        <v>3.0966857661849367E-3</v>
      </c>
      <c r="BD44" s="224">
        <f t="shared" si="84"/>
        <v>-1</v>
      </c>
      <c r="BE44" s="224" t="e">
        <f t="shared" si="85"/>
        <v>#DIV/0!</v>
      </c>
      <c r="BF44" s="225"/>
      <c r="BG44" s="225"/>
    </row>
  </sheetData>
  <mergeCells count="2">
    <mergeCell ref="X10:Y10"/>
    <mergeCell ref="U10:V10"/>
  </mergeCells>
  <phoneticPr fontId="9"/>
  <pageMargins left="0.28000000000000003" right="0.32" top="0.72" bottom="0.45" header="0.51181102362204722" footer="0.51181102362204722"/>
  <pageSetup paperSize="9" scale="4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vt:i4>
      </vt:variant>
    </vt:vector>
  </HeadingPairs>
  <TitlesOfParts>
    <vt:vector size="24" baseType="lpstr">
      <vt:lpstr>0.Contents</vt:lpstr>
      <vt:lpstr>Notes</vt:lpstr>
      <vt:lpstr>1.Total</vt:lpstr>
      <vt:lpstr>2.CO2-Sector</vt:lpstr>
      <vt:lpstr>3.Allocated_CO2-Sector</vt:lpstr>
      <vt:lpstr>4.Allocated_CO2-Sector (detail)</vt:lpstr>
      <vt:lpstr>5.CO2-Share</vt:lpstr>
      <vt:lpstr>6.CO2-capita</vt:lpstr>
      <vt:lpstr>7.CO2-GDP</vt:lpstr>
      <vt:lpstr>8.CO2-fuel</vt:lpstr>
      <vt:lpstr>9.CH4</vt:lpstr>
      <vt:lpstr>10.CH4_detail</vt:lpstr>
      <vt:lpstr>11.N2O</vt:lpstr>
      <vt:lpstr>12.N2O_detail</vt:lpstr>
      <vt:lpstr>13.F-gas</vt:lpstr>
      <vt:lpstr>14.Household (per household)</vt:lpstr>
      <vt:lpstr>15.Household (per capita)</vt:lpstr>
      <vt:lpstr>16.KP-LULUCF</vt:lpstr>
      <vt:lpstr>17.【Annex】GHG-bunker</vt:lpstr>
      <vt:lpstr>18.【Annex】CRF-CO2</vt:lpstr>
      <vt:lpstr>リンク切公表時非表示（グラフの添え物）</vt:lpstr>
      <vt:lpstr>'0.Contents'!Print_Area</vt:lpstr>
      <vt:lpstr>'1.Total'!Print_Area</vt:lpstr>
      <vt:lpstr>'16.KP-LULUCF'!Print_Area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dc:creator>
  <cp:lastModifiedBy>HIRATA</cp:lastModifiedBy>
  <cp:lastPrinted>2020-03-31T08:18:33Z</cp:lastPrinted>
  <dcterms:created xsi:type="dcterms:W3CDTF">2003-03-19T00:52:35Z</dcterms:created>
  <dcterms:modified xsi:type="dcterms:W3CDTF">2020-04-13T10:06:40Z</dcterms:modified>
</cp:coreProperties>
</file>