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3.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ml.chartshapes+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ml.chartshapes+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ml.chartshapes+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ml.chartshapes+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ml.chartshapes+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ml.chartshapes+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ml.chartshapes+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7.xml" ContentType="application/vnd.openxmlformats-officedocument.drawingml.chartshapes+xml"/>
  <Override PartName="/xl/charts/chart2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8.xml" ContentType="application/vnd.openxmlformats-officedocument.drawingml.chartshapes+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9.xml" ContentType="application/vnd.openxmlformats-officedocument.drawingml.chartshapes+xml"/>
  <Override PartName="/xl/charts/chart2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0.xml" ContentType="application/vnd.openxmlformats-officedocument.drawingml.chartshapes+xml"/>
  <Override PartName="/xl/charts/chart24.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1.xml" ContentType="application/vnd.openxmlformats-officedocument.drawingml.chartshapes+xml"/>
  <Override PartName="/xl/charts/chart25.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2.xml" ContentType="application/vnd.openxmlformats-officedocument.drawingml.chartshapes+xml"/>
  <Override PartName="/xl/charts/chart26.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3.xml" ContentType="application/vnd.openxmlformats-officedocument.drawingml.chartshapes+xml"/>
  <Override PartName="/xl/charts/chart27.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nds.nies.go.jp\esd\main\b42_温室効果ガスインベントリオフィス\c16gio\00_Inventory\JNGI_2022\002_JNGI2022_速報値\"/>
    </mc:Choice>
  </mc:AlternateContent>
  <xr:revisionPtr revIDLastSave="0" documentId="13_ncr:1_{2F8801E9-020C-4965-B890-EE6656D4AEFF}" xr6:coauthVersionLast="45" xr6:coauthVersionMax="45" xr10:uidLastSave="{00000000-0000-0000-0000-000000000000}"/>
  <bookViews>
    <workbookView xWindow="19080" yWindow="-120" windowWidth="19440" windowHeight="15000" xr2:uid="{18951994-655A-45E3-AB10-0E1B08AEF734}"/>
  </bookViews>
  <sheets>
    <sheet name="0.Contents" sheetId="61" r:id="rId1"/>
    <sheet name="Notes" sheetId="99" r:id="rId2"/>
    <sheet name="1.Total" sheetId="64" r:id="rId3"/>
    <sheet name="2.CO2-Sector" sheetId="65" r:id="rId4"/>
    <sheet name="3.Allocated_CO2-Sector" sheetId="66" r:id="rId5"/>
    <sheet name="4.CO2-Share" sheetId="112" r:id="rId6"/>
    <sheet name="5.CH4" sheetId="74" r:id="rId7"/>
    <sheet name="6.N2O" sheetId="76" r:id="rId8"/>
    <sheet name="7.F-gas" sheetId="100" r:id="rId9"/>
    <sheet name="リンク切公表時非表示（グラフの添え物）" sheetId="113" state="hidden" r:id="rId10"/>
  </sheets>
  <definedNames>
    <definedName name="_1__123Graph_Aグラフ_2A" localSheetId="5" hidden="1">#REF!</definedName>
    <definedName name="_1__123Graph_Aグラフ_2A" localSheetId="9" hidden="1">#REF!</definedName>
    <definedName name="_1__123Graph_Aグラフ_2A" hidden="1">#REF!</definedName>
    <definedName name="_2__123Graph_Bグラフ_2A" localSheetId="5" hidden="1">#REF!</definedName>
    <definedName name="_2__123Graph_Bグラフ_2A" localSheetId="9" hidden="1">#REF!</definedName>
    <definedName name="_2__123Graph_Bグラフ_2A" hidden="1">#REF!</definedName>
    <definedName name="_3__123Graph_Cグラフ_2A" localSheetId="5" hidden="1">#REF!</definedName>
    <definedName name="_3__123Graph_Cグラフ_2A" localSheetId="9" hidden="1">#REF!</definedName>
    <definedName name="_3__123Graph_Cグラフ_2A" hidden="1">#REF!</definedName>
    <definedName name="_4__123Graph_Dグラフ_2A" localSheetId="5" hidden="1">#REF!</definedName>
    <definedName name="_4__123Graph_Dグラフ_2A" localSheetId="9" hidden="1">#REF!</definedName>
    <definedName name="_4__123Graph_Dグラフ_2A" hidden="1">#REF!</definedName>
    <definedName name="_5__123Graph_Eグラフ_2A" localSheetId="5" hidden="1">#REF!</definedName>
    <definedName name="_5__123Graph_Eグラフ_2A" localSheetId="9" hidden="1">#REF!</definedName>
    <definedName name="_5__123Graph_Eグラフ_2A" hidden="1">#REF!</definedName>
    <definedName name="_6__123Graph_Xグラフ_2A" localSheetId="5" hidden="1">#REF!</definedName>
    <definedName name="_6__123Graph_Xグラフ_2A" localSheetId="9" hidden="1">#REF!</definedName>
    <definedName name="_6__123Graph_Xグラフ_2A" hidden="1">#REF!</definedName>
    <definedName name="_Fill" localSheetId="5" hidden="1">#REF!</definedName>
    <definedName name="_Fill" localSheetId="9" hidden="1">#REF!</definedName>
    <definedName name="_Fill" hidden="1">#REF!</definedName>
    <definedName name="_Regression_Out" localSheetId="5" hidden="1">#REF!</definedName>
    <definedName name="_Regression_Out" localSheetId="9" hidden="1">#REF!</definedName>
    <definedName name="_Regression_Out" hidden="1">#REF!</definedName>
    <definedName name="_Regression_X" localSheetId="5" hidden="1">#REF!</definedName>
    <definedName name="_Regression_X" localSheetId="9" hidden="1">#REF!</definedName>
    <definedName name="_Regression_X" hidden="1">#REF!</definedName>
    <definedName name="_Regression_Y" localSheetId="5" hidden="1">#REF!</definedName>
    <definedName name="_Regression_Y" localSheetId="9" hidden="1">#REF!</definedName>
    <definedName name="_Regression_Y" hidden="1">#REF!</definedName>
    <definedName name="regression" localSheetId="5" hidden="1">#REF!</definedName>
    <definedName name="regression" localSheetId="9" hidden="1">#REF!</definedName>
    <definedName name="regression" hidden="1">#REF!</definedName>
    <definedName name="regressiona1" localSheetId="5" hidden="1">#REF!</definedName>
    <definedName name="regressiona1" localSheetId="9" hidden="1">#REF!</definedName>
    <definedName name="regressiona1"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A54" i="113" l="1"/>
  <c r="CA46" i="113"/>
  <c r="CA38" i="113"/>
  <c r="CA27" i="113"/>
  <c r="CA71" i="113" l="1"/>
  <c r="CA73" i="113"/>
  <c r="CA75" i="113"/>
  <c r="CA77" i="113"/>
  <c r="CA56" i="113"/>
  <c r="CA53" i="113"/>
  <c r="CA50" i="113"/>
  <c r="CA48" i="113"/>
  <c r="CA45" i="113"/>
  <c r="CA41" i="113"/>
  <c r="CA37" i="113"/>
  <c r="CA30" i="113"/>
  <c r="CA26" i="113"/>
  <c r="CA7" i="113"/>
  <c r="CA4" i="113"/>
  <c r="CA3" i="113"/>
  <c r="BE49" i="65" l="1"/>
  <c r="H13" i="112" s="1"/>
  <c r="BE48" i="65"/>
  <c r="H12" i="112" s="1"/>
  <c r="BE47" i="65"/>
  <c r="H11" i="112" s="1"/>
  <c r="BE46" i="65"/>
  <c r="H10" i="112" s="1"/>
  <c r="BE45" i="65"/>
  <c r="H9" i="112" l="1"/>
  <c r="BE5" i="100"/>
  <c r="BE41" i="100" s="1"/>
  <c r="BE16" i="100"/>
  <c r="BE55" i="100" s="1"/>
  <c r="BE23" i="100"/>
  <c r="BE62" i="100" s="1"/>
  <c r="BE30" i="100"/>
  <c r="BE67" i="100" s="1"/>
  <c r="BD5" i="100"/>
  <c r="BD47" i="100" s="1"/>
  <c r="BD16" i="100"/>
  <c r="BD23" i="100"/>
  <c r="BD30" i="100"/>
  <c r="BD68" i="113" s="1"/>
  <c r="BE199" i="100"/>
  <c r="BE198" i="100"/>
  <c r="BE197" i="100"/>
  <c r="BE195" i="100"/>
  <c r="BE194" i="100"/>
  <c r="BE193" i="100"/>
  <c r="BE192" i="100"/>
  <c r="BE191" i="100"/>
  <c r="BE190" i="100"/>
  <c r="BE188" i="100"/>
  <c r="BE187" i="100"/>
  <c r="BE186" i="100"/>
  <c r="BE185" i="100"/>
  <c r="BE184" i="100"/>
  <c r="BE183" i="100"/>
  <c r="BE181" i="100"/>
  <c r="BE180" i="100"/>
  <c r="BE179" i="100"/>
  <c r="BE178" i="100"/>
  <c r="BE177" i="100"/>
  <c r="BE176" i="100"/>
  <c r="BE175" i="100"/>
  <c r="BE174" i="100"/>
  <c r="BE173" i="100"/>
  <c r="BE172" i="100"/>
  <c r="AX5" i="100"/>
  <c r="AX41" i="100" s="1"/>
  <c r="AX16" i="100"/>
  <c r="AX23" i="100"/>
  <c r="AX30" i="100"/>
  <c r="AX65" i="100" s="1"/>
  <c r="BE166" i="100"/>
  <c r="BE165" i="100"/>
  <c r="BE164" i="100"/>
  <c r="BE162" i="100"/>
  <c r="BE161" i="100"/>
  <c r="BE160" i="100"/>
  <c r="BE159" i="100"/>
  <c r="BE158" i="100"/>
  <c r="BE157" i="100"/>
  <c r="BE155" i="100"/>
  <c r="BE154" i="100"/>
  <c r="BE153" i="100"/>
  <c r="BE152" i="100"/>
  <c r="BE151" i="100"/>
  <c r="BE150" i="100"/>
  <c r="BE148" i="100"/>
  <c r="BE147" i="100"/>
  <c r="BE146" i="100"/>
  <c r="BE145" i="100"/>
  <c r="BE144" i="100"/>
  <c r="BE143" i="100"/>
  <c r="BE142" i="100"/>
  <c r="BE141" i="100"/>
  <c r="BE140" i="100"/>
  <c r="BE139" i="100"/>
  <c r="AP5" i="100"/>
  <c r="AP48" i="100" s="1"/>
  <c r="AP16" i="100"/>
  <c r="AP23" i="100"/>
  <c r="AP30" i="100"/>
  <c r="BE133" i="100"/>
  <c r="BE132" i="100"/>
  <c r="BE131" i="100"/>
  <c r="BE129" i="100"/>
  <c r="BE128" i="100"/>
  <c r="BE127" i="100"/>
  <c r="BE126" i="100"/>
  <c r="BE125" i="100"/>
  <c r="BE124" i="100"/>
  <c r="BE122" i="100"/>
  <c r="BE121" i="100"/>
  <c r="BE120" i="100"/>
  <c r="BE119" i="100"/>
  <c r="BE118" i="100"/>
  <c r="BE117" i="100"/>
  <c r="BE115" i="100"/>
  <c r="BE114" i="100"/>
  <c r="BE113" i="100"/>
  <c r="BE112" i="100"/>
  <c r="BE111" i="100"/>
  <c r="BE110" i="100"/>
  <c r="BE109" i="100"/>
  <c r="BE108" i="100"/>
  <c r="BE107" i="100"/>
  <c r="BE106" i="100"/>
  <c r="AA5" i="100"/>
  <c r="AA45" i="100" s="1"/>
  <c r="AA16" i="100"/>
  <c r="AA23" i="100"/>
  <c r="BE90" i="100" s="1"/>
  <c r="AA30" i="100"/>
  <c r="BE100" i="100"/>
  <c r="BE99" i="100"/>
  <c r="BE98" i="100"/>
  <c r="BE96" i="100"/>
  <c r="BE95" i="100"/>
  <c r="BE94" i="100"/>
  <c r="BE93" i="100"/>
  <c r="BE92" i="100"/>
  <c r="BE91" i="100"/>
  <c r="BE89" i="100"/>
  <c r="BE88" i="100"/>
  <c r="BE87" i="100"/>
  <c r="BE86" i="100"/>
  <c r="BE85" i="100"/>
  <c r="BE84" i="100"/>
  <c r="BE82" i="100"/>
  <c r="BE81" i="100"/>
  <c r="BE80" i="100"/>
  <c r="BE79" i="100"/>
  <c r="BE78" i="100"/>
  <c r="BE77" i="100"/>
  <c r="BE76" i="100"/>
  <c r="BE75" i="100"/>
  <c r="BE74" i="100"/>
  <c r="BE73" i="100"/>
  <c r="BE56" i="100"/>
  <c r="BE54" i="100"/>
  <c r="BE53" i="100"/>
  <c r="BE47" i="100"/>
  <c r="BE40" i="100"/>
  <c r="BE9" i="76"/>
  <c r="BE15" i="76" s="1"/>
  <c r="BE21" i="76"/>
  <c r="BE22" i="76"/>
  <c r="BE23" i="76"/>
  <c r="BE24" i="76"/>
  <c r="AA9" i="76"/>
  <c r="BE29" i="76"/>
  <c r="BE30" i="76"/>
  <c r="BE31" i="76"/>
  <c r="BE32" i="76"/>
  <c r="AP9" i="76"/>
  <c r="BE37" i="76"/>
  <c r="BE38" i="76"/>
  <c r="BE39" i="76"/>
  <c r="BE40" i="76"/>
  <c r="AX9" i="76"/>
  <c r="BE45" i="76"/>
  <c r="BE46" i="76"/>
  <c r="BE47" i="76"/>
  <c r="BE48" i="76"/>
  <c r="BD9" i="76"/>
  <c r="BD15" i="76" s="1"/>
  <c r="BE10" i="74"/>
  <c r="BE17" i="74" s="1"/>
  <c r="BE23" i="74"/>
  <c r="BE24" i="74"/>
  <c r="BE25" i="74"/>
  <c r="BE26" i="74"/>
  <c r="BE27" i="74"/>
  <c r="AA10" i="74"/>
  <c r="BE32" i="74"/>
  <c r="BE33" i="74"/>
  <c r="BE34" i="74"/>
  <c r="BE35" i="74"/>
  <c r="BE36" i="74"/>
  <c r="AP10" i="74"/>
  <c r="BE41" i="74"/>
  <c r="BE42" i="74"/>
  <c r="BE43" i="74"/>
  <c r="BE44" i="74"/>
  <c r="BE45" i="74"/>
  <c r="AX10" i="74"/>
  <c r="BE50" i="74"/>
  <c r="BE51" i="74"/>
  <c r="BE52" i="74"/>
  <c r="BE53" i="74"/>
  <c r="BE54" i="74"/>
  <c r="BD10" i="74"/>
  <c r="BD15" i="74" s="1"/>
  <c r="BE7" i="66"/>
  <c r="BE6" i="66" s="1"/>
  <c r="BE16" i="66"/>
  <c r="BE14" i="66" s="1"/>
  <c r="BE44" i="66" s="1"/>
  <c r="H20" i="112" s="1"/>
  <c r="BE27" i="66"/>
  <c r="BE45" i="66" s="1"/>
  <c r="H21" i="112" s="1"/>
  <c r="BE32" i="66"/>
  <c r="BE48" i="66" s="1"/>
  <c r="BE33" i="66"/>
  <c r="BE49" i="66" s="1"/>
  <c r="H25" i="112" s="1"/>
  <c r="BE35" i="66"/>
  <c r="BE50" i="66" s="1"/>
  <c r="BE34" i="66"/>
  <c r="BE42" i="66"/>
  <c r="BE46" i="66"/>
  <c r="H22" i="112" s="1"/>
  <c r="BE47" i="66"/>
  <c r="H23" i="112" s="1"/>
  <c r="AA7" i="66"/>
  <c r="AA43" i="66" s="1"/>
  <c r="AA16" i="66"/>
  <c r="AA14" i="66" s="1"/>
  <c r="AA44" i="66" s="1"/>
  <c r="AA27" i="66"/>
  <c r="AA45" i="66" s="1"/>
  <c r="AA46" i="66"/>
  <c r="AA47" i="66"/>
  <c r="AA32" i="66"/>
  <c r="AA48" i="66" s="1"/>
  <c r="AA33" i="66"/>
  <c r="AA49" i="66" s="1"/>
  <c r="AA35" i="66"/>
  <c r="AA50" i="66" s="1"/>
  <c r="AA42" i="66"/>
  <c r="AP7" i="66"/>
  <c r="AP43" i="66" s="1"/>
  <c r="AX69" i="66" s="1"/>
  <c r="AP16" i="66"/>
  <c r="AP14" i="66" s="1"/>
  <c r="AP44" i="66" s="1"/>
  <c r="AP27" i="66"/>
  <c r="AP45" i="66" s="1"/>
  <c r="AP46" i="66"/>
  <c r="AP47" i="66"/>
  <c r="AP32" i="66"/>
  <c r="AP48" i="66" s="1"/>
  <c r="AP33" i="66"/>
  <c r="AP49" i="66" s="1"/>
  <c r="D25" i="112" s="1"/>
  <c r="AP35" i="66"/>
  <c r="AP50" i="66" s="1"/>
  <c r="AP42" i="66"/>
  <c r="AX7" i="66"/>
  <c r="AX43" i="66" s="1"/>
  <c r="AX16" i="66"/>
  <c r="AX14" i="66" s="1"/>
  <c r="AX44" i="66" s="1"/>
  <c r="AX27" i="66"/>
  <c r="AX45" i="66" s="1"/>
  <c r="BE84" i="66" s="1"/>
  <c r="AX46" i="66"/>
  <c r="BD85" i="66" s="1"/>
  <c r="AX47" i="66"/>
  <c r="AX32" i="66"/>
  <c r="AX48" i="66" s="1"/>
  <c r="AX33" i="66"/>
  <c r="AX49" i="66" s="1"/>
  <c r="AX35" i="66"/>
  <c r="AX50" i="66" s="1"/>
  <c r="AX42" i="66"/>
  <c r="BD7" i="66"/>
  <c r="BD43" i="66" s="1"/>
  <c r="BD82" i="66" s="1"/>
  <c r="BD16" i="66"/>
  <c r="BD14" i="66" s="1"/>
  <c r="BD44" i="66" s="1"/>
  <c r="BD27" i="66"/>
  <c r="BD45" i="66" s="1"/>
  <c r="BE97" i="66" s="1"/>
  <c r="BD46" i="66"/>
  <c r="BD47" i="66"/>
  <c r="BE99" i="66" s="1"/>
  <c r="BD32" i="66"/>
  <c r="BD48" i="66" s="1"/>
  <c r="BD74" i="66" s="1"/>
  <c r="BD33" i="66"/>
  <c r="BD49" i="66" s="1"/>
  <c r="BD75" i="66" s="1"/>
  <c r="BD35" i="66"/>
  <c r="BD50" i="66" s="1"/>
  <c r="BD42" i="66"/>
  <c r="BE7" i="65"/>
  <c r="BE42" i="65" s="1"/>
  <c r="H6" i="112" s="1"/>
  <c r="BE16" i="65"/>
  <c r="BE14" i="65" s="1"/>
  <c r="BE43" i="65" s="1"/>
  <c r="H7" i="112" s="1"/>
  <c r="BE27" i="65"/>
  <c r="BE44" i="65" s="1"/>
  <c r="H8" i="112" s="1"/>
  <c r="BE31" i="65"/>
  <c r="AA7" i="65"/>
  <c r="AA16" i="65"/>
  <c r="AA14" i="65" s="1"/>
  <c r="AA43" i="65" s="1"/>
  <c r="AA27" i="65"/>
  <c r="AA44" i="65" s="1"/>
  <c r="AA45" i="65"/>
  <c r="BE57" i="65" s="1"/>
  <c r="AA46" i="65"/>
  <c r="BE58" i="65" s="1"/>
  <c r="AA47" i="65"/>
  <c r="BE59" i="65" s="1"/>
  <c r="AA48" i="65"/>
  <c r="AA49" i="65"/>
  <c r="BE61" i="65" s="1"/>
  <c r="AP7" i="65"/>
  <c r="AP42" i="65" s="1"/>
  <c r="AP16" i="65"/>
  <c r="AP14" i="65" s="1"/>
  <c r="AP43" i="65" s="1"/>
  <c r="AP27" i="65"/>
  <c r="AP44" i="65" s="1"/>
  <c r="AP45" i="65"/>
  <c r="D9" i="112" s="1"/>
  <c r="AP46" i="65"/>
  <c r="BE70" i="65" s="1"/>
  <c r="AP47" i="65"/>
  <c r="BE71" i="65" s="1"/>
  <c r="AP48" i="65"/>
  <c r="BE72" i="65" s="1"/>
  <c r="AP49" i="65"/>
  <c r="BE73" i="65" s="1"/>
  <c r="AX7" i="65"/>
  <c r="AX16" i="65"/>
  <c r="AX14" i="65" s="1"/>
  <c r="AX43" i="65" s="1"/>
  <c r="F7" i="112" s="1"/>
  <c r="AX27" i="65"/>
  <c r="AX44" i="65" s="1"/>
  <c r="AX45" i="65"/>
  <c r="BE81" i="65" s="1"/>
  <c r="AX46" i="65"/>
  <c r="BE82" i="65" s="1"/>
  <c r="AX47" i="65"/>
  <c r="BE83" i="65" s="1"/>
  <c r="AX48" i="65"/>
  <c r="AX49" i="65"/>
  <c r="BE85" i="65" s="1"/>
  <c r="BD7" i="65"/>
  <c r="BD42" i="65" s="1"/>
  <c r="BD16" i="65"/>
  <c r="BD14" i="65" s="1"/>
  <c r="BD27" i="65"/>
  <c r="BD44" i="65" s="1"/>
  <c r="BD45" i="65"/>
  <c r="BD46" i="65"/>
  <c r="BE94" i="65" s="1"/>
  <c r="BD47" i="65"/>
  <c r="BE95" i="65" s="1"/>
  <c r="BD48" i="65"/>
  <c r="BE96" i="65" s="1"/>
  <c r="BD49" i="65"/>
  <c r="BE97" i="65" s="1"/>
  <c r="BE5" i="64"/>
  <c r="BE10" i="64"/>
  <c r="AA5" i="64"/>
  <c r="BE36" i="64"/>
  <c r="BE37" i="64"/>
  <c r="BE38" i="64"/>
  <c r="BE39" i="64"/>
  <c r="AA10" i="64"/>
  <c r="BE41" i="64"/>
  <c r="BE42" i="64"/>
  <c r="BE43" i="64"/>
  <c r="BE44" i="64"/>
  <c r="AP5" i="64"/>
  <c r="BE50" i="64"/>
  <c r="BE51" i="64"/>
  <c r="BE52" i="64"/>
  <c r="BE53" i="64"/>
  <c r="AP10" i="64"/>
  <c r="AP15" i="64" s="1"/>
  <c r="BE55" i="64"/>
  <c r="BE56" i="64"/>
  <c r="BE57" i="64"/>
  <c r="BE58" i="64"/>
  <c r="AX5" i="64"/>
  <c r="BE64" i="64"/>
  <c r="BE65" i="64"/>
  <c r="BE66" i="64"/>
  <c r="BE67" i="64"/>
  <c r="AX10" i="64"/>
  <c r="BE69" i="64"/>
  <c r="BE70" i="64"/>
  <c r="BE71" i="64"/>
  <c r="BE72" i="64"/>
  <c r="BD5" i="64"/>
  <c r="BD15" i="64" s="1"/>
  <c r="BE78" i="64"/>
  <c r="BE79" i="64"/>
  <c r="BE80" i="64"/>
  <c r="BE81" i="64"/>
  <c r="BD10" i="64"/>
  <c r="BD54" i="64" s="1"/>
  <c r="BE83" i="64"/>
  <c r="BE84" i="64"/>
  <c r="BE85" i="64"/>
  <c r="BE86" i="64"/>
  <c r="AB5" i="64"/>
  <c r="AC5" i="64"/>
  <c r="AD5" i="64"/>
  <c r="AE5" i="64"/>
  <c r="AF5" i="64"/>
  <c r="AG5" i="64"/>
  <c r="AH5" i="64"/>
  <c r="AI5" i="64"/>
  <c r="AJ5" i="64"/>
  <c r="AK5" i="64"/>
  <c r="AL5" i="64"/>
  <c r="AM5" i="64"/>
  <c r="AN5" i="64"/>
  <c r="AO5" i="64"/>
  <c r="AQ5" i="64"/>
  <c r="AR5" i="64"/>
  <c r="AS5" i="64"/>
  <c r="AT5" i="64"/>
  <c r="AU5" i="64"/>
  <c r="AV5" i="64"/>
  <c r="AW5" i="64"/>
  <c r="AY5" i="64"/>
  <c r="AZ5" i="64"/>
  <c r="BA5" i="64"/>
  <c r="BB5" i="64"/>
  <c r="BC5" i="64"/>
  <c r="AE7" i="65"/>
  <c r="AE6" i="65" s="1"/>
  <c r="AE16" i="65"/>
  <c r="AE14" i="65" s="1"/>
  <c r="AE27" i="65"/>
  <c r="AE44" i="65" s="1"/>
  <c r="BD6" i="65"/>
  <c r="BC7" i="65"/>
  <c r="BC6" i="65" s="1"/>
  <c r="BC16" i="65"/>
  <c r="BC14" i="65" s="1"/>
  <c r="BC27" i="65"/>
  <c r="BC44" i="65" s="1"/>
  <c r="BB7" i="65"/>
  <c r="BB6" i="65" s="1"/>
  <c r="BB16" i="65"/>
  <c r="BB14" i="65" s="1"/>
  <c r="BB43" i="65" s="1"/>
  <c r="BB27" i="65"/>
  <c r="BA7" i="65"/>
  <c r="BA6" i="65" s="1"/>
  <c r="BA16" i="65"/>
  <c r="BA14" i="65" s="1"/>
  <c r="BA27" i="65"/>
  <c r="BA44" i="65" s="1"/>
  <c r="AZ7" i="65"/>
  <c r="AZ6" i="65" s="1"/>
  <c r="AZ16" i="65"/>
  <c r="AZ14" i="65" s="1"/>
  <c r="AZ43" i="65" s="1"/>
  <c r="AZ27" i="65"/>
  <c r="AY7" i="65"/>
  <c r="AY6" i="65" s="1"/>
  <c r="AY16" i="65"/>
  <c r="AY14" i="65" s="1"/>
  <c r="AY27" i="65"/>
  <c r="AY44" i="65" s="1"/>
  <c r="AW7" i="65"/>
  <c r="AW6" i="65" s="1"/>
  <c r="AW16" i="65"/>
  <c r="AW14" i="65" s="1"/>
  <c r="AW43" i="65" s="1"/>
  <c r="AX91" i="65" s="1"/>
  <c r="AW27" i="65"/>
  <c r="AV7" i="65"/>
  <c r="AV6" i="65" s="1"/>
  <c r="AV16" i="65"/>
  <c r="AV14" i="65" s="1"/>
  <c r="AV43" i="65" s="1"/>
  <c r="AV27" i="65"/>
  <c r="AU7" i="65"/>
  <c r="AU6" i="65" s="1"/>
  <c r="AU16" i="65"/>
  <c r="AU14" i="65" s="1"/>
  <c r="AU43" i="65" s="1"/>
  <c r="AU27" i="65"/>
  <c r="AT7" i="65"/>
  <c r="AT6" i="65" s="1"/>
  <c r="AT16" i="65"/>
  <c r="AT14" i="65" s="1"/>
  <c r="AT43" i="65" s="1"/>
  <c r="AT27" i="65"/>
  <c r="AS7" i="65"/>
  <c r="AS6" i="65" s="1"/>
  <c r="AS16" i="65"/>
  <c r="AS14" i="65" s="1"/>
  <c r="AS43" i="65" s="1"/>
  <c r="AS27" i="65"/>
  <c r="AR7" i="65"/>
  <c r="AR16" i="65"/>
  <c r="AR14" i="65" s="1"/>
  <c r="AR27" i="65"/>
  <c r="AQ7" i="65"/>
  <c r="AQ6" i="65" s="1"/>
  <c r="AQ16" i="65"/>
  <c r="AQ14" i="65" s="1"/>
  <c r="AQ43" i="65" s="1"/>
  <c r="AQ27" i="65"/>
  <c r="AQ44" i="65" s="1"/>
  <c r="AO7" i="65"/>
  <c r="AO6" i="65" s="1"/>
  <c r="AO16" i="65"/>
  <c r="AO14" i="65" s="1"/>
  <c r="AO43" i="65" s="1"/>
  <c r="AO27" i="65"/>
  <c r="AN7" i="65"/>
  <c r="AN6" i="65" s="1"/>
  <c r="AN16" i="65"/>
  <c r="AN14" i="65" s="1"/>
  <c r="AN43" i="65" s="1"/>
  <c r="AN27" i="65"/>
  <c r="AM7" i="65"/>
  <c r="AM6" i="65" s="1"/>
  <c r="AM16" i="65"/>
  <c r="AM14" i="65" s="1"/>
  <c r="AM27" i="65"/>
  <c r="AL7" i="65"/>
  <c r="AL6" i="65" s="1"/>
  <c r="AL16" i="65"/>
  <c r="AL14" i="65" s="1"/>
  <c r="AL27" i="65"/>
  <c r="AK7" i="65"/>
  <c r="AK6" i="65" s="1"/>
  <c r="AK16" i="65"/>
  <c r="AK14" i="65" s="1"/>
  <c r="AK27" i="65"/>
  <c r="AJ7" i="65"/>
  <c r="AJ6" i="65" s="1"/>
  <c r="AJ16" i="65"/>
  <c r="AJ14" i="65" s="1"/>
  <c r="AJ27" i="65"/>
  <c r="AI7" i="65"/>
  <c r="AI6" i="65" s="1"/>
  <c r="AI16" i="65"/>
  <c r="AI14" i="65" s="1"/>
  <c r="AI27" i="65"/>
  <c r="AH7" i="65"/>
  <c r="AH6" i="65" s="1"/>
  <c r="AH16" i="65"/>
  <c r="AH14" i="65" s="1"/>
  <c r="AH43" i="65" s="1"/>
  <c r="AH27" i="65"/>
  <c r="AG7" i="65"/>
  <c r="AG6" i="65" s="1"/>
  <c r="AG16" i="65"/>
  <c r="AG14" i="65" s="1"/>
  <c r="AG27" i="65"/>
  <c r="AF7" i="65"/>
  <c r="AF6" i="65" s="1"/>
  <c r="AF16" i="65"/>
  <c r="AF14" i="65" s="1"/>
  <c r="AF27" i="65"/>
  <c r="AB7" i="65"/>
  <c r="AB6" i="65" s="1"/>
  <c r="AB16" i="65"/>
  <c r="AB14" i="65" s="1"/>
  <c r="AB27" i="65"/>
  <c r="AC7" i="65"/>
  <c r="AC6" i="65" s="1"/>
  <c r="AC16" i="65"/>
  <c r="AC14" i="65" s="1"/>
  <c r="AC27" i="65"/>
  <c r="AC44" i="65" s="1"/>
  <c r="AD7" i="65"/>
  <c r="AD16" i="65"/>
  <c r="AD14" i="65" s="1"/>
  <c r="AD27" i="65"/>
  <c r="CA86" i="113"/>
  <c r="CA84" i="113"/>
  <c r="CA82" i="113"/>
  <c r="CA80" i="113"/>
  <c r="BF68" i="113"/>
  <c r="AG170" i="100"/>
  <c r="AH170" i="100" s="1"/>
  <c r="AI170" i="100" s="1"/>
  <c r="AJ170" i="100" s="1"/>
  <c r="AK170" i="100" s="1"/>
  <c r="AL170" i="100" s="1"/>
  <c r="AM170" i="100" s="1"/>
  <c r="AN170" i="100" s="1"/>
  <c r="AO170" i="100" s="1"/>
  <c r="AP170" i="100" s="1"/>
  <c r="AQ170" i="100" s="1"/>
  <c r="AR170" i="100" s="1"/>
  <c r="AS170" i="100" s="1"/>
  <c r="AT170" i="100" s="1"/>
  <c r="AU170" i="100" s="1"/>
  <c r="AV170" i="100" s="1"/>
  <c r="AW170" i="100" s="1"/>
  <c r="AX170" i="100" s="1"/>
  <c r="AY170" i="100" s="1"/>
  <c r="AZ170" i="100" s="1"/>
  <c r="BA170" i="100" s="1"/>
  <c r="BB170" i="100" s="1"/>
  <c r="BC170" i="100" s="1"/>
  <c r="BD170" i="100" s="1"/>
  <c r="BE170" i="100" s="1"/>
  <c r="AG137" i="100"/>
  <c r="AH137" i="100" s="1"/>
  <c r="AI137" i="100" s="1"/>
  <c r="AJ137" i="100" s="1"/>
  <c r="AK137" i="100" s="1"/>
  <c r="AL137" i="100" s="1"/>
  <c r="AM137" i="100" s="1"/>
  <c r="AN137" i="100" s="1"/>
  <c r="AO137" i="100" s="1"/>
  <c r="AP137" i="100" s="1"/>
  <c r="AQ137" i="100" s="1"/>
  <c r="AR137" i="100" s="1"/>
  <c r="AS137" i="100" s="1"/>
  <c r="AT137" i="100" s="1"/>
  <c r="AU137" i="100" s="1"/>
  <c r="AV137" i="100" s="1"/>
  <c r="AW137" i="100" s="1"/>
  <c r="AX137" i="100" s="1"/>
  <c r="AY137" i="100" s="1"/>
  <c r="AZ137" i="100" s="1"/>
  <c r="BA137" i="100" s="1"/>
  <c r="BB137" i="100" s="1"/>
  <c r="BC137" i="100" s="1"/>
  <c r="BD137" i="100" s="1"/>
  <c r="BE137" i="100" s="1"/>
  <c r="AG104" i="100"/>
  <c r="AH104" i="100" s="1"/>
  <c r="AI104" i="100" s="1"/>
  <c r="AJ104" i="100" s="1"/>
  <c r="AK104" i="100" s="1"/>
  <c r="AL104" i="100" s="1"/>
  <c r="AM104" i="100" s="1"/>
  <c r="AN104" i="100" s="1"/>
  <c r="AO104" i="100" s="1"/>
  <c r="AP104" i="100" s="1"/>
  <c r="AQ104" i="100" s="1"/>
  <c r="AR104" i="100" s="1"/>
  <c r="AS104" i="100" s="1"/>
  <c r="AT104" i="100" s="1"/>
  <c r="AU104" i="100" s="1"/>
  <c r="AV104" i="100" s="1"/>
  <c r="AW104" i="100" s="1"/>
  <c r="AX104" i="100" s="1"/>
  <c r="AY104" i="100" s="1"/>
  <c r="AZ104" i="100" s="1"/>
  <c r="BA104" i="100" s="1"/>
  <c r="BB104" i="100" s="1"/>
  <c r="BC104" i="100" s="1"/>
  <c r="BD104" i="100" s="1"/>
  <c r="BE104" i="100" s="1"/>
  <c r="AG71" i="100"/>
  <c r="AH71" i="100" s="1"/>
  <c r="AI71" i="100" s="1"/>
  <c r="AJ71" i="100" s="1"/>
  <c r="AK71" i="100" s="1"/>
  <c r="AL71" i="100" s="1"/>
  <c r="AM71" i="100" s="1"/>
  <c r="AN71" i="100" s="1"/>
  <c r="AO71" i="100" s="1"/>
  <c r="AP71" i="100" s="1"/>
  <c r="AQ71" i="100" s="1"/>
  <c r="AR71" i="100" s="1"/>
  <c r="AS71" i="100" s="1"/>
  <c r="AT71" i="100" s="1"/>
  <c r="AU71" i="100" s="1"/>
  <c r="AV71" i="100" s="1"/>
  <c r="AW71" i="100" s="1"/>
  <c r="AX71" i="100" s="1"/>
  <c r="AY71" i="100" s="1"/>
  <c r="AZ71" i="100" s="1"/>
  <c r="BA71" i="100" s="1"/>
  <c r="BB71" i="100" s="1"/>
  <c r="BC71" i="100" s="1"/>
  <c r="BD71" i="100" s="1"/>
  <c r="BE71" i="100" s="1"/>
  <c r="AG38" i="100"/>
  <c r="AH38" i="100" s="1"/>
  <c r="AI38" i="100" s="1"/>
  <c r="AJ38" i="100" s="1"/>
  <c r="AK38" i="100" s="1"/>
  <c r="AL38" i="100" s="1"/>
  <c r="AM38" i="100" s="1"/>
  <c r="AN38" i="100" s="1"/>
  <c r="AO38" i="100" s="1"/>
  <c r="AP38" i="100" s="1"/>
  <c r="AQ38" i="100" s="1"/>
  <c r="AR38" i="100" s="1"/>
  <c r="AS38" i="100" s="1"/>
  <c r="AT38" i="100" s="1"/>
  <c r="AU38" i="100" s="1"/>
  <c r="AV38" i="100" s="1"/>
  <c r="AW38" i="100" s="1"/>
  <c r="AX38" i="100" s="1"/>
  <c r="AY38" i="100" s="1"/>
  <c r="AZ38" i="100" s="1"/>
  <c r="BA38" i="100" s="1"/>
  <c r="BB38" i="100" s="1"/>
  <c r="BC38" i="100" s="1"/>
  <c r="BD38" i="100" s="1"/>
  <c r="BE38" i="100" s="1"/>
  <c r="BD67" i="100"/>
  <c r="BD56" i="100"/>
  <c r="BD63" i="100"/>
  <c r="BD55" i="100"/>
  <c r="BD51" i="100"/>
  <c r="BD65" i="100"/>
  <c r="BD66" i="100"/>
  <c r="BD52" i="100"/>
  <c r="BD59" i="100"/>
  <c r="BD54" i="100"/>
  <c r="BD58" i="100"/>
  <c r="BD60" i="100"/>
  <c r="BD62" i="100"/>
  <c r="BD61" i="100"/>
  <c r="BD53" i="100"/>
  <c r="BD13" i="76"/>
  <c r="BD17" i="74"/>
  <c r="BD18" i="74"/>
  <c r="BD34" i="66"/>
  <c r="BD31" i="65"/>
  <c r="BD199" i="100"/>
  <c r="BD166" i="100"/>
  <c r="BD133" i="100"/>
  <c r="BD100" i="100"/>
  <c r="BD198" i="100"/>
  <c r="BD165" i="100"/>
  <c r="BD132" i="100"/>
  <c r="BD99" i="100"/>
  <c r="BD197" i="100"/>
  <c r="BD164" i="100"/>
  <c r="BD131" i="100"/>
  <c r="BD98" i="100"/>
  <c r="BD195" i="100"/>
  <c r="BD162" i="100"/>
  <c r="BD129" i="100"/>
  <c r="BD96" i="100"/>
  <c r="BD194" i="100"/>
  <c r="BD161" i="100"/>
  <c r="BD128" i="100"/>
  <c r="BD95" i="100"/>
  <c r="BD193" i="100"/>
  <c r="BD160" i="100"/>
  <c r="BD127" i="100"/>
  <c r="BD94" i="100"/>
  <c r="BD192" i="100"/>
  <c r="BD159" i="100"/>
  <c r="BD126" i="100"/>
  <c r="BD93" i="100"/>
  <c r="BD191" i="100"/>
  <c r="BD158" i="100"/>
  <c r="BD125" i="100"/>
  <c r="BD92" i="100"/>
  <c r="BD190" i="100"/>
  <c r="BD157" i="100"/>
  <c r="BD124" i="100"/>
  <c r="BD91" i="100"/>
  <c r="BD188" i="100"/>
  <c r="BD155" i="100"/>
  <c r="BD122" i="100"/>
  <c r="BD89" i="100"/>
  <c r="BD187" i="100"/>
  <c r="BD154" i="100"/>
  <c r="BD121" i="100"/>
  <c r="BD88" i="100"/>
  <c r="BD186" i="100"/>
  <c r="BD153" i="100"/>
  <c r="BD120" i="100"/>
  <c r="BD87" i="100"/>
  <c r="BD185" i="100"/>
  <c r="BD152" i="100"/>
  <c r="BD119" i="100"/>
  <c r="BD86" i="100"/>
  <c r="BD184" i="100"/>
  <c r="BD151" i="100"/>
  <c r="BD118" i="100"/>
  <c r="BD85" i="100"/>
  <c r="BD183" i="100"/>
  <c r="BD150" i="100"/>
  <c r="BD117" i="100"/>
  <c r="BD84" i="100"/>
  <c r="BD181" i="100"/>
  <c r="BD148" i="100"/>
  <c r="BD115" i="100"/>
  <c r="BD82" i="100"/>
  <c r="BD180" i="100"/>
  <c r="BD147" i="100"/>
  <c r="BD114" i="100"/>
  <c r="BD81" i="100"/>
  <c r="BD179" i="100"/>
  <c r="BD146" i="100"/>
  <c r="BD113" i="100"/>
  <c r="BD80" i="100"/>
  <c r="BD176" i="100"/>
  <c r="BD143" i="100"/>
  <c r="BD110" i="100"/>
  <c r="BD77" i="100"/>
  <c r="BD175" i="100"/>
  <c r="BD142" i="100"/>
  <c r="BD109" i="100"/>
  <c r="BD76" i="100"/>
  <c r="BD178" i="100"/>
  <c r="BD145" i="100"/>
  <c r="BD112" i="100"/>
  <c r="BD79" i="100"/>
  <c r="BD177" i="100"/>
  <c r="BD144" i="100"/>
  <c r="BD111" i="100"/>
  <c r="BD78" i="100"/>
  <c r="BD174" i="100"/>
  <c r="BD141" i="100"/>
  <c r="BD108" i="100"/>
  <c r="BD75" i="100"/>
  <c r="BD173" i="100"/>
  <c r="BD140" i="100"/>
  <c r="BD107" i="100"/>
  <c r="BD74" i="100"/>
  <c r="BD172" i="100"/>
  <c r="BD139" i="100"/>
  <c r="BD106" i="100"/>
  <c r="BD73" i="100"/>
  <c r="BD48" i="76"/>
  <c r="BD40" i="76"/>
  <c r="BD32" i="76"/>
  <c r="BD24" i="76"/>
  <c r="BD47" i="76"/>
  <c r="BD39" i="76"/>
  <c r="BD31" i="76"/>
  <c r="BD23" i="76"/>
  <c r="BD46" i="76"/>
  <c r="BD38" i="76"/>
  <c r="BD30" i="76"/>
  <c r="BD22" i="76"/>
  <c r="BD45" i="76"/>
  <c r="BD37" i="76"/>
  <c r="BD29" i="76"/>
  <c r="BD21" i="76"/>
  <c r="BD54" i="74"/>
  <c r="BD45" i="74"/>
  <c r="BD36" i="74"/>
  <c r="BD27" i="74"/>
  <c r="BD53" i="74"/>
  <c r="BD44" i="74"/>
  <c r="BD35" i="74"/>
  <c r="BD26" i="74"/>
  <c r="BD52" i="74"/>
  <c r="BD43" i="74"/>
  <c r="BD34" i="74"/>
  <c r="BD25" i="74"/>
  <c r="BD51" i="74"/>
  <c r="BD42" i="74"/>
  <c r="BD33" i="74"/>
  <c r="BD24" i="74"/>
  <c r="BD50" i="74"/>
  <c r="BD41" i="74"/>
  <c r="BD32" i="74"/>
  <c r="BD23" i="74"/>
  <c r="BD86" i="64"/>
  <c r="BD72" i="64"/>
  <c r="BD58" i="64"/>
  <c r="BD44" i="64"/>
  <c r="BD85" i="64"/>
  <c r="BD71" i="64"/>
  <c r="BD57" i="64"/>
  <c r="BD43" i="64"/>
  <c r="BD84" i="64"/>
  <c r="BD70" i="64"/>
  <c r="BD56" i="64"/>
  <c r="BD42" i="64"/>
  <c r="BD83" i="64"/>
  <c r="BD69" i="64"/>
  <c r="BD55" i="64"/>
  <c r="BD41" i="64"/>
  <c r="BD81" i="64"/>
  <c r="BD67" i="64"/>
  <c r="BD53" i="64"/>
  <c r="BD39" i="64"/>
  <c r="BD80" i="64"/>
  <c r="BD66" i="64"/>
  <c r="BD52" i="64"/>
  <c r="BD38" i="64"/>
  <c r="BD79" i="64"/>
  <c r="BD65" i="64"/>
  <c r="BD51" i="64"/>
  <c r="BD37" i="64"/>
  <c r="BD78" i="64"/>
  <c r="BD64" i="64"/>
  <c r="BD50" i="64"/>
  <c r="BD36" i="64"/>
  <c r="BB56" i="100"/>
  <c r="BA56" i="100"/>
  <c r="AZ56" i="100"/>
  <c r="AW55" i="100"/>
  <c r="AK55" i="100"/>
  <c r="AJ55" i="100"/>
  <c r="AI55" i="100"/>
  <c r="AH55" i="100"/>
  <c r="AG55" i="100"/>
  <c r="AF55" i="100"/>
  <c r="AE55" i="100"/>
  <c r="AC55" i="100"/>
  <c r="AB55" i="100"/>
  <c r="AA55" i="100"/>
  <c r="AU49" i="100"/>
  <c r="AT49" i="100"/>
  <c r="AS49" i="100"/>
  <c r="AR49" i="100"/>
  <c r="AQ49" i="100"/>
  <c r="AP49" i="100"/>
  <c r="AO49" i="100"/>
  <c r="AN49" i="100"/>
  <c r="AM49" i="100"/>
  <c r="AL49" i="100"/>
  <c r="AK49" i="100"/>
  <c r="AJ49" i="100"/>
  <c r="AI49" i="100"/>
  <c r="AH49" i="100"/>
  <c r="AG49" i="100"/>
  <c r="AF49" i="100"/>
  <c r="AE49" i="100"/>
  <c r="AD49" i="100"/>
  <c r="AC49" i="100"/>
  <c r="AB49" i="100"/>
  <c r="AA49" i="100"/>
  <c r="AE48" i="100"/>
  <c r="AD48" i="100"/>
  <c r="AC48" i="100"/>
  <c r="AB48" i="100"/>
  <c r="AA48" i="100"/>
  <c r="AB44" i="100"/>
  <c r="AM43" i="100"/>
  <c r="AL43" i="100"/>
  <c r="AJ43" i="100"/>
  <c r="AI43" i="100"/>
  <c r="AH43" i="100"/>
  <c r="AG43" i="100"/>
  <c r="AF43" i="100"/>
  <c r="AE43" i="100"/>
  <c r="AD43" i="100"/>
  <c r="AB43" i="100"/>
  <c r="AA43" i="100"/>
  <c r="AB45" i="100"/>
  <c r="AB42" i="100"/>
  <c r="AA42" i="100"/>
  <c r="AB41" i="100"/>
  <c r="AB40" i="100"/>
  <c r="AH23" i="74"/>
  <c r="AU85" i="64"/>
  <c r="BB79" i="64"/>
  <c r="AN81" i="64"/>
  <c r="AH78" i="64"/>
  <c r="AP78" i="64"/>
  <c r="AX78" i="64"/>
  <c r="AJ80" i="64"/>
  <c r="AC81" i="64"/>
  <c r="AD86" i="64"/>
  <c r="AO81" i="64"/>
  <c r="AP86" i="64"/>
  <c r="AG78" i="64"/>
  <c r="AO78" i="64"/>
  <c r="AP79" i="64"/>
  <c r="AB81" i="64"/>
  <c r="AR80" i="64"/>
  <c r="AF78" i="64"/>
  <c r="AN78" i="64"/>
  <c r="AG23" i="74"/>
  <c r="AE25" i="74"/>
  <c r="AJ79" i="64"/>
  <c r="AK80" i="64"/>
  <c r="AS80" i="64"/>
  <c r="BB81" i="64"/>
  <c r="AW85" i="64"/>
  <c r="AS23" i="74"/>
  <c r="AN79" i="64"/>
  <c r="AX81" i="64"/>
  <c r="AU23" i="74"/>
  <c r="AP80" i="64"/>
  <c r="AQ81" i="64"/>
  <c r="AV23" i="74"/>
  <c r="AD25" i="74"/>
  <c r="AA40" i="100"/>
  <c r="AF172" i="100"/>
  <c r="AN172" i="100"/>
  <c r="AV172" i="100"/>
  <c r="AG173" i="100"/>
  <c r="AO173" i="100"/>
  <c r="AW173" i="100"/>
  <c r="AX174" i="100"/>
  <c r="AI177" i="100"/>
  <c r="AQ177" i="100"/>
  <c r="AY177" i="100"/>
  <c r="AB178" i="100"/>
  <c r="AB46" i="100"/>
  <c r="AJ178" i="100"/>
  <c r="AR178" i="100"/>
  <c r="AZ178" i="100"/>
  <c r="AC175" i="100"/>
  <c r="AC43" i="100"/>
  <c r="AK175" i="100"/>
  <c r="AK43" i="100"/>
  <c r="AS175" i="100"/>
  <c r="BA175" i="100"/>
  <c r="AD176" i="100"/>
  <c r="AL176" i="100"/>
  <c r="AT176" i="100"/>
  <c r="BB176" i="100"/>
  <c r="AE179" i="100"/>
  <c r="AM179" i="100"/>
  <c r="AU179" i="100"/>
  <c r="BC179" i="100"/>
  <c r="AF180" i="100"/>
  <c r="AF48" i="100"/>
  <c r="AN180" i="100"/>
  <c r="AW181" i="100"/>
  <c r="AX183" i="100"/>
  <c r="AI184" i="100"/>
  <c r="AQ184" i="100"/>
  <c r="AY184" i="100"/>
  <c r="AB185" i="100"/>
  <c r="AJ185" i="100"/>
  <c r="AR185" i="100"/>
  <c r="AZ185" i="100"/>
  <c r="AC186" i="100"/>
  <c r="AK186" i="100"/>
  <c r="AS186" i="100"/>
  <c r="BA186" i="100"/>
  <c r="AD187" i="100"/>
  <c r="AD55" i="100"/>
  <c r="AL187" i="100"/>
  <c r="AL55" i="100"/>
  <c r="AT187" i="100"/>
  <c r="BB187" i="100"/>
  <c r="AE188" i="100"/>
  <c r="AM188" i="100"/>
  <c r="AU188" i="100"/>
  <c r="BC188" i="100"/>
  <c r="BC56" i="100"/>
  <c r="AV190" i="100"/>
  <c r="AW191" i="100"/>
  <c r="AX192" i="100"/>
  <c r="AI193" i="100"/>
  <c r="AQ193" i="100"/>
  <c r="AY193" i="100"/>
  <c r="AB194" i="100"/>
  <c r="AJ194" i="100"/>
  <c r="AR194" i="100"/>
  <c r="AZ194" i="100"/>
  <c r="AC195" i="100"/>
  <c r="AK195" i="100"/>
  <c r="AS195" i="100"/>
  <c r="BA195" i="100"/>
  <c r="AD197" i="100"/>
  <c r="AL197" i="100"/>
  <c r="AT197" i="100"/>
  <c r="BB197" i="100"/>
  <c r="AE198" i="100"/>
  <c r="AM198" i="100"/>
  <c r="AH172" i="100"/>
  <c r="AP172" i="100"/>
  <c r="BC199" i="100"/>
  <c r="AR173" i="100"/>
  <c r="AS174" i="100"/>
  <c r="BB177" i="100"/>
  <c r="BC178" i="100"/>
  <c r="AO176" i="100"/>
  <c r="AX179" i="100"/>
  <c r="AJ181" i="100"/>
  <c r="AK183" i="100"/>
  <c r="AT184" i="100"/>
  <c r="AU185" i="100"/>
  <c r="AV186" i="100"/>
  <c r="AI190" i="100"/>
  <c r="AJ191" i="100"/>
  <c r="AS192" i="100"/>
  <c r="BB193" i="100"/>
  <c r="BC194" i="100"/>
  <c r="AO197" i="100"/>
  <c r="AX198" i="100"/>
  <c r="AL172" i="100"/>
  <c r="AT172" i="100"/>
  <c r="BB172" i="100"/>
  <c r="AE173" i="100"/>
  <c r="AM173" i="100"/>
  <c r="AU173" i="100"/>
  <c r="BC173" i="100"/>
  <c r="AF174" i="100"/>
  <c r="AN174" i="100"/>
  <c r="AG177" i="100"/>
  <c r="AO177" i="100"/>
  <c r="AX178" i="100"/>
  <c r="AI175" i="100"/>
  <c r="AQ175" i="100"/>
  <c r="AY175" i="100"/>
  <c r="AB176" i="100"/>
  <c r="AJ176" i="100"/>
  <c r="AR176" i="100"/>
  <c r="AZ176" i="100"/>
  <c r="AC179" i="100"/>
  <c r="AK179" i="100"/>
  <c r="BA179" i="100"/>
  <c r="AD180" i="100"/>
  <c r="AL180" i="100"/>
  <c r="BB180" i="100"/>
  <c r="AU181" i="100"/>
  <c r="BC181" i="100"/>
  <c r="AF183" i="100"/>
  <c r="AN183" i="100"/>
  <c r="AG184" i="100"/>
  <c r="AO184" i="100"/>
  <c r="AX185" i="100"/>
  <c r="AI186" i="100"/>
  <c r="AQ186" i="100"/>
  <c r="AY186" i="100"/>
  <c r="AB187" i="100"/>
  <c r="AJ187" i="100"/>
  <c r="AR187" i="100"/>
  <c r="AZ187" i="100"/>
  <c r="AC188" i="100"/>
  <c r="AK188" i="100"/>
  <c r="BA188" i="100"/>
  <c r="AT190" i="100"/>
  <c r="BB190" i="100"/>
  <c r="AU191" i="100"/>
  <c r="BC191" i="100"/>
  <c r="AF192" i="100"/>
  <c r="AN192" i="100"/>
  <c r="AG193" i="100"/>
  <c r="AO193" i="100"/>
  <c r="AX194" i="100"/>
  <c r="AI195" i="100"/>
  <c r="AQ195" i="100"/>
  <c r="AY195" i="100"/>
  <c r="AB197" i="100"/>
  <c r="AJ197" i="100"/>
  <c r="AR197" i="100"/>
  <c r="AZ197" i="100"/>
  <c r="AC198" i="100"/>
  <c r="AK198" i="100"/>
  <c r="AS198" i="100"/>
  <c r="BA198" i="100"/>
  <c r="AD199" i="100"/>
  <c r="AL199" i="100"/>
  <c r="AT199" i="100"/>
  <c r="BB199" i="100"/>
  <c r="AY172" i="100"/>
  <c r="AZ173" i="100"/>
  <c r="BA174" i="100"/>
  <c r="AT177" i="100"/>
  <c r="AU178" i="100"/>
  <c r="AV175" i="100"/>
  <c r="AW176" i="100"/>
  <c r="AP179" i="100"/>
  <c r="AQ180" i="100"/>
  <c r="AB181" i="100"/>
  <c r="AC183" i="100"/>
  <c r="AD184" i="100"/>
  <c r="AE185" i="100"/>
  <c r="AF186" i="100"/>
  <c r="AW187" i="100"/>
  <c r="AX188" i="100"/>
  <c r="AB191" i="100"/>
  <c r="AC192" i="100"/>
  <c r="AD193" i="100"/>
  <c r="AE194" i="100"/>
  <c r="AN195" i="100"/>
  <c r="AI199" i="100"/>
  <c r="AB173" i="100"/>
  <c r="AC174" i="100"/>
  <c r="AD177" i="100"/>
  <c r="AE178" i="100"/>
  <c r="AF175" i="100"/>
  <c r="AG176" i="100"/>
  <c r="AH179" i="100"/>
  <c r="AI180" i="100"/>
  <c r="AY180" i="100"/>
  <c r="AZ181" i="100"/>
  <c r="BA183" i="100"/>
  <c r="BB184" i="100"/>
  <c r="BC185" i="100"/>
  <c r="AG187" i="100"/>
  <c r="AH188" i="100"/>
  <c r="AY190" i="100"/>
  <c r="AR191" i="100"/>
  <c r="AK192" i="100"/>
  <c r="AL193" i="100"/>
  <c r="AM194" i="100"/>
  <c r="AF195" i="100"/>
  <c r="AG197" i="100"/>
  <c r="AP198" i="100"/>
  <c r="AZ199" i="100"/>
  <c r="AU198" i="100"/>
  <c r="BC198" i="100"/>
  <c r="AJ173" i="100"/>
  <c r="AK174" i="100"/>
  <c r="AL177" i="100"/>
  <c r="AM178" i="100"/>
  <c r="AN175" i="100"/>
  <c r="AR181" i="100"/>
  <c r="AS183" i="100"/>
  <c r="AL184" i="100"/>
  <c r="AM185" i="100"/>
  <c r="AN186" i="100"/>
  <c r="AO187" i="100"/>
  <c r="AP188" i="100"/>
  <c r="AZ191" i="100"/>
  <c r="BA192" i="100"/>
  <c r="AT193" i="100"/>
  <c r="AU194" i="100"/>
  <c r="AV195" i="100"/>
  <c r="AW197" i="100"/>
  <c r="AH198" i="100"/>
  <c r="AY199" i="100"/>
  <c r="AI172" i="100"/>
  <c r="AQ172" i="100"/>
  <c r="AJ172" i="100"/>
  <c r="AR172" i="100"/>
  <c r="AZ172" i="100"/>
  <c r="AC173" i="100"/>
  <c r="AK173" i="100"/>
  <c r="AS173" i="100"/>
  <c r="BA173" i="100"/>
  <c r="AD75" i="100"/>
  <c r="AD174" i="100"/>
  <c r="AL75" i="100"/>
  <c r="AL174" i="100"/>
  <c r="AT174" i="100"/>
  <c r="AV108" i="100"/>
  <c r="AV174" i="100"/>
  <c r="AW111" i="100"/>
  <c r="AW177" i="100"/>
  <c r="AH79" i="100"/>
  <c r="AH178" i="100"/>
  <c r="AP79" i="100"/>
  <c r="AP178" i="100"/>
  <c r="AS113" i="100"/>
  <c r="AS179" i="100"/>
  <c r="AT114" i="100"/>
  <c r="AT180" i="100"/>
  <c r="AE82" i="100"/>
  <c r="AE181" i="100"/>
  <c r="AM82" i="100"/>
  <c r="AM181" i="100"/>
  <c r="AV117" i="100"/>
  <c r="AV183" i="100"/>
  <c r="AW118" i="100"/>
  <c r="AW184" i="100"/>
  <c r="AH86" i="100"/>
  <c r="AH185" i="100"/>
  <c r="AP86" i="100"/>
  <c r="AP185" i="100"/>
  <c r="AS122" i="100"/>
  <c r="AS188" i="100"/>
  <c r="AD91" i="100"/>
  <c r="AD190" i="100"/>
  <c r="AL91" i="100"/>
  <c r="AL190" i="100"/>
  <c r="AE92" i="100"/>
  <c r="AE191" i="100"/>
  <c r="AM92" i="100"/>
  <c r="AM191" i="100"/>
  <c r="AV126" i="100"/>
  <c r="AV192" i="100"/>
  <c r="AW127" i="100"/>
  <c r="AW193" i="100"/>
  <c r="AH95" i="100"/>
  <c r="AH194" i="100"/>
  <c r="AP95" i="100"/>
  <c r="AP194" i="100"/>
  <c r="AE172" i="100"/>
  <c r="AM172" i="100"/>
  <c r="AU172" i="100"/>
  <c r="BC172" i="100"/>
  <c r="AF173" i="100"/>
  <c r="AN173" i="100"/>
  <c r="AV173" i="100"/>
  <c r="AG174" i="100"/>
  <c r="AO174" i="100"/>
  <c r="AW108" i="100"/>
  <c r="AW174" i="100"/>
  <c r="AH177" i="100"/>
  <c r="AP177" i="100"/>
  <c r="AX177" i="100"/>
  <c r="AI178" i="100"/>
  <c r="AQ178" i="100"/>
  <c r="AY178" i="100"/>
  <c r="AB175" i="100"/>
  <c r="AJ175" i="100"/>
  <c r="AR175" i="100"/>
  <c r="AZ175" i="100"/>
  <c r="AC176" i="100"/>
  <c r="AK176" i="100"/>
  <c r="AS176" i="100"/>
  <c r="BA176" i="100"/>
  <c r="AH75" i="100"/>
  <c r="AH174" i="100"/>
  <c r="AP75" i="100"/>
  <c r="AP174" i="100"/>
  <c r="AV114" i="100"/>
  <c r="AV180" i="100"/>
  <c r="AG82" i="100"/>
  <c r="AG181" i="100"/>
  <c r="AO82" i="100"/>
  <c r="AO181" i="100"/>
  <c r="AH84" i="100"/>
  <c r="AH183" i="100"/>
  <c r="AP84" i="100"/>
  <c r="AP183" i="100"/>
  <c r="AG172" i="100"/>
  <c r="AO172" i="100"/>
  <c r="AW172" i="100"/>
  <c r="AH173" i="100"/>
  <c r="AP173" i="100"/>
  <c r="AX173" i="100"/>
  <c r="AI174" i="100"/>
  <c r="AQ174" i="100"/>
  <c r="AY174" i="100"/>
  <c r="AX172" i="100"/>
  <c r="AI173" i="100"/>
  <c r="AQ173" i="100"/>
  <c r="AY173" i="100"/>
  <c r="AB174" i="100"/>
  <c r="AJ174" i="100"/>
  <c r="AR174" i="100"/>
  <c r="AZ174" i="100"/>
  <c r="AC177" i="100"/>
  <c r="AK177" i="100"/>
  <c r="AS177" i="100"/>
  <c r="BA177" i="100"/>
  <c r="AD178" i="100"/>
  <c r="AL178" i="100"/>
  <c r="AT178" i="100"/>
  <c r="BB178" i="100"/>
  <c r="AE175" i="100"/>
  <c r="AM175" i="100"/>
  <c r="AU175" i="100"/>
  <c r="BC175" i="100"/>
  <c r="AF176" i="100"/>
  <c r="AN176" i="100"/>
  <c r="AV176" i="100"/>
  <c r="AG179" i="100"/>
  <c r="AO179" i="100"/>
  <c r="AW179" i="100"/>
  <c r="AH180" i="100"/>
  <c r="AP180" i="100"/>
  <c r="AX180" i="100"/>
  <c r="AI181" i="100"/>
  <c r="AQ181" i="100"/>
  <c r="AY181" i="100"/>
  <c r="AB183" i="100"/>
  <c r="AJ183" i="100"/>
  <c r="AR183" i="100"/>
  <c r="AZ183" i="100"/>
  <c r="AC184" i="100"/>
  <c r="AK184" i="100"/>
  <c r="AS184" i="100"/>
  <c r="BA184" i="100"/>
  <c r="AD185" i="100"/>
  <c r="AL185" i="100"/>
  <c r="AT185" i="100"/>
  <c r="BB185" i="100"/>
  <c r="AE186" i="100"/>
  <c r="AM186" i="100"/>
  <c r="AU186" i="100"/>
  <c r="BC186" i="100"/>
  <c r="AF187" i="100"/>
  <c r="AN187" i="100"/>
  <c r="AV187" i="100"/>
  <c r="AG188" i="100"/>
  <c r="AO188" i="100"/>
  <c r="AW188" i="100"/>
  <c r="AH190" i="100"/>
  <c r="AP190" i="100"/>
  <c r="AX190" i="100"/>
  <c r="AI191" i="100"/>
  <c r="AQ191" i="100"/>
  <c r="AY191" i="100"/>
  <c r="AB192" i="100"/>
  <c r="AJ192" i="100"/>
  <c r="AR192" i="100"/>
  <c r="AZ192" i="100"/>
  <c r="AC193" i="100"/>
  <c r="AK193" i="100"/>
  <c r="AS193" i="100"/>
  <c r="BA193" i="100"/>
  <c r="AD194" i="100"/>
  <c r="AL194" i="100"/>
  <c r="AT194" i="100"/>
  <c r="BB194" i="100"/>
  <c r="AE195" i="100"/>
  <c r="AM195" i="100"/>
  <c r="AU195" i="100"/>
  <c r="BC195" i="100"/>
  <c r="AF197" i="100"/>
  <c r="AN197" i="100"/>
  <c r="AV197" i="100"/>
  <c r="AG198" i="100"/>
  <c r="AO198" i="100"/>
  <c r="AW198" i="100"/>
  <c r="AH199" i="100"/>
  <c r="AP199" i="100"/>
  <c r="AX199" i="100"/>
  <c r="AQ124" i="100"/>
  <c r="AQ190" i="100"/>
  <c r="AQ133" i="100"/>
  <c r="AQ199" i="100"/>
  <c r="BB174" i="100"/>
  <c r="AE177" i="100"/>
  <c r="AM177" i="100"/>
  <c r="AU111" i="100"/>
  <c r="AU177" i="100"/>
  <c r="BC177" i="100"/>
  <c r="AF79" i="100"/>
  <c r="AF178" i="100"/>
  <c r="AN79" i="100"/>
  <c r="AN178" i="100"/>
  <c r="AV178" i="100"/>
  <c r="AG76" i="100"/>
  <c r="AG175" i="100"/>
  <c r="AO76" i="100"/>
  <c r="AO175" i="100"/>
  <c r="AW175" i="100"/>
  <c r="AH77" i="100"/>
  <c r="AH176" i="100"/>
  <c r="AP77" i="100"/>
  <c r="AP176" i="100"/>
  <c r="AX176" i="100"/>
  <c r="AI179" i="100"/>
  <c r="AQ113" i="100"/>
  <c r="AQ179" i="100"/>
  <c r="AY179" i="100"/>
  <c r="AB180" i="100"/>
  <c r="AJ180" i="100"/>
  <c r="AR114" i="100"/>
  <c r="AR180" i="100"/>
  <c r="AZ180" i="100"/>
  <c r="AC82" i="100"/>
  <c r="AC181" i="100"/>
  <c r="AK82" i="100"/>
  <c r="AK181" i="100"/>
  <c r="AS181" i="100"/>
  <c r="BA181" i="100"/>
  <c r="AD183" i="100"/>
  <c r="AL183" i="100"/>
  <c r="AT117" i="100"/>
  <c r="AT183" i="100"/>
  <c r="BB183" i="100"/>
  <c r="AE184" i="100"/>
  <c r="AM184" i="100"/>
  <c r="AU118" i="100"/>
  <c r="AU184" i="100"/>
  <c r="BC184" i="100"/>
  <c r="AF86" i="100"/>
  <c r="AF185" i="100"/>
  <c r="AN86" i="100"/>
  <c r="AN185" i="100"/>
  <c r="AV185" i="100"/>
  <c r="AG87" i="100"/>
  <c r="AG186" i="100"/>
  <c r="AO87" i="100"/>
  <c r="AO186" i="100"/>
  <c r="AW186" i="100"/>
  <c r="AH88" i="100"/>
  <c r="AH187" i="100"/>
  <c r="AP88" i="100"/>
  <c r="AP187" i="100"/>
  <c r="AX187" i="100"/>
  <c r="AI188" i="100"/>
  <c r="AQ122" i="100"/>
  <c r="AQ188" i="100"/>
  <c r="AY188" i="100"/>
  <c r="AB91" i="100"/>
  <c r="AB190" i="100"/>
  <c r="AJ91" i="100"/>
  <c r="AJ190" i="100"/>
  <c r="AR190" i="100"/>
  <c r="AZ190" i="100"/>
  <c r="AC92" i="100"/>
  <c r="AC191" i="100"/>
  <c r="AK92" i="100"/>
  <c r="AK191" i="100"/>
  <c r="AS191" i="100"/>
  <c r="BA191" i="100"/>
  <c r="AD192" i="100"/>
  <c r="AL192" i="100"/>
  <c r="AT126" i="100"/>
  <c r="AT192" i="100"/>
  <c r="BB192" i="100"/>
  <c r="AE193" i="100"/>
  <c r="AM193" i="100"/>
  <c r="AU127" i="100"/>
  <c r="AU193" i="100"/>
  <c r="BC193" i="100"/>
  <c r="AF95" i="100"/>
  <c r="AF194" i="100"/>
  <c r="AN95" i="100"/>
  <c r="AN194" i="100"/>
  <c r="AV194" i="100"/>
  <c r="AG96" i="100"/>
  <c r="AG195" i="100"/>
  <c r="AO96" i="100"/>
  <c r="AO195" i="100"/>
  <c r="AW195" i="100"/>
  <c r="AH98" i="100"/>
  <c r="AH197" i="100"/>
  <c r="AP98" i="100"/>
  <c r="AP197" i="100"/>
  <c r="AX197" i="100"/>
  <c r="AI198" i="100"/>
  <c r="AQ132" i="100"/>
  <c r="AQ198" i="100"/>
  <c r="AY198" i="100"/>
  <c r="AB100" i="100"/>
  <c r="AB199" i="100"/>
  <c r="AJ100" i="100"/>
  <c r="AJ199" i="100"/>
  <c r="AR199" i="100"/>
  <c r="AK172" i="100"/>
  <c r="AS172" i="100"/>
  <c r="BA172" i="100"/>
  <c r="AD173" i="100"/>
  <c r="AL173" i="100"/>
  <c r="AT173" i="100"/>
  <c r="BB173" i="100"/>
  <c r="AE174" i="100"/>
  <c r="AM174" i="100"/>
  <c r="AU108" i="100"/>
  <c r="AU174" i="100"/>
  <c r="BC174" i="100"/>
  <c r="AF177" i="100"/>
  <c r="AN177" i="100"/>
  <c r="AV111" i="100"/>
  <c r="AV177" i="100"/>
  <c r="AG79" i="100"/>
  <c r="AG178" i="100"/>
  <c r="AO79" i="100"/>
  <c r="AO178" i="100"/>
  <c r="AW178" i="100"/>
  <c r="AH175" i="100"/>
  <c r="AP175" i="100"/>
  <c r="AX175" i="100"/>
  <c r="AI176" i="100"/>
  <c r="AQ176" i="100"/>
  <c r="AY176" i="100"/>
  <c r="AB179" i="100"/>
  <c r="AJ179" i="100"/>
  <c r="AR113" i="100"/>
  <c r="AR179" i="100"/>
  <c r="AZ179" i="100"/>
  <c r="AC180" i="100"/>
  <c r="AK180" i="100"/>
  <c r="AS114" i="100"/>
  <c r="AS180" i="100"/>
  <c r="BA180" i="100"/>
  <c r="AD82" i="100"/>
  <c r="AD181" i="100"/>
  <c r="AL82" i="100"/>
  <c r="AL181" i="100"/>
  <c r="AT181" i="100"/>
  <c r="BB181" i="100"/>
  <c r="AE183" i="100"/>
  <c r="AM183" i="100"/>
  <c r="AU117" i="100"/>
  <c r="AU183" i="100"/>
  <c r="BC183" i="100"/>
  <c r="AF184" i="100"/>
  <c r="AN184" i="100"/>
  <c r="AV118" i="100"/>
  <c r="AV184" i="100"/>
  <c r="AG86" i="100"/>
  <c r="AG185" i="100"/>
  <c r="AO86" i="100"/>
  <c r="AO185" i="100"/>
  <c r="AW185" i="100"/>
  <c r="AH186" i="100"/>
  <c r="AP186" i="100"/>
  <c r="AX186" i="100"/>
  <c r="AI187" i="100"/>
  <c r="AQ187" i="100"/>
  <c r="AY187" i="100"/>
  <c r="AB188" i="100"/>
  <c r="AJ188" i="100"/>
  <c r="AR122" i="100"/>
  <c r="AR188" i="100"/>
  <c r="AZ188" i="100"/>
  <c r="AC91" i="100"/>
  <c r="AC190" i="100"/>
  <c r="AK91" i="100"/>
  <c r="AK190" i="100"/>
  <c r="AS190" i="100"/>
  <c r="BA190" i="100"/>
  <c r="AD92" i="100"/>
  <c r="AD191" i="100"/>
  <c r="AL92" i="100"/>
  <c r="AL191" i="100"/>
  <c r="AT191" i="100"/>
  <c r="BB191" i="100"/>
  <c r="AE192" i="100"/>
  <c r="AM192" i="100"/>
  <c r="AU126" i="100"/>
  <c r="AU192" i="100"/>
  <c r="BC192" i="100"/>
  <c r="AF193" i="100"/>
  <c r="AN193" i="100"/>
  <c r="AV127" i="100"/>
  <c r="AV193" i="100"/>
  <c r="AG95" i="100"/>
  <c r="AG194" i="100"/>
  <c r="AO95" i="100"/>
  <c r="AO194" i="100"/>
  <c r="AW194" i="100"/>
  <c r="AH195" i="100"/>
  <c r="AP195" i="100"/>
  <c r="AX195" i="100"/>
  <c r="AI197" i="100"/>
  <c r="AQ197" i="100"/>
  <c r="AY197" i="100"/>
  <c r="AB198" i="100"/>
  <c r="AJ198" i="100"/>
  <c r="AR132" i="100"/>
  <c r="AR198" i="100"/>
  <c r="AZ198" i="100"/>
  <c r="AC100" i="100"/>
  <c r="AC199" i="100"/>
  <c r="AK199" i="100"/>
  <c r="AS133" i="100"/>
  <c r="AS199" i="100"/>
  <c r="BA199" i="100"/>
  <c r="AD179" i="100"/>
  <c r="AL179" i="100"/>
  <c r="AT113" i="100"/>
  <c r="AT179" i="100"/>
  <c r="BB179" i="100"/>
  <c r="AE180" i="100"/>
  <c r="AM180" i="100"/>
  <c r="AU114" i="100"/>
  <c r="AU180" i="100"/>
  <c r="BC180" i="100"/>
  <c r="AF82" i="100"/>
  <c r="AF181" i="100"/>
  <c r="AN82" i="100"/>
  <c r="AN181" i="100"/>
  <c r="AV181" i="100"/>
  <c r="AG183" i="100"/>
  <c r="AO183" i="100"/>
  <c r="AW117" i="100"/>
  <c r="AW183" i="100"/>
  <c r="AH184" i="100"/>
  <c r="AP184" i="100"/>
  <c r="AX184" i="100"/>
  <c r="AI185" i="100"/>
  <c r="AQ185" i="100"/>
  <c r="AY185" i="100"/>
  <c r="AB186" i="100"/>
  <c r="AJ186" i="100"/>
  <c r="AR186" i="100"/>
  <c r="AZ186" i="100"/>
  <c r="AC187" i="100"/>
  <c r="AK187" i="100"/>
  <c r="AS187" i="100"/>
  <c r="BA187" i="100"/>
  <c r="AD188" i="100"/>
  <c r="AL188" i="100"/>
  <c r="AT122" i="100"/>
  <c r="AT188" i="100"/>
  <c r="BB188" i="100"/>
  <c r="AE91" i="100"/>
  <c r="AE190" i="100"/>
  <c r="AM91" i="100"/>
  <c r="AM190" i="100"/>
  <c r="AU190" i="100"/>
  <c r="BC190" i="100"/>
  <c r="AF92" i="100"/>
  <c r="AF191" i="100"/>
  <c r="AN92" i="100"/>
  <c r="AN191" i="100"/>
  <c r="AV191" i="100"/>
  <c r="AG192" i="100"/>
  <c r="AO192" i="100"/>
  <c r="AW126" i="100"/>
  <c r="AW192" i="100"/>
  <c r="AH193" i="100"/>
  <c r="AP193" i="100"/>
  <c r="AX193" i="100"/>
  <c r="AI194" i="100"/>
  <c r="AQ194" i="100"/>
  <c r="AY194" i="100"/>
  <c r="AB195" i="100"/>
  <c r="AJ195" i="100"/>
  <c r="AR195" i="100"/>
  <c r="AZ195" i="100"/>
  <c r="AC197" i="100"/>
  <c r="AK197" i="100"/>
  <c r="AS197" i="100"/>
  <c r="BA197" i="100"/>
  <c r="AD198" i="100"/>
  <c r="AL198" i="100"/>
  <c r="AT132" i="100"/>
  <c r="AT198" i="100"/>
  <c r="BB198" i="100"/>
  <c r="AE100" i="100"/>
  <c r="AE199" i="100"/>
  <c r="AM100" i="100"/>
  <c r="AM199" i="100"/>
  <c r="AU133" i="100"/>
  <c r="AU199" i="100"/>
  <c r="AF91" i="100"/>
  <c r="AF190" i="100"/>
  <c r="AN91" i="100"/>
  <c r="AN190" i="100"/>
  <c r="AG92" i="100"/>
  <c r="AG191" i="100"/>
  <c r="AO92" i="100"/>
  <c r="AO191" i="100"/>
  <c r="AH93" i="100"/>
  <c r="AH192" i="100"/>
  <c r="AP93" i="100"/>
  <c r="AP192" i="100"/>
  <c r="AF100" i="100"/>
  <c r="AF199" i="100"/>
  <c r="AN100" i="100"/>
  <c r="AN199" i="100"/>
  <c r="AV199" i="100"/>
  <c r="AB177" i="100"/>
  <c r="AJ177" i="100"/>
  <c r="AR177" i="100"/>
  <c r="AZ177" i="100"/>
  <c r="AC178" i="100"/>
  <c r="AK178" i="100"/>
  <c r="AS178" i="100"/>
  <c r="BA178" i="100"/>
  <c r="AD175" i="100"/>
  <c r="AL175" i="100"/>
  <c r="AT175" i="100"/>
  <c r="BB175" i="100"/>
  <c r="AE176" i="100"/>
  <c r="AM176" i="100"/>
  <c r="AU176" i="100"/>
  <c r="BC176" i="100"/>
  <c r="AF179" i="100"/>
  <c r="AN179" i="100"/>
  <c r="AV113" i="100"/>
  <c r="AV179" i="100"/>
  <c r="AG180" i="100"/>
  <c r="AO180" i="100"/>
  <c r="AW114" i="100"/>
  <c r="AW180" i="100"/>
  <c r="AH82" i="100"/>
  <c r="AH181" i="100"/>
  <c r="AP82" i="100"/>
  <c r="AP181" i="100"/>
  <c r="AX181" i="100"/>
  <c r="AI183" i="100"/>
  <c r="AQ183" i="100"/>
  <c r="AY183" i="100"/>
  <c r="AB184" i="100"/>
  <c r="AJ184" i="100"/>
  <c r="AR184" i="100"/>
  <c r="AZ184" i="100"/>
  <c r="AC185" i="100"/>
  <c r="AK185" i="100"/>
  <c r="AS185" i="100"/>
  <c r="BA185" i="100"/>
  <c r="AD186" i="100"/>
  <c r="AL186" i="100"/>
  <c r="AT186" i="100"/>
  <c r="BB186" i="100"/>
  <c r="AE187" i="100"/>
  <c r="AM187" i="100"/>
  <c r="AU187" i="100"/>
  <c r="BC187" i="100"/>
  <c r="AF188" i="100"/>
  <c r="AN188" i="100"/>
  <c r="AV188" i="100"/>
  <c r="AG91" i="100"/>
  <c r="AG190" i="100"/>
  <c r="AO91" i="100"/>
  <c r="AO190" i="100"/>
  <c r="AW190" i="100"/>
  <c r="AH92" i="100"/>
  <c r="AH191" i="100"/>
  <c r="AP92" i="100"/>
  <c r="AP191" i="100"/>
  <c r="AX191" i="100"/>
  <c r="AI192" i="100"/>
  <c r="AQ192" i="100"/>
  <c r="AY192" i="100"/>
  <c r="AB193" i="100"/>
  <c r="AJ193" i="100"/>
  <c r="AR193" i="100"/>
  <c r="AZ193" i="100"/>
  <c r="AC194" i="100"/>
  <c r="AK194" i="100"/>
  <c r="AS194" i="100"/>
  <c r="BA194" i="100"/>
  <c r="AD195" i="100"/>
  <c r="AL195" i="100"/>
  <c r="AT195" i="100"/>
  <c r="BB195" i="100"/>
  <c r="AE197" i="100"/>
  <c r="AM197" i="100"/>
  <c r="AU197" i="100"/>
  <c r="BC197" i="100"/>
  <c r="AF198" i="100"/>
  <c r="AN198" i="100"/>
  <c r="AV198" i="100"/>
  <c r="AG199" i="100"/>
  <c r="AO199" i="100"/>
  <c r="AW199" i="100"/>
  <c r="AZ73" i="100"/>
  <c r="AZ106" i="100"/>
  <c r="AZ139" i="100"/>
  <c r="BB75" i="100"/>
  <c r="BB108" i="100"/>
  <c r="BB141" i="100"/>
  <c r="AX77" i="100"/>
  <c r="AX110" i="100"/>
  <c r="AY146" i="100"/>
  <c r="AY113" i="100"/>
  <c r="AZ147" i="100"/>
  <c r="AZ114" i="100"/>
  <c r="AR91" i="100"/>
  <c r="AR124" i="100"/>
  <c r="BA92" i="100"/>
  <c r="BA158" i="100"/>
  <c r="BA125" i="100"/>
  <c r="AX98" i="100"/>
  <c r="AX131" i="100"/>
  <c r="AY132" i="100"/>
  <c r="AY165" i="100"/>
  <c r="AR100" i="100"/>
  <c r="AR133" i="100"/>
  <c r="AZ100" i="100"/>
  <c r="AZ133" i="100"/>
  <c r="AZ166" i="100"/>
  <c r="AD74" i="100"/>
  <c r="AL74" i="100"/>
  <c r="AT74" i="100"/>
  <c r="AT107" i="100"/>
  <c r="BB74" i="100"/>
  <c r="BB140" i="100"/>
  <c r="BB107" i="100"/>
  <c r="BC141" i="100"/>
  <c r="BC108" i="100"/>
  <c r="AW79" i="100"/>
  <c r="AW112" i="100"/>
  <c r="AX109" i="100"/>
  <c r="AQ110" i="100"/>
  <c r="AY143" i="100"/>
  <c r="AY110" i="100"/>
  <c r="AZ146" i="100"/>
  <c r="AZ113" i="100"/>
  <c r="BA147" i="100"/>
  <c r="BA114" i="100"/>
  <c r="AT82" i="100"/>
  <c r="AT115" i="100"/>
  <c r="BB82" i="100"/>
  <c r="BB148" i="100"/>
  <c r="BB115" i="100"/>
  <c r="BC150" i="100"/>
  <c r="BC117" i="100"/>
  <c r="AW86" i="100"/>
  <c r="AW119" i="100"/>
  <c r="AX120" i="100"/>
  <c r="AQ121" i="100"/>
  <c r="AY154" i="100"/>
  <c r="AY121" i="100"/>
  <c r="AZ122" i="100"/>
  <c r="AZ155" i="100"/>
  <c r="AS91" i="100"/>
  <c r="AS124" i="100"/>
  <c r="BA91" i="100"/>
  <c r="BA124" i="100"/>
  <c r="BA157" i="100"/>
  <c r="AT92" i="100"/>
  <c r="AT125" i="100"/>
  <c r="BB92" i="100"/>
  <c r="BB125" i="100"/>
  <c r="BB158" i="100"/>
  <c r="BC126" i="100"/>
  <c r="BC159" i="100"/>
  <c r="AW95" i="100"/>
  <c r="AW128" i="100"/>
  <c r="AX129" i="100"/>
  <c r="AQ131" i="100"/>
  <c r="AY131" i="100"/>
  <c r="AY164" i="100"/>
  <c r="AZ165" i="100"/>
  <c r="AZ132" i="100"/>
  <c r="BA133" i="100"/>
  <c r="BA166" i="100"/>
  <c r="AJ73" i="100"/>
  <c r="BB159" i="100"/>
  <c r="BB126" i="100"/>
  <c r="BA73" i="100"/>
  <c r="BA106" i="100"/>
  <c r="BA139" i="100"/>
  <c r="AD73" i="100"/>
  <c r="AD172" i="100"/>
  <c r="AL73" i="100"/>
  <c r="AT73" i="100"/>
  <c r="AT106" i="100"/>
  <c r="BB73" i="100"/>
  <c r="BB106" i="100"/>
  <c r="BB139" i="100"/>
  <c r="AE74" i="100"/>
  <c r="AM74" i="100"/>
  <c r="AU74" i="100"/>
  <c r="AU107" i="100"/>
  <c r="BC74" i="100"/>
  <c r="BC140" i="100"/>
  <c r="BC107" i="100"/>
  <c r="AX79" i="100"/>
  <c r="AX112" i="100"/>
  <c r="AQ109" i="100"/>
  <c r="AY142" i="100"/>
  <c r="AY109" i="100"/>
  <c r="AJ77" i="100"/>
  <c r="AR77" i="100"/>
  <c r="AR110" i="100"/>
  <c r="AZ77" i="100"/>
  <c r="AZ143" i="100"/>
  <c r="AZ110" i="100"/>
  <c r="BA146" i="100"/>
  <c r="BA113" i="100"/>
  <c r="BB114" i="100"/>
  <c r="BB147" i="100"/>
  <c r="AU82" i="100"/>
  <c r="AU115" i="100"/>
  <c r="BC82" i="100"/>
  <c r="BC148" i="100"/>
  <c r="BC115" i="100"/>
  <c r="AX86" i="100"/>
  <c r="AX119" i="100"/>
  <c r="AQ120" i="100"/>
  <c r="AY120" i="100"/>
  <c r="AY153" i="100"/>
  <c r="AB88" i="100"/>
  <c r="AJ88" i="100"/>
  <c r="AR88" i="100"/>
  <c r="AR121" i="100"/>
  <c r="AZ88" i="100"/>
  <c r="AZ154" i="100"/>
  <c r="AZ121" i="100"/>
  <c r="BA122" i="100"/>
  <c r="BA155" i="100"/>
  <c r="AT91" i="100"/>
  <c r="AT124" i="100"/>
  <c r="BB91" i="100"/>
  <c r="BB124" i="100"/>
  <c r="BB157" i="100"/>
  <c r="AU92" i="100"/>
  <c r="AU125" i="100"/>
  <c r="BC92" i="100"/>
  <c r="BC125" i="100"/>
  <c r="BC158" i="100"/>
  <c r="AX95" i="100"/>
  <c r="AX128" i="100"/>
  <c r="AQ129" i="100"/>
  <c r="AY129" i="100"/>
  <c r="AY162" i="100"/>
  <c r="AB98" i="100"/>
  <c r="AJ98" i="100"/>
  <c r="AR98" i="100"/>
  <c r="AR131" i="100"/>
  <c r="AZ98" i="100"/>
  <c r="AZ164" i="100"/>
  <c r="AZ131" i="100"/>
  <c r="AS132" i="100"/>
  <c r="BA165" i="100"/>
  <c r="BA132" i="100"/>
  <c r="AD100" i="100"/>
  <c r="AL100" i="100"/>
  <c r="AT100" i="100"/>
  <c r="AT133" i="100"/>
  <c r="BB133" i="100"/>
  <c r="BB166" i="100"/>
  <c r="AV79" i="100"/>
  <c r="AV112" i="100"/>
  <c r="AS82" i="100"/>
  <c r="AS115" i="100"/>
  <c r="AX88" i="100"/>
  <c r="AX121" i="100"/>
  <c r="AV95" i="100"/>
  <c r="AV128" i="100"/>
  <c r="AS73" i="100"/>
  <c r="AS106" i="100"/>
  <c r="AE73" i="100"/>
  <c r="AM73" i="100"/>
  <c r="AU73" i="100"/>
  <c r="AU106" i="100"/>
  <c r="BC73" i="100"/>
  <c r="BC106" i="100"/>
  <c r="BC139" i="100"/>
  <c r="AF74" i="100"/>
  <c r="AN74" i="100"/>
  <c r="AV74" i="100"/>
  <c r="AV107" i="100"/>
  <c r="AX111" i="100"/>
  <c r="AQ112" i="100"/>
  <c r="AY112" i="100"/>
  <c r="AY145" i="100"/>
  <c r="AR109" i="100"/>
  <c r="AZ109" i="100"/>
  <c r="AZ142" i="100"/>
  <c r="AS110" i="100"/>
  <c r="BA110" i="100"/>
  <c r="BA143" i="100"/>
  <c r="BB113" i="100"/>
  <c r="BB146" i="100"/>
  <c r="BC114" i="100"/>
  <c r="BC147" i="100"/>
  <c r="AV82" i="100"/>
  <c r="AV115" i="100"/>
  <c r="AX118" i="100"/>
  <c r="AQ119" i="100"/>
  <c r="AY119" i="100"/>
  <c r="AY152" i="100"/>
  <c r="AR120" i="100"/>
  <c r="AZ120" i="100"/>
  <c r="AZ153" i="100"/>
  <c r="AS121" i="100"/>
  <c r="BA154" i="100"/>
  <c r="BA121" i="100"/>
  <c r="BB155" i="100"/>
  <c r="BB122" i="100"/>
  <c r="AU91" i="100"/>
  <c r="AU124" i="100"/>
  <c r="BC91" i="100"/>
  <c r="BC124" i="100"/>
  <c r="BC157" i="100"/>
  <c r="AV92" i="100"/>
  <c r="AV125" i="100"/>
  <c r="AX127" i="100"/>
  <c r="AQ128" i="100"/>
  <c r="AY128" i="100"/>
  <c r="AY161" i="100"/>
  <c r="AR129" i="100"/>
  <c r="AZ162" i="100"/>
  <c r="AZ129" i="100"/>
  <c r="AS131" i="100"/>
  <c r="BA164" i="100"/>
  <c r="BA131" i="100"/>
  <c r="BB165" i="100"/>
  <c r="BB132" i="100"/>
  <c r="BC166" i="100"/>
  <c r="BC133" i="100"/>
  <c r="AK74" i="100"/>
  <c r="AV86" i="100"/>
  <c r="AV119" i="100"/>
  <c r="AW87" i="100"/>
  <c r="AW120" i="100"/>
  <c r="AK73" i="100"/>
  <c r="AF73" i="100"/>
  <c r="AN73" i="100"/>
  <c r="AV73" i="100"/>
  <c r="AV106" i="100"/>
  <c r="AG74" i="100"/>
  <c r="AO74" i="100"/>
  <c r="AW74" i="100"/>
  <c r="AW107" i="100"/>
  <c r="AX75" i="100"/>
  <c r="AX108" i="100"/>
  <c r="AQ111" i="100"/>
  <c r="AY144" i="100"/>
  <c r="AY111" i="100"/>
  <c r="AB79" i="100"/>
  <c r="AJ79" i="100"/>
  <c r="AR79" i="100"/>
  <c r="AR112" i="100"/>
  <c r="AZ79" i="100"/>
  <c r="AZ112" i="100"/>
  <c r="AZ145" i="100"/>
  <c r="AC76" i="100"/>
  <c r="AK76" i="100"/>
  <c r="AS76" i="100"/>
  <c r="AS109" i="100"/>
  <c r="BA76" i="100"/>
  <c r="BA109" i="100"/>
  <c r="BA142" i="100"/>
  <c r="AD77" i="100"/>
  <c r="AL77" i="100"/>
  <c r="AT77" i="100"/>
  <c r="AT110" i="100"/>
  <c r="BB77" i="100"/>
  <c r="BB143" i="100"/>
  <c r="BB110" i="100"/>
  <c r="AE80" i="100"/>
  <c r="AM80" i="100"/>
  <c r="AU80" i="100"/>
  <c r="AU113" i="100"/>
  <c r="BC80" i="100"/>
  <c r="BC146" i="100"/>
  <c r="BC113" i="100"/>
  <c r="AW82" i="100"/>
  <c r="AW115" i="100"/>
  <c r="AX84" i="100"/>
  <c r="AX117" i="100"/>
  <c r="AQ118" i="100"/>
  <c r="AY151" i="100"/>
  <c r="AY118" i="100"/>
  <c r="AB86" i="100"/>
  <c r="AJ86" i="100"/>
  <c r="AR86" i="100"/>
  <c r="AR119" i="100"/>
  <c r="AZ86" i="100"/>
  <c r="AZ152" i="100"/>
  <c r="AZ119" i="100"/>
  <c r="AC87" i="100"/>
  <c r="AK87" i="100"/>
  <c r="AS87" i="100"/>
  <c r="AS120" i="100"/>
  <c r="BA87" i="100"/>
  <c r="BA120" i="100"/>
  <c r="BA153" i="100"/>
  <c r="AD88" i="100"/>
  <c r="AL88" i="100"/>
  <c r="AT88" i="100"/>
  <c r="AT121" i="100"/>
  <c r="BB88" i="100"/>
  <c r="BB121" i="100"/>
  <c r="BB154" i="100"/>
  <c r="AE89" i="100"/>
  <c r="AM89" i="100"/>
  <c r="AU89" i="100"/>
  <c r="AU122" i="100"/>
  <c r="BC89" i="100"/>
  <c r="BC155" i="100"/>
  <c r="BC122" i="100"/>
  <c r="AV91" i="100"/>
  <c r="AV124" i="100"/>
  <c r="AW92" i="100"/>
  <c r="AW125" i="100"/>
  <c r="AX93" i="100"/>
  <c r="AX126" i="100"/>
  <c r="AQ127" i="100"/>
  <c r="AY160" i="100"/>
  <c r="AY127" i="100"/>
  <c r="AB95" i="100"/>
  <c r="AJ95" i="100"/>
  <c r="AR95" i="100"/>
  <c r="AR128" i="100"/>
  <c r="AZ95" i="100"/>
  <c r="AZ161" i="100"/>
  <c r="AZ128" i="100"/>
  <c r="AC96" i="100"/>
  <c r="AK96" i="100"/>
  <c r="AS96" i="100"/>
  <c r="AS129" i="100"/>
  <c r="BA96" i="100"/>
  <c r="BA162" i="100"/>
  <c r="BA129" i="100"/>
  <c r="AD98" i="100"/>
  <c r="AL98" i="100"/>
  <c r="AT98" i="100"/>
  <c r="AT131" i="100"/>
  <c r="BB98" i="100"/>
  <c r="BB131" i="100"/>
  <c r="BB164" i="100"/>
  <c r="AE99" i="100"/>
  <c r="AM99" i="100"/>
  <c r="AU99" i="100"/>
  <c r="AU132" i="100"/>
  <c r="BC99" i="100"/>
  <c r="BC132" i="100"/>
  <c r="BC165" i="100"/>
  <c r="AV100" i="100"/>
  <c r="AV133" i="100"/>
  <c r="AZ91" i="100"/>
  <c r="AZ157" i="100"/>
  <c r="AZ124" i="100"/>
  <c r="BC127" i="100"/>
  <c r="BC160" i="100"/>
  <c r="AW96" i="100"/>
  <c r="AW129" i="100"/>
  <c r="AC73" i="100"/>
  <c r="AC172" i="100"/>
  <c r="AG73" i="100"/>
  <c r="AO73" i="100"/>
  <c r="AW73" i="100"/>
  <c r="AW106" i="100"/>
  <c r="AH74" i="100"/>
  <c r="AP74" i="100"/>
  <c r="AX74" i="100"/>
  <c r="AX107" i="100"/>
  <c r="AQ108" i="100"/>
  <c r="AY141" i="100"/>
  <c r="AY108" i="100"/>
  <c r="AR111" i="100"/>
  <c r="AZ144" i="100"/>
  <c r="AZ111" i="100"/>
  <c r="AC79" i="100"/>
  <c r="AK79" i="100"/>
  <c r="AS79" i="100"/>
  <c r="AS112" i="100"/>
  <c r="BA79" i="100"/>
  <c r="BA145" i="100"/>
  <c r="BA112" i="100"/>
  <c r="AD76" i="100"/>
  <c r="AL76" i="100"/>
  <c r="AT76" i="100"/>
  <c r="AT109" i="100"/>
  <c r="BB76" i="100"/>
  <c r="BB142" i="100"/>
  <c r="BB109" i="100"/>
  <c r="AE77" i="100"/>
  <c r="AM77" i="100"/>
  <c r="AU77" i="100"/>
  <c r="AU110" i="100"/>
  <c r="BC77" i="100"/>
  <c r="BC143" i="100"/>
  <c r="BC110" i="100"/>
  <c r="AX82" i="100"/>
  <c r="AX115" i="100"/>
  <c r="AQ117" i="100"/>
  <c r="AY117" i="100"/>
  <c r="AY150" i="100"/>
  <c r="AR118" i="100"/>
  <c r="AZ151" i="100"/>
  <c r="AZ118" i="100"/>
  <c r="AC86" i="100"/>
  <c r="AK86" i="100"/>
  <c r="AS86" i="100"/>
  <c r="AS119" i="100"/>
  <c r="BA86" i="100"/>
  <c r="BA152" i="100"/>
  <c r="BA119" i="100"/>
  <c r="AD87" i="100"/>
  <c r="AL87" i="100"/>
  <c r="AT87" i="100"/>
  <c r="AT120" i="100"/>
  <c r="BB87" i="100"/>
  <c r="BB120" i="100"/>
  <c r="BB153" i="100"/>
  <c r="AE88" i="100"/>
  <c r="AM88" i="100"/>
  <c r="AU88" i="100"/>
  <c r="AU121" i="100"/>
  <c r="BC88" i="100"/>
  <c r="BC121" i="100"/>
  <c r="BC154" i="100"/>
  <c r="AF89" i="100"/>
  <c r="AN89" i="100"/>
  <c r="AV89" i="100"/>
  <c r="AV122" i="100"/>
  <c r="AW91" i="100"/>
  <c r="AW124" i="100"/>
  <c r="AX92" i="100"/>
  <c r="AX125" i="100"/>
  <c r="AQ126" i="100"/>
  <c r="AY126" i="100"/>
  <c r="AY159" i="100"/>
  <c r="AR127" i="100"/>
  <c r="AZ160" i="100"/>
  <c r="AZ127" i="100"/>
  <c r="AC95" i="100"/>
  <c r="AK95" i="100"/>
  <c r="AS95" i="100"/>
  <c r="AS128" i="100"/>
  <c r="BA95" i="100"/>
  <c r="BA161" i="100"/>
  <c r="BA128" i="100"/>
  <c r="AD96" i="100"/>
  <c r="AL96" i="100"/>
  <c r="AT96" i="100"/>
  <c r="AT129" i="100"/>
  <c r="BB96" i="100"/>
  <c r="BB129" i="100"/>
  <c r="BB162" i="100"/>
  <c r="AE98" i="100"/>
  <c r="AM98" i="100"/>
  <c r="AU98" i="100"/>
  <c r="AU131" i="100"/>
  <c r="BC98" i="100"/>
  <c r="BC131" i="100"/>
  <c r="BC164" i="100"/>
  <c r="AF99" i="100"/>
  <c r="AN99" i="100"/>
  <c r="AV99" i="100"/>
  <c r="AV132" i="100"/>
  <c r="AG100" i="100"/>
  <c r="AO100" i="100"/>
  <c r="AW100" i="100"/>
  <c r="AW133" i="100"/>
  <c r="AR73" i="100"/>
  <c r="AR106" i="100"/>
  <c r="AS74" i="100"/>
  <c r="AS107" i="100"/>
  <c r="AW76" i="100"/>
  <c r="AW109" i="100"/>
  <c r="BC118" i="100"/>
  <c r="BC151" i="100"/>
  <c r="AY122" i="100"/>
  <c r="AY155" i="100"/>
  <c r="AS92" i="100"/>
  <c r="AS125" i="100"/>
  <c r="AH73" i="100"/>
  <c r="AP73" i="100"/>
  <c r="AX73" i="100"/>
  <c r="AX106" i="100"/>
  <c r="AQ107" i="100"/>
  <c r="AY140" i="100"/>
  <c r="AY107" i="100"/>
  <c r="AR108" i="100"/>
  <c r="AZ141" i="100"/>
  <c r="AZ108" i="100"/>
  <c r="AS111" i="100"/>
  <c r="BA144" i="100"/>
  <c r="BA111" i="100"/>
  <c r="AT112" i="100"/>
  <c r="BB145" i="100"/>
  <c r="BB112" i="100"/>
  <c r="AU109" i="100"/>
  <c r="BC142" i="100"/>
  <c r="BC109" i="100"/>
  <c r="AV110" i="100"/>
  <c r="AW113" i="100"/>
  <c r="AX114" i="100"/>
  <c r="AQ115" i="100"/>
  <c r="AY148" i="100"/>
  <c r="AY115" i="100"/>
  <c r="AR117" i="100"/>
  <c r="AZ150" i="100"/>
  <c r="AZ117" i="100"/>
  <c r="AS118" i="100"/>
  <c r="BA151" i="100"/>
  <c r="BA118" i="100"/>
  <c r="AT119" i="100"/>
  <c r="BB152" i="100"/>
  <c r="BB119" i="100"/>
  <c r="AU120" i="100"/>
  <c r="BC120" i="100"/>
  <c r="BC153" i="100"/>
  <c r="AV121" i="100"/>
  <c r="AW122" i="100"/>
  <c r="AH91" i="100"/>
  <c r="AP91" i="100"/>
  <c r="AX91" i="100"/>
  <c r="AX124" i="100"/>
  <c r="AQ125" i="100"/>
  <c r="AY125" i="100"/>
  <c r="AY158" i="100"/>
  <c r="AR126" i="100"/>
  <c r="AZ159" i="100"/>
  <c r="AZ126" i="100"/>
  <c r="AS127" i="100"/>
  <c r="BA127" i="100"/>
  <c r="BA160" i="100"/>
  <c r="AT128" i="100"/>
  <c r="BB161" i="100"/>
  <c r="BB128" i="100"/>
  <c r="AU129" i="100"/>
  <c r="BC129" i="100"/>
  <c r="BC162" i="100"/>
  <c r="AV131" i="100"/>
  <c r="AW132" i="100"/>
  <c r="AH100" i="100"/>
  <c r="AP100" i="100"/>
  <c r="AX100" i="100"/>
  <c r="AX133" i="100"/>
  <c r="AB73" i="100"/>
  <c r="AB172" i="100"/>
  <c r="AC74" i="100"/>
  <c r="BA74" i="100"/>
  <c r="BA140" i="100"/>
  <c r="BA107" i="100"/>
  <c r="AT75" i="100"/>
  <c r="AT108" i="100"/>
  <c r="BC144" i="100"/>
  <c r="BC111" i="100"/>
  <c r="BA82" i="100"/>
  <c r="BA148" i="100"/>
  <c r="BA115" i="100"/>
  <c r="BB150" i="100"/>
  <c r="BB117" i="100"/>
  <c r="AQ106" i="100"/>
  <c r="AY106" i="100"/>
  <c r="AY139" i="100"/>
  <c r="AR107" i="100"/>
  <c r="AZ140" i="100"/>
  <c r="AZ107" i="100"/>
  <c r="AS108" i="100"/>
  <c r="BA141" i="100"/>
  <c r="BA108" i="100"/>
  <c r="AT111" i="100"/>
  <c r="BB144" i="100"/>
  <c r="BB111" i="100"/>
  <c r="AU112" i="100"/>
  <c r="BC145" i="100"/>
  <c r="BC112" i="100"/>
  <c r="AV109" i="100"/>
  <c r="AW110" i="100"/>
  <c r="AX113" i="100"/>
  <c r="AQ114" i="100"/>
  <c r="AY147" i="100"/>
  <c r="AY114" i="100"/>
  <c r="AR115" i="100"/>
  <c r="AZ148" i="100"/>
  <c r="AZ115" i="100"/>
  <c r="AS117" i="100"/>
  <c r="BA150" i="100"/>
  <c r="BA117" i="100"/>
  <c r="AT118" i="100"/>
  <c r="BB118" i="100"/>
  <c r="BB151" i="100"/>
  <c r="AU119" i="100"/>
  <c r="BC119" i="100"/>
  <c r="BC152" i="100"/>
  <c r="AV120" i="100"/>
  <c r="AW121" i="100"/>
  <c r="AX122" i="100"/>
  <c r="AY157" i="100"/>
  <c r="AY124" i="100"/>
  <c r="AR125" i="100"/>
  <c r="AZ158" i="100"/>
  <c r="AZ125" i="100"/>
  <c r="AS126" i="100"/>
  <c r="BA159" i="100"/>
  <c r="BA126" i="100"/>
  <c r="AT127" i="100"/>
  <c r="BB127" i="100"/>
  <c r="BB160" i="100"/>
  <c r="AU128" i="100"/>
  <c r="BC161" i="100"/>
  <c r="BC128" i="100"/>
  <c r="AV129" i="100"/>
  <c r="AW131" i="100"/>
  <c r="AX132" i="100"/>
  <c r="AY166" i="100"/>
  <c r="AY133" i="100"/>
  <c r="AY78" i="100"/>
  <c r="AV81" i="100"/>
  <c r="AE78" i="100"/>
  <c r="AM78" i="100"/>
  <c r="AU78" i="100"/>
  <c r="BC78" i="100"/>
  <c r="AI80" i="100"/>
  <c r="AQ80" i="100"/>
  <c r="AY80" i="100"/>
  <c r="AB81" i="100"/>
  <c r="AJ81" i="100"/>
  <c r="AR81" i="100"/>
  <c r="AZ81" i="100"/>
  <c r="AD84" i="100"/>
  <c r="AL84" i="100"/>
  <c r="AT84" i="100"/>
  <c r="BB84" i="100"/>
  <c r="AE85" i="100"/>
  <c r="AM85" i="100"/>
  <c r="AU85" i="100"/>
  <c r="BC85" i="100"/>
  <c r="AI89" i="100"/>
  <c r="AQ89" i="100"/>
  <c r="AY89" i="100"/>
  <c r="AD93" i="100"/>
  <c r="AL93" i="100"/>
  <c r="AT93" i="100"/>
  <c r="BB93" i="100"/>
  <c r="AE94" i="100"/>
  <c r="AM94" i="100"/>
  <c r="AU94" i="100"/>
  <c r="BC94" i="100"/>
  <c r="AI99" i="100"/>
  <c r="AQ99" i="100"/>
  <c r="AY99" i="100"/>
  <c r="AN81" i="100"/>
  <c r="AE75" i="100"/>
  <c r="AM75" i="100"/>
  <c r="AU75" i="100"/>
  <c r="BC75" i="100"/>
  <c r="AF78" i="100"/>
  <c r="AN78" i="100"/>
  <c r="AV78" i="100"/>
  <c r="AH76" i="100"/>
  <c r="AP76" i="100"/>
  <c r="AX76" i="100"/>
  <c r="AI77" i="100"/>
  <c r="AQ77" i="100"/>
  <c r="AY77" i="100"/>
  <c r="AB80" i="100"/>
  <c r="AJ80" i="100"/>
  <c r="AR80" i="100"/>
  <c r="AZ80" i="100"/>
  <c r="AC81" i="100"/>
  <c r="AK81" i="100"/>
  <c r="AS81" i="100"/>
  <c r="BA81" i="100"/>
  <c r="AE84" i="100"/>
  <c r="AM84" i="100"/>
  <c r="AU84" i="100"/>
  <c r="BC84" i="100"/>
  <c r="AF85" i="100"/>
  <c r="AN85" i="100"/>
  <c r="AV85" i="100"/>
  <c r="AH87" i="100"/>
  <c r="AP87" i="100"/>
  <c r="AX87" i="100"/>
  <c r="AI88" i="100"/>
  <c r="AQ88" i="100"/>
  <c r="AY88" i="100"/>
  <c r="AB89" i="100"/>
  <c r="AJ89" i="100"/>
  <c r="AR89" i="100"/>
  <c r="AZ89" i="100"/>
  <c r="AE93" i="100"/>
  <c r="AM93" i="100"/>
  <c r="AU93" i="100"/>
  <c r="BC93" i="100"/>
  <c r="AF94" i="100"/>
  <c r="AN94" i="100"/>
  <c r="AV94" i="100"/>
  <c r="AH96" i="100"/>
  <c r="AP96" i="100"/>
  <c r="AX96" i="100"/>
  <c r="AI98" i="100"/>
  <c r="AQ98" i="100"/>
  <c r="AY98" i="100"/>
  <c r="AB99" i="100"/>
  <c r="AJ99" i="100"/>
  <c r="AR99" i="100"/>
  <c r="AZ99" i="100"/>
  <c r="AK100" i="100"/>
  <c r="AS100" i="100"/>
  <c r="BA100" i="100"/>
  <c r="AI78" i="100"/>
  <c r="AF75" i="100"/>
  <c r="AN75" i="100"/>
  <c r="AV75" i="100"/>
  <c r="AG78" i="100"/>
  <c r="AO78" i="100"/>
  <c r="AW78" i="100"/>
  <c r="AI76" i="100"/>
  <c r="AQ76" i="100"/>
  <c r="AY76" i="100"/>
  <c r="AB77" i="100"/>
  <c r="AC80" i="100"/>
  <c r="AK80" i="100"/>
  <c r="AS80" i="100"/>
  <c r="BA80" i="100"/>
  <c r="AD81" i="100"/>
  <c r="AL81" i="100"/>
  <c r="AT81" i="100"/>
  <c r="BB81" i="100"/>
  <c r="AF84" i="100"/>
  <c r="AN84" i="100"/>
  <c r="AV84" i="100"/>
  <c r="AG85" i="100"/>
  <c r="AO85" i="100"/>
  <c r="AW85" i="100"/>
  <c r="AI87" i="100"/>
  <c r="AQ87" i="100"/>
  <c r="AY87" i="100"/>
  <c r="AC89" i="100"/>
  <c r="AK89" i="100"/>
  <c r="AS89" i="100"/>
  <c r="BA89" i="100"/>
  <c r="AF93" i="100"/>
  <c r="AN93" i="100"/>
  <c r="AV93" i="100"/>
  <c r="AG94" i="100"/>
  <c r="AO94" i="100"/>
  <c r="AW94" i="100"/>
  <c r="AI96" i="100"/>
  <c r="AQ96" i="100"/>
  <c r="AY96" i="100"/>
  <c r="AC99" i="100"/>
  <c r="AK99" i="100"/>
  <c r="AS99" i="100"/>
  <c r="BA99" i="100"/>
  <c r="BB100" i="100"/>
  <c r="AG75" i="100"/>
  <c r="AO75" i="100"/>
  <c r="AW75" i="100"/>
  <c r="AH78" i="100"/>
  <c r="AP78" i="100"/>
  <c r="AX78" i="100"/>
  <c r="AI79" i="100"/>
  <c r="AQ79" i="100"/>
  <c r="AY79" i="100"/>
  <c r="AB76" i="100"/>
  <c r="AJ76" i="100"/>
  <c r="AR76" i="100"/>
  <c r="AZ76" i="100"/>
  <c r="AC77" i="100"/>
  <c r="AK77" i="100"/>
  <c r="AS77" i="100"/>
  <c r="BA77" i="100"/>
  <c r="AD80" i="100"/>
  <c r="AL80" i="100"/>
  <c r="AT80" i="100"/>
  <c r="BB80" i="100"/>
  <c r="AE81" i="100"/>
  <c r="AM81" i="100"/>
  <c r="AU81" i="100"/>
  <c r="BC81" i="100"/>
  <c r="AG84" i="100"/>
  <c r="AO84" i="100"/>
  <c r="AW84" i="100"/>
  <c r="AH85" i="100"/>
  <c r="AP85" i="100"/>
  <c r="AX85" i="100"/>
  <c r="AI86" i="100"/>
  <c r="AQ86" i="100"/>
  <c r="AY86" i="100"/>
  <c r="AB87" i="100"/>
  <c r="AJ87" i="100"/>
  <c r="AR87" i="100"/>
  <c r="AZ87" i="100"/>
  <c r="AC88" i="100"/>
  <c r="AK88" i="100"/>
  <c r="AS88" i="100"/>
  <c r="BA88" i="100"/>
  <c r="AD89" i="100"/>
  <c r="AL89" i="100"/>
  <c r="AT89" i="100"/>
  <c r="BB89" i="100"/>
  <c r="AG93" i="100"/>
  <c r="AO93" i="100"/>
  <c r="AW93" i="100"/>
  <c r="AH94" i="100"/>
  <c r="AP94" i="100"/>
  <c r="AX94" i="100"/>
  <c r="AI95" i="100"/>
  <c r="AQ95" i="100"/>
  <c r="AY95" i="100"/>
  <c r="AB96" i="100"/>
  <c r="AJ96" i="100"/>
  <c r="AR96" i="100"/>
  <c r="AZ96" i="100"/>
  <c r="AC98" i="100"/>
  <c r="AK98" i="100"/>
  <c r="AS98" i="100"/>
  <c r="BA98" i="100"/>
  <c r="AD99" i="100"/>
  <c r="AL99" i="100"/>
  <c r="AT99" i="100"/>
  <c r="BB99" i="100"/>
  <c r="AU100" i="100"/>
  <c r="BC100" i="100"/>
  <c r="AF81" i="100"/>
  <c r="AI85" i="100"/>
  <c r="AQ85" i="100"/>
  <c r="AY85" i="100"/>
  <c r="AI94" i="100"/>
  <c r="AQ94" i="100"/>
  <c r="AY94" i="100"/>
  <c r="AI75" i="100"/>
  <c r="AQ75" i="100"/>
  <c r="AY75" i="100"/>
  <c r="AB78" i="100"/>
  <c r="AJ78" i="100"/>
  <c r="AR78" i="100"/>
  <c r="AZ78" i="100"/>
  <c r="AF80" i="100"/>
  <c r="AN80" i="100"/>
  <c r="AV80" i="100"/>
  <c r="AG81" i="100"/>
  <c r="AO81" i="100"/>
  <c r="AW81" i="100"/>
  <c r="AI84" i="100"/>
  <c r="AQ84" i="100"/>
  <c r="AY84" i="100"/>
  <c r="AB85" i="100"/>
  <c r="AJ85" i="100"/>
  <c r="AR85" i="100"/>
  <c r="AZ85" i="100"/>
  <c r="AI93" i="100"/>
  <c r="AQ93" i="100"/>
  <c r="AY93" i="100"/>
  <c r="AB94" i="100"/>
  <c r="AJ94" i="100"/>
  <c r="AR94" i="100"/>
  <c r="AZ94" i="100"/>
  <c r="AQ78" i="100"/>
  <c r="AI74" i="100"/>
  <c r="AQ74" i="100"/>
  <c r="AY74" i="100"/>
  <c r="AB75" i="100"/>
  <c r="AJ75" i="100"/>
  <c r="AR75" i="100"/>
  <c r="AZ75" i="100"/>
  <c r="AC78" i="100"/>
  <c r="AK78" i="100"/>
  <c r="AS78" i="100"/>
  <c r="BA78" i="100"/>
  <c r="AD79" i="100"/>
  <c r="AL79" i="100"/>
  <c r="AT79" i="100"/>
  <c r="BB79" i="100"/>
  <c r="AE76" i="100"/>
  <c r="AM76" i="100"/>
  <c r="AU76" i="100"/>
  <c r="BC76" i="100"/>
  <c r="AF77" i="100"/>
  <c r="AN77" i="100"/>
  <c r="AV77" i="100"/>
  <c r="AG80" i="100"/>
  <c r="AO80" i="100"/>
  <c r="AW80" i="100"/>
  <c r="AH81" i="100"/>
  <c r="AP81" i="100"/>
  <c r="AX81" i="100"/>
  <c r="AI82" i="100"/>
  <c r="AQ82" i="100"/>
  <c r="AY82" i="100"/>
  <c r="AB84" i="100"/>
  <c r="AJ84" i="100"/>
  <c r="AR84" i="100"/>
  <c r="AZ84" i="100"/>
  <c r="AC85" i="100"/>
  <c r="AK85" i="100"/>
  <c r="AS85" i="100"/>
  <c r="BA85" i="100"/>
  <c r="AD86" i="100"/>
  <c r="AL86" i="100"/>
  <c r="AT86" i="100"/>
  <c r="BB86" i="100"/>
  <c r="AE87" i="100"/>
  <c r="AM87" i="100"/>
  <c r="AU87" i="100"/>
  <c r="BC87" i="100"/>
  <c r="AF88" i="100"/>
  <c r="AN88" i="100"/>
  <c r="AV88" i="100"/>
  <c r="AG89" i="100"/>
  <c r="AO89" i="100"/>
  <c r="AW89" i="100"/>
  <c r="AI92" i="100"/>
  <c r="AQ92" i="100"/>
  <c r="AY92" i="100"/>
  <c r="AB93" i="100"/>
  <c r="AJ93" i="100"/>
  <c r="AR93" i="100"/>
  <c r="AZ93" i="100"/>
  <c r="AC94" i="100"/>
  <c r="AK94" i="100"/>
  <c r="AS94" i="100"/>
  <c r="BA94" i="100"/>
  <c r="AD95" i="100"/>
  <c r="AL95" i="100"/>
  <c r="AT95" i="100"/>
  <c r="BB95" i="100"/>
  <c r="AE96" i="100"/>
  <c r="AM96" i="100"/>
  <c r="AU96" i="100"/>
  <c r="BC96" i="100"/>
  <c r="AF98" i="100"/>
  <c r="AN98" i="100"/>
  <c r="AV98" i="100"/>
  <c r="AG99" i="100"/>
  <c r="AO99" i="100"/>
  <c r="AW99" i="100"/>
  <c r="AI73" i="100"/>
  <c r="AQ73" i="100"/>
  <c r="AY73" i="100"/>
  <c r="AB74" i="100"/>
  <c r="AJ74" i="100"/>
  <c r="AR74" i="100"/>
  <c r="AZ74" i="100"/>
  <c r="AC75" i="100"/>
  <c r="AK75" i="100"/>
  <c r="AS75" i="100"/>
  <c r="BA75" i="100"/>
  <c r="AD78" i="100"/>
  <c r="AL78" i="100"/>
  <c r="AT78" i="100"/>
  <c r="BB78" i="100"/>
  <c r="AE79" i="100"/>
  <c r="AM79" i="100"/>
  <c r="AU79" i="100"/>
  <c r="BC79" i="100"/>
  <c r="AF76" i="100"/>
  <c r="AN76" i="100"/>
  <c r="AV76" i="100"/>
  <c r="AG77" i="100"/>
  <c r="AO77" i="100"/>
  <c r="AW77" i="100"/>
  <c r="AH80" i="100"/>
  <c r="AP80" i="100"/>
  <c r="AX80" i="100"/>
  <c r="AI81" i="100"/>
  <c r="AQ81" i="100"/>
  <c r="AY81" i="100"/>
  <c r="AB82" i="100"/>
  <c r="AJ82" i="100"/>
  <c r="AR82" i="100"/>
  <c r="AZ82" i="100"/>
  <c r="AC84" i="100"/>
  <c r="AK84" i="100"/>
  <c r="AS84" i="100"/>
  <c r="BA84" i="100"/>
  <c r="AD85" i="100"/>
  <c r="AL85" i="100"/>
  <c r="AT85" i="100"/>
  <c r="BB85" i="100"/>
  <c r="AE86" i="100"/>
  <c r="AM86" i="100"/>
  <c r="AU86" i="100"/>
  <c r="BC86" i="100"/>
  <c r="AF87" i="100"/>
  <c r="AN87" i="100"/>
  <c r="AV87" i="100"/>
  <c r="AG88" i="100"/>
  <c r="AO88" i="100"/>
  <c r="AW88" i="100"/>
  <c r="AH89" i="100"/>
  <c r="AP89" i="100"/>
  <c r="AX89" i="100"/>
  <c r="AI91" i="100"/>
  <c r="AQ91" i="100"/>
  <c r="AY91" i="100"/>
  <c r="AB92" i="100"/>
  <c r="AJ92" i="100"/>
  <c r="AR92" i="100"/>
  <c r="AZ92" i="100"/>
  <c r="AC93" i="100"/>
  <c r="AK93" i="100"/>
  <c r="AS93" i="100"/>
  <c r="BA93" i="100"/>
  <c r="AD94" i="100"/>
  <c r="AL94" i="100"/>
  <c r="AT94" i="100"/>
  <c r="BB94" i="100"/>
  <c r="AE95" i="100"/>
  <c r="AM95" i="100"/>
  <c r="AU95" i="100"/>
  <c r="BC95" i="100"/>
  <c r="AF96" i="100"/>
  <c r="AN96" i="100"/>
  <c r="AV96" i="100"/>
  <c r="AG98" i="100"/>
  <c r="AO98" i="100"/>
  <c r="AW98" i="100"/>
  <c r="AH99" i="100"/>
  <c r="AP99" i="100"/>
  <c r="AX99" i="100"/>
  <c r="AI100" i="100"/>
  <c r="AQ100" i="100"/>
  <c r="AY100" i="100"/>
  <c r="AA67" i="100"/>
  <c r="BD97" i="100"/>
  <c r="BD90" i="100"/>
  <c r="AA65" i="100"/>
  <c r="AA66" i="100"/>
  <c r="BF28" i="113"/>
  <c r="BG28" i="113"/>
  <c r="BF31" i="113"/>
  <c r="BG31" i="113"/>
  <c r="BF65" i="113"/>
  <c r="BG65" i="113"/>
  <c r="BF62" i="113"/>
  <c r="BG62" i="113"/>
  <c r="BF59" i="113"/>
  <c r="BG59" i="113"/>
  <c r="BF49" i="113"/>
  <c r="BG49" i="113"/>
  <c r="BF47" i="113"/>
  <c r="BG47" i="113"/>
  <c r="BG39" i="113"/>
  <c r="BF42" i="113"/>
  <c r="BG42" i="113"/>
  <c r="Y199" i="100"/>
  <c r="Y198" i="100"/>
  <c r="Y197" i="100"/>
  <c r="Y195" i="100"/>
  <c r="Y194" i="100"/>
  <c r="Y193" i="100"/>
  <c r="Y192" i="100"/>
  <c r="Y191" i="100"/>
  <c r="Y190" i="100"/>
  <c r="Y188" i="100"/>
  <c r="Y187" i="100"/>
  <c r="Y186" i="100"/>
  <c r="Y185" i="100"/>
  <c r="Y184" i="100"/>
  <c r="Y183" i="100"/>
  <c r="Y181" i="100"/>
  <c r="Y180" i="100"/>
  <c r="Y179" i="100"/>
  <c r="Y176" i="100"/>
  <c r="Y175" i="100"/>
  <c r="Y178" i="100"/>
  <c r="Y177" i="100"/>
  <c r="Y174" i="100"/>
  <c r="Y173" i="100"/>
  <c r="Y172" i="100"/>
  <c r="Y166" i="100"/>
  <c r="Y165" i="100"/>
  <c r="Y164" i="100"/>
  <c r="Y162" i="100"/>
  <c r="Y161" i="100"/>
  <c r="Y160" i="100"/>
  <c r="Y159" i="100"/>
  <c r="Y158" i="100"/>
  <c r="Y157" i="100"/>
  <c r="Y155" i="100"/>
  <c r="Y154" i="100"/>
  <c r="Y153" i="100"/>
  <c r="Y152" i="100"/>
  <c r="Y151" i="100"/>
  <c r="Y150" i="100"/>
  <c r="Y148" i="100"/>
  <c r="Y147" i="100"/>
  <c r="Y146" i="100"/>
  <c r="Y143" i="100"/>
  <c r="Y142" i="100"/>
  <c r="Y145" i="100"/>
  <c r="Y144" i="100"/>
  <c r="Y141" i="100"/>
  <c r="Y140" i="100"/>
  <c r="Y139" i="100"/>
  <c r="Y133" i="100"/>
  <c r="Y132" i="100"/>
  <c r="Y131" i="100"/>
  <c r="Y129" i="100"/>
  <c r="Y128" i="100"/>
  <c r="Y127" i="100"/>
  <c r="Y126" i="100"/>
  <c r="Y125" i="100"/>
  <c r="Y124" i="100"/>
  <c r="Y122" i="100"/>
  <c r="Y121" i="100"/>
  <c r="Y120" i="100"/>
  <c r="Y119" i="100"/>
  <c r="Y118" i="100"/>
  <c r="Y117" i="100"/>
  <c r="Y115" i="100"/>
  <c r="Y114" i="100"/>
  <c r="Y113" i="100"/>
  <c r="Y110" i="100"/>
  <c r="Y109" i="100"/>
  <c r="Y112" i="100"/>
  <c r="Y111" i="100"/>
  <c r="Y108" i="100"/>
  <c r="Y107" i="100"/>
  <c r="Y106" i="100"/>
  <c r="Y100" i="100"/>
  <c r="Y99" i="100"/>
  <c r="Y98" i="100"/>
  <c r="Y96" i="100"/>
  <c r="Y95" i="100"/>
  <c r="Y94" i="100"/>
  <c r="Y93" i="100"/>
  <c r="Y92" i="100"/>
  <c r="Y91" i="100"/>
  <c r="Y89" i="100"/>
  <c r="Y88" i="100"/>
  <c r="Y87" i="100"/>
  <c r="Y86" i="100"/>
  <c r="Y85" i="100"/>
  <c r="Y84" i="100"/>
  <c r="Y82" i="100"/>
  <c r="Y81" i="100"/>
  <c r="Y80" i="100"/>
  <c r="Y77" i="100"/>
  <c r="Y76" i="100"/>
  <c r="Y79" i="100"/>
  <c r="Y78" i="100"/>
  <c r="Y75" i="100"/>
  <c r="Y74" i="100"/>
  <c r="Y73" i="100"/>
  <c r="Y67" i="100"/>
  <c r="Y66" i="100"/>
  <c r="Y65" i="100"/>
  <c r="Y63" i="100"/>
  <c r="Y62" i="100"/>
  <c r="Y61" i="100"/>
  <c r="Y60" i="100"/>
  <c r="Y59" i="100"/>
  <c r="Y58" i="100"/>
  <c r="Y56" i="100"/>
  <c r="Y55" i="100"/>
  <c r="Y54" i="100"/>
  <c r="Y53" i="100"/>
  <c r="Y52" i="100"/>
  <c r="Y51" i="100"/>
  <c r="Y49" i="100"/>
  <c r="Y48" i="100"/>
  <c r="Y47" i="100"/>
  <c r="Y44" i="100"/>
  <c r="Y43" i="100"/>
  <c r="Y46" i="100"/>
  <c r="Y45" i="100"/>
  <c r="Y42" i="100"/>
  <c r="Y41" i="100"/>
  <c r="Y40" i="100"/>
  <c r="Y33" i="100"/>
  <c r="Y32" i="100"/>
  <c r="Y31" i="100"/>
  <c r="Y29" i="100"/>
  <c r="Y28" i="100"/>
  <c r="Y27" i="100"/>
  <c r="Y26" i="100"/>
  <c r="Y25" i="100"/>
  <c r="Y24" i="100"/>
  <c r="Y22" i="100"/>
  <c r="Y21" i="100"/>
  <c r="Y20" i="100"/>
  <c r="Y19" i="100"/>
  <c r="Y18" i="100"/>
  <c r="Y17" i="100"/>
  <c r="Y15" i="100"/>
  <c r="Y14" i="100"/>
  <c r="Y13" i="100"/>
  <c r="Y10" i="100"/>
  <c r="Y9" i="100"/>
  <c r="Y12" i="100"/>
  <c r="Y11" i="100"/>
  <c r="Y8" i="100"/>
  <c r="Y7" i="100"/>
  <c r="Y6" i="100"/>
  <c r="BC31" i="65"/>
  <c r="BC30" i="100"/>
  <c r="BD196" i="100" s="1"/>
  <c r="BC35" i="66"/>
  <c r="BC34" i="66"/>
  <c r="BC33" i="66"/>
  <c r="BC32" i="66"/>
  <c r="BC27" i="66"/>
  <c r="BC45" i="66" s="1"/>
  <c r="BD97" i="66" s="1"/>
  <c r="BC67" i="100"/>
  <c r="BC7" i="66"/>
  <c r="BC6" i="66" s="1"/>
  <c r="BC16" i="66"/>
  <c r="BC14" i="66" s="1"/>
  <c r="BC10" i="74"/>
  <c r="BC16" i="74" s="1"/>
  <c r="BC9" i="76"/>
  <c r="BD49" i="76" s="1"/>
  <c r="BC16" i="100"/>
  <c r="BC52" i="100" s="1"/>
  <c r="BC23" i="100"/>
  <c r="BD189" i="100" s="1"/>
  <c r="BC5" i="100"/>
  <c r="BC45" i="100" s="1"/>
  <c r="BC63" i="100"/>
  <c r="BC62" i="100"/>
  <c r="BC58" i="100"/>
  <c r="BC27" i="74"/>
  <c r="AZ45" i="74"/>
  <c r="X2" i="100"/>
  <c r="C3" i="112"/>
  <c r="Y2" i="74"/>
  <c r="Y2" i="76"/>
  <c r="BG68" i="113"/>
  <c r="BF67" i="113"/>
  <c r="BF81" i="113"/>
  <c r="BG81" i="113"/>
  <c r="BA31" i="65"/>
  <c r="AZ31" i="65"/>
  <c r="AW31" i="65"/>
  <c r="AV31" i="65"/>
  <c r="AS31" i="65"/>
  <c r="AR31" i="65"/>
  <c r="AO31" i="65"/>
  <c r="AN31" i="65"/>
  <c r="AK31" i="65"/>
  <c r="AJ31" i="65"/>
  <c r="AG31" i="65"/>
  <c r="AF31" i="65"/>
  <c r="AC31" i="65"/>
  <c r="AB31" i="65"/>
  <c r="BC46" i="65"/>
  <c r="BD94" i="65" s="1"/>
  <c r="BB46" i="65"/>
  <c r="BB45" i="65"/>
  <c r="AD31" i="65"/>
  <c r="AH31" i="65"/>
  <c r="AL31" i="65"/>
  <c r="AP31" i="65"/>
  <c r="AT31" i="65"/>
  <c r="AX31" i="65"/>
  <c r="BB31" i="65"/>
  <c r="AA31" i="65"/>
  <c r="AE31" i="65"/>
  <c r="AI31" i="65"/>
  <c r="AM31" i="65"/>
  <c r="AQ31" i="65"/>
  <c r="AU31" i="65"/>
  <c r="AY31" i="65"/>
  <c r="V2" i="66"/>
  <c r="V2" i="65"/>
  <c r="W2" i="64"/>
  <c r="BB46" i="66"/>
  <c r="BB35" i="66"/>
  <c r="BB50" i="66" s="1"/>
  <c r="BB32" i="66"/>
  <c r="BB48" i="66" s="1"/>
  <c r="BB10" i="64"/>
  <c r="BB42" i="66"/>
  <c r="BB47" i="66"/>
  <c r="BB60" i="66" s="1"/>
  <c r="BB33" i="66"/>
  <c r="BB49" i="66" s="1"/>
  <c r="BB75" i="66" s="1"/>
  <c r="BB34" i="66"/>
  <c r="BB48" i="65"/>
  <c r="BB72" i="65" s="1"/>
  <c r="BB16" i="66"/>
  <c r="BB14" i="66" s="1"/>
  <c r="BB27" i="66"/>
  <c r="BB45" i="66" s="1"/>
  <c r="BB47" i="65"/>
  <c r="BC45" i="76"/>
  <c r="BB49" i="65"/>
  <c r="BB5" i="100"/>
  <c r="BB49" i="100" s="1"/>
  <c r="BB7" i="66"/>
  <c r="BB6" i="66" s="1"/>
  <c r="BE59" i="113"/>
  <c r="CA59" i="113" s="1"/>
  <c r="BB44" i="65"/>
  <c r="AY7" i="66"/>
  <c r="AY6" i="66" s="1"/>
  <c r="BC48" i="76"/>
  <c r="BB46" i="100"/>
  <c r="BB45" i="100"/>
  <c r="BB42" i="100"/>
  <c r="BB41" i="100"/>
  <c r="BB40" i="100"/>
  <c r="BB47" i="100"/>
  <c r="BB48" i="100"/>
  <c r="BB44" i="100"/>
  <c r="BB43" i="100"/>
  <c r="BB15" i="64"/>
  <c r="BB31" i="64" s="1"/>
  <c r="BB42" i="65"/>
  <c r="BC13" i="76"/>
  <c r="BC47" i="76"/>
  <c r="BB9" i="76"/>
  <c r="BB14" i="76" s="1"/>
  <c r="BC46" i="76"/>
  <c r="BB10" i="74"/>
  <c r="BD47" i="113"/>
  <c r="BD49" i="113"/>
  <c r="AV27" i="66"/>
  <c r="AV45" i="66" s="1"/>
  <c r="BA32" i="66"/>
  <c r="BA48" i="66" s="1"/>
  <c r="AB32" i="66"/>
  <c r="AC32" i="66"/>
  <c r="AD32" i="66"/>
  <c r="AE32" i="66"/>
  <c r="AF32" i="66"/>
  <c r="AG32" i="66"/>
  <c r="AG48" i="66" s="1"/>
  <c r="AG61" i="66" s="1"/>
  <c r="AH32" i="66"/>
  <c r="AI32" i="66"/>
  <c r="AI48" i="66" s="1"/>
  <c r="AI61" i="66" s="1"/>
  <c r="AJ32" i="66"/>
  <c r="AK32" i="66"/>
  <c r="AL32" i="66"/>
  <c r="AM32" i="66"/>
  <c r="AM48" i="66" s="1"/>
  <c r="AN32" i="66"/>
  <c r="AO32" i="66"/>
  <c r="AO48" i="66" s="1"/>
  <c r="AQ32" i="66"/>
  <c r="AR32" i="66"/>
  <c r="AS32" i="66"/>
  <c r="AT32" i="66"/>
  <c r="AT48" i="66" s="1"/>
  <c r="AU32" i="66"/>
  <c r="AV32" i="66"/>
  <c r="AV48" i="66" s="1"/>
  <c r="AW32" i="66"/>
  <c r="AY32" i="66"/>
  <c r="AZ32" i="66"/>
  <c r="AZ33" i="66"/>
  <c r="BA35" i="66"/>
  <c r="AB35" i="66"/>
  <c r="AB50" i="66" s="1"/>
  <c r="AC35" i="66"/>
  <c r="AD35" i="66"/>
  <c r="AE35" i="66"/>
  <c r="AE50" i="66" s="1"/>
  <c r="AE63" i="66" s="1"/>
  <c r="AF35" i="66"/>
  <c r="AF50" i="66" s="1"/>
  <c r="AG35" i="66"/>
  <c r="AH35" i="66"/>
  <c r="AH50" i="66" s="1"/>
  <c r="AI35" i="66"/>
  <c r="AJ35" i="66"/>
  <c r="AK35" i="66"/>
  <c r="AK50" i="66" s="1"/>
  <c r="AK63" i="66" s="1"/>
  <c r="AL35" i="66"/>
  <c r="AL50" i="66" s="1"/>
  <c r="AM35" i="66"/>
  <c r="AN35" i="66"/>
  <c r="AN50" i="66" s="1"/>
  <c r="AN63" i="66" s="1"/>
  <c r="AO35" i="66"/>
  <c r="AQ35" i="66"/>
  <c r="AR35" i="66"/>
  <c r="AS35" i="66"/>
  <c r="AS50" i="66" s="1"/>
  <c r="AT35" i="66"/>
  <c r="AU35" i="66"/>
  <c r="AU50" i="66" s="1"/>
  <c r="AV35" i="66"/>
  <c r="AW35" i="66"/>
  <c r="AY35" i="66"/>
  <c r="AZ35" i="66"/>
  <c r="AZ50" i="66" s="1"/>
  <c r="AZ76" i="66" s="1"/>
  <c r="AB33" i="66"/>
  <c r="AC33" i="66"/>
  <c r="AC49" i="66" s="1"/>
  <c r="AD33" i="66"/>
  <c r="AE33" i="66"/>
  <c r="AE49" i="66" s="1"/>
  <c r="AF33" i="66"/>
  <c r="AF49" i="66" s="1"/>
  <c r="AG33" i="66"/>
  <c r="AG49" i="66" s="1"/>
  <c r="AH33" i="66"/>
  <c r="AI33" i="66"/>
  <c r="AI49" i="66" s="1"/>
  <c r="AJ33" i="66"/>
  <c r="AK33" i="66"/>
  <c r="AK49" i="66" s="1"/>
  <c r="AL33" i="66"/>
  <c r="AL49" i="66" s="1"/>
  <c r="AM33" i="66"/>
  <c r="AM49" i="66" s="1"/>
  <c r="AM62" i="66" s="1"/>
  <c r="AN33" i="66"/>
  <c r="AO33" i="66"/>
  <c r="AO49" i="66" s="1"/>
  <c r="AQ33" i="66"/>
  <c r="AQ49" i="66" s="1"/>
  <c r="AR33" i="66"/>
  <c r="AS33" i="66"/>
  <c r="AS49" i="66" s="1"/>
  <c r="AT33" i="66"/>
  <c r="AT49" i="66" s="1"/>
  <c r="AT75" i="66" s="1"/>
  <c r="AU33" i="66"/>
  <c r="AU49" i="66" s="1"/>
  <c r="AV33" i="66"/>
  <c r="AV49" i="66" s="1"/>
  <c r="AW33" i="66"/>
  <c r="AY33" i="66"/>
  <c r="BA33" i="66"/>
  <c r="BA49" i="66" s="1"/>
  <c r="BC85" i="64"/>
  <c r="BC81" i="64"/>
  <c r="BC10" i="64"/>
  <c r="BC86" i="64"/>
  <c r="BC78" i="64"/>
  <c r="BC83" i="64"/>
  <c r="BC79" i="64"/>
  <c r="BC84" i="64"/>
  <c r="BC80" i="64"/>
  <c r="BC77" i="64"/>
  <c r="BC82" i="64"/>
  <c r="BC50" i="74"/>
  <c r="BC51" i="74"/>
  <c r="BE42" i="113"/>
  <c r="CA42" i="113" s="1"/>
  <c r="BB30" i="100"/>
  <c r="BB68" i="113" s="1"/>
  <c r="BB23" i="100"/>
  <c r="BC189" i="100" s="1"/>
  <c r="BB16" i="100"/>
  <c r="BB52" i="100" s="1"/>
  <c r="BE68" i="113"/>
  <c r="CA68" i="113" s="1"/>
  <c r="BC53" i="74"/>
  <c r="BC54" i="74"/>
  <c r="BC52" i="74"/>
  <c r="BE62" i="113"/>
  <c r="CA62" i="113" s="1"/>
  <c r="BD65" i="113"/>
  <c r="BD62" i="113"/>
  <c r="BB54" i="100"/>
  <c r="BB63" i="100"/>
  <c r="BB60" i="100"/>
  <c r="BD42" i="113"/>
  <c r="BC65" i="113"/>
  <c r="BC62" i="113"/>
  <c r="BB67" i="113"/>
  <c r="BD67" i="113"/>
  <c r="BE67" i="113"/>
  <c r="CA67" i="113" s="1"/>
  <c r="BB62" i="113"/>
  <c r="BC182" i="100"/>
  <c r="BC196" i="100"/>
  <c r="BE81" i="113"/>
  <c r="BG72" i="113"/>
  <c r="BF72" i="113"/>
  <c r="BG67" i="113"/>
  <c r="BG64" i="113"/>
  <c r="BF64" i="113"/>
  <c r="BG61" i="113"/>
  <c r="BF61" i="113"/>
  <c r="BG58" i="113"/>
  <c r="BF58" i="113"/>
  <c r="BF39" i="113"/>
  <c r="BE39" i="113"/>
  <c r="CA39" i="113" s="1"/>
  <c r="BD39" i="113"/>
  <c r="BB39" i="113"/>
  <c r="BG5" i="113"/>
  <c r="BF5" i="113"/>
  <c r="AB170" i="100"/>
  <c r="AC170" i="100"/>
  <c r="AD170" i="100" s="1"/>
  <c r="AE170" i="100" s="1"/>
  <c r="AB137" i="100"/>
  <c r="AC137" i="100"/>
  <c r="AD137" i="100" s="1"/>
  <c r="AE137" i="100" s="1"/>
  <c r="AB104" i="100"/>
  <c r="AC104" i="100" s="1"/>
  <c r="AD104" i="100" s="1"/>
  <c r="AE104" i="100" s="1"/>
  <c r="AB71" i="100"/>
  <c r="AC71" i="100"/>
  <c r="AD71" i="100" s="1"/>
  <c r="AE71" i="100" s="1"/>
  <c r="AB38" i="100"/>
  <c r="AC38" i="100"/>
  <c r="AD38" i="100"/>
  <c r="AE38" i="100"/>
  <c r="AB44" i="76"/>
  <c r="AC44" i="76"/>
  <c r="AD44" i="76" s="1"/>
  <c r="AE44" i="76" s="1"/>
  <c r="AF44" i="76" s="1"/>
  <c r="AG44" i="76" s="1"/>
  <c r="AH44" i="76" s="1"/>
  <c r="AI44" i="76" s="1"/>
  <c r="AJ44" i="76" s="1"/>
  <c r="AK44" i="76" s="1"/>
  <c r="AL44" i="76" s="1"/>
  <c r="AM44" i="76" s="1"/>
  <c r="AN44" i="76" s="1"/>
  <c r="AO44" i="76" s="1"/>
  <c r="AP44" i="76" s="1"/>
  <c r="AQ44" i="76" s="1"/>
  <c r="AR44" i="76" s="1"/>
  <c r="AS44" i="76" s="1"/>
  <c r="AT44" i="76" s="1"/>
  <c r="AU44" i="76" s="1"/>
  <c r="AV44" i="76" s="1"/>
  <c r="AW44" i="76" s="1"/>
  <c r="AX44" i="76" s="1"/>
  <c r="AY44" i="76" s="1"/>
  <c r="AZ44" i="76" s="1"/>
  <c r="BA44" i="76" s="1"/>
  <c r="BB44" i="76" s="1"/>
  <c r="BC44" i="76" s="1"/>
  <c r="BD44" i="76" s="1"/>
  <c r="BE44" i="76" s="1"/>
  <c r="AB36" i="76"/>
  <c r="AC36" i="76" s="1"/>
  <c r="AD36" i="76" s="1"/>
  <c r="AE36" i="76" s="1"/>
  <c r="AF36" i="76" s="1"/>
  <c r="AG36" i="76" s="1"/>
  <c r="AH36" i="76" s="1"/>
  <c r="AI36" i="76" s="1"/>
  <c r="AJ36" i="76" s="1"/>
  <c r="AK36" i="76" s="1"/>
  <c r="AL36" i="76" s="1"/>
  <c r="AM36" i="76" s="1"/>
  <c r="AN36" i="76" s="1"/>
  <c r="AO36" i="76" s="1"/>
  <c r="AP36" i="76" s="1"/>
  <c r="AQ36" i="76" s="1"/>
  <c r="AR36" i="76" s="1"/>
  <c r="AS36" i="76" s="1"/>
  <c r="AT36" i="76" s="1"/>
  <c r="AU36" i="76" s="1"/>
  <c r="AV36" i="76" s="1"/>
  <c r="AW36" i="76" s="1"/>
  <c r="AX36" i="76" s="1"/>
  <c r="AY36" i="76" s="1"/>
  <c r="AZ36" i="76" s="1"/>
  <c r="BA36" i="76" s="1"/>
  <c r="BB36" i="76" s="1"/>
  <c r="BC36" i="76" s="1"/>
  <c r="BD36" i="76" s="1"/>
  <c r="BE36" i="76" s="1"/>
  <c r="AB28" i="76"/>
  <c r="AC28" i="76" s="1"/>
  <c r="AD28" i="76" s="1"/>
  <c r="AE28" i="76" s="1"/>
  <c r="AF28" i="76" s="1"/>
  <c r="AG28" i="76" s="1"/>
  <c r="AH28" i="76" s="1"/>
  <c r="AI28" i="76" s="1"/>
  <c r="AJ28" i="76" s="1"/>
  <c r="AK28" i="76" s="1"/>
  <c r="AL28" i="76" s="1"/>
  <c r="AM28" i="76" s="1"/>
  <c r="AN28" i="76" s="1"/>
  <c r="AO28" i="76" s="1"/>
  <c r="AP28" i="76" s="1"/>
  <c r="AQ28" i="76" s="1"/>
  <c r="AR28" i="76" s="1"/>
  <c r="AS28" i="76" s="1"/>
  <c r="AT28" i="76" s="1"/>
  <c r="AU28" i="76" s="1"/>
  <c r="AV28" i="76" s="1"/>
  <c r="AW28" i="76" s="1"/>
  <c r="AX28" i="76" s="1"/>
  <c r="AY28" i="76" s="1"/>
  <c r="AZ28" i="76" s="1"/>
  <c r="BA28" i="76" s="1"/>
  <c r="BB28" i="76" s="1"/>
  <c r="BC28" i="76" s="1"/>
  <c r="BD28" i="76" s="1"/>
  <c r="BE28" i="76" s="1"/>
  <c r="AB20" i="76"/>
  <c r="AC20" i="76"/>
  <c r="AD20" i="76" s="1"/>
  <c r="AE20" i="76" s="1"/>
  <c r="AF20" i="76" s="1"/>
  <c r="AG20" i="76" s="1"/>
  <c r="AH20" i="76" s="1"/>
  <c r="AI20" i="76" s="1"/>
  <c r="AJ20" i="76" s="1"/>
  <c r="AK20" i="76" s="1"/>
  <c r="AL20" i="76" s="1"/>
  <c r="AM20" i="76" s="1"/>
  <c r="AN20" i="76" s="1"/>
  <c r="AO20" i="76" s="1"/>
  <c r="AP20" i="76" s="1"/>
  <c r="AQ20" i="76" s="1"/>
  <c r="AR20" i="76" s="1"/>
  <c r="AS20" i="76" s="1"/>
  <c r="AT20" i="76" s="1"/>
  <c r="AU20" i="76" s="1"/>
  <c r="AV20" i="76" s="1"/>
  <c r="AW20" i="76" s="1"/>
  <c r="AX20" i="76" s="1"/>
  <c r="AY20" i="76" s="1"/>
  <c r="AZ20" i="76" s="1"/>
  <c r="BA20" i="76" s="1"/>
  <c r="BB20" i="76" s="1"/>
  <c r="BC20" i="76" s="1"/>
  <c r="BD20" i="76" s="1"/>
  <c r="BE20" i="76" s="1"/>
  <c r="AB12" i="76"/>
  <c r="AC12" i="76" s="1"/>
  <c r="AD12" i="76" s="1"/>
  <c r="AE12" i="76" s="1"/>
  <c r="AF12" i="76" s="1"/>
  <c r="AG12" i="76" s="1"/>
  <c r="AH12" i="76" s="1"/>
  <c r="AI12" i="76" s="1"/>
  <c r="AJ12" i="76" s="1"/>
  <c r="AK12" i="76" s="1"/>
  <c r="AL12" i="76" s="1"/>
  <c r="AM12" i="76" s="1"/>
  <c r="AN12" i="76" s="1"/>
  <c r="AO12" i="76" s="1"/>
  <c r="AP12" i="76" s="1"/>
  <c r="AQ12" i="76" s="1"/>
  <c r="AR12" i="76" s="1"/>
  <c r="AS12" i="76" s="1"/>
  <c r="AT12" i="76" s="1"/>
  <c r="AU12" i="76" s="1"/>
  <c r="AV12" i="76" s="1"/>
  <c r="AW12" i="76" s="1"/>
  <c r="AX12" i="76" s="1"/>
  <c r="AY12" i="76" s="1"/>
  <c r="AZ12" i="76" s="1"/>
  <c r="BA12" i="76" s="1"/>
  <c r="BB12" i="76" s="1"/>
  <c r="BC12" i="76" s="1"/>
  <c r="BD12" i="76" s="1"/>
  <c r="BE12" i="76" s="1"/>
  <c r="AB49" i="74"/>
  <c r="AC49" i="74" s="1"/>
  <c r="AD49" i="74" s="1"/>
  <c r="AE49" i="74" s="1"/>
  <c r="AF49" i="74" s="1"/>
  <c r="AG49" i="74" s="1"/>
  <c r="AH49" i="74" s="1"/>
  <c r="AI49" i="74" s="1"/>
  <c r="AJ49" i="74" s="1"/>
  <c r="AK49" i="74" s="1"/>
  <c r="AL49" i="74" s="1"/>
  <c r="AM49" i="74" s="1"/>
  <c r="AN49" i="74" s="1"/>
  <c r="AO49" i="74" s="1"/>
  <c r="AP49" i="74" s="1"/>
  <c r="AQ49" i="74" s="1"/>
  <c r="AR49" i="74" s="1"/>
  <c r="AS49" i="74" s="1"/>
  <c r="AT49" i="74" s="1"/>
  <c r="AU49" i="74" s="1"/>
  <c r="AV49" i="74" s="1"/>
  <c r="AW49" i="74" s="1"/>
  <c r="AX49" i="74" s="1"/>
  <c r="AY49" i="74" s="1"/>
  <c r="AZ49" i="74" s="1"/>
  <c r="BA49" i="74" s="1"/>
  <c r="BB49" i="74" s="1"/>
  <c r="BC49" i="74" s="1"/>
  <c r="BD49" i="74" s="1"/>
  <c r="BE49" i="74" s="1"/>
  <c r="AB40" i="74"/>
  <c r="AC40" i="74" s="1"/>
  <c r="AD40" i="74" s="1"/>
  <c r="AE40" i="74" s="1"/>
  <c r="AF40" i="74" s="1"/>
  <c r="AG40" i="74" s="1"/>
  <c r="AH40" i="74" s="1"/>
  <c r="AI40" i="74" s="1"/>
  <c r="AJ40" i="74" s="1"/>
  <c r="AK40" i="74" s="1"/>
  <c r="AL40" i="74" s="1"/>
  <c r="AM40" i="74" s="1"/>
  <c r="AN40" i="74" s="1"/>
  <c r="AO40" i="74" s="1"/>
  <c r="AP40" i="74" s="1"/>
  <c r="AQ40" i="74" s="1"/>
  <c r="AR40" i="74" s="1"/>
  <c r="AS40" i="74" s="1"/>
  <c r="AT40" i="74" s="1"/>
  <c r="AU40" i="74" s="1"/>
  <c r="AV40" i="74" s="1"/>
  <c r="AW40" i="74" s="1"/>
  <c r="AX40" i="74" s="1"/>
  <c r="AY40" i="74" s="1"/>
  <c r="AZ40" i="74" s="1"/>
  <c r="BA40" i="74" s="1"/>
  <c r="BB40" i="74" s="1"/>
  <c r="BC40" i="74" s="1"/>
  <c r="BD40" i="74" s="1"/>
  <c r="BE40" i="74" s="1"/>
  <c r="AB31" i="74"/>
  <c r="AC31" i="74" s="1"/>
  <c r="AD31" i="74" s="1"/>
  <c r="AE31" i="74" s="1"/>
  <c r="AF31" i="74" s="1"/>
  <c r="AG31" i="74" s="1"/>
  <c r="AH31" i="74" s="1"/>
  <c r="AI31" i="74" s="1"/>
  <c r="AJ31" i="74" s="1"/>
  <c r="AK31" i="74" s="1"/>
  <c r="AL31" i="74" s="1"/>
  <c r="AM31" i="74" s="1"/>
  <c r="AN31" i="74" s="1"/>
  <c r="AO31" i="74" s="1"/>
  <c r="AP31" i="74" s="1"/>
  <c r="AQ31" i="74" s="1"/>
  <c r="AR31" i="74" s="1"/>
  <c r="AS31" i="74" s="1"/>
  <c r="AT31" i="74" s="1"/>
  <c r="AU31" i="74" s="1"/>
  <c r="AV31" i="74" s="1"/>
  <c r="AW31" i="74" s="1"/>
  <c r="AX31" i="74" s="1"/>
  <c r="AY31" i="74" s="1"/>
  <c r="AZ31" i="74" s="1"/>
  <c r="BA31" i="74" s="1"/>
  <c r="BB31" i="74" s="1"/>
  <c r="BC31" i="74" s="1"/>
  <c r="BD31" i="74" s="1"/>
  <c r="BE31" i="74" s="1"/>
  <c r="AB22" i="74"/>
  <c r="AC22" i="74" s="1"/>
  <c r="AD22" i="74" s="1"/>
  <c r="AE22" i="74" s="1"/>
  <c r="AF22" i="74" s="1"/>
  <c r="AG22" i="74" s="1"/>
  <c r="AH22" i="74" s="1"/>
  <c r="AI22" i="74" s="1"/>
  <c r="AJ22" i="74" s="1"/>
  <c r="AK22" i="74" s="1"/>
  <c r="AL22" i="74" s="1"/>
  <c r="AM22" i="74" s="1"/>
  <c r="AN22" i="74" s="1"/>
  <c r="AO22" i="74" s="1"/>
  <c r="AP22" i="74" s="1"/>
  <c r="AQ22" i="74" s="1"/>
  <c r="AR22" i="74" s="1"/>
  <c r="AS22" i="74" s="1"/>
  <c r="AT22" i="74" s="1"/>
  <c r="AU22" i="74" s="1"/>
  <c r="AV22" i="74" s="1"/>
  <c r="AW22" i="74" s="1"/>
  <c r="AX22" i="74" s="1"/>
  <c r="AY22" i="74" s="1"/>
  <c r="AZ22" i="74" s="1"/>
  <c r="BA22" i="74" s="1"/>
  <c r="BB22" i="74" s="1"/>
  <c r="BC22" i="74" s="1"/>
  <c r="BD22" i="74" s="1"/>
  <c r="BE22" i="74" s="1"/>
  <c r="AB13" i="74"/>
  <c r="AC13" i="74" s="1"/>
  <c r="AD13" i="74" s="1"/>
  <c r="AE13" i="74" s="1"/>
  <c r="AF13" i="74" s="1"/>
  <c r="AG13" i="74" s="1"/>
  <c r="AH13" i="74" s="1"/>
  <c r="AI13" i="74" s="1"/>
  <c r="AJ13" i="74" s="1"/>
  <c r="AK13" i="74" s="1"/>
  <c r="AL13" i="74" s="1"/>
  <c r="AM13" i="74" s="1"/>
  <c r="AN13" i="74" s="1"/>
  <c r="AO13" i="74" s="1"/>
  <c r="AP13" i="74" s="1"/>
  <c r="AQ13" i="74" s="1"/>
  <c r="AR13" i="74" s="1"/>
  <c r="AS13" i="74" s="1"/>
  <c r="AT13" i="74" s="1"/>
  <c r="AU13" i="74" s="1"/>
  <c r="AV13" i="74" s="1"/>
  <c r="AW13" i="74" s="1"/>
  <c r="AX13" i="74" s="1"/>
  <c r="AY13" i="74" s="1"/>
  <c r="AZ13" i="74" s="1"/>
  <c r="BA13" i="74" s="1"/>
  <c r="BB13" i="74" s="1"/>
  <c r="BC13" i="74" s="1"/>
  <c r="BD13" i="74" s="1"/>
  <c r="BE13" i="74" s="1"/>
  <c r="AB93" i="66"/>
  <c r="AC93" i="66" s="1"/>
  <c r="AD93" i="66" s="1"/>
  <c r="AE93" i="66" s="1"/>
  <c r="AF93" i="66" s="1"/>
  <c r="AG93" i="66" s="1"/>
  <c r="AH93" i="66" s="1"/>
  <c r="AI93" i="66" s="1"/>
  <c r="AJ93" i="66" s="1"/>
  <c r="AK93" i="66" s="1"/>
  <c r="AL93" i="66" s="1"/>
  <c r="AM93" i="66" s="1"/>
  <c r="AN93" i="66" s="1"/>
  <c r="AO93" i="66" s="1"/>
  <c r="AP93" i="66" s="1"/>
  <c r="AQ93" i="66" s="1"/>
  <c r="AR93" i="66" s="1"/>
  <c r="AS93" i="66" s="1"/>
  <c r="AT93" i="66" s="1"/>
  <c r="AU93" i="66" s="1"/>
  <c r="AV93" i="66" s="1"/>
  <c r="AW93" i="66" s="1"/>
  <c r="AX93" i="66" s="1"/>
  <c r="AY93" i="66" s="1"/>
  <c r="AZ93" i="66" s="1"/>
  <c r="BA93" i="66" s="1"/>
  <c r="BB93" i="66" s="1"/>
  <c r="BC93" i="66" s="1"/>
  <c r="BD93" i="66" s="1"/>
  <c r="BE93" i="66" s="1"/>
  <c r="AB80" i="66"/>
  <c r="AC80" i="66" s="1"/>
  <c r="AD80" i="66" s="1"/>
  <c r="AE80" i="66" s="1"/>
  <c r="AF80" i="66" s="1"/>
  <c r="AG80" i="66" s="1"/>
  <c r="AH80" i="66" s="1"/>
  <c r="AI80" i="66" s="1"/>
  <c r="AJ80" i="66" s="1"/>
  <c r="AK80" i="66" s="1"/>
  <c r="AL80" i="66" s="1"/>
  <c r="AM80" i="66" s="1"/>
  <c r="AN80" i="66" s="1"/>
  <c r="AO80" i="66" s="1"/>
  <c r="AP80" i="66" s="1"/>
  <c r="AQ80" i="66" s="1"/>
  <c r="AR80" i="66" s="1"/>
  <c r="AS80" i="66" s="1"/>
  <c r="AT80" i="66" s="1"/>
  <c r="AU80" i="66" s="1"/>
  <c r="AV80" i="66" s="1"/>
  <c r="AW80" i="66" s="1"/>
  <c r="AX80" i="66" s="1"/>
  <c r="AY80" i="66" s="1"/>
  <c r="AZ80" i="66" s="1"/>
  <c r="BA80" i="66" s="1"/>
  <c r="BB80" i="66" s="1"/>
  <c r="BC80" i="66" s="1"/>
  <c r="BD80" i="66" s="1"/>
  <c r="BE80" i="66" s="1"/>
  <c r="AB67" i="66"/>
  <c r="AC67" i="66" s="1"/>
  <c r="AD67" i="66" s="1"/>
  <c r="AE67" i="66" s="1"/>
  <c r="AF67" i="66" s="1"/>
  <c r="AG67" i="66" s="1"/>
  <c r="AH67" i="66" s="1"/>
  <c r="AI67" i="66" s="1"/>
  <c r="AJ67" i="66" s="1"/>
  <c r="AK67" i="66" s="1"/>
  <c r="AL67" i="66" s="1"/>
  <c r="AM67" i="66" s="1"/>
  <c r="AN67" i="66" s="1"/>
  <c r="AO67" i="66" s="1"/>
  <c r="AP67" i="66" s="1"/>
  <c r="AQ67" i="66" s="1"/>
  <c r="AR67" i="66" s="1"/>
  <c r="AS67" i="66" s="1"/>
  <c r="AT67" i="66" s="1"/>
  <c r="AU67" i="66" s="1"/>
  <c r="AV67" i="66" s="1"/>
  <c r="AW67" i="66" s="1"/>
  <c r="AX67" i="66" s="1"/>
  <c r="AY67" i="66" s="1"/>
  <c r="AZ67" i="66" s="1"/>
  <c r="BA67" i="66" s="1"/>
  <c r="BB67" i="66" s="1"/>
  <c r="BC67" i="66" s="1"/>
  <c r="BD67" i="66" s="1"/>
  <c r="BE67" i="66" s="1"/>
  <c r="AB54" i="66"/>
  <c r="AC54" i="66" s="1"/>
  <c r="AD54" i="66" s="1"/>
  <c r="AE54" i="66" s="1"/>
  <c r="AF54" i="66" s="1"/>
  <c r="AG54" i="66" s="1"/>
  <c r="AH54" i="66" s="1"/>
  <c r="AI54" i="66" s="1"/>
  <c r="AJ54" i="66" s="1"/>
  <c r="AK54" i="66" s="1"/>
  <c r="AL54" i="66" s="1"/>
  <c r="AM54" i="66" s="1"/>
  <c r="AN54" i="66" s="1"/>
  <c r="AO54" i="66" s="1"/>
  <c r="AP54" i="66" s="1"/>
  <c r="AQ54" i="66" s="1"/>
  <c r="AR54" i="66" s="1"/>
  <c r="AS54" i="66" s="1"/>
  <c r="AT54" i="66" s="1"/>
  <c r="AU54" i="66" s="1"/>
  <c r="AV54" i="66" s="1"/>
  <c r="AW54" i="66" s="1"/>
  <c r="AX54" i="66" s="1"/>
  <c r="AY54" i="66" s="1"/>
  <c r="AZ54" i="66" s="1"/>
  <c r="BA54" i="66" s="1"/>
  <c r="BB54" i="66" s="1"/>
  <c r="BC54" i="66" s="1"/>
  <c r="BD54" i="66" s="1"/>
  <c r="BE54" i="66" s="1"/>
  <c r="AB41" i="66"/>
  <c r="AC41" i="66" s="1"/>
  <c r="AD41" i="66" s="1"/>
  <c r="AE41" i="66" s="1"/>
  <c r="AF41" i="66" s="1"/>
  <c r="AG41" i="66" s="1"/>
  <c r="AH41" i="66" s="1"/>
  <c r="AI41" i="66" s="1"/>
  <c r="AJ41" i="66" s="1"/>
  <c r="AK41" i="66" s="1"/>
  <c r="AL41" i="66" s="1"/>
  <c r="AM41" i="66" s="1"/>
  <c r="AN41" i="66" s="1"/>
  <c r="AO41" i="66" s="1"/>
  <c r="AP41" i="66" s="1"/>
  <c r="AQ41" i="66" s="1"/>
  <c r="AR41" i="66" s="1"/>
  <c r="AS41" i="66" s="1"/>
  <c r="AT41" i="66" s="1"/>
  <c r="AU41" i="66" s="1"/>
  <c r="AV41" i="66" s="1"/>
  <c r="AW41" i="66" s="1"/>
  <c r="AX41" i="66" s="1"/>
  <c r="AY41" i="66" s="1"/>
  <c r="AZ41" i="66" s="1"/>
  <c r="BA41" i="66" s="1"/>
  <c r="BB41" i="66" s="1"/>
  <c r="BC41" i="66" s="1"/>
  <c r="BD41" i="66" s="1"/>
  <c r="BE41" i="66" s="1"/>
  <c r="BC47" i="66"/>
  <c r="BA47" i="66"/>
  <c r="AZ47" i="66"/>
  <c r="AZ60" i="66" s="1"/>
  <c r="AY47" i="66"/>
  <c r="AY60" i="66" s="1"/>
  <c r="AW47" i="66"/>
  <c r="AV47" i="66"/>
  <c r="AV99" i="66" s="1"/>
  <c r="AU47" i="66"/>
  <c r="AT47" i="66"/>
  <c r="AS47" i="66"/>
  <c r="AS73" i="66" s="1"/>
  <c r="AR47" i="66"/>
  <c r="AQ47" i="66"/>
  <c r="AO47" i="66"/>
  <c r="AO60" i="66" s="1"/>
  <c r="AN47" i="66"/>
  <c r="AM47" i="66"/>
  <c r="AL47" i="66"/>
  <c r="AK47" i="66"/>
  <c r="AK60" i="66" s="1"/>
  <c r="AJ47" i="66"/>
  <c r="AI47" i="66"/>
  <c r="AI99" i="66" s="1"/>
  <c r="AH47" i="66"/>
  <c r="AG47" i="66"/>
  <c r="AF47" i="66"/>
  <c r="AF60" i="66" s="1"/>
  <c r="AE47" i="66"/>
  <c r="AE60" i="66" s="1"/>
  <c r="AD47" i="66"/>
  <c r="AC47" i="66"/>
  <c r="AC99" i="66" s="1"/>
  <c r="AB47" i="66"/>
  <c r="AB89" i="65"/>
  <c r="AC89" i="65" s="1"/>
  <c r="AD89" i="65" s="1"/>
  <c r="AE89" i="65" s="1"/>
  <c r="AF89" i="65" s="1"/>
  <c r="AG89" i="65" s="1"/>
  <c r="AH89" i="65" s="1"/>
  <c r="AI89" i="65" s="1"/>
  <c r="AJ89" i="65" s="1"/>
  <c r="AK89" i="65" s="1"/>
  <c r="AL89" i="65" s="1"/>
  <c r="AM89" i="65" s="1"/>
  <c r="AN89" i="65" s="1"/>
  <c r="AO89" i="65" s="1"/>
  <c r="AP89" i="65" s="1"/>
  <c r="AQ89" i="65" s="1"/>
  <c r="AR89" i="65" s="1"/>
  <c r="AS89" i="65" s="1"/>
  <c r="AT89" i="65" s="1"/>
  <c r="AU89" i="65" s="1"/>
  <c r="AV89" i="65" s="1"/>
  <c r="AW89" i="65" s="1"/>
  <c r="AX89" i="65" s="1"/>
  <c r="AY89" i="65" s="1"/>
  <c r="AZ89" i="65" s="1"/>
  <c r="BA89" i="65" s="1"/>
  <c r="BB89" i="65" s="1"/>
  <c r="BC89" i="65" s="1"/>
  <c r="BD89" i="65" s="1"/>
  <c r="BE89" i="65" s="1"/>
  <c r="AB77" i="65"/>
  <c r="AC77" i="65" s="1"/>
  <c r="AD77" i="65" s="1"/>
  <c r="AE77" i="65" s="1"/>
  <c r="AF77" i="65" s="1"/>
  <c r="AG77" i="65" s="1"/>
  <c r="AH77" i="65" s="1"/>
  <c r="AI77" i="65" s="1"/>
  <c r="AJ77" i="65" s="1"/>
  <c r="AK77" i="65" s="1"/>
  <c r="AL77" i="65" s="1"/>
  <c r="AM77" i="65" s="1"/>
  <c r="AN77" i="65" s="1"/>
  <c r="AO77" i="65" s="1"/>
  <c r="AP77" i="65" s="1"/>
  <c r="AQ77" i="65" s="1"/>
  <c r="AR77" i="65" s="1"/>
  <c r="AS77" i="65" s="1"/>
  <c r="AT77" i="65" s="1"/>
  <c r="AU77" i="65" s="1"/>
  <c r="AV77" i="65" s="1"/>
  <c r="AW77" i="65" s="1"/>
  <c r="AX77" i="65" s="1"/>
  <c r="AY77" i="65" s="1"/>
  <c r="AZ77" i="65" s="1"/>
  <c r="BA77" i="65" s="1"/>
  <c r="BB77" i="65" s="1"/>
  <c r="BC77" i="65" s="1"/>
  <c r="BD77" i="65" s="1"/>
  <c r="BE77" i="65" s="1"/>
  <c r="AB65" i="65"/>
  <c r="AC65" i="65" s="1"/>
  <c r="AD65" i="65" s="1"/>
  <c r="AE65" i="65" s="1"/>
  <c r="AF65" i="65" s="1"/>
  <c r="AG65" i="65" s="1"/>
  <c r="AH65" i="65" s="1"/>
  <c r="AI65" i="65" s="1"/>
  <c r="AJ65" i="65" s="1"/>
  <c r="AK65" i="65" s="1"/>
  <c r="AL65" i="65" s="1"/>
  <c r="AM65" i="65" s="1"/>
  <c r="AN65" i="65" s="1"/>
  <c r="AO65" i="65" s="1"/>
  <c r="AP65" i="65" s="1"/>
  <c r="AQ65" i="65" s="1"/>
  <c r="AR65" i="65" s="1"/>
  <c r="AS65" i="65" s="1"/>
  <c r="AT65" i="65" s="1"/>
  <c r="AU65" i="65" s="1"/>
  <c r="AV65" i="65" s="1"/>
  <c r="AW65" i="65" s="1"/>
  <c r="AX65" i="65" s="1"/>
  <c r="AY65" i="65" s="1"/>
  <c r="AZ65" i="65" s="1"/>
  <c r="BA65" i="65" s="1"/>
  <c r="BB65" i="65" s="1"/>
  <c r="BC65" i="65" s="1"/>
  <c r="BD65" i="65" s="1"/>
  <c r="BE65" i="65" s="1"/>
  <c r="AB53" i="65"/>
  <c r="AC53" i="65" s="1"/>
  <c r="AD53" i="65" s="1"/>
  <c r="AE53" i="65" s="1"/>
  <c r="AF53" i="65" s="1"/>
  <c r="AG53" i="65" s="1"/>
  <c r="AH53" i="65" s="1"/>
  <c r="AI53" i="65" s="1"/>
  <c r="AJ53" i="65" s="1"/>
  <c r="AK53" i="65" s="1"/>
  <c r="AL53" i="65" s="1"/>
  <c r="AM53" i="65" s="1"/>
  <c r="AN53" i="65" s="1"/>
  <c r="AO53" i="65" s="1"/>
  <c r="AP53" i="65" s="1"/>
  <c r="AQ53" i="65" s="1"/>
  <c r="AR53" i="65" s="1"/>
  <c r="AS53" i="65" s="1"/>
  <c r="AT53" i="65" s="1"/>
  <c r="AU53" i="65" s="1"/>
  <c r="AV53" i="65" s="1"/>
  <c r="AW53" i="65" s="1"/>
  <c r="AX53" i="65" s="1"/>
  <c r="AY53" i="65" s="1"/>
  <c r="AZ53" i="65" s="1"/>
  <c r="BA53" i="65" s="1"/>
  <c r="BB53" i="65" s="1"/>
  <c r="BC53" i="65" s="1"/>
  <c r="BD53" i="65" s="1"/>
  <c r="BE53" i="65" s="1"/>
  <c r="AB41" i="65"/>
  <c r="AC41" i="65" s="1"/>
  <c r="AD41" i="65" s="1"/>
  <c r="AE41" i="65" s="1"/>
  <c r="AF41" i="65" s="1"/>
  <c r="AG41" i="65" s="1"/>
  <c r="AH41" i="65" s="1"/>
  <c r="AI41" i="65" s="1"/>
  <c r="AJ41" i="65" s="1"/>
  <c r="AK41" i="65" s="1"/>
  <c r="AL41" i="65" s="1"/>
  <c r="AM41" i="65" s="1"/>
  <c r="AN41" i="65" s="1"/>
  <c r="AO41" i="65" s="1"/>
  <c r="AP41" i="65" s="1"/>
  <c r="AQ41" i="65" s="1"/>
  <c r="AR41" i="65" s="1"/>
  <c r="AS41" i="65" s="1"/>
  <c r="AT41" i="65" s="1"/>
  <c r="AU41" i="65" s="1"/>
  <c r="AV41" i="65" s="1"/>
  <c r="AW41" i="65" s="1"/>
  <c r="AX41" i="65" s="1"/>
  <c r="AY41" i="65" s="1"/>
  <c r="AZ41" i="65" s="1"/>
  <c r="BA41" i="65" s="1"/>
  <c r="BB41" i="65" s="1"/>
  <c r="BC41" i="65" s="1"/>
  <c r="BD41" i="65" s="1"/>
  <c r="BE41" i="65" s="1"/>
  <c r="BA34" i="66"/>
  <c r="BA46" i="65"/>
  <c r="AZ46" i="65"/>
  <c r="AY46" i="65"/>
  <c r="AY94" i="65" s="1"/>
  <c r="BD82" i="65"/>
  <c r="AW46" i="65"/>
  <c r="AW58" i="65" s="1"/>
  <c r="AV46" i="65"/>
  <c r="AU46" i="65"/>
  <c r="AT46" i="65"/>
  <c r="AT70" i="65" s="1"/>
  <c r="AS46" i="65"/>
  <c r="AS70" i="65" s="1"/>
  <c r="AR46" i="65"/>
  <c r="AR58" i="65" s="1"/>
  <c r="AQ46" i="65"/>
  <c r="AQ58" i="65" s="1"/>
  <c r="BD70" i="65"/>
  <c r="AO46" i="65"/>
  <c r="AN46" i="65"/>
  <c r="AM46" i="65"/>
  <c r="AL46" i="65"/>
  <c r="AL58" i="65" s="1"/>
  <c r="AK46" i="65"/>
  <c r="AK58" i="65" s="1"/>
  <c r="AJ46" i="65"/>
  <c r="AI46" i="65"/>
  <c r="AH46" i="65"/>
  <c r="AG46" i="65"/>
  <c r="AF46" i="65"/>
  <c r="AF58" i="65" s="1"/>
  <c r="AE46" i="65"/>
  <c r="AD46" i="65"/>
  <c r="AD58" i="65" s="1"/>
  <c r="AC46" i="65"/>
  <c r="AB46" i="65"/>
  <c r="AB58" i="65" s="1"/>
  <c r="BD58" i="65"/>
  <c r="AB76" i="64"/>
  <c r="AC76" i="64" s="1"/>
  <c r="AD76" i="64" s="1"/>
  <c r="AE76" i="64" s="1"/>
  <c r="AF76" i="64" s="1"/>
  <c r="AG76" i="64" s="1"/>
  <c r="AH76" i="64" s="1"/>
  <c r="AI76" i="64" s="1"/>
  <c r="AJ76" i="64" s="1"/>
  <c r="AK76" i="64" s="1"/>
  <c r="AL76" i="64" s="1"/>
  <c r="AM76" i="64" s="1"/>
  <c r="AN76" i="64" s="1"/>
  <c r="AO76" i="64" s="1"/>
  <c r="AP76" i="64" s="1"/>
  <c r="AQ76" i="64" s="1"/>
  <c r="AR76" i="64" s="1"/>
  <c r="AS76" i="64" s="1"/>
  <c r="AT76" i="64" s="1"/>
  <c r="AU76" i="64" s="1"/>
  <c r="AV76" i="64" s="1"/>
  <c r="AW76" i="64" s="1"/>
  <c r="AX76" i="64" s="1"/>
  <c r="AY76" i="64" s="1"/>
  <c r="AZ76" i="64" s="1"/>
  <c r="BA76" i="64" s="1"/>
  <c r="BB76" i="64" s="1"/>
  <c r="BC76" i="64" s="1"/>
  <c r="BD76" i="64" s="1"/>
  <c r="BE76" i="64" s="1"/>
  <c r="AB62" i="64"/>
  <c r="AC62" i="64" s="1"/>
  <c r="AD62" i="64" s="1"/>
  <c r="AE62" i="64" s="1"/>
  <c r="AF62" i="64" s="1"/>
  <c r="AG62" i="64" s="1"/>
  <c r="AH62" i="64" s="1"/>
  <c r="AI62" i="64" s="1"/>
  <c r="AJ62" i="64" s="1"/>
  <c r="AK62" i="64" s="1"/>
  <c r="AL62" i="64" s="1"/>
  <c r="AM62" i="64" s="1"/>
  <c r="AN62" i="64" s="1"/>
  <c r="AO62" i="64" s="1"/>
  <c r="AP62" i="64" s="1"/>
  <c r="AQ62" i="64" s="1"/>
  <c r="AR62" i="64" s="1"/>
  <c r="AS62" i="64" s="1"/>
  <c r="AT62" i="64" s="1"/>
  <c r="AU62" i="64" s="1"/>
  <c r="AV62" i="64" s="1"/>
  <c r="AW62" i="64" s="1"/>
  <c r="AX62" i="64" s="1"/>
  <c r="AY62" i="64" s="1"/>
  <c r="AZ62" i="64" s="1"/>
  <c r="BA62" i="64" s="1"/>
  <c r="BB62" i="64" s="1"/>
  <c r="BC62" i="64" s="1"/>
  <c r="BD62" i="64" s="1"/>
  <c r="BE62" i="64" s="1"/>
  <c r="AB48" i="64"/>
  <c r="AC48" i="64" s="1"/>
  <c r="AD48" i="64" s="1"/>
  <c r="AE48" i="64" s="1"/>
  <c r="AF48" i="64" s="1"/>
  <c r="AG48" i="64" s="1"/>
  <c r="AH48" i="64" s="1"/>
  <c r="AI48" i="64" s="1"/>
  <c r="AJ48" i="64" s="1"/>
  <c r="AK48" i="64" s="1"/>
  <c r="AL48" i="64" s="1"/>
  <c r="AM48" i="64" s="1"/>
  <c r="AN48" i="64" s="1"/>
  <c r="AO48" i="64" s="1"/>
  <c r="AP48" i="64" s="1"/>
  <c r="AQ48" i="64" s="1"/>
  <c r="AR48" i="64" s="1"/>
  <c r="AS48" i="64" s="1"/>
  <c r="AT48" i="64" s="1"/>
  <c r="AU48" i="64" s="1"/>
  <c r="AV48" i="64" s="1"/>
  <c r="AW48" i="64" s="1"/>
  <c r="AX48" i="64" s="1"/>
  <c r="AY48" i="64" s="1"/>
  <c r="AZ48" i="64" s="1"/>
  <c r="BA48" i="64" s="1"/>
  <c r="BB48" i="64" s="1"/>
  <c r="BC48" i="64" s="1"/>
  <c r="BD48" i="64" s="1"/>
  <c r="BE48" i="64" s="1"/>
  <c r="AB34" i="64"/>
  <c r="AC34" i="64" s="1"/>
  <c r="AD34" i="64" s="1"/>
  <c r="AE34" i="64" s="1"/>
  <c r="AF34" i="64" s="1"/>
  <c r="AG34" i="64" s="1"/>
  <c r="AH34" i="64" s="1"/>
  <c r="AI34" i="64" s="1"/>
  <c r="AJ34" i="64" s="1"/>
  <c r="AK34" i="64" s="1"/>
  <c r="AL34" i="64" s="1"/>
  <c r="AM34" i="64" s="1"/>
  <c r="AN34" i="64" s="1"/>
  <c r="AO34" i="64" s="1"/>
  <c r="AP34" i="64" s="1"/>
  <c r="AQ34" i="64" s="1"/>
  <c r="AR34" i="64" s="1"/>
  <c r="AS34" i="64" s="1"/>
  <c r="AT34" i="64" s="1"/>
  <c r="AU34" i="64" s="1"/>
  <c r="AV34" i="64" s="1"/>
  <c r="AW34" i="64" s="1"/>
  <c r="AX34" i="64" s="1"/>
  <c r="AY34" i="64" s="1"/>
  <c r="AZ34" i="64" s="1"/>
  <c r="BA34" i="64" s="1"/>
  <c r="BB34" i="64" s="1"/>
  <c r="BC34" i="64" s="1"/>
  <c r="BD34" i="64" s="1"/>
  <c r="BE34" i="64" s="1"/>
  <c r="AB20" i="64"/>
  <c r="AC20" i="64" s="1"/>
  <c r="AD20" i="64" s="1"/>
  <c r="AE20" i="64" s="1"/>
  <c r="AF20" i="64" s="1"/>
  <c r="AG20" i="64" s="1"/>
  <c r="AH20" i="64" s="1"/>
  <c r="AI20" i="64" s="1"/>
  <c r="AJ20" i="64" s="1"/>
  <c r="AK20" i="64" s="1"/>
  <c r="AL20" i="64" s="1"/>
  <c r="AM20" i="64" s="1"/>
  <c r="AN20" i="64" s="1"/>
  <c r="AO20" i="64" s="1"/>
  <c r="AP20" i="64" s="1"/>
  <c r="AQ20" i="64" s="1"/>
  <c r="AR20" i="64" s="1"/>
  <c r="AS20" i="64" s="1"/>
  <c r="AT20" i="64" s="1"/>
  <c r="AU20" i="64" s="1"/>
  <c r="AV20" i="64" s="1"/>
  <c r="AW20" i="64" s="1"/>
  <c r="AX20" i="64" s="1"/>
  <c r="AY20" i="64" s="1"/>
  <c r="AZ20" i="64" s="1"/>
  <c r="BA20" i="64" s="1"/>
  <c r="BB20" i="64" s="1"/>
  <c r="BC20" i="64" s="1"/>
  <c r="BD20" i="64" s="1"/>
  <c r="BE20" i="64" s="1"/>
  <c r="BB86" i="64"/>
  <c r="BB85" i="64"/>
  <c r="BB84" i="64"/>
  <c r="BB83" i="64"/>
  <c r="BB80" i="64"/>
  <c r="BB78" i="64"/>
  <c r="BB73" i="66"/>
  <c r="BD73" i="66"/>
  <c r="BD60" i="66"/>
  <c r="BC39" i="64"/>
  <c r="BB39" i="64"/>
  <c r="BB44" i="64"/>
  <c r="BC44" i="64"/>
  <c r="BB52" i="64"/>
  <c r="BC52" i="64"/>
  <c r="BB51" i="64"/>
  <c r="BC51" i="64"/>
  <c r="BC38" i="64"/>
  <c r="BB38" i="64"/>
  <c r="BB70" i="64"/>
  <c r="BC70" i="64"/>
  <c r="BB57" i="64"/>
  <c r="BC57" i="64"/>
  <c r="BB71" i="64"/>
  <c r="BC71" i="64"/>
  <c r="BC43" i="64"/>
  <c r="BB43" i="64"/>
  <c r="BB50" i="64"/>
  <c r="BC50" i="64"/>
  <c r="BC64" i="64"/>
  <c r="BB64" i="64"/>
  <c r="BC37" i="64"/>
  <c r="BB37" i="64"/>
  <c r="BB55" i="64"/>
  <c r="BC55" i="64"/>
  <c r="BB69" i="64"/>
  <c r="BC69" i="64"/>
  <c r="BC42" i="64"/>
  <c r="BB42" i="64"/>
  <c r="BC42" i="66"/>
  <c r="BB66" i="64"/>
  <c r="BC66" i="64"/>
  <c r="BB65" i="64"/>
  <c r="BC65" i="64"/>
  <c r="BB56" i="64"/>
  <c r="BC56" i="64"/>
  <c r="BB36" i="64"/>
  <c r="BC36" i="64"/>
  <c r="BB53" i="64"/>
  <c r="BC53" i="64"/>
  <c r="BB67" i="64"/>
  <c r="BC67" i="64"/>
  <c r="BC41" i="64"/>
  <c r="BB41" i="64"/>
  <c r="BB58" i="64"/>
  <c r="BC58" i="64"/>
  <c r="BB72" i="64"/>
  <c r="BC72" i="64"/>
  <c r="BD149" i="100"/>
  <c r="AE27" i="66"/>
  <c r="AI27" i="66"/>
  <c r="AI45" i="66" s="1"/>
  <c r="AI58" i="66" s="1"/>
  <c r="AM27" i="66"/>
  <c r="AM45" i="66" s="1"/>
  <c r="AM58" i="66" s="1"/>
  <c r="AQ27" i="66"/>
  <c r="AQ45" i="66" s="1"/>
  <c r="AU27" i="66"/>
  <c r="AU45" i="66" s="1"/>
  <c r="AY27" i="66"/>
  <c r="AY45" i="66" s="1"/>
  <c r="AE30" i="100"/>
  <c r="AE97" i="100" s="1"/>
  <c r="AI30" i="100"/>
  <c r="AM30" i="100"/>
  <c r="AQ30" i="100"/>
  <c r="AQ130" i="100" s="1"/>
  <c r="AU30" i="100"/>
  <c r="AY30" i="100"/>
  <c r="AO5" i="100"/>
  <c r="BB52" i="74"/>
  <c r="AD5" i="100"/>
  <c r="AH5" i="100"/>
  <c r="AH44" i="100" s="1"/>
  <c r="AL5" i="100"/>
  <c r="AT5" i="100"/>
  <c r="AT41" i="100" s="1"/>
  <c r="AC27" i="66"/>
  <c r="AC45" i="66" s="1"/>
  <c r="AW27" i="66"/>
  <c r="AW45" i="66" s="1"/>
  <c r="AW58" i="66" s="1"/>
  <c r="AG42" i="64"/>
  <c r="AO42" i="64"/>
  <c r="AW42" i="64"/>
  <c r="AE5" i="100"/>
  <c r="AE45" i="100" s="1"/>
  <c r="AI5" i="100"/>
  <c r="AM5" i="100"/>
  <c r="AQ5" i="100"/>
  <c r="AQ47" i="100" s="1"/>
  <c r="AU5" i="100"/>
  <c r="AY5" i="100"/>
  <c r="AB5" i="100"/>
  <c r="AB47" i="100" s="1"/>
  <c r="AR5" i="100"/>
  <c r="AV5" i="100"/>
  <c r="AZ5" i="100"/>
  <c r="AZ40" i="100" s="1"/>
  <c r="AW5" i="100"/>
  <c r="BA5" i="100"/>
  <c r="AN23" i="100"/>
  <c r="AN63" i="100" s="1"/>
  <c r="AR23" i="100"/>
  <c r="AD16" i="66"/>
  <c r="AD14" i="66" s="1"/>
  <c r="AD44" i="66" s="1"/>
  <c r="AD57" i="66" s="1"/>
  <c r="AH16" i="66"/>
  <c r="AL16" i="66"/>
  <c r="AL14" i="66" s="1"/>
  <c r="AL44" i="66" s="1"/>
  <c r="AL57" i="66" s="1"/>
  <c r="AT16" i="66"/>
  <c r="AV16" i="100"/>
  <c r="BB48" i="76"/>
  <c r="AD39" i="64"/>
  <c r="AH39" i="64"/>
  <c r="AL39" i="64"/>
  <c r="AP39" i="64"/>
  <c r="AX39" i="64"/>
  <c r="AZ23" i="100"/>
  <c r="AF16" i="100"/>
  <c r="AF52" i="100" s="1"/>
  <c r="AK16" i="100"/>
  <c r="AW16" i="100"/>
  <c r="AB30" i="100"/>
  <c r="AB97" i="100" s="1"/>
  <c r="AF30" i="100"/>
  <c r="AJ30" i="100"/>
  <c r="AN30" i="100"/>
  <c r="AN67" i="100" s="1"/>
  <c r="AR30" i="100"/>
  <c r="AV30" i="100"/>
  <c r="AZ30" i="100"/>
  <c r="AZ67" i="113" s="1"/>
  <c r="AC30" i="100"/>
  <c r="AG30" i="100"/>
  <c r="AK30" i="100"/>
  <c r="AK65" i="100" s="1"/>
  <c r="AO30" i="100"/>
  <c r="AS30" i="100"/>
  <c r="AW30" i="100"/>
  <c r="AW66" i="100" s="1"/>
  <c r="BA30" i="100"/>
  <c r="AD30" i="100"/>
  <c r="AH30" i="100"/>
  <c r="AH67" i="100" s="1"/>
  <c r="AL30" i="100"/>
  <c r="AT30" i="100"/>
  <c r="AT67" i="100" s="1"/>
  <c r="AN5" i="100"/>
  <c r="AS5" i="100"/>
  <c r="AC23" i="100"/>
  <c r="AG23" i="100"/>
  <c r="AG63" i="100" s="1"/>
  <c r="AK23" i="100"/>
  <c r="AK59" i="100" s="1"/>
  <c r="AO23" i="100"/>
  <c r="AS23" i="100"/>
  <c r="AW23" i="100"/>
  <c r="BA23" i="100"/>
  <c r="AD23" i="100"/>
  <c r="AD59" i="100" s="1"/>
  <c r="AH23" i="100"/>
  <c r="AH59" i="100" s="1"/>
  <c r="AL23" i="100"/>
  <c r="BD123" i="100"/>
  <c r="AT23" i="100"/>
  <c r="BD156" i="100"/>
  <c r="AE23" i="100"/>
  <c r="AE61" i="100" s="1"/>
  <c r="AI23" i="100"/>
  <c r="AI60" i="100" s="1"/>
  <c r="AM23" i="100"/>
  <c r="AQ23" i="100"/>
  <c r="AU23" i="100"/>
  <c r="AY23" i="100"/>
  <c r="AB23" i="100"/>
  <c r="AB61" i="100" s="1"/>
  <c r="AB46" i="66"/>
  <c r="BB50" i="74"/>
  <c r="AT10" i="64"/>
  <c r="BB45" i="76"/>
  <c r="BB51" i="74"/>
  <c r="BB47" i="76"/>
  <c r="BA16" i="100"/>
  <c r="AF5" i="100"/>
  <c r="AF40" i="100" s="1"/>
  <c r="AJ5" i="100"/>
  <c r="AJ45" i="100" s="1"/>
  <c r="BD116" i="100"/>
  <c r="AF23" i="100"/>
  <c r="AJ23" i="100"/>
  <c r="AV23" i="100"/>
  <c r="AD16" i="100"/>
  <c r="AD51" i="100" s="1"/>
  <c r="AH16" i="100"/>
  <c r="AL16" i="100"/>
  <c r="AT16" i="100"/>
  <c r="AB16" i="100"/>
  <c r="AJ16" i="100"/>
  <c r="AJ56" i="100" s="1"/>
  <c r="AN16" i="100"/>
  <c r="AN51" i="100" s="1"/>
  <c r="AR16" i="100"/>
  <c r="AZ16" i="100"/>
  <c r="AZ51" i="100" s="1"/>
  <c r="AC16" i="100"/>
  <c r="AG16" i="100"/>
  <c r="AO16" i="100"/>
  <c r="AO52" i="100" s="1"/>
  <c r="AS16" i="100"/>
  <c r="AS56" i="100" s="1"/>
  <c r="AK38" i="64"/>
  <c r="AS38" i="64"/>
  <c r="BA38" i="64"/>
  <c r="AC38" i="64"/>
  <c r="AW38" i="64"/>
  <c r="AB41" i="64"/>
  <c r="AF41" i="64"/>
  <c r="AD78" i="64"/>
  <c r="AL78" i="64"/>
  <c r="AE79" i="64"/>
  <c r="AM79" i="64"/>
  <c r="AQ79" i="64"/>
  <c r="AB80" i="64"/>
  <c r="AF80" i="64"/>
  <c r="AN80" i="64"/>
  <c r="AR38" i="64"/>
  <c r="AZ38" i="64"/>
  <c r="AG81" i="64"/>
  <c r="AK81" i="64"/>
  <c r="AW39" i="64"/>
  <c r="AR46" i="66"/>
  <c r="AJ41" i="64"/>
  <c r="AN41" i="64"/>
  <c r="AR41" i="64"/>
  <c r="AV41" i="64"/>
  <c r="AD10" i="64"/>
  <c r="AD40" i="64" s="1"/>
  <c r="AU58" i="64"/>
  <c r="BB54" i="74"/>
  <c r="AE7" i="66"/>
  <c r="AE43" i="66" s="1"/>
  <c r="AE46" i="66"/>
  <c r="AI46" i="66"/>
  <c r="AM46" i="66"/>
  <c r="AQ46" i="66"/>
  <c r="AU46" i="66"/>
  <c r="AU59" i="66" s="1"/>
  <c r="AY46" i="66"/>
  <c r="BC46" i="66"/>
  <c r="BD98" i="66" s="1"/>
  <c r="AF46" i="66"/>
  <c r="AV46" i="66"/>
  <c r="AG27" i="66"/>
  <c r="AG45" i="66" s="1"/>
  <c r="AK27" i="66"/>
  <c r="AK45" i="66" s="1"/>
  <c r="AO27" i="66"/>
  <c r="AO45" i="66" s="1"/>
  <c r="AS27" i="66"/>
  <c r="AS45" i="66" s="1"/>
  <c r="BA27" i="66"/>
  <c r="BA45" i="66" s="1"/>
  <c r="AB27" i="66"/>
  <c r="AB45" i="66" s="1"/>
  <c r="AF27" i="66"/>
  <c r="AF45" i="66" s="1"/>
  <c r="AR27" i="66"/>
  <c r="AR45" i="66" s="1"/>
  <c r="AJ46" i="66"/>
  <c r="AN46" i="66"/>
  <c r="AN98" i="66" s="1"/>
  <c r="AZ46" i="66"/>
  <c r="AZ72" i="66" s="1"/>
  <c r="AM7" i="66"/>
  <c r="AM6" i="66" s="1"/>
  <c r="AE16" i="66"/>
  <c r="AE14" i="66" s="1"/>
  <c r="AE44" i="66" s="1"/>
  <c r="AI16" i="66"/>
  <c r="AM16" i="66"/>
  <c r="AM14" i="66" s="1"/>
  <c r="AQ16" i="66"/>
  <c r="AQ14" i="66" s="1"/>
  <c r="AQ44" i="66" s="1"/>
  <c r="AU16" i="66"/>
  <c r="AU14" i="66" s="1"/>
  <c r="AU44" i="66" s="1"/>
  <c r="AY16" i="66"/>
  <c r="AY14" i="66" s="1"/>
  <c r="AY44" i="66" s="1"/>
  <c r="AU7" i="66"/>
  <c r="AU43" i="66" s="1"/>
  <c r="AU69" i="66" s="1"/>
  <c r="AB16" i="66"/>
  <c r="AF16" i="66"/>
  <c r="AF14" i="66" s="1"/>
  <c r="AJ16" i="66"/>
  <c r="AN16" i="66"/>
  <c r="AN14" i="66" s="1"/>
  <c r="AN44" i="66" s="1"/>
  <c r="AR16" i="66"/>
  <c r="AR14" i="66" s="1"/>
  <c r="AV16" i="66"/>
  <c r="AV14" i="66" s="1"/>
  <c r="AV44" i="66" s="1"/>
  <c r="AZ16" i="66"/>
  <c r="AC46" i="66"/>
  <c r="AG46" i="66"/>
  <c r="AG98" i="66" s="1"/>
  <c r="AK46" i="66"/>
  <c r="AO46" i="66"/>
  <c r="AO59" i="66" s="1"/>
  <c r="AS46" i="66"/>
  <c r="AW46" i="66"/>
  <c r="BA46" i="66"/>
  <c r="BA72" i="66" s="1"/>
  <c r="AD27" i="66"/>
  <c r="AD45" i="66" s="1"/>
  <c r="AH27" i="66"/>
  <c r="AH45" i="66" s="1"/>
  <c r="AL27" i="66"/>
  <c r="AL45" i="66" s="1"/>
  <c r="AT27" i="66"/>
  <c r="AT45" i="66" s="1"/>
  <c r="AZ7" i="66"/>
  <c r="AC16" i="66"/>
  <c r="AC14" i="66" s="1"/>
  <c r="AG16" i="66"/>
  <c r="AK16" i="66"/>
  <c r="AK14" i="66" s="1"/>
  <c r="AK44" i="66" s="1"/>
  <c r="AO16" i="66"/>
  <c r="AS16" i="66"/>
  <c r="AS14" i="66" s="1"/>
  <c r="AS44" i="66" s="1"/>
  <c r="AW16" i="66"/>
  <c r="BA16" i="66"/>
  <c r="BA14" i="66" s="1"/>
  <c r="AD46" i="66"/>
  <c r="AH46" i="66"/>
  <c r="AI98" i="66" s="1"/>
  <c r="AL46" i="66"/>
  <c r="AL59" i="66" s="1"/>
  <c r="BD72" i="66"/>
  <c r="AT46" i="66"/>
  <c r="AJ27" i="66"/>
  <c r="AJ45" i="66" s="1"/>
  <c r="AN27" i="66"/>
  <c r="AN45" i="66" s="1"/>
  <c r="AZ27" i="66"/>
  <c r="AZ45" i="66" s="1"/>
  <c r="AT53" i="64"/>
  <c r="AH10" i="64"/>
  <c r="AH40" i="64" s="1"/>
  <c r="AH7" i="66"/>
  <c r="AV7" i="66"/>
  <c r="AV43" i="66" s="1"/>
  <c r="AV95" i="66" s="1"/>
  <c r="AI7" i="66"/>
  <c r="AI43" i="66" s="1"/>
  <c r="AQ7" i="66"/>
  <c r="AQ6" i="66" s="1"/>
  <c r="AQ5" i="66" s="1"/>
  <c r="BC43" i="66"/>
  <c r="AF37" i="64"/>
  <c r="AN37" i="64"/>
  <c r="AV37" i="64"/>
  <c r="AO80" i="64"/>
  <c r="AL10" i="64"/>
  <c r="AE83" i="64"/>
  <c r="AI83" i="64"/>
  <c r="AM83" i="64"/>
  <c r="AQ83" i="64"/>
  <c r="AY55" i="64"/>
  <c r="AB84" i="64"/>
  <c r="AF84" i="64"/>
  <c r="AJ84" i="64"/>
  <c r="AN84" i="64"/>
  <c r="AV42" i="64"/>
  <c r="AC85" i="64"/>
  <c r="AG85" i="64"/>
  <c r="AK85" i="64"/>
  <c r="AO85" i="64"/>
  <c r="AH86" i="64"/>
  <c r="AL86" i="64"/>
  <c r="AD7" i="66"/>
  <c r="AD43" i="66" s="1"/>
  <c r="AL7" i="66"/>
  <c r="AL6" i="66" s="1"/>
  <c r="AT7" i="66"/>
  <c r="AT43" i="66" s="1"/>
  <c r="AC5" i="100"/>
  <c r="AG5" i="100"/>
  <c r="AG46" i="100" s="1"/>
  <c r="AK5" i="100"/>
  <c r="AK48" i="100" s="1"/>
  <c r="BE58" i="113"/>
  <c r="CA58" i="113" s="1"/>
  <c r="BD61" i="113"/>
  <c r="BB58" i="113"/>
  <c r="BE61" i="113"/>
  <c r="CA61" i="113" s="1"/>
  <c r="BB61" i="113"/>
  <c r="BD83" i="100"/>
  <c r="AE16" i="100"/>
  <c r="AI16" i="100"/>
  <c r="AI52" i="100" s="1"/>
  <c r="AM16" i="100"/>
  <c r="AQ16" i="100"/>
  <c r="AQ54" i="100" s="1"/>
  <c r="AU16" i="100"/>
  <c r="AU54" i="100" s="1"/>
  <c r="AY16" i="100"/>
  <c r="BC61" i="113"/>
  <c r="BB64" i="113"/>
  <c r="AI60" i="66"/>
  <c r="AM60" i="66"/>
  <c r="AQ99" i="66"/>
  <c r="AQ73" i="66"/>
  <c r="AQ60" i="66"/>
  <c r="AU99" i="66"/>
  <c r="AU73" i="66"/>
  <c r="AU60" i="66"/>
  <c r="AB99" i="66"/>
  <c r="AB60" i="66"/>
  <c r="AJ99" i="66"/>
  <c r="AJ60" i="66"/>
  <c r="AN99" i="66"/>
  <c r="AN60" i="66"/>
  <c r="AV73" i="66"/>
  <c r="AG60" i="66"/>
  <c r="AW73" i="66"/>
  <c r="AW60" i="66"/>
  <c r="BA73" i="66"/>
  <c r="BA60" i="66"/>
  <c r="AD60" i="66"/>
  <c r="AH99" i="66"/>
  <c r="AH60" i="66"/>
  <c r="D23" i="112"/>
  <c r="AP60" i="66"/>
  <c r="AP99" i="66"/>
  <c r="AT73" i="66"/>
  <c r="AT60" i="66"/>
  <c r="AX60" i="66"/>
  <c r="AC42" i="66"/>
  <c r="AG42" i="66"/>
  <c r="AK42" i="66"/>
  <c r="AO42" i="66"/>
  <c r="AS42" i="66"/>
  <c r="AW42" i="66"/>
  <c r="BA42" i="66"/>
  <c r="AB7" i="66"/>
  <c r="AB6" i="66" s="1"/>
  <c r="AF7" i="66"/>
  <c r="AF6" i="66" s="1"/>
  <c r="AJ7" i="66"/>
  <c r="AJ43" i="66" s="1"/>
  <c r="AN7" i="66"/>
  <c r="AN43" i="66" s="1"/>
  <c r="AN56" i="66" s="1"/>
  <c r="AR7" i="66"/>
  <c r="BC86" i="66"/>
  <c r="BC73" i="66"/>
  <c r="BC60" i="66"/>
  <c r="AD42" i="66"/>
  <c r="AH42" i="66"/>
  <c r="AL42" i="66"/>
  <c r="AT42" i="66"/>
  <c r="AC7" i="66"/>
  <c r="AG7" i="66"/>
  <c r="AG6" i="66" s="1"/>
  <c r="AK7" i="66"/>
  <c r="AK43" i="66" s="1"/>
  <c r="AO7" i="66"/>
  <c r="AS7" i="66"/>
  <c r="AW7" i="66"/>
  <c r="AW6" i="66" s="1"/>
  <c r="BA7" i="66"/>
  <c r="BA6" i="66" s="1"/>
  <c r="AE42" i="66"/>
  <c r="AI42" i="66"/>
  <c r="AM42" i="66"/>
  <c r="AQ42" i="66"/>
  <c r="AU42" i="66"/>
  <c r="AY42" i="66"/>
  <c r="AB42" i="66"/>
  <c r="AF42" i="66"/>
  <c r="AJ42" i="66"/>
  <c r="AN42" i="66"/>
  <c r="AR42" i="66"/>
  <c r="AV42" i="66"/>
  <c r="AZ42" i="66"/>
  <c r="AC49" i="65"/>
  <c r="AC61" i="65" s="1"/>
  <c r="AG49" i="65"/>
  <c r="AG61" i="65" s="1"/>
  <c r="AK49" i="65"/>
  <c r="AO49" i="65"/>
  <c r="AS49" i="65"/>
  <c r="AW49" i="65"/>
  <c r="BA49" i="65"/>
  <c r="AH49" i="65"/>
  <c r="BD73" i="65"/>
  <c r="AT49" i="65"/>
  <c r="AB44" i="65"/>
  <c r="AF44" i="65"/>
  <c r="AJ44" i="65"/>
  <c r="AN44" i="65"/>
  <c r="AN92" i="65" s="1"/>
  <c r="AR44" i="65"/>
  <c r="AV44" i="65"/>
  <c r="AZ44" i="65"/>
  <c r="AZ68" i="65" s="1"/>
  <c r="AC48" i="65"/>
  <c r="AD49" i="65"/>
  <c r="AD61" i="65" s="1"/>
  <c r="AL49" i="65"/>
  <c r="AE45" i="65"/>
  <c r="AI44" i="65"/>
  <c r="AM44" i="65"/>
  <c r="AU44" i="65"/>
  <c r="AS48" i="65"/>
  <c r="AS60" i="65" s="1"/>
  <c r="AD44" i="65"/>
  <c r="AH44" i="65"/>
  <c r="AL44" i="65"/>
  <c r="AM92" i="65" s="1"/>
  <c r="BD68" i="65"/>
  <c r="AT44" i="65"/>
  <c r="AG44" i="65"/>
  <c r="AK44" i="65"/>
  <c r="AO44" i="65"/>
  <c r="AS44" i="65"/>
  <c r="AW44" i="65"/>
  <c r="AU45" i="65"/>
  <c r="AH47" i="65"/>
  <c r="AG48" i="65"/>
  <c r="AK48" i="65"/>
  <c r="AO48" i="65"/>
  <c r="AW48" i="65"/>
  <c r="BA48" i="65"/>
  <c r="AY42" i="65"/>
  <c r="AL47" i="65"/>
  <c r="BC42" i="65"/>
  <c r="AB45" i="65"/>
  <c r="AB93" i="65" s="1"/>
  <c r="AF45" i="65"/>
  <c r="AJ45" i="65"/>
  <c r="AN45" i="65"/>
  <c r="AN57" i="65" s="1"/>
  <c r="AR45" i="65"/>
  <c r="AV45" i="65"/>
  <c r="AV93" i="65" s="1"/>
  <c r="AZ45" i="65"/>
  <c r="AC45" i="65"/>
  <c r="AG45" i="65"/>
  <c r="AK45" i="65"/>
  <c r="AO45" i="65"/>
  <c r="AS45" i="65"/>
  <c r="AS57" i="65" s="1"/>
  <c r="AW45" i="65"/>
  <c r="AX93" i="65" s="1"/>
  <c r="BA45" i="65"/>
  <c r="AD45" i="65"/>
  <c r="AH45" i="65"/>
  <c r="AL45" i="65"/>
  <c r="AT45" i="65"/>
  <c r="AT69" i="65" s="1"/>
  <c r="AI45" i="65"/>
  <c r="AJ93" i="65" s="1"/>
  <c r="AM45" i="65"/>
  <c r="AQ45" i="65"/>
  <c r="AY45" i="65"/>
  <c r="BC45" i="65"/>
  <c r="AZ42" i="65"/>
  <c r="AB94" i="65"/>
  <c r="AJ58" i="65"/>
  <c r="AN58" i="65"/>
  <c r="AR70" i="65"/>
  <c r="AV70" i="65"/>
  <c r="BA42" i="65"/>
  <c r="AC58" i="65"/>
  <c r="AG58" i="65"/>
  <c r="AO58" i="65"/>
  <c r="BA70" i="65"/>
  <c r="BA82" i="65"/>
  <c r="BA58" i="65"/>
  <c r="AI58" i="65"/>
  <c r="AM58" i="65"/>
  <c r="AU58" i="65"/>
  <c r="AU70" i="65"/>
  <c r="AY70" i="65"/>
  <c r="BC94" i="65"/>
  <c r="BC82" i="65"/>
  <c r="BC58" i="65"/>
  <c r="BC70" i="65"/>
  <c r="AD48" i="65"/>
  <c r="AD60" i="65" s="1"/>
  <c r="AH48" i="65"/>
  <c r="AL48" i="65"/>
  <c r="AL60" i="65" s="1"/>
  <c r="BD72" i="65"/>
  <c r="AT48" i="65"/>
  <c r="AE48" i="65"/>
  <c r="AI48" i="65"/>
  <c r="AM48" i="65"/>
  <c r="AQ48" i="65"/>
  <c r="AQ72" i="65" s="1"/>
  <c r="AU48" i="65"/>
  <c r="AB34" i="66"/>
  <c r="AF34" i="66"/>
  <c r="AJ34" i="66"/>
  <c r="AN34" i="66"/>
  <c r="AR34" i="66"/>
  <c r="AV34" i="66"/>
  <c r="AZ34" i="66"/>
  <c r="AD94" i="65"/>
  <c r="D10" i="112"/>
  <c r="AP94" i="65"/>
  <c r="AP58" i="65"/>
  <c r="F10" i="112"/>
  <c r="AX58" i="65"/>
  <c r="BB94" i="65"/>
  <c r="BB82" i="65"/>
  <c r="BB58" i="65"/>
  <c r="AG34" i="66"/>
  <c r="AK34" i="66"/>
  <c r="AO34" i="66"/>
  <c r="AW34" i="66"/>
  <c r="BD61" i="65"/>
  <c r="AE49" i="65"/>
  <c r="AE61" i="65" s="1"/>
  <c r="AI49" i="65"/>
  <c r="AM49" i="65"/>
  <c r="AQ49" i="65"/>
  <c r="AU49" i="65"/>
  <c r="AY49" i="65"/>
  <c r="BC49" i="65"/>
  <c r="BD97" i="65" s="1"/>
  <c r="AX70" i="65"/>
  <c r="AC34" i="66"/>
  <c r="AY48" i="65"/>
  <c r="AY72" i="65" s="1"/>
  <c r="AD34" i="66"/>
  <c r="AH34" i="66"/>
  <c r="AL34" i="66"/>
  <c r="AP34" i="66"/>
  <c r="AT34" i="66"/>
  <c r="AX34" i="66"/>
  <c r="AB49" i="65"/>
  <c r="AB97" i="65" s="1"/>
  <c r="AF49" i="65"/>
  <c r="AF61" i="65" s="1"/>
  <c r="AJ49" i="65"/>
  <c r="AJ61" i="65" s="1"/>
  <c r="AN49" i="65"/>
  <c r="AR49" i="65"/>
  <c r="AV49" i="65"/>
  <c r="AZ49" i="65"/>
  <c r="AZ73" i="65" s="1"/>
  <c r="BB70" i="65"/>
  <c r="AS34" i="66"/>
  <c r="AB48" i="65"/>
  <c r="AC96" i="65" s="1"/>
  <c r="AF48" i="65"/>
  <c r="AJ48" i="65"/>
  <c r="AN48" i="65"/>
  <c r="AR48" i="65"/>
  <c r="AR72" i="65" s="1"/>
  <c r="AV48" i="65"/>
  <c r="AV72" i="65" s="1"/>
  <c r="AZ48" i="65"/>
  <c r="AA34" i="66"/>
  <c r="AE34" i="66"/>
  <c r="AI34" i="66"/>
  <c r="AM34" i="66"/>
  <c r="AQ34" i="66"/>
  <c r="AU34" i="66"/>
  <c r="AY34" i="66"/>
  <c r="AY36" i="64"/>
  <c r="AT55" i="64"/>
  <c r="AQ36" i="64"/>
  <c r="AC78" i="64"/>
  <c r="AT51" i="64"/>
  <c r="AS43" i="64"/>
  <c r="BA43" i="64"/>
  <c r="AX44" i="64"/>
  <c r="AI36" i="64"/>
  <c r="AI37" i="64"/>
  <c r="AU37" i="64"/>
  <c r="AY51" i="64"/>
  <c r="AZ41" i="64"/>
  <c r="AC10" i="64"/>
  <c r="AK10" i="64"/>
  <c r="AL82" i="64" s="1"/>
  <c r="AS10" i="64"/>
  <c r="BA70" i="64"/>
  <c r="AD43" i="64"/>
  <c r="AH43" i="64"/>
  <c r="AL43" i="64"/>
  <c r="AP43" i="64"/>
  <c r="AT57" i="64"/>
  <c r="AX43" i="64"/>
  <c r="AE44" i="64"/>
  <c r="AI44" i="64"/>
  <c r="AM44" i="64"/>
  <c r="AQ44" i="64"/>
  <c r="AY44" i="64"/>
  <c r="AT78" i="64"/>
  <c r="AT50" i="64"/>
  <c r="BD35" i="64"/>
  <c r="AB78" i="64"/>
  <c r="AB36" i="64"/>
  <c r="AF36" i="64"/>
  <c r="AJ78" i="64"/>
  <c r="AJ36" i="64"/>
  <c r="AN36" i="64"/>
  <c r="AR78" i="64"/>
  <c r="AR50" i="64"/>
  <c r="AR36" i="64"/>
  <c r="AV78" i="64"/>
  <c r="AV50" i="64"/>
  <c r="AV36" i="64"/>
  <c r="AZ78" i="64"/>
  <c r="AZ50" i="64"/>
  <c r="AZ64" i="64"/>
  <c r="AZ36" i="64"/>
  <c r="AC79" i="64"/>
  <c r="AC37" i="64"/>
  <c r="AG79" i="64"/>
  <c r="AG37" i="64"/>
  <c r="AK79" i="64"/>
  <c r="AK37" i="64"/>
  <c r="AO79" i="64"/>
  <c r="AO37" i="64"/>
  <c r="AS79" i="64"/>
  <c r="AS51" i="64"/>
  <c r="AS37" i="64"/>
  <c r="AW79" i="64"/>
  <c r="AW51" i="64"/>
  <c r="AW37" i="64"/>
  <c r="BA79" i="64"/>
  <c r="BA51" i="64"/>
  <c r="BA65" i="64"/>
  <c r="BA37" i="64"/>
  <c r="AD80" i="64"/>
  <c r="AD38" i="64"/>
  <c r="AH80" i="64"/>
  <c r="AH38" i="64"/>
  <c r="AL80" i="64"/>
  <c r="AL38" i="64"/>
  <c r="AP38" i="64"/>
  <c r="AT80" i="64"/>
  <c r="AT52" i="64"/>
  <c r="AT38" i="64"/>
  <c r="AX80" i="64"/>
  <c r="AX38" i="64"/>
  <c r="AE81" i="64"/>
  <c r="AE39" i="64"/>
  <c r="AI81" i="64"/>
  <c r="AI39" i="64"/>
  <c r="AM81" i="64"/>
  <c r="AM39" i="64"/>
  <c r="AQ39" i="64"/>
  <c r="AU53" i="64"/>
  <c r="AU39" i="64"/>
  <c r="AY67" i="64"/>
  <c r="AY81" i="64"/>
  <c r="AY39" i="64"/>
  <c r="AB10" i="64"/>
  <c r="AC82" i="64" s="1"/>
  <c r="AF10" i="64"/>
  <c r="AJ10" i="64"/>
  <c r="AJ15" i="64" s="1"/>
  <c r="AN10" i="64"/>
  <c r="AN15" i="64" s="1"/>
  <c r="AR10" i="64"/>
  <c r="AV10" i="64"/>
  <c r="AV15" i="64" s="1"/>
  <c r="AZ10" i="64"/>
  <c r="AC83" i="64"/>
  <c r="AC41" i="64"/>
  <c r="AG83" i="64"/>
  <c r="AG41" i="64"/>
  <c r="AK83" i="64"/>
  <c r="AK41" i="64"/>
  <c r="AO83" i="64"/>
  <c r="AO41" i="64"/>
  <c r="AS83" i="64"/>
  <c r="AS55" i="64"/>
  <c r="AS41" i="64"/>
  <c r="AW83" i="64"/>
  <c r="AW55" i="64"/>
  <c r="AW41" i="64"/>
  <c r="BA83" i="64"/>
  <c r="BA55" i="64"/>
  <c r="BA69" i="64"/>
  <c r="BA41" i="64"/>
  <c r="AD84" i="64"/>
  <c r="AD42" i="64"/>
  <c r="AH84" i="64"/>
  <c r="AH42" i="64"/>
  <c r="AL84" i="64"/>
  <c r="AL42" i="64"/>
  <c r="AP84" i="64"/>
  <c r="AP42" i="64"/>
  <c r="AT84" i="64"/>
  <c r="AT56" i="64"/>
  <c r="AT42" i="64"/>
  <c r="AX84" i="64"/>
  <c r="AX42" i="64"/>
  <c r="AE85" i="64"/>
  <c r="AE43" i="64"/>
  <c r="AI85" i="64"/>
  <c r="AI43" i="64"/>
  <c r="AM85" i="64"/>
  <c r="AM43" i="64"/>
  <c r="AQ85" i="64"/>
  <c r="AQ43" i="64"/>
  <c r="AU57" i="64"/>
  <c r="AU43" i="64"/>
  <c r="AY85" i="64"/>
  <c r="AY71" i="64"/>
  <c r="AY43" i="64"/>
  <c r="AB86" i="64"/>
  <c r="AB44" i="64"/>
  <c r="AF86" i="64"/>
  <c r="AF44" i="64"/>
  <c r="AJ86" i="64"/>
  <c r="AJ44" i="64"/>
  <c r="AN86" i="64"/>
  <c r="AN44" i="64"/>
  <c r="AR86" i="64"/>
  <c r="AR58" i="64"/>
  <c r="AR44" i="64"/>
  <c r="AV86" i="64"/>
  <c r="AV58" i="64"/>
  <c r="AV44" i="64"/>
  <c r="AZ86" i="64"/>
  <c r="AZ58" i="64"/>
  <c r="AZ72" i="64"/>
  <c r="AZ44" i="64"/>
  <c r="AE36" i="64"/>
  <c r="AM36" i="64"/>
  <c r="AU36" i="64"/>
  <c r="AB37" i="64"/>
  <c r="AJ37" i="64"/>
  <c r="AR37" i="64"/>
  <c r="AZ37" i="64"/>
  <c r="AG38" i="64"/>
  <c r="AO38" i="64"/>
  <c r="AT39" i="64"/>
  <c r="AC42" i="64"/>
  <c r="AK42" i="64"/>
  <c r="AS42" i="64"/>
  <c r="BA42" i="64"/>
  <c r="AU44" i="64"/>
  <c r="AX52" i="64"/>
  <c r="AX56" i="64"/>
  <c r="AZ65" i="64"/>
  <c r="AZ69" i="64"/>
  <c r="AC36" i="64"/>
  <c r="AG36" i="64"/>
  <c r="AK78" i="64"/>
  <c r="AK36" i="64"/>
  <c r="AO36" i="64"/>
  <c r="AS50" i="64"/>
  <c r="AS36" i="64"/>
  <c r="AS78" i="64"/>
  <c r="AW50" i="64"/>
  <c r="AW78" i="64"/>
  <c r="AW36" i="64"/>
  <c r="BA50" i="64"/>
  <c r="BA78" i="64"/>
  <c r="BA36" i="64"/>
  <c r="AD79" i="64"/>
  <c r="AD37" i="64"/>
  <c r="AH79" i="64"/>
  <c r="AH37" i="64"/>
  <c r="AL79" i="64"/>
  <c r="AL37" i="64"/>
  <c r="AP37" i="64"/>
  <c r="AT79" i="64"/>
  <c r="AT37" i="64"/>
  <c r="AX79" i="64"/>
  <c r="AX51" i="64"/>
  <c r="AX37" i="64"/>
  <c r="AE80" i="64"/>
  <c r="AE38" i="64"/>
  <c r="AI80" i="64"/>
  <c r="AI38" i="64"/>
  <c r="AM80" i="64"/>
  <c r="AM38" i="64"/>
  <c r="AQ80" i="64"/>
  <c r="AQ38" i="64"/>
  <c r="AQ52" i="64"/>
  <c r="AU80" i="64"/>
  <c r="AU38" i="64"/>
  <c r="AY80" i="64"/>
  <c r="AY66" i="64"/>
  <c r="AY38" i="64"/>
  <c r="AY52" i="64"/>
  <c r="AB39" i="64"/>
  <c r="AF81" i="64"/>
  <c r="AF39" i="64"/>
  <c r="AJ81" i="64"/>
  <c r="AJ39" i="64"/>
  <c r="AN39" i="64"/>
  <c r="AR81" i="64"/>
  <c r="AR53" i="64"/>
  <c r="AR39" i="64"/>
  <c r="AV81" i="64"/>
  <c r="AV53" i="64"/>
  <c r="AV39" i="64"/>
  <c r="AZ81" i="64"/>
  <c r="AZ53" i="64"/>
  <c r="AZ39" i="64"/>
  <c r="AG10" i="64"/>
  <c r="AO10" i="64"/>
  <c r="AW10" i="64"/>
  <c r="BA10" i="64"/>
  <c r="BA54" i="64" s="1"/>
  <c r="AD83" i="64"/>
  <c r="AD41" i="64"/>
  <c r="AH83" i="64"/>
  <c r="AH41" i="64"/>
  <c r="AL83" i="64"/>
  <c r="AL41" i="64"/>
  <c r="AP83" i="64"/>
  <c r="AP41" i="64"/>
  <c r="AT83" i="64"/>
  <c r="AT41" i="64"/>
  <c r="AX83" i="64"/>
  <c r="AX55" i="64"/>
  <c r="AX41" i="64"/>
  <c r="AE84" i="64"/>
  <c r="AE42" i="64"/>
  <c r="AI84" i="64"/>
  <c r="AI42" i="64"/>
  <c r="AM84" i="64"/>
  <c r="AM42" i="64"/>
  <c r="AQ84" i="64"/>
  <c r="AQ42" i="64"/>
  <c r="AQ56" i="64"/>
  <c r="AU84" i="64"/>
  <c r="AU42" i="64"/>
  <c r="AY84" i="64"/>
  <c r="AY70" i="64"/>
  <c r="AY42" i="64"/>
  <c r="AY56" i="64"/>
  <c r="AB85" i="64"/>
  <c r="AB43" i="64"/>
  <c r="AF85" i="64"/>
  <c r="AF43" i="64"/>
  <c r="AJ85" i="64"/>
  <c r="AJ43" i="64"/>
  <c r="AN85" i="64"/>
  <c r="AN43" i="64"/>
  <c r="AR85" i="64"/>
  <c r="AR57" i="64"/>
  <c r="AR43" i="64"/>
  <c r="AV85" i="64"/>
  <c r="AV57" i="64"/>
  <c r="AV43" i="64"/>
  <c r="AZ85" i="64"/>
  <c r="AZ57" i="64"/>
  <c r="AZ43" i="64"/>
  <c r="AC86" i="64"/>
  <c r="AC44" i="64"/>
  <c r="AG86" i="64"/>
  <c r="AG44" i="64"/>
  <c r="AK86" i="64"/>
  <c r="AK44" i="64"/>
  <c r="AO86" i="64"/>
  <c r="AO44" i="64"/>
  <c r="AS86" i="64"/>
  <c r="AS58" i="64"/>
  <c r="AS44" i="64"/>
  <c r="AW86" i="64"/>
  <c r="AW58" i="64"/>
  <c r="AW44" i="64"/>
  <c r="BA86" i="64"/>
  <c r="BA58" i="64"/>
  <c r="BA44" i="64"/>
  <c r="BB8" i="113"/>
  <c r="BB5" i="113"/>
  <c r="AH36" i="64"/>
  <c r="AP36" i="64"/>
  <c r="AX36" i="64"/>
  <c r="AE37" i="64"/>
  <c r="AM37" i="64"/>
  <c r="AB38" i="64"/>
  <c r="AJ38" i="64"/>
  <c r="AG39" i="64"/>
  <c r="AO39" i="64"/>
  <c r="AI41" i="64"/>
  <c r="AQ41" i="64"/>
  <c r="AY41" i="64"/>
  <c r="AF42" i="64"/>
  <c r="AN42" i="64"/>
  <c r="AC43" i="64"/>
  <c r="AK43" i="64"/>
  <c r="AH44" i="64"/>
  <c r="AP44" i="64"/>
  <c r="AU50" i="64"/>
  <c r="AQ53" i="64"/>
  <c r="AQ57" i="64"/>
  <c r="BA66" i="64"/>
  <c r="AU81" i="64"/>
  <c r="AU79" i="64"/>
  <c r="AU51" i="64"/>
  <c r="AY65" i="64"/>
  <c r="AY79" i="64"/>
  <c r="AR52" i="64"/>
  <c r="AV80" i="64"/>
  <c r="AV52" i="64"/>
  <c r="AZ80" i="64"/>
  <c r="AZ52" i="64"/>
  <c r="AZ66" i="64"/>
  <c r="AS81" i="64"/>
  <c r="AS53" i="64"/>
  <c r="AW81" i="64"/>
  <c r="AW53" i="64"/>
  <c r="BA81" i="64"/>
  <c r="BA53" i="64"/>
  <c r="BA67" i="64"/>
  <c r="AU83" i="64"/>
  <c r="AU55" i="64"/>
  <c r="AY83" i="64"/>
  <c r="AY69" i="64"/>
  <c r="AR84" i="64"/>
  <c r="AR56" i="64"/>
  <c r="AV84" i="64"/>
  <c r="AV56" i="64"/>
  <c r="AZ84" i="64"/>
  <c r="AZ56" i="64"/>
  <c r="AZ70" i="64"/>
  <c r="AS85" i="64"/>
  <c r="AS57" i="64"/>
  <c r="AW57" i="64"/>
  <c r="BA85" i="64"/>
  <c r="BA57" i="64"/>
  <c r="BA71" i="64"/>
  <c r="AT86" i="64"/>
  <c r="AT58" i="64"/>
  <c r="AX86" i="64"/>
  <c r="AT43" i="64"/>
  <c r="AX50" i="64"/>
  <c r="AX58" i="64"/>
  <c r="AZ67" i="64"/>
  <c r="AZ71" i="64"/>
  <c r="AI79" i="64"/>
  <c r="BD49" i="64"/>
  <c r="BD63" i="64"/>
  <c r="AE78" i="64"/>
  <c r="AI78" i="64"/>
  <c r="AM78" i="64"/>
  <c r="AQ78" i="64"/>
  <c r="AQ50" i="64"/>
  <c r="AU78" i="64"/>
  <c r="AY78" i="64"/>
  <c r="AY64" i="64"/>
  <c r="AY50" i="64"/>
  <c r="AB79" i="64"/>
  <c r="AF79" i="64"/>
  <c r="AR79" i="64"/>
  <c r="AR51" i="64"/>
  <c r="AV79" i="64"/>
  <c r="AV51" i="64"/>
  <c r="AZ79" i="64"/>
  <c r="AZ51" i="64"/>
  <c r="AC80" i="64"/>
  <c r="AG80" i="64"/>
  <c r="AS52" i="64"/>
  <c r="AW52" i="64"/>
  <c r="AW80" i="64"/>
  <c r="BA80" i="64"/>
  <c r="BA52" i="64"/>
  <c r="AD81" i="64"/>
  <c r="AH81" i="64"/>
  <c r="AL81" i="64"/>
  <c r="AP81" i="64"/>
  <c r="AT81" i="64"/>
  <c r="AX53" i="64"/>
  <c r="AE10" i="64"/>
  <c r="AI10" i="64"/>
  <c r="AJ82" i="64" s="1"/>
  <c r="AM10" i="64"/>
  <c r="AQ10" i="64"/>
  <c r="AU10" i="64"/>
  <c r="AU82" i="64" s="1"/>
  <c r="AY10" i="64"/>
  <c r="AB83" i="64"/>
  <c r="AF83" i="64"/>
  <c r="AJ83" i="64"/>
  <c r="AN83" i="64"/>
  <c r="AR83" i="64"/>
  <c r="AR55" i="64"/>
  <c r="AV83" i="64"/>
  <c r="AV55" i="64"/>
  <c r="AZ83" i="64"/>
  <c r="AZ55" i="64"/>
  <c r="AC84" i="64"/>
  <c r="AG84" i="64"/>
  <c r="AK84" i="64"/>
  <c r="AO84" i="64"/>
  <c r="AS84" i="64"/>
  <c r="AS56" i="64"/>
  <c r="AW84" i="64"/>
  <c r="AW56" i="64"/>
  <c r="BA84" i="64"/>
  <c r="BA56" i="64"/>
  <c r="AD85" i="64"/>
  <c r="AH85" i="64"/>
  <c r="AL85" i="64"/>
  <c r="AP85" i="64"/>
  <c r="AT85" i="64"/>
  <c r="AX85" i="64"/>
  <c r="AX57" i="64"/>
  <c r="AE86" i="64"/>
  <c r="AI86" i="64"/>
  <c r="AM86" i="64"/>
  <c r="AQ86" i="64"/>
  <c r="AQ58" i="64"/>
  <c r="AU86" i="64"/>
  <c r="AY86" i="64"/>
  <c r="AY72" i="64"/>
  <c r="AY58" i="64"/>
  <c r="AD36" i="64"/>
  <c r="AL36" i="64"/>
  <c r="AT36" i="64"/>
  <c r="AQ37" i="64"/>
  <c r="AY37" i="64"/>
  <c r="AF38" i="64"/>
  <c r="AN38" i="64"/>
  <c r="AV38" i="64"/>
  <c r="AC39" i="64"/>
  <c r="AK39" i="64"/>
  <c r="AS39" i="64"/>
  <c r="BA39" i="64"/>
  <c r="AE41" i="64"/>
  <c r="AM41" i="64"/>
  <c r="AU41" i="64"/>
  <c r="AB42" i="64"/>
  <c r="AJ42" i="64"/>
  <c r="AR42" i="64"/>
  <c r="AZ42" i="64"/>
  <c r="AG43" i="64"/>
  <c r="AO43" i="64"/>
  <c r="AW43" i="64"/>
  <c r="AD44" i="64"/>
  <c r="AL44" i="64"/>
  <c r="AT44" i="64"/>
  <c r="AQ51" i="64"/>
  <c r="AU52" i="64"/>
  <c r="AY53" i="64"/>
  <c r="AQ55" i="64"/>
  <c r="AU56" i="64"/>
  <c r="AY57" i="64"/>
  <c r="BA64" i="64"/>
  <c r="BA72" i="64"/>
  <c r="BD84" i="66"/>
  <c r="AP77" i="64"/>
  <c r="AZ35" i="64"/>
  <c r="AX77" i="64"/>
  <c r="AD57" i="65"/>
  <c r="AO77" i="64"/>
  <c r="AG77" i="64"/>
  <c r="AS82" i="64"/>
  <c r="BB92" i="65"/>
  <c r="AS54" i="100"/>
  <c r="AH56" i="100"/>
  <c r="AH52" i="100"/>
  <c r="AH53" i="100"/>
  <c r="AH51" i="100"/>
  <c r="AH54" i="100"/>
  <c r="AU63" i="100"/>
  <c r="AU60" i="100"/>
  <c r="AU62" i="100"/>
  <c r="AU61" i="100"/>
  <c r="AU58" i="100"/>
  <c r="AU59" i="100"/>
  <c r="AL58" i="100"/>
  <c r="AL62" i="100"/>
  <c r="AL59" i="100"/>
  <c r="AL61" i="100"/>
  <c r="AL60" i="100"/>
  <c r="AL63" i="100"/>
  <c r="AP66" i="100"/>
  <c r="AF67" i="100"/>
  <c r="AF66" i="100"/>
  <c r="AF65" i="100"/>
  <c r="AV51" i="100"/>
  <c r="AV54" i="100"/>
  <c r="AV53" i="100"/>
  <c r="AV52" i="100"/>
  <c r="AV55" i="100"/>
  <c r="AV56" i="100"/>
  <c r="AU43" i="100"/>
  <c r="AU47" i="100"/>
  <c r="AU40" i="100"/>
  <c r="AU46" i="100"/>
  <c r="AU45" i="100"/>
  <c r="AU48" i="100"/>
  <c r="AU42" i="100"/>
  <c r="AU41" i="100"/>
  <c r="AU44" i="100"/>
  <c r="AO47" i="100"/>
  <c r="AO42" i="100"/>
  <c r="AO44" i="100"/>
  <c r="AO43" i="100"/>
  <c r="AO46" i="100"/>
  <c r="AO45" i="100"/>
  <c r="AO40" i="100"/>
  <c r="AO41" i="100"/>
  <c r="AO48" i="100"/>
  <c r="AI67" i="100"/>
  <c r="AI66" i="100"/>
  <c r="AI65" i="100"/>
  <c r="AX54" i="100"/>
  <c r="AX56" i="100"/>
  <c r="AX52" i="100"/>
  <c r="AX55" i="100"/>
  <c r="AX53" i="100"/>
  <c r="AX51" i="100"/>
  <c r="AM55" i="100"/>
  <c r="AM56" i="100"/>
  <c r="AM54" i="100"/>
  <c r="AM53" i="100"/>
  <c r="AM52" i="100"/>
  <c r="AM51" i="100"/>
  <c r="AO55" i="100"/>
  <c r="AD54" i="100"/>
  <c r="AQ59" i="100"/>
  <c r="AQ58" i="100"/>
  <c r="AQ62" i="100"/>
  <c r="AQ63" i="100"/>
  <c r="AQ60" i="100"/>
  <c r="AQ61" i="100"/>
  <c r="AH61" i="100"/>
  <c r="AC63" i="100"/>
  <c r="AC62" i="100"/>
  <c r="AC61" i="100"/>
  <c r="AC58" i="100"/>
  <c r="AC60" i="100"/>
  <c r="AC59" i="100"/>
  <c r="AL66" i="100"/>
  <c r="AL64" i="100" s="1"/>
  <c r="AL67" i="100"/>
  <c r="AL65" i="100"/>
  <c r="AG66" i="100"/>
  <c r="AG65" i="100"/>
  <c r="AG67" i="100"/>
  <c r="AB65" i="100"/>
  <c r="BA47" i="100"/>
  <c r="BA48" i="100"/>
  <c r="BA46" i="100"/>
  <c r="BA43" i="100"/>
  <c r="BA45" i="100"/>
  <c r="BA42" i="100"/>
  <c r="BA39" i="100" s="1"/>
  <c r="BA41" i="100"/>
  <c r="BA49" i="100"/>
  <c r="BA40" i="100"/>
  <c r="BA44" i="100"/>
  <c r="AQ46" i="100"/>
  <c r="AQ41" i="100"/>
  <c r="AI56" i="100"/>
  <c r="AG56" i="100"/>
  <c r="AG51" i="100"/>
  <c r="AG52" i="100"/>
  <c r="AG54" i="100"/>
  <c r="AG53" i="100"/>
  <c r="AV59" i="100"/>
  <c r="AV60" i="100"/>
  <c r="AV58" i="100"/>
  <c r="AV61" i="100"/>
  <c r="AV63" i="100"/>
  <c r="AV62" i="100"/>
  <c r="BA53" i="100"/>
  <c r="BA52" i="100"/>
  <c r="BA50" i="100" s="1"/>
  <c r="BA51" i="100"/>
  <c r="BA54" i="100"/>
  <c r="BA55" i="100"/>
  <c r="AM62" i="100"/>
  <c r="AM61" i="100"/>
  <c r="AM58" i="100"/>
  <c r="AM57" i="100" s="1"/>
  <c r="AM59" i="100"/>
  <c r="AM63" i="100"/>
  <c r="AM60" i="100"/>
  <c r="AD62" i="100"/>
  <c r="AS47" i="100"/>
  <c r="AS48" i="100"/>
  <c r="AS43" i="100"/>
  <c r="AS45" i="100"/>
  <c r="AS42" i="100"/>
  <c r="AS41" i="100"/>
  <c r="AS40" i="100"/>
  <c r="AS44" i="100"/>
  <c r="AS46" i="100"/>
  <c r="AC65" i="100"/>
  <c r="AC66" i="100"/>
  <c r="AC67" i="100"/>
  <c r="AC64" i="100" s="1"/>
  <c r="AW56" i="100"/>
  <c r="AW51" i="100"/>
  <c r="AW52" i="100"/>
  <c r="AW54" i="100"/>
  <c r="AW53" i="100"/>
  <c r="AZ61" i="100"/>
  <c r="AZ60" i="100"/>
  <c r="AZ59" i="100"/>
  <c r="AZ58" i="100"/>
  <c r="AZ63" i="100"/>
  <c r="AZ62" i="100"/>
  <c r="AW41" i="100"/>
  <c r="AW47" i="100"/>
  <c r="AW42" i="100"/>
  <c r="AW44" i="100"/>
  <c r="AW43" i="100"/>
  <c r="AW49" i="100"/>
  <c r="AW46" i="100"/>
  <c r="AW45" i="100"/>
  <c r="AW48" i="100"/>
  <c r="AW40" i="100"/>
  <c r="AM47" i="100"/>
  <c r="AM40" i="100"/>
  <c r="AM46" i="100"/>
  <c r="AM45" i="100"/>
  <c r="AM48" i="100"/>
  <c r="AM42" i="100"/>
  <c r="AM41" i="100"/>
  <c r="AM44" i="100"/>
  <c r="AX46" i="100"/>
  <c r="AX47" i="100"/>
  <c r="AE56" i="100"/>
  <c r="AE54" i="100"/>
  <c r="AE53" i="100"/>
  <c r="AE52" i="100"/>
  <c r="AE51" i="100"/>
  <c r="AK42" i="100"/>
  <c r="AC54" i="100"/>
  <c r="AC53" i="100"/>
  <c r="AC52" i="100"/>
  <c r="AC51" i="100"/>
  <c r="AC56" i="100"/>
  <c r="AJ60" i="100"/>
  <c r="AJ59" i="100"/>
  <c r="AJ58" i="100"/>
  <c r="AJ63" i="100"/>
  <c r="AJ61" i="100"/>
  <c r="AJ62" i="100"/>
  <c r="AI63" i="100"/>
  <c r="BA61" i="100"/>
  <c r="BA58" i="100"/>
  <c r="BA60" i="100"/>
  <c r="BA59" i="100"/>
  <c r="BA62" i="100"/>
  <c r="BA63" i="100"/>
  <c r="AN46" i="100"/>
  <c r="AN48" i="100"/>
  <c r="AN45" i="100"/>
  <c r="AN42" i="100"/>
  <c r="AN47" i="100"/>
  <c r="AN44" i="100"/>
  <c r="AN41" i="100"/>
  <c r="AN43" i="100"/>
  <c r="AN40" i="100"/>
  <c r="AD65" i="100"/>
  <c r="AD66" i="100"/>
  <c r="AD67" i="100"/>
  <c r="AZ66" i="100"/>
  <c r="AK54" i="100"/>
  <c r="AK52" i="100"/>
  <c r="AK51" i="100"/>
  <c r="AK56" i="100"/>
  <c r="AK53" i="100"/>
  <c r="AZ49" i="100"/>
  <c r="AZ45" i="100"/>
  <c r="AI47" i="100"/>
  <c r="AI45" i="100"/>
  <c r="AI44" i="100"/>
  <c r="AI41" i="100"/>
  <c r="AI40" i="100"/>
  <c r="AI48" i="100"/>
  <c r="AI46" i="100"/>
  <c r="AI42" i="100"/>
  <c r="AT42" i="100"/>
  <c r="AT43" i="100"/>
  <c r="AA52" i="100"/>
  <c r="AA51" i="100"/>
  <c r="AA53" i="100"/>
  <c r="AA56" i="100"/>
  <c r="AA54" i="100"/>
  <c r="AG45" i="100"/>
  <c r="AZ55" i="100"/>
  <c r="AF60" i="100"/>
  <c r="AF61" i="100"/>
  <c r="AF63" i="100"/>
  <c r="AF62" i="100"/>
  <c r="AF59" i="100"/>
  <c r="AF58" i="100"/>
  <c r="AE62" i="100"/>
  <c r="AW63" i="100"/>
  <c r="AW58" i="100"/>
  <c r="AW60" i="100"/>
  <c r="AW61" i="100"/>
  <c r="AW59" i="100"/>
  <c r="AW62" i="100"/>
  <c r="BA65" i="100"/>
  <c r="BA66" i="100"/>
  <c r="BA67" i="100"/>
  <c r="BA64" i="100" s="1"/>
  <c r="AV67" i="100"/>
  <c r="AV65" i="100"/>
  <c r="AV64" i="100" s="1"/>
  <c r="AV66" i="100"/>
  <c r="AF53" i="100"/>
  <c r="AV43" i="100"/>
  <c r="AV46" i="100"/>
  <c r="AV40" i="100"/>
  <c r="AV48" i="100"/>
  <c r="AV45" i="100"/>
  <c r="AV42" i="100"/>
  <c r="AV47" i="100"/>
  <c r="AV44" i="100"/>
  <c r="AV41" i="100"/>
  <c r="AV49" i="100"/>
  <c r="AE47" i="100"/>
  <c r="AP40" i="100"/>
  <c r="AP43" i="100"/>
  <c r="AY67" i="100"/>
  <c r="AY66" i="100"/>
  <c r="AY65" i="100"/>
  <c r="AC45" i="100"/>
  <c r="AC42" i="100"/>
  <c r="AC41" i="100"/>
  <c r="AC40" i="100"/>
  <c r="AC44" i="100"/>
  <c r="AC47" i="100"/>
  <c r="AC46" i="100"/>
  <c r="AR51" i="100"/>
  <c r="AR55" i="100"/>
  <c r="AR54" i="100"/>
  <c r="AR53" i="100"/>
  <c r="AR56" i="100"/>
  <c r="AR52" i="100"/>
  <c r="AB53" i="100"/>
  <c r="AB54" i="100"/>
  <c r="AB56" i="100"/>
  <c r="AB52" i="100"/>
  <c r="AB51" i="100"/>
  <c r="AP56" i="100"/>
  <c r="AP52" i="100"/>
  <c r="AP55" i="100"/>
  <c r="AP53" i="100"/>
  <c r="AP51" i="100"/>
  <c r="AP54" i="100"/>
  <c r="AX62" i="100"/>
  <c r="AX63" i="100"/>
  <c r="AX60" i="100"/>
  <c r="AX59" i="100"/>
  <c r="AX58" i="100"/>
  <c r="AX61" i="100"/>
  <c r="AS61" i="100"/>
  <c r="AS58" i="100"/>
  <c r="AS60" i="100"/>
  <c r="AS59" i="100"/>
  <c r="AS62" i="100"/>
  <c r="AS63" i="100"/>
  <c r="AR67" i="100"/>
  <c r="AR66" i="100"/>
  <c r="AR65" i="100"/>
  <c r="AR42" i="100"/>
  <c r="AR41" i="100"/>
  <c r="AR40" i="100"/>
  <c r="AR43" i="100"/>
  <c r="AR46" i="100"/>
  <c r="AR48" i="100"/>
  <c r="AR44" i="100"/>
  <c r="AR47" i="100"/>
  <c r="AR45" i="100"/>
  <c r="AL45" i="100"/>
  <c r="AL42" i="100"/>
  <c r="AL44" i="100"/>
  <c r="AL41" i="100"/>
  <c r="AL40" i="100"/>
  <c r="AL47" i="100"/>
  <c r="AL48" i="100"/>
  <c r="AL46" i="100"/>
  <c r="AU67" i="100"/>
  <c r="AU66" i="100"/>
  <c r="AU65" i="100"/>
  <c r="AY53" i="100"/>
  <c r="AY56" i="100"/>
  <c r="AY55" i="100"/>
  <c r="AY54" i="100"/>
  <c r="AY51" i="100"/>
  <c r="AY52" i="100"/>
  <c r="AN52" i="100"/>
  <c r="AT53" i="100"/>
  <c r="AT52" i="100"/>
  <c r="AT51" i="100"/>
  <c r="AT56" i="100"/>
  <c r="AT55" i="100"/>
  <c r="AT54" i="100"/>
  <c r="AJ46" i="100"/>
  <c r="AB63" i="100"/>
  <c r="AT58" i="100"/>
  <c r="AT63" i="100"/>
  <c r="AT62" i="100"/>
  <c r="AT59" i="100"/>
  <c r="AT61" i="100"/>
  <c r="AT60" i="100"/>
  <c r="AO60" i="100"/>
  <c r="AO61" i="100"/>
  <c r="AO59" i="100"/>
  <c r="AO62" i="100"/>
  <c r="AO63" i="100"/>
  <c r="AO58" i="100"/>
  <c r="AX67" i="113"/>
  <c r="AS65" i="100"/>
  <c r="AS66" i="100"/>
  <c r="AS67" i="100"/>
  <c r="AS64" i="100" s="1"/>
  <c r="AN66" i="100"/>
  <c r="AR61" i="100"/>
  <c r="AR60" i="100"/>
  <c r="AR59" i="100"/>
  <c r="AR58" i="100"/>
  <c r="AR63" i="100"/>
  <c r="AR62" i="100"/>
  <c r="AH42" i="100"/>
  <c r="AQ67" i="100"/>
  <c r="AU52" i="100"/>
  <c r="AJ54" i="100"/>
  <c r="AL52" i="100"/>
  <c r="AL51" i="100"/>
  <c r="AL56" i="100"/>
  <c r="AL53" i="100"/>
  <c r="AL54" i="100"/>
  <c r="AF41" i="100"/>
  <c r="AY59" i="100"/>
  <c r="AY61" i="100"/>
  <c r="AY58" i="100"/>
  <c r="AY62" i="100"/>
  <c r="AY63" i="100"/>
  <c r="AY60" i="100"/>
  <c r="AP60" i="100"/>
  <c r="AP63" i="100"/>
  <c r="AP59" i="100"/>
  <c r="AP58" i="100"/>
  <c r="AP61" i="100"/>
  <c r="AP62" i="100"/>
  <c r="AK62" i="100"/>
  <c r="AO67" i="100"/>
  <c r="AO66" i="100"/>
  <c r="AO64" i="100" s="1"/>
  <c r="AO65" i="100"/>
  <c r="AJ67" i="100"/>
  <c r="AJ66" i="100"/>
  <c r="AJ65" i="100"/>
  <c r="AN58" i="100"/>
  <c r="AY48" i="100"/>
  <c r="AY46" i="100"/>
  <c r="AY47" i="100"/>
  <c r="AY43" i="100"/>
  <c r="AY44" i="100"/>
  <c r="AY42" i="100"/>
  <c r="AY45" i="100"/>
  <c r="AY49" i="100"/>
  <c r="AY41" i="100"/>
  <c r="AY40" i="100"/>
  <c r="AD41" i="100"/>
  <c r="AD40" i="100"/>
  <c r="AD47" i="100"/>
  <c r="AD46" i="100"/>
  <c r="AD44" i="100"/>
  <c r="AD45" i="100"/>
  <c r="AD42" i="100"/>
  <c r="AM67" i="100"/>
  <c r="AM66" i="100"/>
  <c r="AM65" i="100"/>
  <c r="BB93" i="65"/>
  <c r="BC47" i="65"/>
  <c r="AC15" i="64"/>
  <c r="AC31" i="64" s="1"/>
  <c r="AZ43" i="66"/>
  <c r="AZ6" i="66"/>
  <c r="BA67" i="113"/>
  <c r="BA68" i="113"/>
  <c r="AT54" i="64"/>
  <c r="AT62" i="113"/>
  <c r="AV65" i="113"/>
  <c r="AW59" i="113"/>
  <c r="AX65" i="113"/>
  <c r="AR68" i="113"/>
  <c r="AP59" i="113"/>
  <c r="AS59" i="113"/>
  <c r="AX68" i="113"/>
  <c r="AS68" i="113"/>
  <c r="AV62" i="113"/>
  <c r="AP62" i="113"/>
  <c r="AP65" i="113"/>
  <c r="AX59" i="113"/>
  <c r="AU68" i="113"/>
  <c r="AR62" i="113"/>
  <c r="AR59" i="113"/>
  <c r="BC49" i="66"/>
  <c r="AY62" i="113"/>
  <c r="BB182" i="100"/>
  <c r="BA62" i="113"/>
  <c r="AQ65" i="113"/>
  <c r="AW65" i="113"/>
  <c r="AP68" i="113"/>
  <c r="BB196" i="100"/>
  <c r="AV68" i="113"/>
  <c r="AR65" i="113"/>
  <c r="AX62" i="113"/>
  <c r="AU65" i="113"/>
  <c r="BB171" i="100"/>
  <c r="BA59" i="113"/>
  <c r="BC48" i="65"/>
  <c r="BD96" i="65" s="1"/>
  <c r="AS65" i="113"/>
  <c r="AY59" i="113"/>
  <c r="BB189" i="100"/>
  <c r="BA65" i="113"/>
  <c r="AZ62" i="113"/>
  <c r="AY65" i="113"/>
  <c r="AT65" i="113"/>
  <c r="AW62" i="113"/>
  <c r="AZ65" i="113"/>
  <c r="AV171" i="100"/>
  <c r="AV59" i="113"/>
  <c r="AU59" i="113"/>
  <c r="AY68" i="113"/>
  <c r="AN196" i="100"/>
  <c r="D8" i="112"/>
  <c r="AG42" i="65"/>
  <c r="AC42" i="65"/>
  <c r="AW42" i="65"/>
  <c r="AQ42" i="65"/>
  <c r="AS42" i="65"/>
  <c r="AT42" i="65"/>
  <c r="AO42" i="65"/>
  <c r="AK42" i="65"/>
  <c r="AV42" i="65"/>
  <c r="AM42" i="65"/>
  <c r="AI42" i="65"/>
  <c r="AU42" i="65"/>
  <c r="AU90" i="65" s="1"/>
  <c r="AV45" i="76"/>
  <c r="AF45" i="76"/>
  <c r="AC77" i="64"/>
  <c r="AZ15" i="64"/>
  <c r="AZ28" i="64" s="1"/>
  <c r="F22" i="112"/>
  <c r="BB31" i="76"/>
  <c r="BC31" i="76"/>
  <c r="BB90" i="100"/>
  <c r="BB97" i="100"/>
  <c r="BB149" i="100"/>
  <c r="BC149" i="100"/>
  <c r="BB39" i="76"/>
  <c r="BC39" i="76"/>
  <c r="BC83" i="100"/>
  <c r="BB83" i="100"/>
  <c r="BA58" i="113"/>
  <c r="BB72" i="66"/>
  <c r="BB116" i="100"/>
  <c r="BC116" i="100"/>
  <c r="BB29" i="76"/>
  <c r="BC29" i="76"/>
  <c r="BB156" i="100"/>
  <c r="BC156" i="100"/>
  <c r="BB37" i="76"/>
  <c r="BC37" i="76"/>
  <c r="BC105" i="100"/>
  <c r="BB105" i="100"/>
  <c r="BB123" i="100"/>
  <c r="BC123" i="100"/>
  <c r="BC72" i="100"/>
  <c r="BB72" i="100"/>
  <c r="BB138" i="100"/>
  <c r="BC138" i="100"/>
  <c r="BC21" i="76"/>
  <c r="BB21" i="76"/>
  <c r="BC23" i="76"/>
  <c r="BB23" i="76"/>
  <c r="AS171" i="100"/>
  <c r="AK77" i="64"/>
  <c r="BA130" i="100"/>
  <c r="AY130" i="100"/>
  <c r="AJ77" i="64"/>
  <c r="AQ98" i="66"/>
  <c r="AO24" i="74"/>
  <c r="D13" i="112"/>
  <c r="AP64" i="113"/>
  <c r="AC45" i="76"/>
  <c r="AG24" i="74"/>
  <c r="AY10" i="74"/>
  <c r="AT54" i="74"/>
  <c r="AE196" i="100"/>
  <c r="AT14" i="66"/>
  <c r="AT44" i="66" s="1"/>
  <c r="AT70" i="66" s="1"/>
  <c r="AK24" i="74"/>
  <c r="AY171" i="100"/>
  <c r="AS54" i="64"/>
  <c r="AX61" i="113"/>
  <c r="AJ23" i="74"/>
  <c r="AE50" i="74"/>
  <c r="AR35" i="64"/>
  <c r="AV77" i="64"/>
  <c r="AT50" i="74"/>
  <c r="AM45" i="76"/>
  <c r="AT73" i="65"/>
  <c r="AN35" i="64"/>
  <c r="AP98" i="66"/>
  <c r="AY45" i="76"/>
  <c r="AE9" i="76"/>
  <c r="AR15" i="64"/>
  <c r="AR23" i="64" s="1"/>
  <c r="D22" i="112"/>
  <c r="AX189" i="100"/>
  <c r="BA182" i="100"/>
  <c r="AZ149" i="100"/>
  <c r="AE54" i="74"/>
  <c r="AB51" i="74"/>
  <c r="AK53" i="74"/>
  <c r="AH45" i="76"/>
  <c r="AO35" i="64"/>
  <c r="AX64" i="113"/>
  <c r="AZ35" i="74"/>
  <c r="BA24" i="76"/>
  <c r="AH50" i="74"/>
  <c r="AL45" i="76"/>
  <c r="AC47" i="76"/>
  <c r="AO97" i="100"/>
  <c r="AS77" i="64"/>
  <c r="AF15" i="64"/>
  <c r="AF21" i="64" s="1"/>
  <c r="AR105" i="100"/>
  <c r="AJ97" i="100"/>
  <c r="BA123" i="100"/>
  <c r="AW189" i="100"/>
  <c r="AP182" i="100"/>
  <c r="AU189" i="100"/>
  <c r="AQ50" i="74"/>
  <c r="AT51" i="74"/>
  <c r="AW51" i="74"/>
  <c r="AC97" i="100"/>
  <c r="BA189" i="100"/>
  <c r="AM196" i="100"/>
  <c r="AV189" i="100"/>
  <c r="BA61" i="113"/>
  <c r="AE45" i="76"/>
  <c r="BA64" i="113"/>
  <c r="BA149" i="100"/>
  <c r="AD50" i="74"/>
  <c r="AW171" i="100"/>
  <c r="AI59" i="66"/>
  <c r="AO171" i="100"/>
  <c r="AP47" i="76"/>
  <c r="AL51" i="74"/>
  <c r="AL182" i="100"/>
  <c r="AX40" i="64"/>
  <c r="BB25" i="74"/>
  <c r="BC25" i="74"/>
  <c r="BB35" i="74"/>
  <c r="BC35" i="74"/>
  <c r="BA43" i="74"/>
  <c r="BB43" i="74"/>
  <c r="BC43" i="74"/>
  <c r="AP171" i="100"/>
  <c r="BB63" i="64"/>
  <c r="AS35" i="64"/>
  <c r="BC35" i="64"/>
  <c r="BB35" i="64"/>
  <c r="AO57" i="65"/>
  <c r="AU105" i="100"/>
  <c r="AZ64" i="113"/>
  <c r="AP58" i="113"/>
  <c r="BA105" i="100"/>
  <c r="BC41" i="74"/>
  <c r="BB41" i="74"/>
  <c r="AK48" i="76"/>
  <c r="AT40" i="64"/>
  <c r="BB40" i="64"/>
  <c r="BC40" i="64"/>
  <c r="BB68" i="64"/>
  <c r="BC68" i="64"/>
  <c r="AY72" i="66"/>
  <c r="AS196" i="100"/>
  <c r="AV105" i="100"/>
  <c r="AJ196" i="100"/>
  <c r="BA156" i="100"/>
  <c r="AS189" i="100"/>
  <c r="AG189" i="100"/>
  <c r="AX182" i="100"/>
  <c r="AZ156" i="100"/>
  <c r="AY156" i="100"/>
  <c r="AX50" i="74"/>
  <c r="BB54" i="64"/>
  <c r="BC54" i="64"/>
  <c r="BB23" i="74"/>
  <c r="BC23" i="74"/>
  <c r="BC33" i="74"/>
  <c r="BB33" i="74"/>
  <c r="AT45" i="76"/>
  <c r="AZ45" i="76"/>
  <c r="AJ45" i="76"/>
  <c r="BB24" i="74"/>
  <c r="BC24" i="74"/>
  <c r="AX171" i="100"/>
  <c r="AP40" i="64"/>
  <c r="BB49" i="64"/>
  <c r="AX54" i="64"/>
  <c r="AJ35" i="64"/>
  <c r="AT189" i="100"/>
  <c r="AH182" i="100"/>
  <c r="AY105" i="100"/>
  <c r="AZ189" i="100"/>
  <c r="AB90" i="100"/>
  <c r="AY189" i="100"/>
  <c r="BB34" i="74"/>
  <c r="BC34" i="74"/>
  <c r="AG47" i="76"/>
  <c r="BB32" i="74"/>
  <c r="BC32" i="74"/>
  <c r="BC42" i="74"/>
  <c r="BB42" i="74"/>
  <c r="AN171" i="100"/>
  <c r="AW72" i="66"/>
  <c r="AR34" i="100"/>
  <c r="AQ53" i="74"/>
  <c r="AP97" i="100"/>
  <c r="AV6" i="66"/>
  <c r="AS97" i="100"/>
  <c r="AV97" i="100"/>
  <c r="BC58" i="113"/>
  <c r="AE171" i="100"/>
  <c r="AY97" i="100"/>
  <c r="AI97" i="100"/>
  <c r="AL97" i="100"/>
  <c r="AD23" i="76"/>
  <c r="AE23" i="76"/>
  <c r="AO53" i="74"/>
  <c r="AL34" i="100"/>
  <c r="AS47" i="76"/>
  <c r="BC64" i="113"/>
  <c r="AM189" i="100"/>
  <c r="BA34" i="100"/>
  <c r="AT196" i="100"/>
  <c r="AD196" i="100"/>
  <c r="AD97" i="100"/>
  <c r="AR51" i="74"/>
  <c r="AS51" i="74"/>
  <c r="BA97" i="100"/>
  <c r="AM34" i="100"/>
  <c r="AR97" i="100"/>
  <c r="AM171" i="100"/>
  <c r="AM97" i="100"/>
  <c r="AT97" i="100"/>
  <c r="AH14" i="66"/>
  <c r="AH44" i="66" s="1"/>
  <c r="AQ51" i="74"/>
  <c r="AO23" i="76"/>
  <c r="AH23" i="76"/>
  <c r="AX51" i="74"/>
  <c r="AH47" i="76"/>
  <c r="AC182" i="100"/>
  <c r="BD64" i="113"/>
  <c r="AR116" i="100"/>
  <c r="AW116" i="100"/>
  <c r="AP61" i="113"/>
  <c r="AX116" i="100"/>
  <c r="BA116" i="100"/>
  <c r="AQ189" i="100"/>
  <c r="AQ123" i="100"/>
  <c r="AI90" i="100"/>
  <c r="AF90" i="100"/>
  <c r="AR123" i="100"/>
  <c r="AV123" i="100"/>
  <c r="AX123" i="100"/>
  <c r="AZ123" i="100"/>
  <c r="AU123" i="100"/>
  <c r="AY123" i="100"/>
  <c r="AS123" i="100"/>
  <c r="AW123" i="100"/>
  <c r="AS105" i="100"/>
  <c r="AY196" i="100"/>
  <c r="AG97" i="100"/>
  <c r="AV116" i="100"/>
  <c r="AW72" i="100"/>
  <c r="AY72" i="100"/>
  <c r="AN72" i="100"/>
  <c r="AR72" i="100"/>
  <c r="AV72" i="100"/>
  <c r="AL72" i="100"/>
  <c r="AI72" i="100"/>
  <c r="AX72" i="100"/>
  <c r="AX58" i="113"/>
  <c r="AU196" i="100"/>
  <c r="AG196" i="100"/>
  <c r="AJ72" i="100"/>
  <c r="AV196" i="100"/>
  <c r="BE64" i="113"/>
  <c r="CA64" i="113" s="1"/>
  <c r="AU72" i="100"/>
  <c r="AU97" i="100"/>
  <c r="AJ90" i="100"/>
  <c r="AD72" i="100"/>
  <c r="AZ116" i="100"/>
  <c r="AD171" i="100"/>
  <c r="AT123" i="100"/>
  <c r="AF97" i="100"/>
  <c r="AY138" i="100"/>
  <c r="AM72" i="100"/>
  <c r="AX105" i="100"/>
  <c r="AX130" i="100"/>
  <c r="AW97" i="100"/>
  <c r="AP189" i="100"/>
  <c r="AV130" i="100"/>
  <c r="AF196" i="100"/>
  <c r="AT116" i="100"/>
  <c r="AY163" i="100"/>
  <c r="AR189" i="100"/>
  <c r="AV34" i="100"/>
  <c r="AO72" i="100"/>
  <c r="AN45" i="76"/>
  <c r="AO45" i="76"/>
  <c r="AJ54" i="74"/>
  <c r="AU35" i="74"/>
  <c r="AT82" i="64"/>
  <c r="BA72" i="100"/>
  <c r="AW105" i="100"/>
  <c r="AD24" i="74"/>
  <c r="AD51" i="74"/>
  <c r="AG10" i="74"/>
  <c r="AG16" i="74" s="1"/>
  <c r="AZ61" i="113"/>
  <c r="BA138" i="100"/>
  <c r="AH51" i="74"/>
  <c r="AI27" i="74"/>
  <c r="AY54" i="74"/>
  <c r="AC35" i="64"/>
  <c r="AL40" i="64"/>
  <c r="AW182" i="100"/>
  <c r="AP72" i="100"/>
  <c r="AS72" i="100"/>
  <c r="AG51" i="74"/>
  <c r="AH25" i="74"/>
  <c r="AY51" i="74"/>
  <c r="AI24" i="74"/>
  <c r="AI51" i="74"/>
  <c r="AQ45" i="76"/>
  <c r="AG9" i="76"/>
  <c r="AC10" i="74"/>
  <c r="AK47" i="76"/>
  <c r="AN46" i="76"/>
  <c r="AY9" i="76"/>
  <c r="AY14" i="76" s="1"/>
  <c r="AT72" i="66"/>
  <c r="AX47" i="76"/>
  <c r="AN24" i="76"/>
  <c r="AX45" i="76"/>
  <c r="AU48" i="76"/>
  <c r="AI50" i="74"/>
  <c r="AL47" i="76"/>
  <c r="BA47" i="76"/>
  <c r="AD47" i="76"/>
  <c r="BA48" i="76"/>
  <c r="AO46" i="76"/>
  <c r="AR45" i="76"/>
  <c r="AW45" i="76"/>
  <c r="AI9" i="76"/>
  <c r="AI15" i="76" s="1"/>
  <c r="AW47" i="76"/>
  <c r="AI45" i="76"/>
  <c r="AP45" i="76"/>
  <c r="BA45" i="76"/>
  <c r="AK45" i="76"/>
  <c r="AG45" i="76"/>
  <c r="AS45" i="76"/>
  <c r="AU45" i="76"/>
  <c r="AD45" i="76"/>
  <c r="AO47" i="76"/>
  <c r="AB45" i="76"/>
  <c r="AL23" i="76"/>
  <c r="AU9" i="76"/>
  <c r="AU13" i="76" s="1"/>
  <c r="AT23" i="76"/>
  <c r="AT31" i="76"/>
  <c r="AK24" i="76"/>
  <c r="AC24" i="76"/>
  <c r="AP21" i="76"/>
  <c r="BA37" i="76"/>
  <c r="BA21" i="76"/>
  <c r="BA29" i="76"/>
  <c r="AK21" i="76"/>
  <c r="AV21" i="76"/>
  <c r="AV29" i="76"/>
  <c r="AN21" i="76"/>
  <c r="AF21" i="76"/>
  <c r="AU23" i="76"/>
  <c r="AU31" i="76"/>
  <c r="AU29" i="76"/>
  <c r="AU21" i="76"/>
  <c r="AE21" i="76"/>
  <c r="AX29" i="76"/>
  <c r="AX21" i="76"/>
  <c r="AH21" i="76"/>
  <c r="AV47" i="76"/>
  <c r="AV31" i="76"/>
  <c r="AV23" i="76"/>
  <c r="AN47" i="76"/>
  <c r="AN23" i="76"/>
  <c r="AF47" i="76"/>
  <c r="AF23" i="76"/>
  <c r="AK23" i="76"/>
  <c r="AY23" i="76"/>
  <c r="AY39" i="76"/>
  <c r="AY31" i="76"/>
  <c r="AI23" i="76"/>
  <c r="AG23" i="76"/>
  <c r="AQ29" i="76"/>
  <c r="AQ21" i="76"/>
  <c r="AM21" i="76"/>
  <c r="AC21" i="76"/>
  <c r="AX23" i="76"/>
  <c r="AX31" i="76"/>
  <c r="BA39" i="76"/>
  <c r="BA31" i="76"/>
  <c r="BA23" i="76"/>
  <c r="AT29" i="76"/>
  <c r="AT21" i="76"/>
  <c r="AD21" i="76"/>
  <c r="AO21" i="76"/>
  <c r="AZ21" i="76"/>
  <c r="AZ29" i="76"/>
  <c r="AZ37" i="76"/>
  <c r="AR21" i="76"/>
  <c r="AR29" i="76"/>
  <c r="AJ21" i="76"/>
  <c r="AB21" i="76"/>
  <c r="AY37" i="76"/>
  <c r="AY29" i="76"/>
  <c r="AY21" i="76"/>
  <c r="AI21" i="76"/>
  <c r="AU32" i="76"/>
  <c r="AU24" i="76"/>
  <c r="AG21" i="76"/>
  <c r="AS21" i="76"/>
  <c r="AS29" i="76"/>
  <c r="AE52" i="74"/>
  <c r="AM50" i="74"/>
  <c r="AQ52" i="74"/>
  <c r="AZ47" i="76"/>
  <c r="AZ31" i="76"/>
  <c r="AZ23" i="76"/>
  <c r="AZ39" i="76"/>
  <c r="AR47" i="76"/>
  <c r="AR31" i="76"/>
  <c r="AR23" i="76"/>
  <c r="AJ47" i="76"/>
  <c r="AJ23" i="76"/>
  <c r="AB47" i="76"/>
  <c r="AB23" i="76"/>
  <c r="AP23" i="76"/>
  <c r="AW31" i="76"/>
  <c r="AW23" i="76"/>
  <c r="AD24" i="76"/>
  <c r="AC23" i="76"/>
  <c r="AM23" i="76"/>
  <c r="AQ31" i="76"/>
  <c r="AQ23" i="76"/>
  <c r="AW21" i="76"/>
  <c r="AW29" i="76"/>
  <c r="AL21" i="76"/>
  <c r="AF23" i="74"/>
  <c r="AB23" i="74"/>
  <c r="AO51" i="74"/>
  <c r="AU51" i="74"/>
  <c r="AP51" i="74"/>
  <c r="AN23" i="74"/>
  <c r="AY52" i="74"/>
  <c r="AH10" i="74"/>
  <c r="AH16" i="74" s="1"/>
  <c r="AC51" i="74"/>
  <c r="AN54" i="74"/>
  <c r="AB24" i="74"/>
  <c r="AL24" i="74"/>
  <c r="AE24" i="74"/>
  <c r="AL10" i="74"/>
  <c r="AL25" i="74"/>
  <c r="AH24" i="74"/>
  <c r="AC24" i="74"/>
  <c r="AN24" i="74"/>
  <c r="AF24" i="74"/>
  <c r="AG53" i="74"/>
  <c r="AE51" i="74"/>
  <c r="AI25" i="74"/>
  <c r="AM24" i="74"/>
  <c r="AW50" i="74"/>
  <c r="AV32" i="74"/>
  <c r="AJ51" i="74"/>
  <c r="AJ24" i="74"/>
  <c r="AY41" i="74"/>
  <c r="AY32" i="74"/>
  <c r="AY23" i="74"/>
  <c r="AZ51" i="74"/>
  <c r="AZ42" i="74"/>
  <c r="AZ24" i="74"/>
  <c r="AZ33" i="74"/>
  <c r="AP23" i="74"/>
  <c r="AK23" i="74"/>
  <c r="AC25" i="74"/>
  <c r="AC23" i="74"/>
  <c r="AV51" i="74"/>
  <c r="AV24" i="74"/>
  <c r="AV33" i="74"/>
  <c r="BA23" i="74"/>
  <c r="BA41" i="74"/>
  <c r="BA32" i="74"/>
  <c r="AO23" i="74"/>
  <c r="AU32" i="74"/>
  <c r="BA25" i="74"/>
  <c r="AR32" i="74"/>
  <c r="AR23" i="74"/>
  <c r="AV35" i="74"/>
  <c r="AP25" i="74"/>
  <c r="AQ32" i="74"/>
  <c r="AQ23" i="74"/>
  <c r="AL23" i="74"/>
  <c r="AT33" i="74"/>
  <c r="AT24" i="74"/>
  <c r="BA42" i="74"/>
  <c r="BA24" i="74"/>
  <c r="BA33" i="74"/>
  <c r="AO25" i="74"/>
  <c r="AW24" i="74"/>
  <c r="AW33" i="74"/>
  <c r="AY35" i="74"/>
  <c r="AY33" i="74"/>
  <c r="AY42" i="74"/>
  <c r="AY24" i="74"/>
  <c r="AG25" i="74"/>
  <c r="AI23" i="74"/>
  <c r="AY25" i="74"/>
  <c r="AY34" i="74"/>
  <c r="AY43" i="74"/>
  <c r="AX32" i="74"/>
  <c r="AX23" i="74"/>
  <c r="AP24" i="74"/>
  <c r="AE23" i="74"/>
  <c r="AS32" i="74"/>
  <c r="AR27" i="74"/>
  <c r="AU33" i="74"/>
  <c r="AU24" i="74"/>
  <c r="AM23" i="74"/>
  <c r="AS25" i="74"/>
  <c r="AZ41" i="74"/>
  <c r="AZ32" i="74"/>
  <c r="AZ23" i="74"/>
  <c r="AT34" i="74"/>
  <c r="AT25" i="74"/>
  <c r="AX34" i="74"/>
  <c r="AX25" i="74"/>
  <c r="AQ25" i="74"/>
  <c r="AQ34" i="74"/>
  <c r="AT23" i="74"/>
  <c r="AT32" i="74"/>
  <c r="AD23" i="74"/>
  <c r="AX33" i="74"/>
  <c r="AX24" i="74"/>
  <c r="AW34" i="74"/>
  <c r="AW25" i="74"/>
  <c r="AW23" i="74"/>
  <c r="AW32" i="74"/>
  <c r="AK25" i="74"/>
  <c r="AS24" i="74"/>
  <c r="AS33" i="74"/>
  <c r="AQ33" i="74"/>
  <c r="AQ24" i="74"/>
  <c r="AR24" i="74"/>
  <c r="AR33" i="74"/>
  <c r="BA34" i="74"/>
  <c r="AH24" i="76"/>
  <c r="AS34" i="74"/>
  <c r="AI52" i="74"/>
  <c r="AM51" i="74"/>
  <c r="AU50" i="74"/>
  <c r="AN51" i="74"/>
  <c r="AP50" i="74"/>
  <c r="AL50" i="74"/>
  <c r="AC50" i="74"/>
  <c r="AY50" i="74"/>
  <c r="AO50" i="74"/>
  <c r="BA51" i="74"/>
  <c r="AK51" i="74"/>
  <c r="AC97" i="66"/>
  <c r="AF51" i="74"/>
  <c r="AF35" i="64"/>
  <c r="AS15" i="64"/>
  <c r="AS40" i="64"/>
  <c r="AC9" i="76"/>
  <c r="AC13" i="76" s="1"/>
  <c r="AB24" i="76"/>
  <c r="AJ53" i="74"/>
  <c r="BB53" i="74"/>
  <c r="AX82" i="64"/>
  <c r="AC25" i="64"/>
  <c r="AM53" i="74"/>
  <c r="AE47" i="76"/>
  <c r="AU47" i="76"/>
  <c r="AM47" i="76"/>
  <c r="AQ47" i="76"/>
  <c r="AC40" i="64"/>
  <c r="AM25" i="74"/>
  <c r="AY47" i="76"/>
  <c r="AI47" i="76"/>
  <c r="D20" i="112"/>
  <c r="AP59" i="66"/>
  <c r="AR72" i="66"/>
  <c r="AS72" i="66"/>
  <c r="AW14" i="66"/>
  <c r="AW44" i="66" s="1"/>
  <c r="AW57" i="66" s="1"/>
  <c r="AG14" i="66"/>
  <c r="AG44" i="66" s="1"/>
  <c r="AG57" i="66" s="1"/>
  <c r="AB14" i="66"/>
  <c r="AB44" i="66" s="1"/>
  <c r="F21" i="112"/>
  <c r="AO14" i="66"/>
  <c r="AO44" i="66" s="1"/>
  <c r="AO57" i="66" s="1"/>
  <c r="AZ14" i="66"/>
  <c r="AZ44" i="66" s="1"/>
  <c r="AZ96" i="66" s="1"/>
  <c r="AJ14" i="66"/>
  <c r="AJ44" i="66" s="1"/>
  <c r="AY98" i="66"/>
  <c r="AI14" i="66"/>
  <c r="AI44" i="66" s="1"/>
  <c r="AY182" i="100"/>
  <c r="AY116" i="100"/>
  <c r="AY149" i="100"/>
  <c r="AY83" i="100"/>
  <c r="AI182" i="100"/>
  <c r="AI83" i="100"/>
  <c r="AX83" i="100"/>
  <c r="AW83" i="100"/>
  <c r="AG83" i="100"/>
  <c r="AZ83" i="100"/>
  <c r="AB83" i="100"/>
  <c r="AZ50" i="74"/>
  <c r="AJ50" i="74"/>
  <c r="AF25" i="74"/>
  <c r="AN53" i="74"/>
  <c r="AF53" i="74"/>
  <c r="AP52" i="74"/>
  <c r="AH43" i="66"/>
  <c r="AH56" i="66" s="1"/>
  <c r="AH6" i="66"/>
  <c r="AH53" i="74"/>
  <c r="AK50" i="74"/>
  <c r="AU182" i="100"/>
  <c r="AE83" i="100"/>
  <c r="AL83" i="100"/>
  <c r="AD83" i="100"/>
  <c r="AB182" i="100"/>
  <c r="AV50" i="74"/>
  <c r="AF50" i="74"/>
  <c r="AB25" i="74"/>
  <c r="AS54" i="74"/>
  <c r="AC54" i="74"/>
  <c r="AD6" i="66"/>
  <c r="AL52" i="74"/>
  <c r="BA83" i="100"/>
  <c r="AK83" i="100"/>
  <c r="AC83" i="100"/>
  <c r="AV83" i="100"/>
  <c r="AR83" i="100"/>
  <c r="AN83" i="100"/>
  <c r="AC72" i="100"/>
  <c r="AC34" i="100"/>
  <c r="AR50" i="74"/>
  <c r="AB50" i="74"/>
  <c r="AN25" i="74"/>
  <c r="AG50" i="74"/>
  <c r="AT52" i="74"/>
  <c r="AH52" i="74"/>
  <c r="AX6" i="66"/>
  <c r="BA50" i="74"/>
  <c r="AM182" i="100"/>
  <c r="AM83" i="100"/>
  <c r="AT83" i="100"/>
  <c r="AP83" i="100"/>
  <c r="AH83" i="100"/>
  <c r="AZ182" i="100"/>
  <c r="AY34" i="100"/>
  <c r="AN50" i="74"/>
  <c r="AJ25" i="74"/>
  <c r="AO54" i="74"/>
  <c r="AD54" i="74"/>
  <c r="AX52" i="74"/>
  <c r="AD52" i="74"/>
  <c r="AS50" i="74"/>
  <c r="AO43" i="66"/>
  <c r="AO56" i="66" s="1"/>
  <c r="AO6" i="66"/>
  <c r="BA43" i="66"/>
  <c r="AF43" i="66"/>
  <c r="AF95" i="66" s="1"/>
  <c r="AW43" i="66"/>
  <c r="AR43" i="66"/>
  <c r="AR6" i="66"/>
  <c r="AB43" i="66"/>
  <c r="AB56" i="66" s="1"/>
  <c r="AS43" i="66"/>
  <c r="AS6" i="66"/>
  <c r="AC43" i="66"/>
  <c r="AC6" i="66"/>
  <c r="AU68" i="65"/>
  <c r="AX73" i="65"/>
  <c r="AV68" i="65"/>
  <c r="AS73" i="65"/>
  <c r="AP97" i="65"/>
  <c r="AR57" i="65"/>
  <c r="BA73" i="65"/>
  <c r="AC57" i="65"/>
  <c r="AX57" i="65"/>
  <c r="AB57" i="65"/>
  <c r="AU57" i="65"/>
  <c r="BC92" i="65"/>
  <c r="AL43" i="65"/>
  <c r="AL55" i="65" s="1"/>
  <c r="BB73" i="65"/>
  <c r="AD43" i="65"/>
  <c r="AF57" i="65"/>
  <c r="BB90" i="65"/>
  <c r="AT50" i="66"/>
  <c r="AT63" i="66" s="1"/>
  <c r="AD50" i="66"/>
  <c r="AD63" i="66" s="1"/>
  <c r="AK96" i="65"/>
  <c r="AH48" i="66"/>
  <c r="BB57" i="65"/>
  <c r="AV50" i="66"/>
  <c r="AV63" i="66" s="1"/>
  <c r="AN49" i="66"/>
  <c r="AV92" i="65"/>
  <c r="AR68" i="65"/>
  <c r="BB68" i="65"/>
  <c r="AW73" i="65"/>
  <c r="AL57" i="65"/>
  <c r="AW68" i="65"/>
  <c r="AM57" i="65"/>
  <c r="BA57" i="65"/>
  <c r="BB97" i="65"/>
  <c r="BA81" i="65"/>
  <c r="AG50" i="66"/>
  <c r="AR49" i="66"/>
  <c r="AR101" i="66" s="1"/>
  <c r="AJ57" i="65"/>
  <c r="AG92" i="65"/>
  <c r="AW49" i="66"/>
  <c r="AY81" i="65"/>
  <c r="AY93" i="65"/>
  <c r="AY57" i="65"/>
  <c r="AM93" i="65"/>
  <c r="AG57" i="65"/>
  <c r="AT97" i="65"/>
  <c r="F8" i="112"/>
  <c r="F9" i="112"/>
  <c r="BB81" i="65"/>
  <c r="AC43" i="65"/>
  <c r="AC55" i="65" s="1"/>
  <c r="AR43" i="65"/>
  <c r="AB43" i="65"/>
  <c r="AW50" i="66"/>
  <c r="AF96" i="65"/>
  <c r="AR73" i="65"/>
  <c r="AR61" i="65"/>
  <c r="AZ47" i="65"/>
  <c r="AJ47" i="65"/>
  <c r="AU97" i="65"/>
  <c r="AU73" i="65"/>
  <c r="AU61" i="65"/>
  <c r="AY49" i="66"/>
  <c r="BC50" i="66"/>
  <c r="BC76" i="66" s="1"/>
  <c r="AM50" i="66"/>
  <c r="AH49" i="66"/>
  <c r="AT47" i="65"/>
  <c r="AS97" i="65"/>
  <c r="BA47" i="65"/>
  <c r="AO47" i="65"/>
  <c r="AP95" i="65" s="1"/>
  <c r="AK47" i="65"/>
  <c r="AL95" i="65" s="1"/>
  <c r="AY47" i="65"/>
  <c r="AI47" i="65"/>
  <c r="AJ95" i="65" s="1"/>
  <c r="AO50" i="66"/>
  <c r="AP102" i="66" s="1"/>
  <c r="AN61" i="65"/>
  <c r="AJ49" i="66"/>
  <c r="AK101" i="66" s="1"/>
  <c r="AB49" i="66"/>
  <c r="AV47" i="65"/>
  <c r="AF47" i="65"/>
  <c r="AR50" i="66"/>
  <c r="AR63" i="66" s="1"/>
  <c r="AJ50" i="66"/>
  <c r="AJ63" i="66" s="1"/>
  <c r="AQ73" i="65"/>
  <c r="BA61" i="65"/>
  <c r="AM60" i="65"/>
  <c r="D12" i="112"/>
  <c r="AP96" i="65"/>
  <c r="AT61" i="65"/>
  <c r="AD47" i="65"/>
  <c r="AW72" i="65"/>
  <c r="AM47" i="65"/>
  <c r="AM95" i="65" s="1"/>
  <c r="AP61" i="65"/>
  <c r="AO61" i="65"/>
  <c r="AR47" i="65"/>
  <c r="AB47" i="65"/>
  <c r="AM97" i="65"/>
  <c r="AM61" i="65"/>
  <c r="AY50" i="66"/>
  <c r="AY63" i="66" s="1"/>
  <c r="AQ50" i="66"/>
  <c r="AQ63" i="66" s="1"/>
  <c r="AI50" i="66"/>
  <c r="AI63" i="66" s="1"/>
  <c r="AT60" i="65"/>
  <c r="BB61" i="65"/>
  <c r="AW61" i="65"/>
  <c r="AS61" i="65"/>
  <c r="AS47" i="65"/>
  <c r="AC47" i="65"/>
  <c r="AZ72" i="65"/>
  <c r="BA50" i="66"/>
  <c r="AC50" i="66"/>
  <c r="AV97" i="65"/>
  <c r="AV61" i="65"/>
  <c r="AN47" i="65"/>
  <c r="AN59" i="65" s="1"/>
  <c r="AY61" i="65"/>
  <c r="AU72" i="65"/>
  <c r="AE96" i="65"/>
  <c r="F12" i="112"/>
  <c r="AD49" i="66"/>
  <c r="AE101" i="66" s="1"/>
  <c r="AL61" i="65"/>
  <c r="AW47" i="65"/>
  <c r="AW59" i="65" s="1"/>
  <c r="AG47" i="65"/>
  <c r="BC48" i="66"/>
  <c r="BC100" i="66" s="1"/>
  <c r="AU47" i="65"/>
  <c r="AQ47" i="65"/>
  <c r="AE47" i="65"/>
  <c r="AC60" i="65"/>
  <c r="AZ63" i="64"/>
  <c r="AY77" i="64"/>
  <c r="AY63" i="64"/>
  <c r="AY35" i="64"/>
  <c r="AY49" i="64"/>
  <c r="AY15" i="64"/>
  <c r="AI35" i="64"/>
  <c r="AI77" i="64"/>
  <c r="AI15" i="64"/>
  <c r="AI24" i="64" s="1"/>
  <c r="AM82" i="64"/>
  <c r="AM40" i="64"/>
  <c r="AP35" i="64"/>
  <c r="AS49" i="64"/>
  <c r="AZ49" i="64"/>
  <c r="AV35" i="64"/>
  <c r="AN82" i="64"/>
  <c r="AU49" i="64"/>
  <c r="AU35" i="64"/>
  <c r="AU15" i="64"/>
  <c r="AU21" i="64" s="1"/>
  <c r="AE15" i="64"/>
  <c r="AE21" i="64" s="1"/>
  <c r="AQ82" i="64"/>
  <c r="AQ54" i="64"/>
  <c r="AQ40" i="64"/>
  <c r="AT77" i="64"/>
  <c r="AD77" i="64"/>
  <c r="AD35" i="64"/>
  <c r="AD15" i="64"/>
  <c r="AD87" i="64" s="1"/>
  <c r="AO40" i="64"/>
  <c r="AR82" i="64"/>
  <c r="AR54" i="64"/>
  <c r="AR40" i="64"/>
  <c r="AL77" i="64"/>
  <c r="AL35" i="64"/>
  <c r="AL15" i="64"/>
  <c r="AZ77" i="64"/>
  <c r="AV49" i="64"/>
  <c r="AZ68" i="64"/>
  <c r="AJ40" i="64"/>
  <c r="AQ35" i="64"/>
  <c r="BA35" i="64"/>
  <c r="AB82" i="64"/>
  <c r="AY82" i="64"/>
  <c r="AY68" i="64"/>
  <c r="AY54" i="64"/>
  <c r="AY40" i="64"/>
  <c r="AE40" i="64"/>
  <c r="AX49" i="64"/>
  <c r="AX35" i="64"/>
  <c r="AH35" i="64"/>
  <c r="AP82" i="64"/>
  <c r="AW82" i="64"/>
  <c r="AW54" i="64"/>
  <c r="AW40" i="64"/>
  <c r="AR49" i="64"/>
  <c r="AV82" i="64"/>
  <c r="AV54" i="64"/>
  <c r="AV40" i="64"/>
  <c r="AF82" i="64"/>
  <c r="AF40" i="64"/>
  <c r="AM77" i="64"/>
  <c r="AO15" i="64"/>
  <c r="AP87" i="64" s="1"/>
  <c r="AX70" i="66"/>
  <c r="BD83" i="66"/>
  <c r="BD57" i="66"/>
  <c r="AZ56" i="66"/>
  <c r="BC95" i="65"/>
  <c r="AR24" i="64"/>
  <c r="AC22" i="64"/>
  <c r="AR28" i="64"/>
  <c r="AY42" i="113"/>
  <c r="BC11" i="113"/>
  <c r="AU11" i="113"/>
  <c r="AM11" i="113"/>
  <c r="AE11" i="113"/>
  <c r="BB11" i="113"/>
  <c r="AT11" i="113"/>
  <c r="AL11" i="113"/>
  <c r="AD11" i="113"/>
  <c r="AW11" i="113"/>
  <c r="AN11" i="113"/>
  <c r="BA11" i="113"/>
  <c r="AS11" i="113"/>
  <c r="AK11" i="113"/>
  <c r="AC11" i="113"/>
  <c r="AJ11" i="113"/>
  <c r="AA11" i="113"/>
  <c r="AZ11" i="113"/>
  <c r="AR11" i="113"/>
  <c r="AB11" i="113"/>
  <c r="AG11" i="113"/>
  <c r="BD11" i="113"/>
  <c r="AY11" i="113"/>
  <c r="AQ11" i="113"/>
  <c r="AI11" i="113"/>
  <c r="BE11" i="113"/>
  <c r="CA11" i="113" s="1"/>
  <c r="AO11" i="113"/>
  <c r="AV11" i="113"/>
  <c r="AX11" i="113"/>
  <c r="AP11" i="113"/>
  <c r="AH11" i="113"/>
  <c r="AF11" i="113"/>
  <c r="AZ26" i="64"/>
  <c r="AW90" i="65"/>
  <c r="AI64" i="100"/>
  <c r="BC72" i="65"/>
  <c r="BC84" i="65"/>
  <c r="AF29" i="64"/>
  <c r="AY64" i="100"/>
  <c r="AX5" i="66"/>
  <c r="AG43" i="65"/>
  <c r="AG55" i="65" s="1"/>
  <c r="AT32" i="76"/>
  <c r="AV32" i="76"/>
  <c r="AQ10" i="74"/>
  <c r="AQ16" i="74" s="1"/>
  <c r="AQ35" i="74"/>
  <c r="AB54" i="74"/>
  <c r="AT67" i="65"/>
  <c r="BC38" i="76"/>
  <c r="BB38" i="76"/>
  <c r="BB22" i="76"/>
  <c r="BC22" i="76"/>
  <c r="BB24" i="76"/>
  <c r="BC24" i="76"/>
  <c r="AR22" i="64"/>
  <c r="BB40" i="76"/>
  <c r="BC40" i="76"/>
  <c r="AM24" i="76"/>
  <c r="BA32" i="76"/>
  <c r="BB32" i="76"/>
  <c r="BC32" i="76"/>
  <c r="BA9" i="76"/>
  <c r="BB46" i="76"/>
  <c r="BC30" i="76"/>
  <c r="BB30" i="76"/>
  <c r="AL24" i="76"/>
  <c r="AR29" i="64"/>
  <c r="AR30" i="64"/>
  <c r="AR21" i="64"/>
  <c r="AR27" i="64"/>
  <c r="AR31" i="64"/>
  <c r="AT24" i="76"/>
  <c r="AR25" i="64"/>
  <c r="AR26" i="64"/>
  <c r="AF27" i="64"/>
  <c r="AL53" i="74"/>
  <c r="AV36" i="74"/>
  <c r="AK10" i="74"/>
  <c r="AK15" i="74" s="1"/>
  <c r="AW54" i="74"/>
  <c r="AQ24" i="76"/>
  <c r="AD64" i="100"/>
  <c r="AE48" i="76"/>
  <c r="AF48" i="76"/>
  <c r="AR64" i="100"/>
  <c r="AJ64" i="100"/>
  <c r="AC14" i="74"/>
  <c r="AC15" i="74"/>
  <c r="AC42" i="113"/>
  <c r="AC18" i="74"/>
  <c r="AC16" i="74"/>
  <c r="AP24" i="76"/>
  <c r="AZ53" i="74"/>
  <c r="F20" i="112"/>
  <c r="AY53" i="74"/>
  <c r="AF26" i="64"/>
  <c r="AF24" i="64"/>
  <c r="AP53" i="74"/>
  <c r="AL48" i="76"/>
  <c r="AK26" i="74"/>
  <c r="AJ24" i="76"/>
  <c r="AW32" i="76"/>
  <c r="AQ48" i="76"/>
  <c r="AU54" i="74"/>
  <c r="AP48" i="76"/>
  <c r="AF22" i="64"/>
  <c r="AO10" i="74"/>
  <c r="AO42" i="113" s="1"/>
  <c r="AQ32" i="76"/>
  <c r="AF25" i="64"/>
  <c r="AF28" i="64"/>
  <c r="AJ48" i="76"/>
  <c r="AV48" i="76"/>
  <c r="AS32" i="76"/>
  <c r="AE13" i="76"/>
  <c r="AE49" i="113"/>
  <c r="AE16" i="76"/>
  <c r="AE15" i="76"/>
  <c r="AE14" i="76"/>
  <c r="AF31" i="64"/>
  <c r="AK54" i="74"/>
  <c r="AO9" i="76"/>
  <c r="AO15" i="76" s="1"/>
  <c r="AG48" i="76"/>
  <c r="AE27" i="74"/>
  <c r="AZ24" i="76"/>
  <c r="AV24" i="76"/>
  <c r="AE24" i="76"/>
  <c r="AS24" i="76"/>
  <c r="AN9" i="76"/>
  <c r="AN13" i="76" s="1"/>
  <c r="AF30" i="64"/>
  <c r="AF23" i="64"/>
  <c r="AV53" i="74"/>
  <c r="AT48" i="76"/>
  <c r="AW48" i="76"/>
  <c r="AW24" i="76"/>
  <c r="AW50" i="100"/>
  <c r="AD48" i="76"/>
  <c r="AW9" i="76"/>
  <c r="AW14" i="76" s="1"/>
  <c r="AS48" i="76"/>
  <c r="AS27" i="74"/>
  <c r="BA27" i="74"/>
  <c r="AV27" i="74"/>
  <c r="AX35" i="74"/>
  <c r="AU27" i="74"/>
  <c r="AY44" i="74"/>
  <c r="AH27" i="74"/>
  <c r="AN27" i="74"/>
  <c r="AT27" i="74"/>
  <c r="AV54" i="74"/>
  <c r="AD27" i="74"/>
  <c r="AX27" i="74"/>
  <c r="AO27" i="74"/>
  <c r="AB27" i="74"/>
  <c r="AZ44" i="74"/>
  <c r="AY27" i="74"/>
  <c r="AM27" i="74"/>
  <c r="AC27" i="74"/>
  <c r="AI24" i="76"/>
  <c r="BB83" i="65"/>
  <c r="AW27" i="74"/>
  <c r="AF27" i="74"/>
  <c r="AY13" i="76"/>
  <c r="AY49" i="113"/>
  <c r="AY24" i="76"/>
  <c r="AS87" i="64"/>
  <c r="AI54" i="74"/>
  <c r="AF54" i="74"/>
  <c r="AY32" i="76"/>
  <c r="AS23" i="76"/>
  <c r="AS22" i="64"/>
  <c r="AS9" i="76"/>
  <c r="AS49" i="113" s="1"/>
  <c r="AQ27" i="74"/>
  <c r="AS31" i="76"/>
  <c r="AU53" i="74"/>
  <c r="AR53" i="74"/>
  <c r="AW26" i="74"/>
  <c r="AM39" i="100"/>
  <c r="AB50" i="100"/>
  <c r="AU64" i="100"/>
  <c r="AT36" i="74"/>
  <c r="BC36" i="74"/>
  <c r="BB36" i="74"/>
  <c r="BB45" i="74"/>
  <c r="BC45" i="74"/>
  <c r="AY18" i="74"/>
  <c r="AR10" i="74"/>
  <c r="AR35" i="74"/>
  <c r="BA36" i="74"/>
  <c r="AJ27" i="74"/>
  <c r="AR54" i="74"/>
  <c r="AF24" i="76"/>
  <c r="AO24" i="76"/>
  <c r="BB27" i="74"/>
  <c r="BB59" i="64"/>
  <c r="AG42" i="113"/>
  <c r="AD53" i="74"/>
  <c r="AG15" i="74"/>
  <c r="BA45" i="74"/>
  <c r="AX54" i="74"/>
  <c r="AD10" i="74"/>
  <c r="AH26" i="74"/>
  <c r="BC26" i="74"/>
  <c r="BB26" i="74"/>
  <c r="AO48" i="76"/>
  <c r="AY45" i="74"/>
  <c r="AE53" i="74"/>
  <c r="BB44" i="74"/>
  <c r="BC44" i="74"/>
  <c r="AK27" i="74"/>
  <c r="AG27" i="74"/>
  <c r="AI13" i="76"/>
  <c r="AI14" i="76"/>
  <c r="AF64" i="100"/>
  <c r="AC53" i="74"/>
  <c r="AQ57" i="100"/>
  <c r="AT47" i="76"/>
  <c r="AG64" i="100"/>
  <c r="AL18" i="74"/>
  <c r="AL42" i="113"/>
  <c r="AL16" i="74"/>
  <c r="AL17" i="74"/>
  <c r="AL27" i="74"/>
  <c r="AG24" i="76"/>
  <c r="AH54" i="74"/>
  <c r="BC83" i="65"/>
  <c r="AQ54" i="74"/>
  <c r="AG18" i="74"/>
  <c r="AM54" i="74"/>
  <c r="AZ40" i="76"/>
  <c r="AX36" i="74"/>
  <c r="AT35" i="74"/>
  <c r="AZ32" i="76"/>
  <c r="F19" i="112"/>
  <c r="AT53" i="74"/>
  <c r="AS27" i="64"/>
  <c r="AS30" i="64"/>
  <c r="AR59" i="64"/>
  <c r="F11" i="112"/>
  <c r="AG54" i="74"/>
  <c r="AN10" i="74"/>
  <c r="AN16" i="74" s="1"/>
  <c r="AL54" i="74"/>
  <c r="AH18" i="74"/>
  <c r="AT10" i="74"/>
  <c r="AZ48" i="76"/>
  <c r="AB48" i="76"/>
  <c r="AJ22" i="76"/>
  <c r="AF22" i="76"/>
  <c r="BA30" i="76"/>
  <c r="BA22" i="76"/>
  <c r="BA38" i="76"/>
  <c r="AP22" i="76"/>
  <c r="AR24" i="76"/>
  <c r="AR32" i="76"/>
  <c r="AG49" i="113"/>
  <c r="AG14" i="76"/>
  <c r="AG17" i="76" s="1"/>
  <c r="AG16" i="76"/>
  <c r="AG15" i="76"/>
  <c r="AG13" i="76"/>
  <c r="AU30" i="76"/>
  <c r="AC22" i="76"/>
  <c r="AY22" i="76"/>
  <c r="AS30" i="76"/>
  <c r="BA40" i="76"/>
  <c r="AD22" i="76"/>
  <c r="AT30" i="76"/>
  <c r="AT22" i="76"/>
  <c r="AQ30" i="76"/>
  <c r="AQ22" i="76"/>
  <c r="AZ36" i="74"/>
  <c r="AE22" i="76"/>
  <c r="AI22" i="76"/>
  <c r="AY30" i="76"/>
  <c r="AZ38" i="76"/>
  <c r="AZ30" i="76"/>
  <c r="AZ22" i="76"/>
  <c r="AB22" i="76"/>
  <c r="AV30" i="76"/>
  <c r="AV22" i="76"/>
  <c r="AH22" i="76"/>
  <c r="AX30" i="76"/>
  <c r="AX22" i="76"/>
  <c r="AM22" i="76"/>
  <c r="AW22" i="76"/>
  <c r="AY38" i="76"/>
  <c r="AR30" i="76"/>
  <c r="AR22" i="76"/>
  <c r="AK9" i="76"/>
  <c r="AK22" i="76"/>
  <c r="AL22" i="76"/>
  <c r="AX32" i="76"/>
  <c r="AX24" i="76"/>
  <c r="AN22" i="76"/>
  <c r="AO22" i="76"/>
  <c r="AY40" i="76"/>
  <c r="AG22" i="76"/>
  <c r="AU22" i="76"/>
  <c r="AW30" i="76"/>
  <c r="AS22" i="76"/>
  <c r="AH42" i="113"/>
  <c r="AY15" i="74"/>
  <c r="AW35" i="74"/>
  <c r="AY16" i="74"/>
  <c r="AB26" i="74"/>
  <c r="AN26" i="74"/>
  <c r="AX53" i="74"/>
  <c r="AH15" i="74"/>
  <c r="AI26" i="74"/>
  <c r="AR26" i="74"/>
  <c r="AX26" i="74"/>
  <c r="AJ26" i="74"/>
  <c r="BA54" i="74"/>
  <c r="AH17" i="74"/>
  <c r="AH14" i="74"/>
  <c r="AZ54" i="74"/>
  <c r="AP27" i="74"/>
  <c r="AS36" i="74"/>
  <c r="AP26" i="74"/>
  <c r="AE10" i="74"/>
  <c r="AE17" i="74" s="1"/>
  <c r="AQ26" i="74"/>
  <c r="AC26" i="74"/>
  <c r="AU26" i="74"/>
  <c r="AP54" i="74"/>
  <c r="AZ27" i="74"/>
  <c r="AT26" i="74"/>
  <c r="AF26" i="74"/>
  <c r="AM26" i="74"/>
  <c r="AG26" i="74"/>
  <c r="AD26" i="74"/>
  <c r="AL26" i="74"/>
  <c r="AB53" i="74"/>
  <c r="AH55" i="74"/>
  <c r="AZ26" i="74"/>
  <c r="AE26" i="74"/>
  <c r="AR36" i="74"/>
  <c r="AU36" i="74"/>
  <c r="AY26" i="74"/>
  <c r="AV26" i="74"/>
  <c r="AW36" i="74"/>
  <c r="AO26" i="74"/>
  <c r="AY36" i="74"/>
  <c r="AQ36" i="74"/>
  <c r="AF10" i="74"/>
  <c r="AW10" i="74"/>
  <c r="AW42" i="113" s="1"/>
  <c r="AW53" i="74"/>
  <c r="AG14" i="74"/>
  <c r="AG17" i="74"/>
  <c r="AM9" i="76"/>
  <c r="AM48" i="76"/>
  <c r="AN48" i="76"/>
  <c r="AZ10" i="74"/>
  <c r="AZ25" i="74"/>
  <c r="AZ34" i="74"/>
  <c r="AZ43" i="74"/>
  <c r="AV10" i="74"/>
  <c r="AV34" i="74"/>
  <c r="AV25" i="74"/>
  <c r="AB10" i="74"/>
  <c r="AB18" i="74" s="1"/>
  <c r="AU25" i="74"/>
  <c r="AU34" i="74"/>
  <c r="AS35" i="74"/>
  <c r="AS26" i="74"/>
  <c r="AR34" i="74"/>
  <c r="AR25" i="74"/>
  <c r="AI48" i="76"/>
  <c r="AH48" i="76"/>
  <c r="BA44" i="74"/>
  <c r="BA35" i="74"/>
  <c r="BA26" i="74"/>
  <c r="AL15" i="74"/>
  <c r="AC17" i="74"/>
  <c r="AL14" i="74"/>
  <c r="AY17" i="74"/>
  <c r="AY14" i="74"/>
  <c r="AC48" i="76"/>
  <c r="AY48" i="76"/>
  <c r="AX48" i="76"/>
  <c r="AS10" i="74"/>
  <c r="AS53" i="74"/>
  <c r="AX57" i="66"/>
  <c r="AI10" i="74"/>
  <c r="AI53" i="74"/>
  <c r="AS25" i="64"/>
  <c r="AS28" i="64"/>
  <c r="AS23" i="64"/>
  <c r="AS24" i="64"/>
  <c r="AS21" i="64"/>
  <c r="AS29" i="64"/>
  <c r="BA10" i="74"/>
  <c r="BA53" i="74"/>
  <c r="AR48" i="76"/>
  <c r="AM10" i="74"/>
  <c r="AM52" i="74"/>
  <c r="AZ9" i="76"/>
  <c r="AZ14" i="76" s="1"/>
  <c r="AZ46" i="76"/>
  <c r="AD46" i="76"/>
  <c r="AD9" i="76"/>
  <c r="AE49" i="76" s="1"/>
  <c r="AE46" i="76"/>
  <c r="AT46" i="76"/>
  <c r="AT9" i="76"/>
  <c r="AU46" i="76"/>
  <c r="AF46" i="76"/>
  <c r="AG46" i="76"/>
  <c r="AF9" i="76"/>
  <c r="AF49" i="113" s="1"/>
  <c r="AH46" i="76"/>
  <c r="AH9" i="76"/>
  <c r="AH14" i="76" s="1"/>
  <c r="AI46" i="76"/>
  <c r="AX46" i="76"/>
  <c r="BD41" i="76"/>
  <c r="AY46" i="76"/>
  <c r="AJ9" i="76"/>
  <c r="AJ16" i="76" s="1"/>
  <c r="AJ46" i="76"/>
  <c r="AB9" i="76"/>
  <c r="AB46" i="76"/>
  <c r="AC46" i="76"/>
  <c r="AQ46" i="76"/>
  <c r="AQ9" i="76"/>
  <c r="AQ13" i="76" s="1"/>
  <c r="AR9" i="76"/>
  <c r="AR13" i="76" s="1"/>
  <c r="AR46" i="76"/>
  <c r="AS46" i="76"/>
  <c r="BD25" i="76"/>
  <c r="AK46" i="76"/>
  <c r="AL46" i="76"/>
  <c r="AM46" i="76"/>
  <c r="AL9" i="76"/>
  <c r="AL13" i="76" s="1"/>
  <c r="AU52" i="74"/>
  <c r="AU10" i="74"/>
  <c r="AU42" i="113" s="1"/>
  <c r="AV46" i="76"/>
  <c r="AW46" i="76"/>
  <c r="AV9" i="76"/>
  <c r="BA46" i="76"/>
  <c r="AP46" i="76"/>
  <c r="BD33" i="76"/>
  <c r="BC82" i="66"/>
  <c r="AJ57" i="66"/>
  <c r="AT57" i="66"/>
  <c r="AP57" i="66"/>
  <c r="AJ52" i="74"/>
  <c r="AK52" i="74"/>
  <c r="AN52" i="74"/>
  <c r="AO52" i="74"/>
  <c r="AB52" i="74"/>
  <c r="AC52" i="74"/>
  <c r="AF52" i="74"/>
  <c r="AG52" i="74"/>
  <c r="AZ52" i="74"/>
  <c r="BA52" i="74"/>
  <c r="AZ82" i="66"/>
  <c r="AZ69" i="66"/>
  <c r="AR52" i="74"/>
  <c r="AS52" i="74"/>
  <c r="AV52" i="74"/>
  <c r="AW52" i="74"/>
  <c r="AJ10" i="74"/>
  <c r="AC56" i="66"/>
  <c r="AB95" i="66"/>
  <c r="BA82" i="66"/>
  <c r="BA95" i="66"/>
  <c r="D26" i="112"/>
  <c r="AX71" i="65"/>
  <c r="BA43" i="65"/>
  <c r="BA67" i="65" s="1"/>
  <c r="AI43" i="65"/>
  <c r="AI55" i="65" s="1"/>
  <c r="AM43" i="65"/>
  <c r="AE43" i="65"/>
  <c r="AE91" i="65" s="1"/>
  <c r="AK43" i="65"/>
  <c r="AY43" i="65"/>
  <c r="AY67" i="65" s="1"/>
  <c r="BC43" i="65"/>
  <c r="BC50" i="65" s="1"/>
  <c r="BC31" i="113" s="1"/>
  <c r="AJ43" i="65"/>
  <c r="AQ48" i="66"/>
  <c r="AQ74" i="66" s="1"/>
  <c r="AR48" i="66"/>
  <c r="AR74" i="66" s="1"/>
  <c r="AV59" i="65"/>
  <c r="AS48" i="66"/>
  <c r="AS61" i="66" s="1"/>
  <c r="AU48" i="66"/>
  <c r="AU61" i="66" s="1"/>
  <c r="AB95" i="65"/>
  <c r="AY48" i="66"/>
  <c r="AY74" i="66" s="1"/>
  <c r="AZ48" i="66"/>
  <c r="AZ61" i="66" s="1"/>
  <c r="AG63" i="66"/>
  <c r="AD48" i="66"/>
  <c r="AE48" i="66"/>
  <c r="AE61" i="66" s="1"/>
  <c r="AY83" i="65"/>
  <c r="AY95" i="65"/>
  <c r="AY71" i="65"/>
  <c r="AP63" i="66"/>
  <c r="AF48" i="66"/>
  <c r="AF100" i="66" s="1"/>
  <c r="AW48" i="66"/>
  <c r="AW74" i="66" s="1"/>
  <c r="AB48" i="66"/>
  <c r="AB61" i="66" s="1"/>
  <c r="AC48" i="66"/>
  <c r="AC61" i="66" s="1"/>
  <c r="AL48" i="66"/>
  <c r="AL61" i="66" s="1"/>
  <c r="AN48" i="66"/>
  <c r="AN61" i="66" s="1"/>
  <c r="AQ62" i="66"/>
  <c r="AJ48" i="66"/>
  <c r="AJ61" i="66" s="1"/>
  <c r="AK48" i="66"/>
  <c r="BB59" i="65"/>
  <c r="AT95" i="65"/>
  <c r="AD28" i="64"/>
  <c r="AD24" i="64"/>
  <c r="AE27" i="64"/>
  <c r="AP21" i="64"/>
  <c r="AO31" i="64"/>
  <c r="AO27" i="64"/>
  <c r="AO21" i="64"/>
  <c r="AO22" i="64"/>
  <c r="AO30" i="64"/>
  <c r="AO24" i="64"/>
  <c r="AO23" i="64"/>
  <c r="AO29" i="64"/>
  <c r="AO25" i="64"/>
  <c r="AO28" i="64"/>
  <c r="AI29" i="64"/>
  <c r="AS59" i="64"/>
  <c r="AL31" i="64"/>
  <c r="AL30" i="64"/>
  <c r="AL27" i="64"/>
  <c r="AL24" i="64"/>
  <c r="AL22" i="64"/>
  <c r="AL26" i="64"/>
  <c r="AL29" i="64"/>
  <c r="AL28" i="64"/>
  <c r="AL25" i="64"/>
  <c r="AL23" i="64"/>
  <c r="AY27" i="64"/>
  <c r="AP31" i="64"/>
  <c r="AP24" i="64"/>
  <c r="AP26" i="64"/>
  <c r="AP29" i="64"/>
  <c r="AP28" i="64"/>
  <c r="AP27" i="64"/>
  <c r="AP25" i="64"/>
  <c r="AP30" i="64"/>
  <c r="AP23" i="64"/>
  <c r="AP22" i="64"/>
  <c r="AZ59" i="64"/>
  <c r="AL21" i="64"/>
  <c r="AU31" i="64"/>
  <c r="AU30" i="64"/>
  <c r="BB74" i="66"/>
  <c r="AY55" i="74"/>
  <c r="BD46" i="74"/>
  <c r="AP15" i="74"/>
  <c r="BD37" i="74"/>
  <c r="AB55" i="65"/>
  <c r="AK55" i="65"/>
  <c r="AO55" i="65"/>
  <c r="AN55" i="65"/>
  <c r="AT16" i="74"/>
  <c r="AT42" i="113"/>
  <c r="AV17" i="74"/>
  <c r="AV42" i="113"/>
  <c r="BB55" i="74"/>
  <c r="BA42" i="113"/>
  <c r="AZ42" i="113"/>
  <c r="AX18" i="74"/>
  <c r="AX42" i="113"/>
  <c r="AK16" i="74"/>
  <c r="AW13" i="76"/>
  <c r="AV15" i="74"/>
  <c r="AO14" i="74"/>
  <c r="AO17" i="74"/>
  <c r="AO18" i="74"/>
  <c r="BA14" i="76"/>
  <c r="AK18" i="74"/>
  <c r="AK17" i="74"/>
  <c r="AL55" i="74"/>
  <c r="AO13" i="76"/>
  <c r="AO16" i="74"/>
  <c r="AN14" i="74"/>
  <c r="AN49" i="113"/>
  <c r="AG25" i="76"/>
  <c r="AK14" i="74"/>
  <c r="AK42" i="113"/>
  <c r="AP55" i="74"/>
  <c r="AO15" i="74"/>
  <c r="AO14" i="76"/>
  <c r="AW16" i="76"/>
  <c r="AX15" i="74"/>
  <c r="AY46" i="74"/>
  <c r="AR14" i="74"/>
  <c r="AN15" i="74"/>
  <c r="AO49" i="113"/>
  <c r="AO16" i="76"/>
  <c r="AW49" i="113"/>
  <c r="AN42" i="113"/>
  <c r="AT37" i="74"/>
  <c r="AO49" i="76"/>
  <c r="AN14" i="76"/>
  <c r="AN15" i="76"/>
  <c r="AN16" i="76"/>
  <c r="AZ14" i="74"/>
  <c r="AV18" i="74"/>
  <c r="AO55" i="74"/>
  <c r="AN55" i="74"/>
  <c r="AN17" i="74"/>
  <c r="AV16" i="74"/>
  <c r="AV14" i="74"/>
  <c r="AN18" i="74"/>
  <c r="AG19" i="74"/>
  <c r="BB37" i="74"/>
  <c r="BC37" i="74"/>
  <c r="AX17" i="74"/>
  <c r="BB46" i="74"/>
  <c r="BC46" i="74"/>
  <c r="AX16" i="74"/>
  <c r="AX19" i="74" s="1"/>
  <c r="AX39" i="113"/>
  <c r="AX14" i="74"/>
  <c r="AD42" i="113"/>
  <c r="AP16" i="74"/>
  <c r="AP42" i="113"/>
  <c r="AP39" i="113"/>
  <c r="AP17" i="74"/>
  <c r="AZ55" i="74"/>
  <c r="AP18" i="74"/>
  <c r="AT14" i="74"/>
  <c r="AT15" i="74"/>
  <c r="AP14" i="74"/>
  <c r="AT17" i="74"/>
  <c r="AY37" i="74"/>
  <c r="AX37" i="74"/>
  <c r="AT18" i="74"/>
  <c r="AB25" i="76"/>
  <c r="AQ33" i="76"/>
  <c r="AX33" i="76"/>
  <c r="AX25" i="76"/>
  <c r="AO25" i="76"/>
  <c r="AV25" i="76"/>
  <c r="AM25" i="76"/>
  <c r="AW33" i="76"/>
  <c r="AR33" i="76"/>
  <c r="AP25" i="76"/>
  <c r="AY33" i="76"/>
  <c r="AI25" i="76"/>
  <c r="AN25" i="76"/>
  <c r="AE25" i="76"/>
  <c r="AS25" i="76"/>
  <c r="AX28" i="74"/>
  <c r="AC55" i="74"/>
  <c r="AB16" i="74"/>
  <c r="AB15" i="74"/>
  <c r="AT28" i="74"/>
  <c r="AB42" i="113"/>
  <c r="AZ39" i="113"/>
  <c r="AA16" i="74"/>
  <c r="AZ18" i="74"/>
  <c r="AZ17" i="74"/>
  <c r="AZ16" i="74"/>
  <c r="BA55" i="74"/>
  <c r="AZ15" i="74"/>
  <c r="AE16" i="74"/>
  <c r="AE42" i="113"/>
  <c r="AE14" i="74"/>
  <c r="AE15" i="74"/>
  <c r="AE18" i="74"/>
  <c r="AE55" i="74"/>
  <c r="AL19" i="74"/>
  <c r="AW37" i="74"/>
  <c r="AW55" i="74"/>
  <c r="AW14" i="74"/>
  <c r="AW16" i="74"/>
  <c r="AX55" i="74"/>
  <c r="AW15" i="74"/>
  <c r="AW18" i="74"/>
  <c r="AM16" i="76"/>
  <c r="AM13" i="76"/>
  <c r="AM49" i="113"/>
  <c r="AM15" i="76"/>
  <c r="AN49" i="76"/>
  <c r="AM14" i="76"/>
  <c r="BA17" i="74"/>
  <c r="BA46" i="74"/>
  <c r="BA37" i="74"/>
  <c r="AB14" i="74"/>
  <c r="AB17" i="74"/>
  <c r="AV37" i="74"/>
  <c r="AZ46" i="74"/>
  <c r="AZ37" i="74"/>
  <c r="AU37" i="74"/>
  <c r="AV55" i="74"/>
  <c r="AI15" i="74"/>
  <c r="AI42" i="113"/>
  <c r="AI55" i="74"/>
  <c r="AI17" i="74"/>
  <c r="AI14" i="74"/>
  <c r="AI16" i="74"/>
  <c r="AI18" i="74"/>
  <c r="BA14" i="74"/>
  <c r="BA16" i="74"/>
  <c r="BA15" i="74"/>
  <c r="BA18" i="74"/>
  <c r="BA39" i="113"/>
  <c r="AP14" i="76"/>
  <c r="AP16" i="76"/>
  <c r="AP15" i="76"/>
  <c r="AP13" i="76"/>
  <c r="AP49" i="76"/>
  <c r="AP49" i="113"/>
  <c r="AP47" i="113"/>
  <c r="AA14" i="76"/>
  <c r="AA16" i="76"/>
  <c r="AA47" i="113"/>
  <c r="AA49" i="113"/>
  <c r="AA13" i="76"/>
  <c r="AA15" i="76"/>
  <c r="AM42" i="113"/>
  <c r="AM14" i="74"/>
  <c r="AM15" i="74"/>
  <c r="AM18" i="74"/>
  <c r="AM55" i="74"/>
  <c r="AM16" i="74"/>
  <c r="AM17" i="74"/>
  <c r="AQ16" i="76"/>
  <c r="AQ49" i="76"/>
  <c r="AQ14" i="76"/>
  <c r="AB13" i="76"/>
  <c r="AB15" i="76"/>
  <c r="AB14" i="76"/>
  <c r="AX14" i="76"/>
  <c r="AX16" i="76"/>
  <c r="AX13" i="76"/>
  <c r="AX15" i="76"/>
  <c r="AX49" i="113"/>
  <c r="AX47" i="113"/>
  <c r="AV13" i="76"/>
  <c r="AL15" i="76"/>
  <c r="AL16" i="76"/>
  <c r="AR49" i="113"/>
  <c r="AJ49" i="113"/>
  <c r="AU17" i="74"/>
  <c r="AU14" i="74"/>
  <c r="AU16" i="74"/>
  <c r="AU18" i="74"/>
  <c r="AU55" i="74"/>
  <c r="AU15" i="74"/>
  <c r="AF16" i="76"/>
  <c r="AT14" i="76"/>
  <c r="AD13" i="76"/>
  <c r="AJ42" i="113"/>
  <c r="AJ55" i="74"/>
  <c r="AJ15" i="74"/>
  <c r="AJ18" i="74"/>
  <c r="AJ17" i="74"/>
  <c r="AJ14" i="74"/>
  <c r="AK55" i="74"/>
  <c r="AJ16" i="74"/>
  <c r="AR55" i="65"/>
  <c r="AT55" i="65"/>
  <c r="AH55" i="65"/>
  <c r="AD55" i="65"/>
  <c r="AB91" i="65"/>
  <c r="AJ55" i="65"/>
  <c r="BC55" i="65"/>
  <c r="AB100" i="66"/>
  <c r="D24" i="112"/>
  <c r="AP61" i="66"/>
  <c r="AO19" i="74"/>
  <c r="AP19" i="74"/>
  <c r="BA81" i="113"/>
  <c r="BA85" i="113"/>
  <c r="AZ76" i="113"/>
  <c r="AZ72" i="113"/>
  <c r="BA76" i="113"/>
  <c r="BA72" i="113"/>
  <c r="BB76" i="113"/>
  <c r="BB72" i="113"/>
  <c r="BC76" i="113"/>
  <c r="BC72" i="113"/>
  <c r="BC85" i="113"/>
  <c r="BC81" i="113"/>
  <c r="AS39" i="100" l="1"/>
  <c r="BB67" i="100"/>
  <c r="BB53" i="100"/>
  <c r="BE46" i="100"/>
  <c r="AV57" i="100"/>
  <c r="AG50" i="100"/>
  <c r="AW39" i="100"/>
  <c r="AZ57" i="100"/>
  <c r="AA64" i="100"/>
  <c r="BB55" i="100"/>
  <c r="AK50" i="100"/>
  <c r="BA57" i="100"/>
  <c r="AE50" i="100"/>
  <c r="BB66" i="100"/>
  <c r="BB51" i="100"/>
  <c r="BE59" i="100"/>
  <c r="BE83" i="100"/>
  <c r="AF182" i="100"/>
  <c r="AF83" i="100"/>
  <c r="AJ182" i="100"/>
  <c r="AJ83" i="100"/>
  <c r="AN97" i="100"/>
  <c r="AT171" i="100"/>
  <c r="AG90" i="100"/>
  <c r="AZ59" i="113"/>
  <c r="AF44" i="100"/>
  <c r="AJ53" i="100"/>
  <c r="AN65" i="100"/>
  <c r="AN64" i="100" s="1"/>
  <c r="AB62" i="100"/>
  <c r="AP44" i="100"/>
  <c r="AF54" i="100"/>
  <c r="AE60" i="100"/>
  <c r="AT48" i="100"/>
  <c r="AT45" i="100"/>
  <c r="AZ44" i="100"/>
  <c r="AZ41" i="100"/>
  <c r="AJ57" i="100"/>
  <c r="AC50" i="100"/>
  <c r="AX42" i="100"/>
  <c r="AD63" i="100"/>
  <c r="AQ42" i="100"/>
  <c r="AQ48" i="100"/>
  <c r="AO51" i="100"/>
  <c r="AM50" i="100"/>
  <c r="AX50" i="100"/>
  <c r="AO39" i="100"/>
  <c r="AU39" i="100"/>
  <c r="AV50" i="100"/>
  <c r="AG58" i="100"/>
  <c r="BD105" i="100"/>
  <c r="BD49" i="100"/>
  <c r="BD45" i="100"/>
  <c r="BD40" i="100"/>
  <c r="AQ83" i="100"/>
  <c r="AE34" i="100"/>
  <c r="AR182" i="100"/>
  <c r="AN34" i="100"/>
  <c r="AH97" i="100"/>
  <c r="AQ34" i="100"/>
  <c r="AG182" i="100"/>
  <c r="AB189" i="100"/>
  <c r="AZ58" i="113"/>
  <c r="AQ171" i="100"/>
  <c r="AZ105" i="100"/>
  <c r="AZ171" i="100"/>
  <c r="AF42" i="100"/>
  <c r="AR57" i="100"/>
  <c r="AB58" i="100"/>
  <c r="AS57" i="100"/>
  <c r="AX57" i="100"/>
  <c r="AP50" i="100"/>
  <c r="AR50" i="100"/>
  <c r="AC39" i="100"/>
  <c r="AP47" i="100"/>
  <c r="AV39" i="100"/>
  <c r="AF51" i="100"/>
  <c r="AW57" i="100"/>
  <c r="AE63" i="100"/>
  <c r="AF57" i="100"/>
  <c r="AA50" i="100"/>
  <c r="AT44" i="100"/>
  <c r="AT46" i="100"/>
  <c r="AI39" i="100"/>
  <c r="AZ48" i="100"/>
  <c r="AZ42" i="100"/>
  <c r="AX45" i="100"/>
  <c r="AD58" i="100"/>
  <c r="AD57" i="100" s="1"/>
  <c r="AE65" i="100"/>
  <c r="AQ45" i="100"/>
  <c r="AO56" i="100"/>
  <c r="AQ51" i="100"/>
  <c r="AA46" i="100"/>
  <c r="BD41" i="100"/>
  <c r="BD43" i="100"/>
  <c r="AQ116" i="100"/>
  <c r="AG34" i="100"/>
  <c r="AF34" i="100"/>
  <c r="AT72" i="100"/>
  <c r="AZ72" i="100"/>
  <c r="AZ138" i="100"/>
  <c r="AF72" i="100"/>
  <c r="AC189" i="100"/>
  <c r="AK97" i="100"/>
  <c r="BA171" i="100"/>
  <c r="AF189" i="100"/>
  <c r="AO196" i="100"/>
  <c r="AD189" i="100"/>
  <c r="AL196" i="100"/>
  <c r="AF47" i="100"/>
  <c r="AF45" i="100"/>
  <c r="AJ52" i="100"/>
  <c r="AB59" i="100"/>
  <c r="AP45" i="100"/>
  <c r="AF56" i="100"/>
  <c r="AE59" i="100"/>
  <c r="AT47" i="100"/>
  <c r="AZ46" i="100"/>
  <c r="AX49" i="100"/>
  <c r="AX48" i="100"/>
  <c r="AH65" i="100"/>
  <c r="AD60" i="100"/>
  <c r="AE66" i="100"/>
  <c r="AQ44" i="100"/>
  <c r="AO53" i="100"/>
  <c r="AK67" i="100"/>
  <c r="AB39" i="100"/>
  <c r="BD59" i="113"/>
  <c r="AA47" i="100"/>
  <c r="BD48" i="100"/>
  <c r="BD46" i="100"/>
  <c r="BE65" i="100"/>
  <c r="BE97" i="100"/>
  <c r="AR130" i="100"/>
  <c r="AQ182" i="100"/>
  <c r="AG72" i="100"/>
  <c r="AQ72" i="100"/>
  <c r="AH196" i="100"/>
  <c r="AH189" i="100"/>
  <c r="AE189" i="100"/>
  <c r="AU171" i="100"/>
  <c r="AT59" i="113"/>
  <c r="AR171" i="100"/>
  <c r="AP57" i="100"/>
  <c r="AY57" i="100"/>
  <c r="AF46" i="100"/>
  <c r="AL50" i="100"/>
  <c r="AJ51" i="100"/>
  <c r="AB60" i="100"/>
  <c r="AT50" i="100"/>
  <c r="AP41" i="100"/>
  <c r="AP42" i="100"/>
  <c r="AE58" i="100"/>
  <c r="AT40" i="100"/>
  <c r="AZ43" i="100"/>
  <c r="AX43" i="100"/>
  <c r="AX40" i="100"/>
  <c r="AH66" i="100"/>
  <c r="AD61" i="100"/>
  <c r="AE67" i="100"/>
  <c r="AQ43" i="100"/>
  <c r="AC57" i="100"/>
  <c r="AO54" i="100"/>
  <c r="AK66" i="100"/>
  <c r="AL57" i="100"/>
  <c r="AU57" i="100"/>
  <c r="AH50" i="100"/>
  <c r="BB59" i="113"/>
  <c r="BC61" i="100"/>
  <c r="BD42" i="100"/>
  <c r="BD44" i="100"/>
  <c r="BE66" i="100"/>
  <c r="AN39" i="100"/>
  <c r="AG171" i="100"/>
  <c r="AO83" i="100"/>
  <c r="AO34" i="100"/>
  <c r="AQ105" i="100"/>
  <c r="AI196" i="100"/>
  <c r="AZ34" i="100"/>
  <c r="AT105" i="100"/>
  <c r="AK196" i="100"/>
  <c r="AK182" i="100"/>
  <c r="AQ59" i="113"/>
  <c r="AM64" i="100"/>
  <c r="AD39" i="100"/>
  <c r="AY39" i="100"/>
  <c r="AO57" i="100"/>
  <c r="AT57" i="100"/>
  <c r="AY50" i="100"/>
  <c r="AL39" i="100"/>
  <c r="AR39" i="100"/>
  <c r="AP46" i="100"/>
  <c r="AZ47" i="100"/>
  <c r="AX44" i="100"/>
  <c r="AQ40" i="100"/>
  <c r="BD58" i="113"/>
  <c r="BD138" i="100"/>
  <c r="AN182" i="100"/>
  <c r="AC171" i="100"/>
  <c r="AU83" i="100"/>
  <c r="AJ34" i="100"/>
  <c r="AH72" i="100"/>
  <c r="AL171" i="100"/>
  <c r="AU34" i="100"/>
  <c r="AW196" i="100"/>
  <c r="AN90" i="100"/>
  <c r="AO189" i="100"/>
  <c r="AR90" i="100"/>
  <c r="AD182" i="100"/>
  <c r="AQ196" i="100"/>
  <c r="AW90" i="100"/>
  <c r="AI189" i="100"/>
  <c r="AR196" i="100"/>
  <c r="AZ130" i="100"/>
  <c r="AE72" i="100"/>
  <c r="BB163" i="100"/>
  <c r="BC97" i="100"/>
  <c r="BB130" i="100"/>
  <c r="AS62" i="113"/>
  <c r="AZ68" i="113"/>
  <c r="AN61" i="100"/>
  <c r="AT66" i="100"/>
  <c r="AK60" i="100"/>
  <c r="AU55" i="100"/>
  <c r="AQ65" i="100"/>
  <c r="AH47" i="100"/>
  <c r="AX66" i="100"/>
  <c r="AJ44" i="100"/>
  <c r="AN55" i="100"/>
  <c r="AW65" i="100"/>
  <c r="AE46" i="100"/>
  <c r="AI61" i="100"/>
  <c r="AK40" i="100"/>
  <c r="AH60" i="100"/>
  <c r="AD52" i="100"/>
  <c r="AS55" i="100"/>
  <c r="BC65" i="100"/>
  <c r="AA58" i="100"/>
  <c r="AA61" i="100"/>
  <c r="BE63" i="100"/>
  <c r="AU116" i="100"/>
  <c r="AS83" i="100"/>
  <c r="AD34" i="100"/>
  <c r="AW34" i="100"/>
  <c r="AO182" i="100"/>
  <c r="AZ163" i="100"/>
  <c r="AN189" i="100"/>
  <c r="AF171" i="100"/>
  <c r="AL189" i="100"/>
  <c r="AC196" i="100"/>
  <c r="AT68" i="113"/>
  <c r="AW68" i="113"/>
  <c r="AN60" i="100"/>
  <c r="AK63" i="100"/>
  <c r="AU51" i="100"/>
  <c r="AQ66" i="100"/>
  <c r="AH45" i="100"/>
  <c r="AX67" i="100"/>
  <c r="AJ48" i="100"/>
  <c r="AN56" i="100"/>
  <c r="AE44" i="100"/>
  <c r="AE40" i="100"/>
  <c r="AI59" i="100"/>
  <c r="AK41" i="100"/>
  <c r="AH62" i="100"/>
  <c r="AD53" i="100"/>
  <c r="AP65" i="100"/>
  <c r="AS51" i="100"/>
  <c r="BD163" i="100"/>
  <c r="BC66" i="100"/>
  <c r="BE58" i="100"/>
  <c r="AZ200" i="100"/>
  <c r="AK34" i="100"/>
  <c r="AV182" i="100"/>
  <c r="AH34" i="100"/>
  <c r="AH90" i="100"/>
  <c r="AM90" i="100"/>
  <c r="AU130" i="100"/>
  <c r="AX97" i="100"/>
  <c r="AK90" i="100"/>
  <c r="AL90" i="100"/>
  <c r="AS34" i="100"/>
  <c r="AJ189" i="100"/>
  <c r="AB171" i="100"/>
  <c r="BA196" i="100"/>
  <c r="BC90" i="100"/>
  <c r="AQ68" i="113"/>
  <c r="AN59" i="100"/>
  <c r="AK58" i="100"/>
  <c r="AU53" i="100"/>
  <c r="AH41" i="100"/>
  <c r="AH48" i="100"/>
  <c r="AJ42" i="100"/>
  <c r="AJ40" i="100"/>
  <c r="AN53" i="100"/>
  <c r="AE41" i="100"/>
  <c r="AZ67" i="100"/>
  <c r="AI62" i="100"/>
  <c r="AK45" i="100"/>
  <c r="AB66" i="100"/>
  <c r="AH58" i="100"/>
  <c r="AD56" i="100"/>
  <c r="AP67" i="100"/>
  <c r="AS52" i="100"/>
  <c r="BD130" i="100"/>
  <c r="BC67" i="113"/>
  <c r="AA62" i="100"/>
  <c r="AA59" i="100"/>
  <c r="BE60" i="100"/>
  <c r="BE156" i="100"/>
  <c r="AO200" i="100"/>
  <c r="AI34" i="100"/>
  <c r="AK72" i="100"/>
  <c r="AT34" i="100"/>
  <c r="AB34" i="100"/>
  <c r="AU90" i="100"/>
  <c r="AO90" i="100"/>
  <c r="AE90" i="100"/>
  <c r="AP90" i="100"/>
  <c r="AI171" i="100"/>
  <c r="AX196" i="100"/>
  <c r="AC90" i="100"/>
  <c r="AD90" i="100"/>
  <c r="AS116" i="100"/>
  <c r="BA163" i="100"/>
  <c r="AQ97" i="100"/>
  <c r="AZ196" i="100"/>
  <c r="AS130" i="100"/>
  <c r="AS182" i="100"/>
  <c r="AK189" i="100"/>
  <c r="AP196" i="100"/>
  <c r="AB72" i="100"/>
  <c r="AN62" i="100"/>
  <c r="AT65" i="100"/>
  <c r="AK61" i="100"/>
  <c r="AU56" i="100"/>
  <c r="AH46" i="100"/>
  <c r="AH40" i="100"/>
  <c r="AJ47" i="100"/>
  <c r="AJ41" i="100"/>
  <c r="AN54" i="100"/>
  <c r="AW67" i="100"/>
  <c r="AE42" i="100"/>
  <c r="AZ65" i="100"/>
  <c r="AZ64" i="100" s="1"/>
  <c r="AI58" i="100"/>
  <c r="AK47" i="100"/>
  <c r="AK46" i="100"/>
  <c r="AB67" i="100"/>
  <c r="AH63" i="100"/>
  <c r="AP67" i="113"/>
  <c r="AS53" i="100"/>
  <c r="BC68" i="113"/>
  <c r="BE65" i="113"/>
  <c r="CA65" i="113" s="1"/>
  <c r="AA60" i="100"/>
  <c r="BE61" i="100"/>
  <c r="BE57" i="100" s="1"/>
  <c r="BE123" i="100"/>
  <c r="AE182" i="100"/>
  <c r="AK171" i="100"/>
  <c r="AS90" i="100"/>
  <c r="AX90" i="100"/>
  <c r="BA90" i="100"/>
  <c r="AQ90" i="100"/>
  <c r="AT90" i="100"/>
  <c r="AH171" i="100"/>
  <c r="AW130" i="100"/>
  <c r="AV90" i="100"/>
  <c r="AY90" i="100"/>
  <c r="AT182" i="100"/>
  <c r="AB196" i="100"/>
  <c r="AZ97" i="100"/>
  <c r="AJ171" i="100"/>
  <c r="AZ90" i="100"/>
  <c r="AT130" i="100"/>
  <c r="BC163" i="100"/>
  <c r="BC130" i="100"/>
  <c r="AU62" i="113"/>
  <c r="AK44" i="100"/>
  <c r="AA63" i="100"/>
  <c r="BE182" i="100"/>
  <c r="BD14" i="76"/>
  <c r="BD16" i="76"/>
  <c r="AG49" i="76"/>
  <c r="AF13" i="76"/>
  <c r="AM49" i="76"/>
  <c r="AL14" i="76"/>
  <c r="AB49" i="76"/>
  <c r="AI49" i="113"/>
  <c r="AF49" i="76"/>
  <c r="AF15" i="76"/>
  <c r="AL49" i="113"/>
  <c r="AB16" i="76"/>
  <c r="AL25" i="76"/>
  <c r="AF14" i="76"/>
  <c r="AF17" i="76" s="1"/>
  <c r="AB49" i="113"/>
  <c r="AF25" i="76"/>
  <c r="AW25" i="76"/>
  <c r="AW15" i="76"/>
  <c r="AW17" i="76" s="1"/>
  <c r="AI16" i="76"/>
  <c r="AE17" i="76"/>
  <c r="AX49" i="76"/>
  <c r="AR15" i="76"/>
  <c r="AR17" i="76" s="1"/>
  <c r="AV15" i="76"/>
  <c r="AR25" i="76"/>
  <c r="AJ14" i="76"/>
  <c r="AR14" i="76"/>
  <c r="AS49" i="76"/>
  <c r="AV14" i="76"/>
  <c r="AV17" i="76" s="1"/>
  <c r="AJ25" i="76"/>
  <c r="AV33" i="76"/>
  <c r="AQ25" i="76"/>
  <c r="AS14" i="76"/>
  <c r="BB25" i="76"/>
  <c r="AY16" i="76"/>
  <c r="BB49" i="113"/>
  <c r="AD15" i="76"/>
  <c r="AW49" i="76"/>
  <c r="AD16" i="76"/>
  <c r="AJ15" i="76"/>
  <c r="AJ13" i="76"/>
  <c r="AV16" i="76"/>
  <c r="AY49" i="76"/>
  <c r="AQ49" i="113"/>
  <c r="AC25" i="76"/>
  <c r="AY41" i="76"/>
  <c r="AS15" i="76"/>
  <c r="AS16" i="76"/>
  <c r="AO17" i="76"/>
  <c r="AD49" i="113"/>
  <c r="AD14" i="76"/>
  <c r="AJ49" i="76"/>
  <c r="AK49" i="76"/>
  <c r="AR16" i="76"/>
  <c r="AV49" i="113"/>
  <c r="AQ15" i="76"/>
  <c r="AQ17" i="76" s="1"/>
  <c r="AU25" i="76"/>
  <c r="AD25" i="76"/>
  <c r="AR49" i="76"/>
  <c r="AY25" i="76"/>
  <c r="AS33" i="76"/>
  <c r="BB41" i="76"/>
  <c r="BB33" i="76"/>
  <c r="AS13" i="76"/>
  <c r="AY15" i="76"/>
  <c r="BB47" i="113"/>
  <c r="AV49" i="76"/>
  <c r="AX17" i="76"/>
  <c r="AK15" i="76"/>
  <c r="BC25" i="76"/>
  <c r="BC33" i="76"/>
  <c r="AU15" i="76"/>
  <c r="AU16" i="76"/>
  <c r="BC47" i="113"/>
  <c r="AK25" i="76"/>
  <c r="AK16" i="76"/>
  <c r="AU14" i="76"/>
  <c r="AU17" i="76" s="1"/>
  <c r="AC14" i="76"/>
  <c r="BC49" i="76"/>
  <c r="AD49" i="76"/>
  <c r="AL49" i="76"/>
  <c r="AK14" i="76"/>
  <c r="AU49" i="113"/>
  <c r="BC49" i="113"/>
  <c r="BC16" i="76"/>
  <c r="AU33" i="76"/>
  <c r="AK49" i="113"/>
  <c r="AC49" i="113"/>
  <c r="AC16" i="76"/>
  <c r="BC14" i="76"/>
  <c r="AU49" i="76"/>
  <c r="AC49" i="76"/>
  <c r="AK13" i="76"/>
  <c r="BC41" i="76"/>
  <c r="AC15" i="76"/>
  <c r="BC15" i="76"/>
  <c r="BA19" i="74"/>
  <c r="BD16" i="74"/>
  <c r="BD14" i="74"/>
  <c r="BD19" i="74" s="1"/>
  <c r="AJ28" i="74"/>
  <c r="AI19" i="74"/>
  <c r="AQ28" i="74"/>
  <c r="AZ19" i="74"/>
  <c r="AQ18" i="74"/>
  <c r="AT19" i="74"/>
  <c r="AQ15" i="74"/>
  <c r="AH19" i="74"/>
  <c r="AU28" i="74"/>
  <c r="AV28" i="74"/>
  <c r="AM28" i="74"/>
  <c r="AA17" i="74"/>
  <c r="AA42" i="113"/>
  <c r="AY28" i="74"/>
  <c r="BC28" i="74"/>
  <c r="AL28" i="74"/>
  <c r="BA28" i="74"/>
  <c r="AW28" i="74"/>
  <c r="AP28" i="74"/>
  <c r="AA14" i="74"/>
  <c r="AK28" i="74"/>
  <c r="AQ55" i="74"/>
  <c r="BB28" i="74"/>
  <c r="AQ17" i="74"/>
  <c r="AC28" i="74"/>
  <c r="BD28" i="74"/>
  <c r="AB28" i="74"/>
  <c r="AO28" i="74"/>
  <c r="AA18" i="74"/>
  <c r="AN28" i="74"/>
  <c r="AG28" i="74"/>
  <c r="AZ28" i="74"/>
  <c r="AB55" i="74"/>
  <c r="AI28" i="74"/>
  <c r="AA39" i="113"/>
  <c r="AQ37" i="74"/>
  <c r="AW17" i="74"/>
  <c r="AH28" i="74"/>
  <c r="AA15" i="74"/>
  <c r="AE28" i="74"/>
  <c r="AQ14" i="74"/>
  <c r="AQ19" i="74" s="1"/>
  <c r="AQ42" i="113"/>
  <c r="BD58" i="66"/>
  <c r="AT98" i="66"/>
  <c r="AQ57" i="66"/>
  <c r="AQ70" i="66"/>
  <c r="AQ96" i="66"/>
  <c r="AL43" i="66"/>
  <c r="AQ43" i="66"/>
  <c r="AD5" i="66"/>
  <c r="AD36" i="66" s="1"/>
  <c r="BC72" i="66"/>
  <c r="AO98" i="66"/>
  <c r="AB98" i="66"/>
  <c r="BB59" i="66"/>
  <c r="AR98" i="66"/>
  <c r="AR44" i="66"/>
  <c r="AR70" i="66" s="1"/>
  <c r="AR5" i="66"/>
  <c r="AY70" i="66"/>
  <c r="AY57" i="66"/>
  <c r="AY83" i="66"/>
  <c r="AY96" i="66"/>
  <c r="AV58" i="66"/>
  <c r="AV97" i="66"/>
  <c r="AT96" i="66"/>
  <c r="AS96" i="66"/>
  <c r="AS70" i="66"/>
  <c r="AS57" i="66"/>
  <c r="AE57" i="66"/>
  <c r="AE96" i="66"/>
  <c r="BA69" i="66"/>
  <c r="AN6" i="66"/>
  <c r="AN5" i="66" s="1"/>
  <c r="AN36" i="66" s="1"/>
  <c r="AP6" i="66"/>
  <c r="AP5" i="66" s="1"/>
  <c r="AP36" i="66" s="1"/>
  <c r="AR69" i="66"/>
  <c r="AV69" i="66"/>
  <c r="BC69" i="66"/>
  <c r="AW69" i="66"/>
  <c r="AJ6" i="66"/>
  <c r="AJ5" i="66" s="1"/>
  <c r="AJ36" i="66" s="1"/>
  <c r="AX72" i="66"/>
  <c r="BB85" i="66"/>
  <c r="AE99" i="66"/>
  <c r="BB86" i="66"/>
  <c r="AC59" i="66"/>
  <c r="AX59" i="66"/>
  <c r="AU98" i="66"/>
  <c r="AW59" i="66"/>
  <c r="AU72" i="66"/>
  <c r="AS98" i="66"/>
  <c r="AD59" i="66"/>
  <c r="AE6" i="66"/>
  <c r="AE5" i="66" s="1"/>
  <c r="AE36" i="66" s="1"/>
  <c r="AX58" i="66"/>
  <c r="AM43" i="66"/>
  <c r="AM56" i="66" s="1"/>
  <c r="AN59" i="66"/>
  <c r="AF59" i="66"/>
  <c r="AB97" i="66"/>
  <c r="BB99" i="66"/>
  <c r="BB84" i="66"/>
  <c r="AQ69" i="66"/>
  <c r="AK6" i="66"/>
  <c r="BC84" i="66"/>
  <c r="AB59" i="66"/>
  <c r="AU6" i="66"/>
  <c r="AU5" i="66" s="1"/>
  <c r="AU36" i="66" s="1"/>
  <c r="AQ72" i="66"/>
  <c r="AY85" i="66"/>
  <c r="AT59" i="66"/>
  <c r="AY84" i="66"/>
  <c r="AX98" i="66"/>
  <c r="AY59" i="66"/>
  <c r="AY76" i="66"/>
  <c r="AS59" i="66"/>
  <c r="AR59" i="66"/>
  <c r="AG59" i="66"/>
  <c r="AU58" i="66"/>
  <c r="AC58" i="66"/>
  <c r="AG99" i="66"/>
  <c r="AM99" i="66"/>
  <c r="BA99" i="66"/>
  <c r="AV98" i="66"/>
  <c r="BD59" i="66"/>
  <c r="AS95" i="66"/>
  <c r="AK96" i="66"/>
  <c r="AL98" i="66"/>
  <c r="AM98" i="66"/>
  <c r="AZ5" i="66"/>
  <c r="AZ36" i="66" s="1"/>
  <c r="AD95" i="66"/>
  <c r="AD98" i="66"/>
  <c r="AJ95" i="66"/>
  <c r="AK95" i="66"/>
  <c r="AU96" i="66"/>
  <c r="AU70" i="66"/>
  <c r="AU57" i="66"/>
  <c r="AG43" i="66"/>
  <c r="AG95" i="66" s="1"/>
  <c r="AM59" i="66"/>
  <c r="AW98" i="66"/>
  <c r="AV59" i="66"/>
  <c r="AB58" i="66"/>
  <c r="BA98" i="66"/>
  <c r="AW97" i="66"/>
  <c r="AT99" i="66"/>
  <c r="AZ73" i="66"/>
  <c r="BE86" i="66"/>
  <c r="BE60" i="66"/>
  <c r="AR57" i="66"/>
  <c r="AX97" i="66"/>
  <c r="AZ59" i="66"/>
  <c r="AH59" i="66"/>
  <c r="AV72" i="66"/>
  <c r="AS60" i="66"/>
  <c r="AQ76" i="66"/>
  <c r="AZ85" i="66"/>
  <c r="AZ98" i="66"/>
  <c r="AI6" i="66"/>
  <c r="AI5" i="66" s="1"/>
  <c r="AI36" i="66" s="1"/>
  <c r="AJ59" i="66"/>
  <c r="AE59" i="66"/>
  <c r="AV76" i="66"/>
  <c r="AS69" i="66"/>
  <c r="AK5" i="66"/>
  <c r="AK36" i="66" s="1"/>
  <c r="AY43" i="66"/>
  <c r="AY51" i="66" s="1"/>
  <c r="AP31" i="66"/>
  <c r="AR75" i="66"/>
  <c r="AH98" i="66"/>
  <c r="AK59" i="66"/>
  <c r="BC58" i="66"/>
  <c r="BC101" i="66"/>
  <c r="AL60" i="66"/>
  <c r="AO5" i="66"/>
  <c r="AO36" i="66" s="1"/>
  <c r="AH5" i="66"/>
  <c r="AH36" i="66" s="1"/>
  <c r="AL95" i="66"/>
  <c r="AJ96" i="66"/>
  <c r="AI57" i="66"/>
  <c r="BE98" i="66"/>
  <c r="BB62" i="66"/>
  <c r="AU56" i="66"/>
  <c r="BB43" i="66"/>
  <c r="D19" i="112"/>
  <c r="AB5" i="66"/>
  <c r="AB36" i="66" s="1"/>
  <c r="BE85" i="66"/>
  <c r="AH101" i="66"/>
  <c r="AT56" i="66"/>
  <c r="AT69" i="66"/>
  <c r="AT95" i="66"/>
  <c r="AU95" i="66"/>
  <c r="AF63" i="66"/>
  <c r="AG102" i="66"/>
  <c r="BA74" i="66"/>
  <c r="BA61" i="66"/>
  <c r="BA75" i="66"/>
  <c r="BA62" i="66"/>
  <c r="AS76" i="66"/>
  <c r="AS63" i="66"/>
  <c r="AS75" i="66"/>
  <c r="AS101" i="66"/>
  <c r="AT101" i="66"/>
  <c r="AS62" i="66"/>
  <c r="AL63" i="66"/>
  <c r="AL102" i="66"/>
  <c r="BA44" i="66"/>
  <c r="BA51" i="66" s="1"/>
  <c r="BA5" i="66"/>
  <c r="BA36" i="66" s="1"/>
  <c r="AF44" i="66"/>
  <c r="AF57" i="66" s="1"/>
  <c r="AF5" i="66"/>
  <c r="AF36" i="66" s="1"/>
  <c r="AG56" i="66"/>
  <c r="AP95" i="66"/>
  <c r="AP56" i="66"/>
  <c r="BB98" i="66"/>
  <c r="AO95" i="66"/>
  <c r="AK56" i="66"/>
  <c r="AH62" i="66"/>
  <c r="BD69" i="66"/>
  <c r="AY97" i="66"/>
  <c r="AK98" i="66"/>
  <c r="AC98" i="66"/>
  <c r="AA6" i="66"/>
  <c r="AA5" i="66" s="1"/>
  <c r="AA36" i="66" s="1"/>
  <c r="F23" i="112"/>
  <c r="AZ86" i="66"/>
  <c r="AE45" i="66"/>
  <c r="AE58" i="66" s="1"/>
  <c r="BD86" i="66"/>
  <c r="AW61" i="66"/>
  <c r="AP62" i="66"/>
  <c r="AO63" i="66"/>
  <c r="AS56" i="66"/>
  <c r="BA56" i="66"/>
  <c r="AR56" i="66"/>
  <c r="AX95" i="66"/>
  <c r="AC95" i="66"/>
  <c r="AZ49" i="66"/>
  <c r="AZ88" i="66" s="1"/>
  <c r="AI56" i="66"/>
  <c r="AL5" i="66"/>
  <c r="AL36" i="66" s="1"/>
  <c r="BA85" i="66"/>
  <c r="BC59" i="66"/>
  <c r="AJ98" i="66"/>
  <c r="BA59" i="66"/>
  <c r="BB58" i="66"/>
  <c r="AX99" i="66"/>
  <c r="BA86" i="66"/>
  <c r="AW99" i="66"/>
  <c r="AC60" i="66"/>
  <c r="AV60" i="66"/>
  <c r="BD95" i="66"/>
  <c r="AO99" i="66"/>
  <c r="AD99" i="66"/>
  <c r="AW95" i="66"/>
  <c r="AX56" i="66"/>
  <c r="BC97" i="66"/>
  <c r="AS5" i="66"/>
  <c r="AS36" i="66" s="1"/>
  <c r="BC56" i="66"/>
  <c r="AL56" i="66"/>
  <c r="AV56" i="66"/>
  <c r="AF98" i="66"/>
  <c r="AY58" i="66"/>
  <c r="AQ56" i="66"/>
  <c r="AX73" i="66"/>
  <c r="AY86" i="66"/>
  <c r="AE62" i="66"/>
  <c r="AT62" i="66"/>
  <c r="AN101" i="66"/>
  <c r="AW56" i="66"/>
  <c r="AM95" i="66"/>
  <c r="AD56" i="66"/>
  <c r="AB62" i="66"/>
  <c r="AT6" i="66"/>
  <c r="AT5" i="66" s="1"/>
  <c r="AT36" i="66" s="1"/>
  <c r="AE98" i="66"/>
  <c r="BD6" i="66"/>
  <c r="BD5" i="66" s="1"/>
  <c r="BD36" i="66" s="1"/>
  <c r="AJ56" i="66"/>
  <c r="AN95" i="66"/>
  <c r="AF56" i="66"/>
  <c r="AI95" i="66"/>
  <c r="AG5" i="66"/>
  <c r="AG36" i="66" s="1"/>
  <c r="AV5" i="66"/>
  <c r="AV36" i="66" s="1"/>
  <c r="BC98" i="66"/>
  <c r="BC85" i="66"/>
  <c r="BE73" i="66"/>
  <c r="BE43" i="66"/>
  <c r="BE82" i="66" s="1"/>
  <c r="AA15" i="64"/>
  <c r="AN30" i="64"/>
  <c r="AN45" i="64"/>
  <c r="AN28" i="64"/>
  <c r="AN23" i="64"/>
  <c r="AN29" i="64"/>
  <c r="AN21" i="64"/>
  <c r="AN27" i="64"/>
  <c r="AN24" i="64"/>
  <c r="AN22" i="64"/>
  <c r="AN25" i="64"/>
  <c r="AN31" i="64"/>
  <c r="BD28" i="64"/>
  <c r="AU23" i="64"/>
  <c r="AU59" i="64"/>
  <c r="AT21" i="64"/>
  <c r="BA82" i="64"/>
  <c r="BB82" i="64"/>
  <c r="BD82" i="64"/>
  <c r="AU29" i="64"/>
  <c r="AU45" i="64"/>
  <c r="BA68" i="64"/>
  <c r="AK40" i="64"/>
  <c r="BA15" i="64"/>
  <c r="BA26" i="64" s="1"/>
  <c r="AG35" i="64"/>
  <c r="AN77" i="64"/>
  <c r="AH77" i="64"/>
  <c r="BE35" i="64"/>
  <c r="AU22" i="64"/>
  <c r="AH15" i="64"/>
  <c r="AH87" i="64" s="1"/>
  <c r="AU54" i="64"/>
  <c r="BA40" i="64"/>
  <c r="AT15" i="64"/>
  <c r="AU87" i="64" s="1"/>
  <c r="AU77" i="64"/>
  <c r="BA49" i="64"/>
  <c r="BA77" i="64"/>
  <c r="BA63" i="64"/>
  <c r="AH82" i="64"/>
  <c r="AZ82" i="64"/>
  <c r="BB77" i="64"/>
  <c r="BE49" i="64"/>
  <c r="AU27" i="64"/>
  <c r="AU28" i="64"/>
  <c r="AU26" i="64"/>
  <c r="AM15" i="64"/>
  <c r="AU40" i="64"/>
  <c r="AO82" i="64"/>
  <c r="AT35" i="64"/>
  <c r="BD40" i="64"/>
  <c r="BD68" i="64"/>
  <c r="BE63" i="64"/>
  <c r="AU24" i="64"/>
  <c r="AU25" i="64"/>
  <c r="AH26" i="64"/>
  <c r="AN26" i="64"/>
  <c r="AM35" i="64"/>
  <c r="AT49" i="64"/>
  <c r="AN40" i="64"/>
  <c r="AK82" i="64"/>
  <c r="AB35" i="64"/>
  <c r="AB77" i="64"/>
  <c r="BE77" i="64"/>
  <c r="AI23" i="64"/>
  <c r="AI31" i="64"/>
  <c r="AE30" i="64"/>
  <c r="AE87" i="64"/>
  <c r="AI26" i="64"/>
  <c r="AD27" i="64"/>
  <c r="AD26" i="64"/>
  <c r="AZ27" i="64"/>
  <c r="AZ22" i="64"/>
  <c r="AZ25" i="64"/>
  <c r="AC21" i="64"/>
  <c r="AC28" i="64"/>
  <c r="AB40" i="64"/>
  <c r="AQ15" i="64"/>
  <c r="AZ40" i="64"/>
  <c r="AG15" i="64"/>
  <c r="AG82" i="64"/>
  <c r="AB15" i="64"/>
  <c r="AR77" i="64"/>
  <c r="BD8" i="113"/>
  <c r="AI21" i="64"/>
  <c r="AI22" i="64"/>
  <c r="AE22" i="64"/>
  <c r="AE24" i="64"/>
  <c r="AD22" i="64"/>
  <c r="AD31" i="64"/>
  <c r="AE26" i="64"/>
  <c r="AZ29" i="64"/>
  <c r="AZ31" i="64"/>
  <c r="AC87" i="64"/>
  <c r="AE82" i="64"/>
  <c r="AQ77" i="64"/>
  <c r="AZ54" i="64"/>
  <c r="AE35" i="64"/>
  <c r="AC26" i="64"/>
  <c r="AD82" i="64"/>
  <c r="BC49" i="64"/>
  <c r="AF77" i="64"/>
  <c r="BD5" i="113"/>
  <c r="BD27" i="64"/>
  <c r="AC45" i="64"/>
  <c r="AI27" i="64"/>
  <c r="AE23" i="64"/>
  <c r="AE25" i="64"/>
  <c r="AD30" i="64"/>
  <c r="AD45" i="64"/>
  <c r="AF87" i="64"/>
  <c r="AZ21" i="64"/>
  <c r="AZ23" i="64"/>
  <c r="AZ24" i="64"/>
  <c r="AC24" i="64"/>
  <c r="AC30" i="64"/>
  <c r="AC27" i="64"/>
  <c r="BD45" i="64"/>
  <c r="AI40" i="64"/>
  <c r="AE77" i="64"/>
  <c r="BD59" i="64"/>
  <c r="AK35" i="64"/>
  <c r="BC63" i="64"/>
  <c r="AW77" i="64"/>
  <c r="BD77" i="64"/>
  <c r="AI28" i="64"/>
  <c r="AI25" i="64"/>
  <c r="AE29" i="64"/>
  <c r="AE31" i="64"/>
  <c r="AD23" i="64"/>
  <c r="AB26" i="64"/>
  <c r="AZ5" i="113"/>
  <c r="AZ30" i="64"/>
  <c r="AC23" i="64"/>
  <c r="AI82" i="64"/>
  <c r="AK15" i="64"/>
  <c r="AW49" i="64"/>
  <c r="AW15" i="64"/>
  <c r="AW21" i="64" s="1"/>
  <c r="AI30" i="64"/>
  <c r="AE28" i="64"/>
  <c r="AE45" i="64"/>
  <c r="AD21" i="64"/>
  <c r="AD25" i="64"/>
  <c r="AD29" i="64"/>
  <c r="AZ45" i="64"/>
  <c r="AZ8" i="113"/>
  <c r="AC29" i="64"/>
  <c r="AQ49" i="64"/>
  <c r="AG40" i="64"/>
  <c r="AW35" i="64"/>
  <c r="AX15" i="64"/>
  <c r="AZ73" i="64" s="1"/>
  <c r="AU74" i="66"/>
  <c r="AS74" i="66"/>
  <c r="AS51" i="66"/>
  <c r="AO92" i="65"/>
  <c r="AT100" i="66"/>
  <c r="AK102" i="66"/>
  <c r="AF94" i="65"/>
  <c r="BC73" i="65"/>
  <c r="AG94" i="65"/>
  <c r="AM94" i="65"/>
  <c r="AP91" i="65"/>
  <c r="AD93" i="65"/>
  <c r="AG93" i="65"/>
  <c r="BA90" i="65"/>
  <c r="AL92" i="65"/>
  <c r="AW92" i="65"/>
  <c r="AU95" i="65"/>
  <c r="AQ100" i="66"/>
  <c r="BA68" i="65"/>
  <c r="BA93" i="65"/>
  <c r="AZ90" i="65"/>
  <c r="BA31" i="66"/>
  <c r="AG101" i="66"/>
  <c r="AJ97" i="65"/>
  <c r="AP6" i="65"/>
  <c r="BC79" i="65"/>
  <c r="AX55" i="65"/>
  <c r="AZ59" i="65"/>
  <c r="BC75" i="66"/>
  <c r="AX95" i="65"/>
  <c r="AY59" i="65"/>
  <c r="AB59" i="65"/>
  <c r="AJ102" i="66"/>
  <c r="BD95" i="65"/>
  <c r="AQ59" i="65"/>
  <c r="AV96" i="65"/>
  <c r="F13" i="112"/>
  <c r="AY58" i="65"/>
  <c r="AH59" i="65"/>
  <c r="BD85" i="65"/>
  <c r="AI94" i="65"/>
  <c r="AO94" i="65"/>
  <c r="AY91" i="65"/>
  <c r="AI59" i="65"/>
  <c r="AL59" i="65"/>
  <c r="AW96" i="65"/>
  <c r="AX61" i="65"/>
  <c r="AD59" i="65"/>
  <c r="AF59" i="65"/>
  <c r="AX101" i="66"/>
  <c r="AG97" i="65"/>
  <c r="BB85" i="65"/>
  <c r="AX97" i="65"/>
  <c r="AY82" i="65"/>
  <c r="AS58" i="65"/>
  <c r="AT59" i="65"/>
  <c r="AX36" i="66"/>
  <c r="AI61" i="65"/>
  <c r="AV90" i="65"/>
  <c r="AS94" i="65"/>
  <c r="AJ94" i="65"/>
  <c r="BA55" i="65"/>
  <c r="BA59" i="65"/>
  <c r="AS59" i="65"/>
  <c r="AX59" i="65"/>
  <c r="BC96" i="65"/>
  <c r="AJ59" i="65"/>
  <c r="BA85" i="65"/>
  <c r="BC59" i="65"/>
  <c r="AY97" i="65"/>
  <c r="AZ96" i="65"/>
  <c r="AH96" i="65"/>
  <c r="AH92" i="65"/>
  <c r="BE89" i="66"/>
  <c r="BD89" i="66"/>
  <c r="BB89" i="66"/>
  <c r="F26" i="112"/>
  <c r="AX63" i="66"/>
  <c r="AX76" i="66"/>
  <c r="BA89" i="66"/>
  <c r="AR61" i="66"/>
  <c r="AO95" i="65"/>
  <c r="AZ60" i="65"/>
  <c r="AQ50" i="65"/>
  <c r="AQ31" i="113" s="1"/>
  <c r="AX92" i="65"/>
  <c r="BD76" i="66"/>
  <c r="BC88" i="66"/>
  <c r="BB100" i="66"/>
  <c r="AD101" i="66"/>
  <c r="AT102" i="66"/>
  <c r="AH97" i="65"/>
  <c r="AK97" i="65"/>
  <c r="AX102" i="66"/>
  <c r="AQ61" i="66"/>
  <c r="AS100" i="66"/>
  <c r="AW63" i="66"/>
  <c r="AY89" i="66"/>
  <c r="AO59" i="65"/>
  <c r="AR100" i="66"/>
  <c r="AW76" i="66"/>
  <c r="AY102" i="66"/>
  <c r="AE100" i="66"/>
  <c r="AT90" i="65"/>
  <c r="AF97" i="65"/>
  <c r="AT91" i="65"/>
  <c r="AS55" i="65"/>
  <c r="AZ79" i="65"/>
  <c r="AZ91" i="65"/>
  <c r="BA91" i="65"/>
  <c r="AZ55" i="65"/>
  <c r="BB79" i="65"/>
  <c r="BB91" i="65"/>
  <c r="AE92" i="65"/>
  <c r="AF92" i="65"/>
  <c r="AU51" i="66"/>
  <c r="AU75" i="66"/>
  <c r="AU101" i="66"/>
  <c r="AU62" i="66"/>
  <c r="AP101" i="66"/>
  <c r="AO101" i="66"/>
  <c r="AJ101" i="66"/>
  <c r="AI62" i="66"/>
  <c r="AV102" i="66"/>
  <c r="AU102" i="66"/>
  <c r="AU63" i="66"/>
  <c r="AU76" i="66"/>
  <c r="AB102" i="66"/>
  <c r="AB63" i="66"/>
  <c r="AW100" i="66"/>
  <c r="AV61" i="66"/>
  <c r="AV74" i="66"/>
  <c r="AP100" i="66"/>
  <c r="AO61" i="66"/>
  <c r="AD51" i="66"/>
  <c r="BA63" i="66"/>
  <c r="AS102" i="66"/>
  <c r="AR76" i="66"/>
  <c r="BB71" i="65"/>
  <c r="BD59" i="65"/>
  <c r="BD63" i="66"/>
  <c r="BA97" i="65"/>
  <c r="BC97" i="65"/>
  <c r="AZ85" i="65"/>
  <c r="AI57" i="65"/>
  <c r="AX68" i="65"/>
  <c r="AZ57" i="65"/>
  <c r="AP92" i="65"/>
  <c r="AW57" i="65"/>
  <c r="AH42" i="65"/>
  <c r="AH90" i="65" s="1"/>
  <c r="AC93" i="65"/>
  <c r="AK92" i="65"/>
  <c r="AH31" i="66"/>
  <c r="AB31" i="66"/>
  <c r="AD92" i="65"/>
  <c r="AI100" i="66"/>
  <c r="BA76" i="66"/>
  <c r="AW71" i="65"/>
  <c r="AX75" i="66"/>
  <c r="D11" i="112"/>
  <c r="BC71" i="65"/>
  <c r="BA88" i="66"/>
  <c r="BC85" i="65"/>
  <c r="AZ61" i="65"/>
  <c r="AF95" i="65"/>
  <c r="BA80" i="65"/>
  <c r="AW102" i="66"/>
  <c r="AZ93" i="65"/>
  <c r="AJ42" i="65"/>
  <c r="AJ50" i="65" s="1"/>
  <c r="AJ31" i="113" s="1"/>
  <c r="BB102" i="66"/>
  <c r="AU69" i="65"/>
  <c r="BB60" i="65"/>
  <c r="AN102" i="66"/>
  <c r="AE97" i="65"/>
  <c r="BC74" i="66"/>
  <c r="AI91" i="65"/>
  <c r="AY55" i="65"/>
  <c r="AZ63" i="66"/>
  <c r="AS71" i="65"/>
  <c r="F25" i="112"/>
  <c r="AP59" i="65"/>
  <c r="AC91" i="65"/>
  <c r="AT76" i="66"/>
  <c r="AQ95" i="65"/>
  <c r="AR96" i="65"/>
  <c r="BD88" i="66"/>
  <c r="AZ81" i="65"/>
  <c r="AO50" i="65"/>
  <c r="AO31" i="113" s="1"/>
  <c r="AB42" i="65"/>
  <c r="AT50" i="65"/>
  <c r="AT31" i="113" s="1"/>
  <c r="AX31" i="66"/>
  <c r="BD80" i="65"/>
  <c r="AJ100" i="66"/>
  <c r="BC61" i="66"/>
  <c r="AY79" i="65"/>
  <c r="AK59" i="65"/>
  <c r="AB61" i="65"/>
  <c r="BD71" i="65"/>
  <c r="BB80" i="65"/>
  <c r="AL42" i="65"/>
  <c r="AM90" i="65" s="1"/>
  <c r="AF101" i="66"/>
  <c r="AH61" i="66"/>
  <c r="AT71" i="65"/>
  <c r="AZ100" i="66"/>
  <c r="AV71" i="65"/>
  <c r="AC97" i="65"/>
  <c r="BC61" i="65"/>
  <c r="AO102" i="66"/>
  <c r="AY88" i="66"/>
  <c r="BD83" i="65"/>
  <c r="AF42" i="65"/>
  <c r="AG90" i="65" s="1"/>
  <c r="AN42" i="65"/>
  <c r="AN90" i="65" s="1"/>
  <c r="AR94" i="65"/>
  <c r="AY68" i="65"/>
  <c r="AY92" i="65"/>
  <c r="AY80" i="65"/>
  <c r="AI93" i="65"/>
  <c r="AH57" i="65"/>
  <c r="BA60" i="65"/>
  <c r="BA84" i="65"/>
  <c r="BB96" i="65"/>
  <c r="AO51" i="66"/>
  <c r="AZ74" i="66"/>
  <c r="AJ51" i="66"/>
  <c r="AK91" i="65"/>
  <c r="AJ91" i="65"/>
  <c r="AQ55" i="65"/>
  <c r="AY101" i="66"/>
  <c r="AW75" i="66"/>
  <c r="AI95" i="65"/>
  <c r="AU59" i="65"/>
  <c r="AD96" i="65"/>
  <c r="AF102" i="66"/>
  <c r="AE102" i="66"/>
  <c r="BD102" i="66"/>
  <c r="BC63" i="66"/>
  <c r="BC89" i="66"/>
  <c r="BC102" i="66"/>
  <c r="BA72" i="65"/>
  <c r="AW69" i="65"/>
  <c r="AU92" i="65"/>
  <c r="AF60" i="65"/>
  <c r="AN97" i="65"/>
  <c r="AO97" i="65"/>
  <c r="AR97" i="65"/>
  <c r="AQ97" i="65"/>
  <c r="AQ61" i="65"/>
  <c r="BC81" i="65"/>
  <c r="BC57" i="65"/>
  <c r="BC93" i="65"/>
  <c r="AJ92" i="65"/>
  <c r="AH61" i="65"/>
  <c r="AI97" i="65"/>
  <c r="AL97" i="65"/>
  <c r="AK61" i="65"/>
  <c r="AE94" i="65"/>
  <c r="AD6" i="65"/>
  <c r="AD42" i="65"/>
  <c r="AB50" i="65"/>
  <c r="AB31" i="113" s="1"/>
  <c r="AF62" i="66"/>
  <c r="AD62" i="66"/>
  <c r="AN62" i="66"/>
  <c r="BC62" i="66"/>
  <c r="BD62" i="66"/>
  <c r="AI51" i="66"/>
  <c r="AQ69" i="65"/>
  <c r="AR93" i="65"/>
  <c r="AQ57" i="65"/>
  <c r="AQ93" i="65"/>
  <c r="AF93" i="65"/>
  <c r="AE57" i="65"/>
  <c r="AE93" i="65"/>
  <c r="BC68" i="65"/>
  <c r="BC80" i="65"/>
  <c r="BE93" i="65"/>
  <c r="BD81" i="65"/>
  <c r="BD93" i="65"/>
  <c r="BD57" i="65"/>
  <c r="BE84" i="65"/>
  <c r="AY84" i="65"/>
  <c r="BB84" i="65"/>
  <c r="AX72" i="65"/>
  <c r="AX60" i="65"/>
  <c r="AZ84" i="65"/>
  <c r="BD84" i="65"/>
  <c r="AY96" i="65"/>
  <c r="AX96" i="65"/>
  <c r="AX42" i="65"/>
  <c r="BC78" i="65" s="1"/>
  <c r="AX6" i="65"/>
  <c r="AX5" i="65" s="1"/>
  <c r="BE69" i="65"/>
  <c r="AZ69" i="65"/>
  <c r="AP57" i="65"/>
  <c r="BB69" i="65"/>
  <c r="AR69" i="65"/>
  <c r="AX69" i="65"/>
  <c r="BE60" i="65"/>
  <c r="AK60" i="65"/>
  <c r="AP60" i="65"/>
  <c r="AO60" i="65"/>
  <c r="BC60" i="65"/>
  <c r="AR60" i="65"/>
  <c r="AU60" i="65"/>
  <c r="AW60" i="65"/>
  <c r="AE60" i="65"/>
  <c r="AV60" i="65"/>
  <c r="AJ60" i="65"/>
  <c r="AH60" i="65"/>
  <c r="AA42" i="65"/>
  <c r="AI54" i="65" s="1"/>
  <c r="AA6" i="65"/>
  <c r="AQ51" i="66"/>
  <c r="AF61" i="66"/>
  <c r="AD100" i="66"/>
  <c r="BA79" i="65"/>
  <c r="AY62" i="66"/>
  <c r="AZ102" i="66"/>
  <c r="AK62" i="66"/>
  <c r="AW62" i="66"/>
  <c r="BA102" i="66"/>
  <c r="AQ102" i="66"/>
  <c r="AH100" i="66"/>
  <c r="BD100" i="66"/>
  <c r="AL96" i="65"/>
  <c r="AZ80" i="65"/>
  <c r="BA69" i="65"/>
  <c r="AT68" i="65"/>
  <c r="AT92" i="65"/>
  <c r="AQ96" i="65"/>
  <c r="AQ60" i="65"/>
  <c r="AI60" i="65"/>
  <c r="BD60" i="65"/>
  <c r="BC90" i="65"/>
  <c r="BD90" i="65"/>
  <c r="AG100" i="66"/>
  <c r="BC91" i="65"/>
  <c r="AW55" i="65"/>
  <c r="BB101" i="66"/>
  <c r="AY75" i="66"/>
  <c r="AJ62" i="66"/>
  <c r="AZ89" i="66"/>
  <c r="AM63" i="66"/>
  <c r="AX62" i="66"/>
  <c r="AO62" i="66"/>
  <c r="AR62" i="66"/>
  <c r="AU71" i="65"/>
  <c r="BB76" i="66"/>
  <c r="AC90" i="65"/>
  <c r="AV95" i="65"/>
  <c r="BB63" i="66"/>
  <c r="AN60" i="65"/>
  <c r="AI102" i="66"/>
  <c r="AH63" i="66"/>
  <c r="BD69" i="65"/>
  <c r="AO96" i="65"/>
  <c r="AN96" i="65"/>
  <c r="AV73" i="65"/>
  <c r="AW97" i="65"/>
  <c r="AZ97" i="65"/>
  <c r="AY85" i="65"/>
  <c r="AY73" i="65"/>
  <c r="AS68" i="65"/>
  <c r="AS92" i="65"/>
  <c r="AQ75" i="66"/>
  <c r="AQ101" i="66"/>
  <c r="AR31" i="66"/>
  <c r="AR6" i="65"/>
  <c r="AR42" i="65"/>
  <c r="AR50" i="65" s="1"/>
  <c r="AL93" i="65"/>
  <c r="AK57" i="65"/>
  <c r="AT96" i="65"/>
  <c r="AT72" i="65"/>
  <c r="AU96" i="65"/>
  <c r="AS72" i="65"/>
  <c r="AS96" i="65"/>
  <c r="AK50" i="65"/>
  <c r="AW50" i="65"/>
  <c r="AW31" i="113" s="1"/>
  <c r="AS50" i="65"/>
  <c r="AS31" i="113" s="1"/>
  <c r="BB55" i="65"/>
  <c r="AL100" i="66"/>
  <c r="AG62" i="66"/>
  <c r="AM102" i="66"/>
  <c r="BB88" i="66"/>
  <c r="AE59" i="65"/>
  <c r="AE95" i="65"/>
  <c r="BA95" i="65"/>
  <c r="AY60" i="65"/>
  <c r="BC69" i="65"/>
  <c r="AD97" i="65"/>
  <c r="AE42" i="65"/>
  <c r="AE50" i="65" s="1"/>
  <c r="BD92" i="65"/>
  <c r="AJ96" i="65"/>
  <c r="AT93" i="65"/>
  <c r="AT57" i="65"/>
  <c r="AU93" i="65"/>
  <c r="AS69" i="65"/>
  <c r="AS93" i="65"/>
  <c r="AV69" i="65"/>
  <c r="AV57" i="65"/>
  <c r="AG60" i="65"/>
  <c r="AG96" i="65"/>
  <c r="AV94" i="65"/>
  <c r="AV58" i="65"/>
  <c r="AQ92" i="65"/>
  <c r="AQ68" i="65"/>
  <c r="AR92" i="65"/>
  <c r="AR36" i="66"/>
  <c r="AQ36" i="66"/>
  <c r="AM96" i="65"/>
  <c r="AQ94" i="65"/>
  <c r="AW70" i="65"/>
  <c r="AK94" i="65"/>
  <c r="AY69" i="65"/>
  <c r="AP93" i="65"/>
  <c r="BE92" i="65"/>
  <c r="BE68" i="65"/>
  <c r="AY50" i="65"/>
  <c r="AY31" i="113" s="1"/>
  <c r="AI50" i="65"/>
  <c r="AC95" i="65"/>
  <c r="AO93" i="65"/>
  <c r="BA96" i="65"/>
  <c r="AB60" i="65"/>
  <c r="AQ70" i="65"/>
  <c r="AE58" i="65"/>
  <c r="AN93" i="65"/>
  <c r="AW94" i="65"/>
  <c r="AB101" i="66"/>
  <c r="AX94" i="65"/>
  <c r="AL94" i="65"/>
  <c r="AA31" i="66"/>
  <c r="BE80" i="65"/>
  <c r="BD76" i="113"/>
  <c r="CA76" i="113" s="1"/>
  <c r="BD72" i="113"/>
  <c r="CA72" i="113" s="1"/>
  <c r="BD85" i="113"/>
  <c r="CA85" i="113" s="1"/>
  <c r="BD81" i="113"/>
  <c r="CA81" i="113" s="1"/>
  <c r="AZ85" i="113"/>
  <c r="AZ81" i="113"/>
  <c r="AV21" i="64"/>
  <c r="AV26" i="64"/>
  <c r="AV24" i="64"/>
  <c r="AV30" i="64"/>
  <c r="AV27" i="64"/>
  <c r="AV59" i="64"/>
  <c r="AV29" i="64"/>
  <c r="AW87" i="64"/>
  <c r="AV22" i="64"/>
  <c r="AV87" i="64"/>
  <c r="AV23" i="64"/>
  <c r="AV31" i="64"/>
  <c r="AV45" i="64"/>
  <c r="AV28" i="64"/>
  <c r="AV25" i="64"/>
  <c r="AV19" i="74"/>
  <c r="AV100" i="66"/>
  <c r="AC19" i="74"/>
  <c r="AI54" i="100"/>
  <c r="BB27" i="64"/>
  <c r="BB81" i="113"/>
  <c r="AO100" i="66"/>
  <c r="BB26" i="64"/>
  <c r="BB23" i="64"/>
  <c r="BB25" i="64"/>
  <c r="BB28" i="64"/>
  <c r="BB29" i="64"/>
  <c r="BB30" i="64"/>
  <c r="BB21" i="64"/>
  <c r="BB85" i="113"/>
  <c r="AW95" i="65"/>
  <c r="BB59" i="100"/>
  <c r="BB65" i="113"/>
  <c r="BB61" i="100"/>
  <c r="BB58" i="100"/>
  <c r="BB62" i="100"/>
  <c r="BB34" i="100"/>
  <c r="AY19" i="74"/>
  <c r="AK95" i="65"/>
  <c r="AI51" i="100"/>
  <c r="AB19" i="74"/>
  <c r="AI53" i="100"/>
  <c r="BB22" i="64"/>
  <c r="AM100" i="66"/>
  <c r="AW93" i="65"/>
  <c r="BD99" i="66"/>
  <c r="BC99" i="66"/>
  <c r="BB24" i="64"/>
  <c r="BE85" i="113"/>
  <c r="BB65" i="100"/>
  <c r="BB64" i="100" s="1"/>
  <c r="AU31" i="66"/>
  <c r="BD23" i="64"/>
  <c r="BD21" i="64"/>
  <c r="BE49" i="113"/>
  <c r="CA49" i="113" s="1"/>
  <c r="BD26" i="64"/>
  <c r="BD31" i="66"/>
  <c r="BE75" i="66"/>
  <c r="AN31" i="66"/>
  <c r="AC31" i="66"/>
  <c r="BE47" i="113"/>
  <c r="CA47" i="113" s="1"/>
  <c r="AA44" i="100"/>
  <c r="BD72" i="100"/>
  <c r="BD31" i="64"/>
  <c r="BD30" i="64"/>
  <c r="BE74" i="66"/>
  <c r="BE49" i="76"/>
  <c r="BE41" i="76"/>
  <c r="BE33" i="76"/>
  <c r="BE88" i="66"/>
  <c r="AZ94" i="65"/>
  <c r="AR99" i="66"/>
  <c r="BC31" i="66"/>
  <c r="AA41" i="100"/>
  <c r="BD22" i="64"/>
  <c r="BD25" i="64"/>
  <c r="BE101" i="66"/>
  <c r="BE189" i="100"/>
  <c r="BE171" i="100"/>
  <c r="BB50" i="100"/>
  <c r="BC15" i="64"/>
  <c r="BC21" i="64" s="1"/>
  <c r="BD24" i="64"/>
  <c r="BE100" i="66"/>
  <c r="BE62" i="66"/>
  <c r="AY26" i="64"/>
  <c r="AY25" i="64"/>
  <c r="AY45" i="64"/>
  <c r="AY22" i="64"/>
  <c r="AY59" i="64"/>
  <c r="AY29" i="64"/>
  <c r="AY21" i="64"/>
  <c r="AY31" i="64"/>
  <c r="AY23" i="64"/>
  <c r="AZ87" i="64"/>
  <c r="AY28" i="64"/>
  <c r="AY30" i="64"/>
  <c r="AM44" i="66"/>
  <c r="AN96" i="66" s="1"/>
  <c r="AM5" i="66"/>
  <c r="AM36" i="66" s="1"/>
  <c r="AC44" i="66"/>
  <c r="AC96" i="66" s="1"/>
  <c r="AC5" i="66"/>
  <c r="AC36" i="66" s="1"/>
  <c r="AY61" i="66"/>
  <c r="AD61" i="66"/>
  <c r="BD61" i="66"/>
  <c r="BB61" i="66"/>
  <c r="AS42" i="113"/>
  <c r="AT55" i="74"/>
  <c r="AS18" i="74"/>
  <c r="AS15" i="74"/>
  <c r="AS55" i="74"/>
  <c r="AS37" i="74"/>
  <c r="AS16" i="74"/>
  <c r="AS17" i="74"/>
  <c r="AF42" i="113"/>
  <c r="AF14" i="74"/>
  <c r="AF55" i="74"/>
  <c r="AG55" i="74"/>
  <c r="AF15" i="74"/>
  <c r="AF18" i="74"/>
  <c r="AF28" i="74"/>
  <c r="AF17" i="74"/>
  <c r="BB67" i="65"/>
  <c r="AQ67" i="65"/>
  <c r="AP55" i="65"/>
  <c r="AS67" i="65"/>
  <c r="BC67" i="65"/>
  <c r="AW67" i="65"/>
  <c r="D7" i="112"/>
  <c r="AX67" i="65"/>
  <c r="AZ67" i="65"/>
  <c r="AS28" i="74"/>
  <c r="AY24" i="64"/>
  <c r="AK29" i="64"/>
  <c r="AK21" i="64"/>
  <c r="AK27" i="64"/>
  <c r="AK26" i="64"/>
  <c r="AK28" i="64"/>
  <c r="AK25" i="64"/>
  <c r="AL87" i="64"/>
  <c r="BC28" i="113"/>
  <c r="AW51" i="66"/>
  <c r="AK51" i="66"/>
  <c r="BA71" i="65"/>
  <c r="BA50" i="65"/>
  <c r="BB95" i="65"/>
  <c r="BA83" i="65"/>
  <c r="AZ71" i="65"/>
  <c r="AZ83" i="65"/>
  <c r="AZ50" i="65"/>
  <c r="AZ95" i="65"/>
  <c r="AR67" i="65"/>
  <c r="AR91" i="65"/>
  <c r="AS91" i="65"/>
  <c r="AW101" i="66"/>
  <c r="AC101" i="66"/>
  <c r="AC62" i="66"/>
  <c r="AL91" i="65"/>
  <c r="AK61" i="66"/>
  <c r="AS14" i="74"/>
  <c r="AF16" i="74"/>
  <c r="AU91" i="65"/>
  <c r="AU67" i="65"/>
  <c r="AU55" i="65"/>
  <c r="AM55" i="65"/>
  <c r="AM91" i="65"/>
  <c r="AM50" i="65"/>
  <c r="AH49" i="113"/>
  <c r="AH13" i="76"/>
  <c r="AH17" i="76" s="1"/>
  <c r="AH49" i="76"/>
  <c r="AH16" i="76"/>
  <c r="AH15" i="76"/>
  <c r="AH25" i="76"/>
  <c r="AI49" i="76"/>
  <c r="AT15" i="76"/>
  <c r="AT49" i="76"/>
  <c r="AT33" i="76"/>
  <c r="AT25" i="76"/>
  <c r="AT49" i="113"/>
  <c r="AT16" i="76"/>
  <c r="AT13" i="76"/>
  <c r="AZ49" i="113"/>
  <c r="AZ25" i="76"/>
  <c r="AZ33" i="76"/>
  <c r="AZ13" i="76"/>
  <c r="AZ41" i="76"/>
  <c r="AZ15" i="76"/>
  <c r="AZ49" i="76"/>
  <c r="AZ47" i="113"/>
  <c r="AZ16" i="76"/>
  <c r="AK57" i="66"/>
  <c r="AL96" i="66"/>
  <c r="AD18" i="74"/>
  <c r="AD16" i="74"/>
  <c r="AD17" i="74"/>
  <c r="AD28" i="74"/>
  <c r="AD15" i="74"/>
  <c r="AD14" i="74"/>
  <c r="AD55" i="74"/>
  <c r="AR42" i="113"/>
  <c r="AR37" i="74"/>
  <c r="AR16" i="74"/>
  <c r="AR55" i="74"/>
  <c r="AR18" i="74"/>
  <c r="AR28" i="74"/>
  <c r="AR15" i="74"/>
  <c r="AR17" i="74"/>
  <c r="BB49" i="76"/>
  <c r="BA47" i="113"/>
  <c r="BA33" i="76"/>
  <c r="BA13" i="76"/>
  <c r="BA49" i="76"/>
  <c r="BA16" i="76"/>
  <c r="BA41" i="76"/>
  <c r="BA15" i="76"/>
  <c r="BA49" i="113"/>
  <c r="BA25" i="76"/>
  <c r="AH91" i="65"/>
  <c r="AG50" i="65"/>
  <c r="AG95" i="65"/>
  <c r="AG59" i="65"/>
  <c r="AH95" i="65"/>
  <c r="AV75" i="66"/>
  <c r="AV62" i="66"/>
  <c r="AV101" i="66"/>
  <c r="AD102" i="66"/>
  <c r="AC102" i="66"/>
  <c r="AC63" i="66"/>
  <c r="AC59" i="65"/>
  <c r="AC50" i="65"/>
  <c r="AD95" i="65"/>
  <c r="AR95" i="65"/>
  <c r="AR71" i="65"/>
  <c r="AS95" i="65"/>
  <c r="AR59" i="65"/>
  <c r="AM59" i="65"/>
  <c r="AN95" i="65"/>
  <c r="AL62" i="66"/>
  <c r="AL51" i="66"/>
  <c r="AL101" i="66"/>
  <c r="AM101" i="66"/>
  <c r="AH200" i="100"/>
  <c r="AM200" i="100"/>
  <c r="AL200" i="100"/>
  <c r="AB5" i="65"/>
  <c r="AP5" i="65"/>
  <c r="BE72" i="66"/>
  <c r="BE58" i="66"/>
  <c r="BE43" i="100"/>
  <c r="BE49" i="100"/>
  <c r="BE82" i="64"/>
  <c r="BE44" i="100"/>
  <c r="BE51" i="100"/>
  <c r="BE149" i="100"/>
  <c r="BE196" i="100"/>
  <c r="BE68" i="64"/>
  <c r="BE54" i="64"/>
  <c r="BE76" i="66"/>
  <c r="BE45" i="100"/>
  <c r="BE52" i="100"/>
  <c r="AM17" i="76"/>
  <c r="AW19" i="74"/>
  <c r="AK17" i="76"/>
  <c r="AQ91" i="65"/>
  <c r="AQ71" i="65"/>
  <c r="AN19" i="74"/>
  <c r="BE5" i="66"/>
  <c r="BE36" i="66" s="1"/>
  <c r="AI17" i="76"/>
  <c r="BE102" i="66"/>
  <c r="BE13" i="76"/>
  <c r="BE42" i="100"/>
  <c r="BE48" i="100"/>
  <c r="BE72" i="100"/>
  <c r="AF5" i="65"/>
  <c r="AF43" i="65"/>
  <c r="AW91" i="65"/>
  <c r="AV67" i="65"/>
  <c r="AV50" i="65"/>
  <c r="AV31" i="113" s="1"/>
  <c r="AV55" i="65"/>
  <c r="BE87" i="66"/>
  <c r="AX61" i="66"/>
  <c r="AY87" i="66"/>
  <c r="BC87" i="66"/>
  <c r="AZ87" i="66"/>
  <c r="BA87" i="66"/>
  <c r="BD87" i="66"/>
  <c r="F24" i="112"/>
  <c r="AX100" i="66"/>
  <c r="BB87" i="66"/>
  <c r="AX74" i="66"/>
  <c r="AY100" i="66"/>
  <c r="AV96" i="66"/>
  <c r="AV70" i="66"/>
  <c r="AV57" i="66"/>
  <c r="AV51" i="66"/>
  <c r="BE66" i="65"/>
  <c r="AW66" i="65"/>
  <c r="AP90" i="65"/>
  <c r="AV66" i="65"/>
  <c r="BC66" i="65"/>
  <c r="AZ66" i="65"/>
  <c r="D6" i="112"/>
  <c r="AY66" i="65"/>
  <c r="AT66" i="65"/>
  <c r="BD66" i="65"/>
  <c r="AQ90" i="65"/>
  <c r="AS66" i="65"/>
  <c r="AR66" i="65"/>
  <c r="BB66" i="65"/>
  <c r="BA66" i="65"/>
  <c r="AQ66" i="65"/>
  <c r="AL56" i="65"/>
  <c r="BC56" i="65"/>
  <c r="AP56" i="65"/>
  <c r="AT56" i="65"/>
  <c r="AJ56" i="65"/>
  <c r="AS56" i="65"/>
  <c r="AH56" i="65"/>
  <c r="AI56" i="65"/>
  <c r="AD56" i="65"/>
  <c r="AO56" i="65"/>
  <c r="AC56" i="65"/>
  <c r="AM56" i="65"/>
  <c r="AB92" i="65"/>
  <c r="AY56" i="65"/>
  <c r="AW56" i="65"/>
  <c r="BD56" i="65"/>
  <c r="BB56" i="65"/>
  <c r="AU56" i="65"/>
  <c r="AZ56" i="65"/>
  <c r="AV56" i="65"/>
  <c r="AE56" i="65"/>
  <c r="AF56" i="65"/>
  <c r="AB56" i="65"/>
  <c r="AQ56" i="65"/>
  <c r="AN56" i="65"/>
  <c r="AG56" i="65"/>
  <c r="BA56" i="65"/>
  <c r="AR56" i="65"/>
  <c r="AK56" i="65"/>
  <c r="AX56" i="65"/>
  <c r="AJ19" i="74"/>
  <c r="AU19" i="74"/>
  <c r="AB17" i="76"/>
  <c r="AM19" i="74"/>
  <c r="AI92" i="65"/>
  <c r="BE37" i="74"/>
  <c r="AN17" i="76"/>
  <c r="AR102" i="66"/>
  <c r="AK93" i="65"/>
  <c r="AW31" i="66"/>
  <c r="AV31" i="66"/>
  <c r="BD64" i="100"/>
  <c r="BE15" i="64"/>
  <c r="BE31" i="64" s="1"/>
  <c r="BE55" i="74"/>
  <c r="BE28" i="74"/>
  <c r="BE14" i="76"/>
  <c r="BE163" i="100"/>
  <c r="AD91" i="65"/>
  <c r="AI96" i="65"/>
  <c r="BE18" i="74"/>
  <c r="AA17" i="76"/>
  <c r="AP17" i="76"/>
  <c r="AZ92" i="65"/>
  <c r="AC92" i="65"/>
  <c r="AO31" i="66"/>
  <c r="AI31" i="66"/>
  <c r="BE46" i="74"/>
  <c r="BE15" i="74"/>
  <c r="BE105" i="100"/>
  <c r="AV91" i="65"/>
  <c r="AH102" i="66"/>
  <c r="AU66" i="65"/>
  <c r="BD50" i="100"/>
  <c r="AD5" i="65"/>
  <c r="BE40" i="64"/>
  <c r="BE14" i="74"/>
  <c r="BE130" i="100"/>
  <c r="AP34" i="100"/>
  <c r="BD34" i="100"/>
  <c r="AZ97" i="66"/>
  <c r="AZ84" i="66"/>
  <c r="AZ58" i="66"/>
  <c r="AZ71" i="66"/>
  <c r="AN100" i="66"/>
  <c r="AO91" i="65"/>
  <c r="AN91" i="65"/>
  <c r="AE55" i="65"/>
  <c r="AH51" i="66"/>
  <c r="AH57" i="66"/>
  <c r="AH96" i="66"/>
  <c r="AI96" i="66"/>
  <c r="AM61" i="66"/>
  <c r="AT51" i="66"/>
  <c r="AW96" i="66"/>
  <c r="AW70" i="66"/>
  <c r="AX96" i="66"/>
  <c r="AJ24" i="64"/>
  <c r="AJ25" i="64"/>
  <c r="AJ29" i="64"/>
  <c r="AJ21" i="64"/>
  <c r="AJ27" i="64"/>
  <c r="AJ26" i="64"/>
  <c r="AJ28" i="64"/>
  <c r="AJ45" i="64"/>
  <c r="AJ30" i="64"/>
  <c r="AJ87" i="64"/>
  <c r="AJ31" i="64"/>
  <c r="AJ23" i="64"/>
  <c r="AJ22" i="64"/>
  <c r="AG58" i="66"/>
  <c r="AG97" i="66"/>
  <c r="AT61" i="66"/>
  <c r="AG51" i="66"/>
  <c r="AT74" i="66"/>
  <c r="AZ83" i="66"/>
  <c r="BA96" i="66"/>
  <c r="AZ70" i="66"/>
  <c r="AZ57" i="66"/>
  <c r="AU100" i="66"/>
  <c r="AE19" i="74"/>
  <c r="AG47" i="100"/>
  <c r="AG44" i="100"/>
  <c r="AG62" i="100"/>
  <c r="AQ55" i="100"/>
  <c r="BA92" i="65"/>
  <c r="AT58" i="65"/>
  <c r="AZ58" i="65"/>
  <c r="AY99" i="66"/>
  <c r="AK99" i="66"/>
  <c r="AR73" i="66"/>
  <c r="AS31" i="64"/>
  <c r="AK19" i="74"/>
  <c r="AQ59" i="66"/>
  <c r="AZ52" i="100"/>
  <c r="AG48" i="100"/>
  <c r="AG42" i="100"/>
  <c r="AG59" i="100"/>
  <c r="AQ56" i="100"/>
  <c r="AT94" i="65"/>
  <c r="AH58" i="65"/>
  <c r="AZ82" i="65"/>
  <c r="AR60" i="66"/>
  <c r="BA94" i="65"/>
  <c r="AS26" i="64"/>
  <c r="AY5" i="66"/>
  <c r="AY36" i="66" s="1"/>
  <c r="AI101" i="66"/>
  <c r="AZ53" i="100"/>
  <c r="AG41" i="100"/>
  <c r="AG61" i="100"/>
  <c r="AQ53" i="100"/>
  <c r="AH94" i="65"/>
  <c r="AU94" i="65"/>
  <c r="AZ70" i="65"/>
  <c r="AL99" i="66"/>
  <c r="AS99" i="66"/>
  <c r="AZ99" i="66"/>
  <c r="AF99" i="66"/>
  <c r="AK100" i="66"/>
  <c r="AW5" i="66"/>
  <c r="AW36" i="66" s="1"/>
  <c r="AQ62" i="113"/>
  <c r="AZ54" i="100"/>
  <c r="AG40" i="100"/>
  <c r="AG60" i="100"/>
  <c r="AQ52" i="100"/>
  <c r="AC94" i="65"/>
  <c r="AN94" i="65"/>
  <c r="AH93" i="65"/>
  <c r="AY73" i="66"/>
  <c r="BC14" i="74"/>
  <c r="BC15" i="74"/>
  <c r="BC39" i="113"/>
  <c r="BC42" i="113"/>
  <c r="BC17" i="74"/>
  <c r="BD55" i="74"/>
  <c r="BC18" i="74"/>
  <c r="BC55" i="74"/>
  <c r="BB18" i="74"/>
  <c r="BB15" i="74"/>
  <c r="BB14" i="74"/>
  <c r="BC49" i="100"/>
  <c r="BC40" i="100"/>
  <c r="BC48" i="100"/>
  <c r="BC42" i="100"/>
  <c r="BC44" i="100"/>
  <c r="BC171" i="100"/>
  <c r="BC43" i="100"/>
  <c r="BC34" i="100"/>
  <c r="BC59" i="113"/>
  <c r="AJ31" i="66"/>
  <c r="BC60" i="100"/>
  <c r="AW5" i="65"/>
  <c r="BE59" i="66"/>
  <c r="AA34" i="100"/>
  <c r="BE138" i="100"/>
  <c r="AJ5" i="65"/>
  <c r="BE116" i="100"/>
  <c r="BC59" i="100"/>
  <c r="BE6" i="65"/>
  <c r="BE5" i="65" s="1"/>
  <c r="BE25" i="76"/>
  <c r="BE16" i="76"/>
  <c r="BE64" i="100"/>
  <c r="BE34" i="100"/>
  <c r="BB50" i="65"/>
  <c r="BC98" i="65" s="1"/>
  <c r="AK31" i="66"/>
  <c r="AE31" i="66"/>
  <c r="AZ31" i="66"/>
  <c r="AL31" i="66"/>
  <c r="AY5" i="65"/>
  <c r="BD70" i="66"/>
  <c r="AX34" i="100"/>
  <c r="AB57" i="66"/>
  <c r="AB96" i="66"/>
  <c r="AB51" i="66"/>
  <c r="AN51" i="66"/>
  <c r="AN57" i="66"/>
  <c r="AF58" i="66"/>
  <c r="AY71" i="66"/>
  <c r="AV71" i="66"/>
  <c r="D21" i="112"/>
  <c r="BE71" i="66"/>
  <c r="BD71" i="66"/>
  <c r="AU71" i="66"/>
  <c r="AP58" i="66"/>
  <c r="BC71" i="66"/>
  <c r="BB71" i="66"/>
  <c r="AX71" i="66"/>
  <c r="AW71" i="66"/>
  <c r="AO87" i="64"/>
  <c r="AH58" i="66"/>
  <c r="AI97" i="66"/>
  <c r="AH97" i="66"/>
  <c r="BC5" i="66"/>
  <c r="BC36" i="66" s="1"/>
  <c r="BC44" i="66"/>
  <c r="AO26" i="64"/>
  <c r="AL17" i="76"/>
  <c r="BA100" i="66"/>
  <c r="AS71" i="66"/>
  <c r="AS58" i="66"/>
  <c r="AQ58" i="66"/>
  <c r="AQ71" i="66"/>
  <c r="AQ97" i="66"/>
  <c r="BB56" i="66"/>
  <c r="BD56" i="66"/>
  <c r="AC100" i="66"/>
  <c r="AE5" i="65"/>
  <c r="AU5" i="65"/>
  <c r="BC55" i="100"/>
  <c r="AA5" i="65"/>
  <c r="AK5" i="65"/>
  <c r="AT5" i="65"/>
  <c r="AQ31" i="66"/>
  <c r="BD17" i="76"/>
  <c r="AC5" i="65"/>
  <c r="BE31" i="66"/>
  <c r="AH5" i="65"/>
  <c r="AY31" i="66"/>
  <c r="AT31" i="66"/>
  <c r="AM31" i="66"/>
  <c r="AG31" i="66"/>
  <c r="BD57" i="100"/>
  <c r="AO5" i="65"/>
  <c r="AV5" i="65"/>
  <c r="BA5" i="65"/>
  <c r="BE56" i="65"/>
  <c r="BE63" i="66"/>
  <c r="H26" i="112"/>
  <c r="BE51" i="66"/>
  <c r="AS31" i="66"/>
  <c r="AF31" i="66"/>
  <c r="BB39" i="100"/>
  <c r="BD171" i="100"/>
  <c r="AL5" i="65"/>
  <c r="BB13" i="113"/>
  <c r="AV13" i="113"/>
  <c r="AP13" i="113"/>
  <c r="AJ13" i="113"/>
  <c r="AD13" i="113"/>
  <c r="AM13" i="113"/>
  <c r="AX13" i="113"/>
  <c r="BE13" i="113"/>
  <c r="AQ13" i="113"/>
  <c r="BA13" i="113"/>
  <c r="AO13" i="113"/>
  <c r="AI13" i="113"/>
  <c r="AC13" i="113"/>
  <c r="AH13" i="113"/>
  <c r="AB13" i="113"/>
  <c r="AL13" i="113"/>
  <c r="AW13" i="113"/>
  <c r="AZ13" i="113"/>
  <c r="AN13" i="113"/>
  <c r="AA13" i="113"/>
  <c r="BC13" i="113"/>
  <c r="BE12" i="113"/>
  <c r="CA12" i="113" s="1"/>
  <c r="AY13" i="113"/>
  <c r="AS13" i="113"/>
  <c r="AF13" i="113"/>
  <c r="BD13" i="113"/>
  <c r="AK13" i="113"/>
  <c r="BD101" i="66"/>
  <c r="AD31" i="66"/>
  <c r="BC54" i="100"/>
  <c r="AI5" i="65"/>
  <c r="AN5" i="65"/>
  <c r="BC5" i="65"/>
  <c r="BE61" i="66"/>
  <c r="H24" i="112"/>
  <c r="BE50" i="65"/>
  <c r="BD29" i="64"/>
  <c r="AK58" i="66"/>
  <c r="AK97" i="66"/>
  <c r="AT71" i="66"/>
  <c r="AT58" i="66"/>
  <c r="AU97" i="66"/>
  <c r="AT97" i="66"/>
  <c r="AU50" i="65"/>
  <c r="AL97" i="66"/>
  <c r="AL58" i="66"/>
  <c r="AM97" i="66"/>
  <c r="BA58" i="66"/>
  <c r="BA97" i="66"/>
  <c r="BA84" i="66"/>
  <c r="BB97" i="66"/>
  <c r="BA71" i="66"/>
  <c r="AP96" i="66"/>
  <c r="AO96" i="66"/>
  <c r="AN97" i="66"/>
  <c r="AN58" i="66"/>
  <c r="AR97" i="66"/>
  <c r="AS97" i="66"/>
  <c r="AR58" i="66"/>
  <c r="AR71" i="66"/>
  <c r="AE95" i="66"/>
  <c r="AE56" i="66"/>
  <c r="AJ58" i="66"/>
  <c r="AJ97" i="66"/>
  <c r="AD97" i="66"/>
  <c r="AD58" i="66"/>
  <c r="AP97" i="66"/>
  <c r="AO97" i="66"/>
  <c r="AO58" i="66"/>
  <c r="AB96" i="65"/>
  <c r="BB5" i="66"/>
  <c r="BB36" i="66" s="1"/>
  <c r="BB44" i="66"/>
  <c r="BB17" i="74"/>
  <c r="BB13" i="76"/>
  <c r="BB42" i="113"/>
  <c r="BC41" i="100"/>
  <c r="BC47" i="100"/>
  <c r="BC53" i="100"/>
  <c r="BD182" i="100"/>
  <c r="AG5" i="65"/>
  <c r="AR5" i="65"/>
  <c r="AZ5" i="65"/>
  <c r="BE57" i="66"/>
  <c r="BE83" i="66"/>
  <c r="BE70" i="66"/>
  <c r="BE96" i="66"/>
  <c r="BB5" i="65"/>
  <c r="BD43" i="65"/>
  <c r="BE91" i="65" s="1"/>
  <c r="BD5" i="65"/>
  <c r="BE95" i="66"/>
  <c r="BD51" i="66"/>
  <c r="AM5" i="65"/>
  <c r="AQ5" i="65"/>
  <c r="AS5" i="65"/>
  <c r="BE29" i="64"/>
  <c r="BE24" i="64"/>
  <c r="BE30" i="64"/>
  <c r="BE25" i="64"/>
  <c r="BE21" i="64"/>
  <c r="BE27" i="64"/>
  <c r="BE45" i="64"/>
  <c r="BE73" i="64"/>
  <c r="BE90" i="65"/>
  <c r="AA50" i="65"/>
  <c r="AA51" i="66"/>
  <c r="BB16" i="74"/>
  <c r="BB15" i="76"/>
  <c r="BB31" i="66"/>
  <c r="BC46" i="100"/>
  <c r="BC51" i="100"/>
  <c r="BE78" i="65"/>
  <c r="AX50" i="65"/>
  <c r="AY98" i="65" s="1"/>
  <c r="AX51" i="66"/>
  <c r="BB16" i="76"/>
  <c r="BE79" i="65"/>
  <c r="BE67" i="65"/>
  <c r="BE55" i="65"/>
  <c r="AP51" i="66"/>
  <c r="AP50" i="65"/>
  <c r="BE16" i="74"/>
  <c r="BA200" i="100" l="1"/>
  <c r="AK64" i="100"/>
  <c r="BE39" i="100"/>
  <c r="AX39" i="100"/>
  <c r="AB57" i="100"/>
  <c r="AF39" i="100"/>
  <c r="AN50" i="100"/>
  <c r="BD39" i="100"/>
  <c r="AQ39" i="100"/>
  <c r="BD134" i="100"/>
  <c r="AI200" i="100"/>
  <c r="AP64" i="100"/>
  <c r="AN200" i="100"/>
  <c r="AE57" i="100"/>
  <c r="AE64" i="100"/>
  <c r="AF50" i="100"/>
  <c r="AB64" i="100"/>
  <c r="BC64" i="100"/>
  <c r="AD50" i="100"/>
  <c r="AT39" i="100"/>
  <c r="BE50" i="100"/>
  <c r="AP39" i="100"/>
  <c r="AQ50" i="100"/>
  <c r="BB57" i="100"/>
  <c r="AI57" i="100"/>
  <c r="AK39" i="100"/>
  <c r="AX64" i="100"/>
  <c r="AN57" i="100"/>
  <c r="AR200" i="100"/>
  <c r="AJ50" i="100"/>
  <c r="AH64" i="100"/>
  <c r="AG200" i="100"/>
  <c r="AZ39" i="100"/>
  <c r="AF200" i="100"/>
  <c r="AO50" i="100"/>
  <c r="BE101" i="100"/>
  <c r="AJ39" i="100"/>
  <c r="AS200" i="100"/>
  <c r="AW64" i="100"/>
  <c r="AT64" i="100"/>
  <c r="AC200" i="100"/>
  <c r="AV200" i="100"/>
  <c r="AU200" i="100"/>
  <c r="AA39" i="100"/>
  <c r="AH39" i="100"/>
  <c r="AT200" i="100"/>
  <c r="AK200" i="100"/>
  <c r="AS50" i="100"/>
  <c r="AE39" i="100"/>
  <c r="AW200" i="100"/>
  <c r="AU50" i="100"/>
  <c r="AD200" i="100"/>
  <c r="AA57" i="100"/>
  <c r="AH57" i="100"/>
  <c r="AK57" i="100"/>
  <c r="AQ64" i="100"/>
  <c r="AJ200" i="100"/>
  <c r="AE200" i="100"/>
  <c r="BE17" i="76"/>
  <c r="AJ17" i="76"/>
  <c r="BC17" i="76"/>
  <c r="AD17" i="76"/>
  <c r="AC17" i="76"/>
  <c r="AZ17" i="76"/>
  <c r="AS17" i="76"/>
  <c r="AY17" i="76"/>
  <c r="BC19" i="74"/>
  <c r="BE19" i="74"/>
  <c r="AA19" i="74"/>
  <c r="AR51" i="66"/>
  <c r="AR103" i="66" s="1"/>
  <c r="AQ95" i="66"/>
  <c r="AR95" i="66"/>
  <c r="AR96" i="66"/>
  <c r="BE69" i="66"/>
  <c r="AY56" i="66"/>
  <c r="BE56" i="66"/>
  <c r="AH95" i="66"/>
  <c r="AG96" i="66"/>
  <c r="AZ101" i="66"/>
  <c r="AZ95" i="66"/>
  <c r="AY95" i="66"/>
  <c r="AY82" i="66"/>
  <c r="AY69" i="66"/>
  <c r="AF96" i="66"/>
  <c r="AZ51" i="66"/>
  <c r="AZ90" i="66" s="1"/>
  <c r="AZ75" i="66"/>
  <c r="AF51" i="66"/>
  <c r="AG103" i="66" s="1"/>
  <c r="BA101" i="66"/>
  <c r="AZ62" i="66"/>
  <c r="BB69" i="66"/>
  <c r="BC95" i="66"/>
  <c r="BB95" i="66"/>
  <c r="BB82" i="66"/>
  <c r="AS103" i="66"/>
  <c r="AE51" i="66"/>
  <c r="AE103" i="66" s="1"/>
  <c r="AF97" i="66"/>
  <c r="AE97" i="66"/>
  <c r="H19" i="112"/>
  <c r="AV103" i="66"/>
  <c r="BA57" i="66"/>
  <c r="BA70" i="66"/>
  <c r="BA83" i="66"/>
  <c r="BE87" i="64"/>
  <c r="AK31" i="64"/>
  <c r="AK30" i="64"/>
  <c r="AY87" i="64"/>
  <c r="AI87" i="64"/>
  <c r="BE26" i="64"/>
  <c r="AE13" i="113"/>
  <c r="AR13" i="113"/>
  <c r="AG13" i="113"/>
  <c r="AU13" i="113"/>
  <c r="AT13" i="113"/>
  <c r="AK87" i="64"/>
  <c r="AK24" i="64"/>
  <c r="AY73" i="64"/>
  <c r="AA27" i="64"/>
  <c r="AF45" i="64"/>
  <c r="AI45" i="64"/>
  <c r="AA31" i="64"/>
  <c r="AA30" i="64"/>
  <c r="AS45" i="64"/>
  <c r="AO45" i="64"/>
  <c r="AA24" i="64"/>
  <c r="AA25" i="64"/>
  <c r="AA21" i="64"/>
  <c r="AA26" i="64"/>
  <c r="AA22" i="64"/>
  <c r="BB45" i="64"/>
  <c r="AA23" i="64"/>
  <c r="AA28" i="64"/>
  <c r="AL45" i="64"/>
  <c r="AR45" i="64"/>
  <c r="AP45" i="64"/>
  <c r="AA29" i="64"/>
  <c r="BE28" i="64"/>
  <c r="BE59" i="64"/>
  <c r="BE23" i="64"/>
  <c r="BE22" i="64"/>
  <c r="BD87" i="64"/>
  <c r="AK23" i="64"/>
  <c r="AT87" i="64"/>
  <c r="AT25" i="64"/>
  <c r="AT26" i="64"/>
  <c r="AT28" i="64"/>
  <c r="AT29" i="64"/>
  <c r="AT30" i="64"/>
  <c r="AT45" i="64"/>
  <c r="AT27" i="64"/>
  <c r="AT24" i="64"/>
  <c r="AT31" i="64"/>
  <c r="AT23" i="64"/>
  <c r="AT59" i="64"/>
  <c r="AT22" i="64"/>
  <c r="AM45" i="64"/>
  <c r="AM25" i="64"/>
  <c r="AM31" i="64"/>
  <c r="AM30" i="64"/>
  <c r="AM22" i="64"/>
  <c r="AM24" i="64"/>
  <c r="AM21" i="64"/>
  <c r="AM87" i="64"/>
  <c r="AM28" i="64"/>
  <c r="AM29" i="64"/>
  <c r="AM27" i="64"/>
  <c r="AM26" i="64"/>
  <c r="AM23" i="64"/>
  <c r="BA21" i="64"/>
  <c r="AH21" i="64"/>
  <c r="AH22" i="64"/>
  <c r="AH27" i="64"/>
  <c r="AH30" i="64"/>
  <c r="AH29" i="64"/>
  <c r="AH25" i="64"/>
  <c r="AH23" i="64"/>
  <c r="AH31" i="64"/>
  <c r="AH24" i="64"/>
  <c r="AH45" i="64"/>
  <c r="AH28" i="64"/>
  <c r="AN87" i="64"/>
  <c r="BB87" i="64"/>
  <c r="BA30" i="64"/>
  <c r="BA31" i="64"/>
  <c r="BA22" i="64"/>
  <c r="BA45" i="64"/>
  <c r="BA29" i="64"/>
  <c r="BA27" i="64"/>
  <c r="BA23" i="64"/>
  <c r="BA24" i="64"/>
  <c r="BA28" i="64"/>
  <c r="BA59" i="64"/>
  <c r="BA5" i="113"/>
  <c r="BA8" i="113"/>
  <c r="BA25" i="64"/>
  <c r="BA87" i="64"/>
  <c r="AK22" i="64"/>
  <c r="AK45" i="64"/>
  <c r="AQ21" i="64"/>
  <c r="AQ30" i="64"/>
  <c r="AQ25" i="64"/>
  <c r="AQ87" i="64"/>
  <c r="AQ28" i="64"/>
  <c r="AQ31" i="64"/>
  <c r="AQ45" i="64"/>
  <c r="AQ23" i="64"/>
  <c r="AQ59" i="64"/>
  <c r="AQ27" i="64"/>
  <c r="AQ26" i="64"/>
  <c r="AQ22" i="64"/>
  <c r="AQ24" i="64"/>
  <c r="AR87" i="64"/>
  <c r="AQ29" i="64"/>
  <c r="BD73" i="64"/>
  <c r="AB30" i="64"/>
  <c r="AB27" i="64"/>
  <c r="AB87" i="64"/>
  <c r="AB22" i="64"/>
  <c r="AB23" i="64"/>
  <c r="AB31" i="64"/>
  <c r="AB29" i="64"/>
  <c r="AB45" i="64"/>
  <c r="AB24" i="64"/>
  <c r="AB28" i="64"/>
  <c r="AB21" i="64"/>
  <c r="AB25" i="64"/>
  <c r="BD12" i="113"/>
  <c r="AM12" i="113"/>
  <c r="AD12" i="113"/>
  <c r="AC12" i="113"/>
  <c r="AW12" i="113"/>
  <c r="AX59" i="64"/>
  <c r="AX28" i="64"/>
  <c r="BA73" i="64"/>
  <c r="AV12" i="113"/>
  <c r="AE12" i="113"/>
  <c r="AP12" i="113"/>
  <c r="AX12" i="113"/>
  <c r="AY12" i="113"/>
  <c r="AX31" i="64"/>
  <c r="AX25" i="64"/>
  <c r="AA12" i="113"/>
  <c r="AN12" i="113"/>
  <c r="AO12" i="113"/>
  <c r="AG12" i="113"/>
  <c r="AZ12" i="113"/>
  <c r="AQ12" i="113"/>
  <c r="AX45" i="64"/>
  <c r="AX27" i="64"/>
  <c r="AX21" i="64"/>
  <c r="BC12" i="113"/>
  <c r="AS12" i="113"/>
  <c r="AJ12" i="113"/>
  <c r="AX26" i="64"/>
  <c r="AF12" i="113"/>
  <c r="BB12" i="113"/>
  <c r="BA12" i="113"/>
  <c r="AR12" i="113"/>
  <c r="AI12" i="113"/>
  <c r="AX24" i="64"/>
  <c r="AX29" i="64"/>
  <c r="AT12" i="113"/>
  <c r="AX22" i="64"/>
  <c r="AX87" i="64"/>
  <c r="AU12" i="113"/>
  <c r="AL12" i="113"/>
  <c r="AK12" i="113"/>
  <c r="AB12" i="113"/>
  <c r="AH12" i="113"/>
  <c r="BB73" i="64"/>
  <c r="AX30" i="64"/>
  <c r="AX23" i="64"/>
  <c r="AW23" i="64"/>
  <c r="AW26" i="64"/>
  <c r="AW30" i="64"/>
  <c r="AW59" i="64"/>
  <c r="AW29" i="64"/>
  <c r="AW24" i="64"/>
  <c r="AW25" i="64"/>
  <c r="AW31" i="64"/>
  <c r="AW28" i="64"/>
  <c r="AW27" i="64"/>
  <c r="AW22" i="64"/>
  <c r="AW45" i="64"/>
  <c r="AG29" i="64"/>
  <c r="AG28" i="64"/>
  <c r="AG25" i="64"/>
  <c r="AG22" i="64"/>
  <c r="AG23" i="64"/>
  <c r="AG21" i="64"/>
  <c r="AG31" i="64"/>
  <c r="AG27" i="64"/>
  <c r="AG45" i="64"/>
  <c r="AG87" i="64"/>
  <c r="AG24" i="64"/>
  <c r="AG30" i="64"/>
  <c r="AG26" i="64"/>
  <c r="AK103" i="66"/>
  <c r="BE54" i="65"/>
  <c r="AP54" i="65"/>
  <c r="AV54" i="65"/>
  <c r="AW98" i="65"/>
  <c r="AX66" i="65"/>
  <c r="AN50" i="65"/>
  <c r="AN31" i="113" s="1"/>
  <c r="AH50" i="65"/>
  <c r="AH31" i="113" s="1"/>
  <c r="AJ103" i="66"/>
  <c r="AB36" i="65"/>
  <c r="AJ54" i="65"/>
  <c r="AL50" i="65"/>
  <c r="AM98" i="65" s="1"/>
  <c r="AI90" i="65"/>
  <c r="AL103" i="66"/>
  <c r="AO90" i="65"/>
  <c r="AB54" i="65"/>
  <c r="AJ98" i="65"/>
  <c r="AL90" i="65"/>
  <c r="AK90" i="65"/>
  <c r="AJ90" i="65"/>
  <c r="AI31" i="113"/>
  <c r="AF54" i="65"/>
  <c r="AQ54" i="65"/>
  <c r="AC54" i="65"/>
  <c r="AE54" i="65"/>
  <c r="AE90" i="65"/>
  <c r="AF90" i="65"/>
  <c r="BC54" i="65"/>
  <c r="AX90" i="65"/>
  <c r="AZ78" i="65"/>
  <c r="BA78" i="65"/>
  <c r="F6" i="112"/>
  <c r="AY78" i="65"/>
  <c r="BB78" i="65"/>
  <c r="BD78" i="65"/>
  <c r="AX54" i="65"/>
  <c r="AY90" i="65"/>
  <c r="AD90" i="65"/>
  <c r="AD50" i="65"/>
  <c r="AD31" i="113" s="1"/>
  <c r="AD54" i="65"/>
  <c r="AM54" i="65"/>
  <c r="AR54" i="65"/>
  <c r="AS90" i="65"/>
  <c r="AR90" i="65"/>
  <c r="AK31" i="113"/>
  <c r="AK98" i="65"/>
  <c r="BA54" i="65"/>
  <c r="AW54" i="65"/>
  <c r="AZ54" i="65"/>
  <c r="AT54" i="65"/>
  <c r="AY54" i="65"/>
  <c r="BB54" i="65"/>
  <c r="AS54" i="65"/>
  <c r="BD54" i="65"/>
  <c r="AK54" i="65"/>
  <c r="AO54" i="65"/>
  <c r="AG54" i="65"/>
  <c r="AN54" i="65"/>
  <c r="AU54" i="65"/>
  <c r="AH54" i="65"/>
  <c r="AB90" i="65"/>
  <c r="AL54" i="65"/>
  <c r="AT98" i="65"/>
  <c r="BE72" i="113"/>
  <c r="BE76" i="113"/>
  <c r="BA17" i="76"/>
  <c r="BC29" i="64"/>
  <c r="BC31" i="64"/>
  <c r="BC30" i="64"/>
  <c r="BC27" i="64"/>
  <c r="BC23" i="64"/>
  <c r="BC26" i="64"/>
  <c r="BC28" i="64"/>
  <c r="BC87" i="64"/>
  <c r="BC24" i="64"/>
  <c r="BC22" i="64"/>
  <c r="BC8" i="113"/>
  <c r="BC45" i="64"/>
  <c r="BC25" i="64"/>
  <c r="BC5" i="113"/>
  <c r="BC59" i="64"/>
  <c r="BC73" i="64"/>
  <c r="AI50" i="100"/>
  <c r="AR19" i="74"/>
  <c r="BB200" i="100"/>
  <c r="AD19" i="74"/>
  <c r="AR31" i="113"/>
  <c r="AS98" i="65"/>
  <c r="AR98" i="65"/>
  <c r="AC57" i="66"/>
  <c r="AD96" i="66"/>
  <c r="AC51" i="66"/>
  <c r="AD103" i="66" s="1"/>
  <c r="AM31" i="113"/>
  <c r="BA31" i="113"/>
  <c r="BA28" i="113"/>
  <c r="BA98" i="65"/>
  <c r="AZ31" i="113"/>
  <c r="AZ98" i="65"/>
  <c r="AZ28" i="113"/>
  <c r="AM57" i="66"/>
  <c r="AM96" i="66"/>
  <c r="AM51" i="66"/>
  <c r="AM103" i="66" s="1"/>
  <c r="AP36" i="65"/>
  <c r="AT17" i="76"/>
  <c r="BE134" i="100"/>
  <c r="AS19" i="74"/>
  <c r="BE200" i="100"/>
  <c r="BE103" i="66"/>
  <c r="AC31" i="113"/>
  <c r="AC98" i="65"/>
  <c r="AG31" i="113"/>
  <c r="AF19" i="74"/>
  <c r="BB19" i="74"/>
  <c r="AF36" i="65"/>
  <c r="AZ50" i="100"/>
  <c r="AW103" i="66"/>
  <c r="AP200" i="100"/>
  <c r="AU134" i="100"/>
  <c r="BA134" i="100"/>
  <c r="AZ134" i="100"/>
  <c r="AQ200" i="100"/>
  <c r="AR134" i="100"/>
  <c r="AW134" i="100"/>
  <c r="AS134" i="100"/>
  <c r="AY134" i="100"/>
  <c r="BB134" i="100"/>
  <c r="AQ134" i="100"/>
  <c r="AV134" i="100"/>
  <c r="AT134" i="100"/>
  <c r="AD36" i="65"/>
  <c r="BC57" i="100"/>
  <c r="BE8" i="113"/>
  <c r="CA8" i="113" s="1"/>
  <c r="BE5" i="113"/>
  <c r="CA5" i="113" s="1"/>
  <c r="AG91" i="65"/>
  <c r="AF50" i="65"/>
  <c r="AF62" i="65" s="1"/>
  <c r="AF55" i="65"/>
  <c r="AF91" i="65"/>
  <c r="AG39" i="100"/>
  <c r="AG57" i="100"/>
  <c r="AE31" i="113"/>
  <c r="BB31" i="113"/>
  <c r="BB28" i="113"/>
  <c r="BB98" i="65"/>
  <c r="BD200" i="100"/>
  <c r="BC200" i="100"/>
  <c r="BC167" i="100"/>
  <c r="BC101" i="100"/>
  <c r="BC134" i="100"/>
  <c r="AT103" i="66"/>
  <c r="AU103" i="66"/>
  <c r="AX200" i="100"/>
  <c r="BB167" i="100"/>
  <c r="AZ167" i="100"/>
  <c r="AY200" i="100"/>
  <c r="BA167" i="100"/>
  <c r="AY167" i="100"/>
  <c r="AX101" i="100"/>
  <c r="BD167" i="100"/>
  <c r="AX134" i="100"/>
  <c r="AX36" i="65"/>
  <c r="AH103" i="66"/>
  <c r="AI103" i="66"/>
  <c r="AY36" i="65"/>
  <c r="BE167" i="100"/>
  <c r="AJ36" i="65"/>
  <c r="BD101" i="100"/>
  <c r="AB101" i="100"/>
  <c r="AV101" i="100"/>
  <c r="AF101" i="100"/>
  <c r="AD101" i="100"/>
  <c r="AS101" i="100"/>
  <c r="AM101" i="100"/>
  <c r="BB101" i="100"/>
  <c r="AB200" i="100"/>
  <c r="AP101" i="100"/>
  <c r="AN101" i="100"/>
  <c r="AE101" i="100"/>
  <c r="AH101" i="100"/>
  <c r="AT101" i="100"/>
  <c r="AQ101" i="100"/>
  <c r="AY101" i="100"/>
  <c r="AL101" i="100"/>
  <c r="AR101" i="100"/>
  <c r="AW101" i="100"/>
  <c r="AO101" i="100"/>
  <c r="BA101" i="100"/>
  <c r="AK101" i="100"/>
  <c r="AU101" i="100"/>
  <c r="AC101" i="100"/>
  <c r="AI101" i="100"/>
  <c r="AZ101" i="100"/>
  <c r="AJ101" i="100"/>
  <c r="AG101" i="100"/>
  <c r="AW36" i="65"/>
  <c r="BE36" i="65"/>
  <c r="AI36" i="65"/>
  <c r="AO36" i="65"/>
  <c r="AA36" i="65"/>
  <c r="BD50" i="65"/>
  <c r="BD29" i="113" s="1"/>
  <c r="H27" i="112"/>
  <c r="AH36" i="65"/>
  <c r="H14" i="112"/>
  <c r="AT36" i="65"/>
  <c r="BC36" i="65"/>
  <c r="AL36" i="65"/>
  <c r="BA36" i="65"/>
  <c r="AK36" i="65"/>
  <c r="AU36" i="65"/>
  <c r="AE36" i="65"/>
  <c r="BD96" i="66"/>
  <c r="BC57" i="66"/>
  <c r="BC83" i="66"/>
  <c r="BC70" i="66"/>
  <c r="BC51" i="66"/>
  <c r="AO103" i="66"/>
  <c r="AN36" i="65"/>
  <c r="AV36" i="65"/>
  <c r="AC36" i="65"/>
  <c r="AP31" i="113"/>
  <c r="D14" i="112"/>
  <c r="AT74" i="65"/>
  <c r="AQ98" i="65"/>
  <c r="AP98" i="65"/>
  <c r="AP28" i="113"/>
  <c r="AR74" i="65"/>
  <c r="AP62" i="65"/>
  <c r="BB74" i="65"/>
  <c r="AY74" i="65"/>
  <c r="BC74" i="65"/>
  <c r="AZ74" i="65"/>
  <c r="AS74" i="65"/>
  <c r="AQ74" i="65"/>
  <c r="BA74" i="65"/>
  <c r="AV74" i="65"/>
  <c r="AW74" i="65"/>
  <c r="AM36" i="65"/>
  <c r="BD67" i="65"/>
  <c r="BD79" i="65"/>
  <c r="BD55" i="65"/>
  <c r="BD91" i="65"/>
  <c r="AU98" i="65"/>
  <c r="AU74" i="65"/>
  <c r="AU31" i="113"/>
  <c r="AV98" i="65"/>
  <c r="AU62" i="65"/>
  <c r="BE74" i="65"/>
  <c r="BE62" i="65"/>
  <c r="BE86" i="65"/>
  <c r="BE31" i="113"/>
  <c r="CA31" i="113" s="1"/>
  <c r="BE28" i="113"/>
  <c r="CA28" i="113" s="1"/>
  <c r="BB17" i="76"/>
  <c r="AV77" i="66"/>
  <c r="AY77" i="66"/>
  <c r="AW77" i="66"/>
  <c r="AU77" i="66"/>
  <c r="BA77" i="66"/>
  <c r="AP103" i="66"/>
  <c r="AR77" i="66"/>
  <c r="D27" i="112"/>
  <c r="AQ103" i="66"/>
  <c r="AT77" i="66"/>
  <c r="AP64" i="66"/>
  <c r="AS77" i="66"/>
  <c r="F27" i="112"/>
  <c r="AX77" i="66"/>
  <c r="AX64" i="66"/>
  <c r="BA90" i="66"/>
  <c r="AY103" i="66"/>
  <c r="AY90" i="66"/>
  <c r="AX103" i="66"/>
  <c r="AB103" i="66"/>
  <c r="AS64" i="66"/>
  <c r="AR64" i="66"/>
  <c r="AG64" i="66"/>
  <c r="AU64" i="66"/>
  <c r="AN64" i="66"/>
  <c r="AW64" i="66"/>
  <c r="AJ64" i="66"/>
  <c r="AH64" i="66"/>
  <c r="AL64" i="66"/>
  <c r="AK64" i="66"/>
  <c r="AO64" i="66"/>
  <c r="AI64" i="66"/>
  <c r="BA64" i="66"/>
  <c r="AQ64" i="66"/>
  <c r="AV64" i="66"/>
  <c r="AY64" i="66"/>
  <c r="AD64" i="66"/>
  <c r="BD90" i="66"/>
  <c r="BD64" i="66"/>
  <c r="BD77" i="66"/>
  <c r="BB36" i="65"/>
  <c r="BE77" i="66"/>
  <c r="AZ36" i="65"/>
  <c r="BC39" i="100"/>
  <c r="AT64" i="66"/>
  <c r="AB64" i="66"/>
  <c r="AX74" i="65"/>
  <c r="BB86" i="65"/>
  <c r="AX31" i="113"/>
  <c r="AX28" i="113"/>
  <c r="AY86" i="65"/>
  <c r="AX62" i="65"/>
  <c r="BC86" i="65"/>
  <c r="AZ86" i="65"/>
  <c r="BA86" i="65"/>
  <c r="AX98" i="65"/>
  <c r="F14" i="112"/>
  <c r="BC50" i="100"/>
  <c r="AA31" i="113"/>
  <c r="AW62" i="65"/>
  <c r="AS62" i="65"/>
  <c r="AT62" i="65"/>
  <c r="AC62" i="65"/>
  <c r="AA28" i="113"/>
  <c r="AM62" i="65"/>
  <c r="AB98" i="65"/>
  <c r="AG62" i="65"/>
  <c r="AO62" i="65"/>
  <c r="AV62" i="65"/>
  <c r="AJ62" i="65"/>
  <c r="AY62" i="65"/>
  <c r="AE62" i="65"/>
  <c r="AB62" i="65"/>
  <c r="AK62" i="65"/>
  <c r="AH62" i="65"/>
  <c r="AQ62" i="65"/>
  <c r="AR62" i="65"/>
  <c r="BC62" i="65"/>
  <c r="BA62" i="65"/>
  <c r="BB62" i="65"/>
  <c r="AI62" i="65"/>
  <c r="AZ62" i="65"/>
  <c r="AS36" i="65"/>
  <c r="BE90" i="66"/>
  <c r="AR36" i="65"/>
  <c r="BB51" i="66"/>
  <c r="BB70" i="66"/>
  <c r="BB57" i="66"/>
  <c r="BB96" i="66"/>
  <c r="BC96" i="66"/>
  <c r="BB83" i="66"/>
  <c r="AQ36" i="65"/>
  <c r="BD36" i="65"/>
  <c r="BE64" i="66"/>
  <c r="AG36" i="65"/>
  <c r="AQ77" i="66"/>
  <c r="AE64" i="66" l="1"/>
  <c r="AF64" i="66"/>
  <c r="AZ64" i="66"/>
  <c r="AZ77" i="66"/>
  <c r="AZ103" i="66"/>
  <c r="BA103" i="66"/>
  <c r="AF103" i="66"/>
  <c r="AL98" i="65"/>
  <c r="AN62" i="65"/>
  <c r="AN98" i="65"/>
  <c r="AL31" i="113"/>
  <c r="AO98" i="65"/>
  <c r="AL62" i="65"/>
  <c r="AH98" i="65"/>
  <c r="AI98" i="65"/>
  <c r="AE98" i="65"/>
  <c r="AC64" i="66"/>
  <c r="AD98" i="65"/>
  <c r="AD62" i="65"/>
  <c r="BD62" i="65"/>
  <c r="AM64" i="66"/>
  <c r="BE98" i="65"/>
  <c r="AN103" i="66"/>
  <c r="BD28" i="113"/>
  <c r="AC103" i="66"/>
  <c r="BD98" i="65"/>
  <c r="BD74" i="65"/>
  <c r="AF31" i="113"/>
  <c r="AF98" i="65"/>
  <c r="AG98" i="65"/>
  <c r="BC77" i="66"/>
  <c r="BD103" i="66"/>
  <c r="BD86" i="65"/>
  <c r="BC64" i="66"/>
  <c r="BD31" i="113"/>
  <c r="BC90" i="66"/>
  <c r="G6" i="112"/>
  <c r="G11" i="112"/>
  <c r="G7" i="112"/>
  <c r="G13" i="112"/>
  <c r="G12" i="112"/>
  <c r="G8" i="112"/>
  <c r="G10" i="112"/>
  <c r="G9" i="112"/>
  <c r="BB90" i="66"/>
  <c r="BB77" i="66"/>
  <c r="BB103" i="66"/>
  <c r="BB64" i="66"/>
  <c r="BC103" i="66"/>
  <c r="G23" i="112"/>
  <c r="G20" i="112"/>
  <c r="G25" i="112"/>
  <c r="G24" i="112"/>
  <c r="G22" i="112"/>
  <c r="G19" i="112"/>
  <c r="G21" i="112"/>
  <c r="G26" i="112"/>
  <c r="I20" i="112"/>
  <c r="I19" i="112"/>
  <c r="I22" i="112"/>
  <c r="I25" i="112"/>
  <c r="I21" i="112"/>
  <c r="I26" i="112"/>
  <c r="I24" i="112"/>
  <c r="I23" i="112"/>
  <c r="E24" i="112"/>
  <c r="E22" i="112"/>
  <c r="E19" i="112"/>
  <c r="E26" i="112"/>
  <c r="E21" i="112"/>
  <c r="E25" i="112"/>
  <c r="E23" i="112"/>
  <c r="E20" i="112"/>
  <c r="I11" i="112"/>
  <c r="I12" i="112"/>
  <c r="I6" i="112"/>
  <c r="I13" i="112"/>
  <c r="I8" i="112"/>
  <c r="I10" i="112"/>
  <c r="I9" i="112"/>
  <c r="E7" i="112"/>
  <c r="E11" i="112"/>
  <c r="E8" i="112"/>
  <c r="E9" i="112"/>
  <c r="E10" i="112"/>
  <c r="E6" i="112"/>
  <c r="E13" i="112"/>
  <c r="E12" i="112"/>
  <c r="I7" i="112"/>
  <c r="I27" i="112" l="1"/>
  <c r="I14" i="112"/>
  <c r="E14" i="112"/>
  <c r="E27" i="112"/>
  <c r="G14" i="112"/>
  <c r="G27" i="112"/>
</calcChain>
</file>

<file path=xl/sharedStrings.xml><?xml version="1.0" encoding="utf-8"?>
<sst xmlns="http://schemas.openxmlformats.org/spreadsheetml/2006/main" count="1030" uniqueCount="439">
  <si>
    <t>GWP</t>
  </si>
  <si>
    <t>Note</t>
    <phoneticPr fontId="9"/>
  </si>
  <si>
    <t>1.Total</t>
  </si>
  <si>
    <t>0.Contents</t>
    <phoneticPr fontId="9"/>
  </si>
  <si>
    <t>2.CO2-Sector</t>
    <phoneticPr fontId="9"/>
  </si>
  <si>
    <t>3.Allocated_CO2-Sector</t>
    <phoneticPr fontId="9"/>
  </si>
  <si>
    <t>1,000,000,000,000 g</t>
    <phoneticPr fontId="9"/>
  </si>
  <si>
    <t>1 Mt</t>
    <phoneticPr fontId="9"/>
  </si>
  <si>
    <t>1,000,000,000 g</t>
    <phoneticPr fontId="9"/>
  </si>
  <si>
    <t>1 kt</t>
    <phoneticPr fontId="9"/>
  </si>
  <si>
    <t>1,000,000 g</t>
    <phoneticPr fontId="9"/>
  </si>
  <si>
    <t>1 t</t>
    <phoneticPr fontId="9"/>
  </si>
  <si>
    <t>1,000 g</t>
    <phoneticPr fontId="9"/>
  </si>
  <si>
    <t>―</t>
    <phoneticPr fontId="9"/>
  </si>
  <si>
    <t>1 g</t>
    <phoneticPr fontId="9"/>
  </si>
  <si>
    <t>HFCs</t>
    <phoneticPr fontId="9"/>
  </si>
  <si>
    <t>PFCs</t>
    <phoneticPr fontId="9"/>
  </si>
  <si>
    <t xml:space="preserve"> </t>
    <phoneticPr fontId="9"/>
  </si>
  <si>
    <r>
      <rPr>
        <sz val="11"/>
        <rFont val="ＭＳ 明朝"/>
        <family val="1"/>
        <charset val="128"/>
      </rPr>
      <t>備考</t>
    </r>
    <rPh sb="0" eb="2">
      <t>ビコウ</t>
    </rPh>
    <phoneticPr fontId="9"/>
  </si>
  <si>
    <t>1 Tg</t>
    <phoneticPr fontId="9"/>
  </si>
  <si>
    <t>1 Gg</t>
    <phoneticPr fontId="9"/>
  </si>
  <si>
    <t>1 Mg</t>
    <phoneticPr fontId="9"/>
  </si>
  <si>
    <t>1 kg</t>
    <phoneticPr fontId="9"/>
  </si>
  <si>
    <t>HFCs</t>
    <phoneticPr fontId="8"/>
  </si>
  <si>
    <r>
      <t>CH</t>
    </r>
    <r>
      <rPr>
        <sz val="11"/>
        <color theme="0" tint="-0.499984740745262"/>
        <rFont val="ＭＳ Ｐ明朝"/>
        <family val="1"/>
        <charset val="128"/>
      </rPr>
      <t>₄</t>
    </r>
  </si>
  <si>
    <r>
      <t>N</t>
    </r>
    <r>
      <rPr>
        <sz val="11"/>
        <color theme="0" tint="-0.499984740745262"/>
        <rFont val="ＭＳ Ｐ明朝"/>
        <family val="1"/>
        <charset val="128"/>
      </rPr>
      <t>₂</t>
    </r>
    <r>
      <rPr>
        <sz val="11"/>
        <color theme="0" tint="-0.499984740745262"/>
        <rFont val="Century"/>
        <family val="1"/>
      </rPr>
      <t>O</t>
    </r>
    <phoneticPr fontId="8"/>
  </si>
  <si>
    <t>PFCs</t>
    <phoneticPr fontId="8"/>
  </si>
  <si>
    <r>
      <t>SF</t>
    </r>
    <r>
      <rPr>
        <sz val="11"/>
        <color theme="0" tint="-0.499984740745262"/>
        <rFont val="ＭＳ Ｐ明朝"/>
        <family val="1"/>
        <charset val="128"/>
      </rPr>
      <t>₆</t>
    </r>
    <phoneticPr fontId="8"/>
  </si>
  <si>
    <r>
      <t>NF</t>
    </r>
    <r>
      <rPr>
        <sz val="11"/>
        <color theme="0" tint="-0.499984740745262"/>
        <rFont val="ＭＳ Ｐ明朝"/>
        <family val="1"/>
        <charset val="128"/>
      </rPr>
      <t>₃</t>
    </r>
    <phoneticPr fontId="8"/>
  </si>
  <si>
    <t>家庭部門</t>
    <phoneticPr fontId="9"/>
  </si>
  <si>
    <t>燃料の燃焼</t>
    <rPh sb="0" eb="2">
      <t>ネンリョウ</t>
    </rPh>
    <rPh sb="3" eb="5">
      <t>ネンショウ</t>
    </rPh>
    <phoneticPr fontId="11"/>
  </si>
  <si>
    <r>
      <rPr>
        <sz val="10"/>
        <rFont val="ＭＳ 明朝"/>
        <family val="1"/>
        <charset val="128"/>
      </rPr>
      <t>隠しシート（公表時に非表示）</t>
    </r>
    <rPh sb="0" eb="1">
      <t>カク</t>
    </rPh>
    <rPh sb="6" eb="8">
      <t>コウヒョウ</t>
    </rPh>
    <rPh sb="8" eb="9">
      <t>ジ</t>
    </rPh>
    <rPh sb="10" eb="13">
      <t>ヒヒョウジ</t>
    </rPh>
    <phoneticPr fontId="9"/>
  </si>
  <si>
    <t>CO2</t>
    <phoneticPr fontId="9"/>
  </si>
  <si>
    <t>CH4</t>
    <phoneticPr fontId="9"/>
  </si>
  <si>
    <t>N2O</t>
    <phoneticPr fontId="9"/>
  </si>
  <si>
    <t>HFCs</t>
    <phoneticPr fontId="9"/>
  </si>
  <si>
    <t>SF6</t>
    <phoneticPr fontId="9"/>
  </si>
  <si>
    <t>NF3</t>
    <phoneticPr fontId="9"/>
  </si>
  <si>
    <r>
      <rPr>
        <sz val="11"/>
        <rFont val="ＭＳ 明朝"/>
        <family val="1"/>
        <charset val="128"/>
      </rPr>
      <t>合計</t>
    </r>
    <rPh sb="0" eb="2">
      <t>ゴウケイ</t>
    </rPh>
    <phoneticPr fontId="9"/>
  </si>
  <si>
    <t>9.CH4</t>
  </si>
  <si>
    <r>
      <rPr>
        <sz val="11"/>
        <rFont val="ＭＳ 明朝"/>
        <family val="1"/>
        <charset val="128"/>
      </rPr>
      <t>合計</t>
    </r>
    <rPh sb="0" eb="2">
      <t>ゴウケイ</t>
    </rPh>
    <phoneticPr fontId="11"/>
  </si>
  <si>
    <t>11.N2O</t>
  </si>
  <si>
    <t>13.F-gas</t>
  </si>
  <si>
    <r>
      <t xml:space="preserve">F-gas </t>
    </r>
    <r>
      <rPr>
        <sz val="11"/>
        <rFont val="ＭＳ 明朝"/>
        <family val="1"/>
        <charset val="128"/>
      </rPr>
      <t>合計</t>
    </r>
    <phoneticPr fontId="9"/>
  </si>
  <si>
    <r>
      <rPr>
        <sz val="11"/>
        <rFont val="ＭＳ 明朝"/>
        <family val="1"/>
        <charset val="128"/>
      </rPr>
      <t>温室効果ガス</t>
    </r>
  </si>
  <si>
    <r>
      <rPr>
        <sz val="11"/>
        <rFont val="ＭＳ 明朝"/>
        <family val="1"/>
        <charset val="128"/>
      </rPr>
      <t>エネルギー起源</t>
    </r>
    <rPh sb="5" eb="7">
      <t>キゲン</t>
    </rPh>
    <phoneticPr fontId="8"/>
  </si>
  <si>
    <r>
      <rPr>
        <sz val="12"/>
        <rFont val="ＭＳ 明朝"/>
        <family val="1"/>
        <charset val="128"/>
      </rPr>
      <t>代替フロン等４ガス</t>
    </r>
    <rPh sb="0" eb="2">
      <t>ダイタイ</t>
    </rPh>
    <rPh sb="5" eb="6">
      <t>トウ</t>
    </rPh>
    <phoneticPr fontId="8"/>
  </si>
  <si>
    <r>
      <rPr>
        <sz val="11"/>
        <rFont val="ＭＳ 明朝"/>
        <family val="1"/>
        <charset val="128"/>
      </rPr>
      <t>計</t>
    </r>
  </si>
  <si>
    <r>
      <rPr>
        <sz val="14"/>
        <rFont val="Century"/>
        <family val="1"/>
      </rPr>
      <t>(2015</t>
    </r>
    <r>
      <rPr>
        <sz val="14"/>
        <rFont val="ＭＳ Ｐ明朝"/>
        <family val="1"/>
        <charset val="128"/>
      </rPr>
      <t>年度)</t>
    </r>
    <phoneticPr fontId="9"/>
  </si>
  <si>
    <t>5.CO2-Share</t>
  </si>
  <si>
    <t>14.家庭におけるCO2排出量（世帯あたり）</t>
  </si>
  <si>
    <t>業務その他部門
（商業･ｻｰﾋﾞｽ･事業所等）</t>
    <phoneticPr fontId="9"/>
  </si>
  <si>
    <t>産業部門
（工場等）</t>
    <phoneticPr fontId="9"/>
  </si>
  <si>
    <t>廃棄物
（埋立、排水処理等）</t>
    <rPh sb="0" eb="3">
      <t>ハイキブツ</t>
    </rPh>
    <phoneticPr fontId="11"/>
  </si>
  <si>
    <t>燃料からの漏出
（天然ガス・石炭生産時の漏出等）</t>
    <rPh sb="0" eb="2">
      <t>ネンリョウ</t>
    </rPh>
    <rPh sb="5" eb="7">
      <t>ロウシュツ</t>
    </rPh>
    <phoneticPr fontId="11"/>
  </si>
  <si>
    <t>燃料の燃焼・漏出</t>
    <phoneticPr fontId="9"/>
  </si>
  <si>
    <t>廃棄物
（排水処理、焼却等）</t>
    <rPh sb="5" eb="9">
      <t>ハイスイショリ</t>
    </rPh>
    <rPh sb="10" eb="12">
      <t>ショウキャク</t>
    </rPh>
    <rPh sb="12" eb="13">
      <t>トウ</t>
    </rPh>
    <phoneticPr fontId="9"/>
  </si>
  <si>
    <r>
      <rPr>
        <sz val="10"/>
        <rFont val="ＭＳ Ｐ明朝"/>
        <family val="1"/>
        <charset val="128"/>
      </rPr>
      <t>世帯当たり</t>
    </r>
    <r>
      <rPr>
        <sz val="10"/>
        <rFont val="Century"/>
        <family val="1"/>
      </rPr>
      <t>CO</t>
    </r>
    <r>
      <rPr>
        <vertAlign val="subscript"/>
        <sz val="10"/>
        <rFont val="Century"/>
        <family val="1"/>
      </rPr>
      <t>2</t>
    </r>
    <r>
      <rPr>
        <sz val="10"/>
        <rFont val="ＭＳ Ｐ明朝"/>
        <family val="1"/>
        <charset val="128"/>
      </rPr>
      <t>排出量</t>
    </r>
    <rPh sb="0" eb="2">
      <t>セタイ</t>
    </rPh>
    <rPh sb="2" eb="3">
      <t>ア</t>
    </rPh>
    <rPh sb="8" eb="10">
      <t>ハイシュツ</t>
    </rPh>
    <rPh sb="10" eb="11">
      <t>リョウ</t>
    </rPh>
    <phoneticPr fontId="9"/>
  </si>
  <si>
    <t>-</t>
    <phoneticPr fontId="9"/>
  </si>
  <si>
    <t>15.家庭におけるCO2排出量（一人あたり）</t>
  </si>
  <si>
    <r>
      <rPr>
        <sz val="10"/>
        <rFont val="ＭＳ Ｐ明朝"/>
        <family val="1"/>
        <charset val="128"/>
      </rPr>
      <t>一人当たり</t>
    </r>
    <r>
      <rPr>
        <sz val="10"/>
        <rFont val="Century"/>
        <family val="1"/>
      </rPr>
      <t>CO</t>
    </r>
    <r>
      <rPr>
        <vertAlign val="subscript"/>
        <sz val="10"/>
        <rFont val="Century"/>
        <family val="1"/>
      </rPr>
      <t>2</t>
    </r>
    <r>
      <rPr>
        <sz val="10"/>
        <rFont val="ＭＳ Ｐ明朝"/>
        <family val="1"/>
        <charset val="128"/>
      </rPr>
      <t>排出量</t>
    </r>
    <rPh sb="0" eb="2">
      <t>ヒトリ</t>
    </rPh>
    <rPh sb="2" eb="3">
      <t>ア</t>
    </rPh>
    <rPh sb="8" eb="10">
      <t>ハイシュツ</t>
    </rPh>
    <rPh sb="10" eb="11">
      <t>リョウ</t>
    </rPh>
    <phoneticPr fontId="9"/>
  </si>
  <si>
    <r>
      <t xml:space="preserve"> </t>
    </r>
    <r>
      <rPr>
        <sz val="10"/>
        <rFont val="ＭＳ Ｐ明朝"/>
        <family val="1"/>
        <charset val="128"/>
      </rPr>
      <t>電気熱配分誤差</t>
    </r>
    <phoneticPr fontId="9"/>
  </si>
  <si>
    <r>
      <rPr>
        <sz val="11"/>
        <color indexed="8"/>
        <rFont val="ＭＳ 明朝"/>
        <family val="1"/>
        <charset val="128"/>
      </rPr>
      <t>■単位に関して</t>
    </r>
    <rPh sb="1" eb="3">
      <t>タンイ</t>
    </rPh>
    <rPh sb="4" eb="5">
      <t>カン</t>
    </rPh>
    <phoneticPr fontId="9"/>
  </si>
  <si>
    <r>
      <t>1</t>
    </r>
    <r>
      <rPr>
        <sz val="11"/>
        <color indexed="8"/>
        <rFont val="ＭＳ 明朝"/>
        <family val="1"/>
        <charset val="128"/>
      </rPr>
      <t>百万トン</t>
    </r>
    <rPh sb="1" eb="2">
      <t>ヒャク</t>
    </rPh>
    <rPh sb="2" eb="3">
      <t>マン</t>
    </rPh>
    <phoneticPr fontId="9"/>
  </si>
  <si>
    <r>
      <t>1</t>
    </r>
    <r>
      <rPr>
        <sz val="11"/>
        <color indexed="8"/>
        <rFont val="ＭＳ 明朝"/>
        <family val="1"/>
        <charset val="128"/>
      </rPr>
      <t>千トン</t>
    </r>
    <rPh sb="1" eb="2">
      <t>セン</t>
    </rPh>
    <phoneticPr fontId="9"/>
  </si>
  <si>
    <r>
      <rPr>
        <sz val="11"/>
        <rFont val="ＭＳ 明朝"/>
        <family val="1"/>
        <charset val="128"/>
      </rPr>
      <t>内容</t>
    </r>
    <rPh sb="0" eb="2">
      <t>ナイヨウ</t>
    </rPh>
    <phoneticPr fontId="9"/>
  </si>
  <si>
    <r>
      <rPr>
        <sz val="1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9"/>
  </si>
  <si>
    <r>
      <rPr>
        <sz val="11"/>
        <rFont val="ＭＳ 明朝"/>
        <family val="1"/>
        <charset val="128"/>
      </rPr>
      <t>本シート</t>
    </r>
    <rPh sb="0" eb="1">
      <t>ホン</t>
    </rPh>
    <phoneticPr fontId="9"/>
  </si>
  <si>
    <r>
      <rPr>
        <sz val="12"/>
        <rFont val="ＭＳ 明朝"/>
        <family val="1"/>
        <charset val="128"/>
      </rPr>
      <t>温室効果ガス</t>
    </r>
    <rPh sb="0" eb="2">
      <t>オンシツ</t>
    </rPh>
    <rPh sb="2" eb="4">
      <t>コウカ</t>
    </rPh>
    <phoneticPr fontId="8"/>
  </si>
  <si>
    <r>
      <rPr>
        <sz val="12"/>
        <rFont val="ＭＳ 明朝"/>
        <family val="1"/>
        <charset val="128"/>
      </rPr>
      <t>計</t>
    </r>
    <rPh sb="0" eb="1">
      <t>ケイ</t>
    </rPh>
    <phoneticPr fontId="8"/>
  </si>
  <si>
    <r>
      <rPr>
        <sz val="11"/>
        <rFont val="ＭＳ 明朝"/>
        <family val="1"/>
        <charset val="128"/>
      </rPr>
      <t>■前年度比</t>
    </r>
    <rPh sb="1" eb="2">
      <t>ゼン</t>
    </rPh>
    <rPh sb="2" eb="4">
      <t>ネンド</t>
    </rPh>
    <rPh sb="4" eb="5">
      <t>ヒ</t>
    </rPh>
    <phoneticPr fontId="9"/>
  </si>
  <si>
    <r>
      <rPr>
        <b/>
        <sz val="11"/>
        <color theme="1"/>
        <rFont val="ＭＳ 明朝"/>
        <family val="1"/>
        <charset val="128"/>
      </rPr>
      <t>エネルギー起源</t>
    </r>
    <rPh sb="5" eb="7">
      <t>キゲン</t>
    </rPh>
    <phoneticPr fontId="9"/>
  </si>
  <si>
    <r>
      <rPr>
        <b/>
        <sz val="11"/>
        <rFont val="ＭＳ 明朝"/>
        <family val="1"/>
        <charset val="128"/>
      </rPr>
      <t>エネルギー転換部門</t>
    </r>
  </si>
  <si>
    <r>
      <rPr>
        <b/>
        <sz val="11"/>
        <rFont val="ＭＳ 明朝"/>
        <family val="1"/>
        <charset val="128"/>
      </rPr>
      <t>産業</t>
    </r>
    <rPh sb="0" eb="2">
      <t>サンギョウ</t>
    </rPh>
    <phoneticPr fontId="9"/>
  </si>
  <si>
    <r>
      <rPr>
        <b/>
        <sz val="11"/>
        <rFont val="ＭＳ 明朝"/>
        <family val="1"/>
        <charset val="128"/>
      </rPr>
      <t>農林水産鉱建設業</t>
    </r>
  </si>
  <si>
    <r>
      <rPr>
        <b/>
        <sz val="11"/>
        <rFont val="ＭＳ 明朝"/>
        <family val="1"/>
        <charset val="128"/>
      </rPr>
      <t>製造業</t>
    </r>
    <rPh sb="0" eb="3">
      <t>セイゾウギョウ</t>
    </rPh>
    <phoneticPr fontId="9"/>
  </si>
  <si>
    <r>
      <rPr>
        <sz val="11"/>
        <rFont val="ＭＳ 明朝"/>
        <family val="1"/>
        <charset val="128"/>
      </rPr>
      <t>鉄鋼</t>
    </r>
    <rPh sb="0" eb="2">
      <t>テッコウ</t>
    </rPh>
    <phoneticPr fontId="0"/>
  </si>
  <si>
    <r>
      <rPr>
        <sz val="11"/>
        <rFont val="ＭＳ 明朝"/>
        <family val="1"/>
        <charset val="128"/>
      </rPr>
      <t>機械（含金属製品）</t>
    </r>
    <rPh sb="0" eb="2">
      <t>キカイ</t>
    </rPh>
    <rPh sb="3" eb="4">
      <t>フク</t>
    </rPh>
    <phoneticPr fontId="0"/>
  </si>
  <si>
    <r>
      <rPr>
        <b/>
        <sz val="11"/>
        <rFont val="ＭＳ 明朝"/>
        <family val="1"/>
        <charset val="128"/>
      </rPr>
      <t>運輸</t>
    </r>
  </si>
  <si>
    <r>
      <rPr>
        <b/>
        <sz val="11"/>
        <rFont val="ＭＳ 明朝"/>
        <family val="1"/>
        <charset val="128"/>
      </rPr>
      <t>家庭</t>
    </r>
  </si>
  <si>
    <r>
      <rPr>
        <b/>
        <sz val="11"/>
        <rFont val="ＭＳ 明朝"/>
        <family val="1"/>
        <charset val="128"/>
      </rPr>
      <t>廃棄物</t>
    </r>
    <rPh sb="0" eb="3">
      <t>ハイキブツ</t>
    </rPh>
    <phoneticPr fontId="9"/>
  </si>
  <si>
    <r>
      <rPr>
        <sz val="11"/>
        <rFont val="ＭＳ 明朝"/>
        <family val="1"/>
        <charset val="128"/>
      </rPr>
      <t>廃棄物のエネルギー利用</t>
    </r>
    <rPh sb="0" eb="2">
      <t>ハイキ</t>
    </rPh>
    <rPh sb="2" eb="3">
      <t>ブツ</t>
    </rPh>
    <rPh sb="9" eb="11">
      <t>リヨウ</t>
    </rPh>
    <phoneticPr fontId="9"/>
  </si>
  <si>
    <r>
      <rPr>
        <sz val="11"/>
        <rFont val="ＭＳ 明朝"/>
        <family val="1"/>
        <charset val="128"/>
      </rPr>
      <t>合計</t>
    </r>
    <r>
      <rPr>
        <sz val="11"/>
        <color rgb="FFFF0000"/>
        <rFont val="ＭＳ 明朝"/>
        <family val="1"/>
        <charset val="128"/>
      </rPr>
      <t/>
    </r>
    <rPh sb="0" eb="2">
      <t>ゴウケイ</t>
    </rPh>
    <phoneticPr fontId="9"/>
  </si>
  <si>
    <r>
      <rPr>
        <sz val="11"/>
        <rFont val="ＭＳ 明朝"/>
        <family val="1"/>
        <charset val="128"/>
      </rPr>
      <t>エネルギー転換部門</t>
    </r>
    <rPh sb="5" eb="7">
      <t>テンカン</t>
    </rPh>
    <rPh sb="7" eb="9">
      <t>ブモン</t>
    </rPh>
    <phoneticPr fontId="9"/>
  </si>
  <si>
    <r>
      <rPr>
        <sz val="11"/>
        <rFont val="ＭＳ 明朝"/>
        <family val="1"/>
        <charset val="128"/>
      </rPr>
      <t>産業部門</t>
    </r>
    <rPh sb="0" eb="2">
      <t>サンギョウ</t>
    </rPh>
    <rPh sb="2" eb="4">
      <t>ブモン</t>
    </rPh>
    <phoneticPr fontId="9"/>
  </si>
  <si>
    <r>
      <rPr>
        <sz val="11"/>
        <rFont val="ＭＳ 明朝"/>
        <family val="1"/>
        <charset val="128"/>
      </rPr>
      <t>運輸部門</t>
    </r>
    <rPh sb="0" eb="2">
      <t>ウンユ</t>
    </rPh>
    <rPh sb="2" eb="4">
      <t>ブモン</t>
    </rPh>
    <phoneticPr fontId="9"/>
  </si>
  <si>
    <r>
      <rPr>
        <sz val="11"/>
        <rFont val="ＭＳ 明朝"/>
        <family val="1"/>
        <charset val="128"/>
      </rPr>
      <t>業務その他部門</t>
    </r>
    <rPh sb="0" eb="2">
      <t>ギョウム</t>
    </rPh>
    <rPh sb="4" eb="5">
      <t>タ</t>
    </rPh>
    <rPh sb="5" eb="7">
      <t>ブモン</t>
    </rPh>
    <phoneticPr fontId="9"/>
  </si>
  <si>
    <r>
      <rPr>
        <sz val="11"/>
        <rFont val="ＭＳ 明朝"/>
        <family val="1"/>
        <charset val="128"/>
      </rPr>
      <t>家庭部門</t>
    </r>
    <rPh sb="0" eb="2">
      <t>カテイ</t>
    </rPh>
    <rPh sb="2" eb="4">
      <t>ブモン</t>
    </rPh>
    <phoneticPr fontId="9"/>
  </si>
  <si>
    <r>
      <rPr>
        <sz val="11"/>
        <rFont val="ＭＳ 明朝"/>
        <family val="1"/>
        <charset val="128"/>
      </rPr>
      <t>廃棄物</t>
    </r>
    <rPh sb="0" eb="3">
      <t>ハイキブツ</t>
    </rPh>
    <phoneticPr fontId="9"/>
  </si>
  <si>
    <r>
      <rPr>
        <sz val="11"/>
        <rFont val="ＭＳ 明朝"/>
        <family val="1"/>
        <charset val="128"/>
      </rPr>
      <t>■排出量　</t>
    </r>
    <r>
      <rPr>
        <sz val="11"/>
        <rFont val="Century"/>
        <family val="1"/>
      </rPr>
      <t>[kt CO</t>
    </r>
    <r>
      <rPr>
        <vertAlign val="subscript"/>
        <sz val="11"/>
        <rFont val="Century"/>
        <family val="1"/>
      </rPr>
      <t>2</t>
    </r>
    <r>
      <rPr>
        <sz val="11"/>
        <rFont val="Century"/>
        <family val="1"/>
      </rPr>
      <t>]</t>
    </r>
    <phoneticPr fontId="9"/>
  </si>
  <si>
    <r>
      <rPr>
        <sz val="11"/>
        <rFont val="ＭＳ 明朝"/>
        <family val="1"/>
        <charset val="128"/>
      </rPr>
      <t>■</t>
    </r>
    <r>
      <rPr>
        <sz val="11"/>
        <rFont val="Century"/>
        <family val="1"/>
      </rPr>
      <t>1990</t>
    </r>
    <r>
      <rPr>
        <sz val="11"/>
        <rFont val="ＭＳ 明朝"/>
        <family val="1"/>
        <charset val="128"/>
      </rPr>
      <t>年度比</t>
    </r>
    <rPh sb="5" eb="7">
      <t>ネンド</t>
    </rPh>
    <rPh sb="7" eb="8">
      <t>ヒ</t>
    </rPh>
    <phoneticPr fontId="8"/>
  </si>
  <si>
    <r>
      <rPr>
        <sz val="11"/>
        <rFont val="ＭＳ 明朝"/>
        <family val="1"/>
        <charset val="128"/>
      </rPr>
      <t>■</t>
    </r>
    <r>
      <rPr>
        <sz val="11"/>
        <rFont val="Century"/>
        <family val="1"/>
      </rPr>
      <t>2005</t>
    </r>
    <r>
      <rPr>
        <sz val="11"/>
        <rFont val="ＭＳ 明朝"/>
        <family val="1"/>
        <charset val="128"/>
      </rPr>
      <t>年度比</t>
    </r>
    <rPh sb="5" eb="7">
      <t>ネンド</t>
    </rPh>
    <rPh sb="7" eb="8">
      <t>ヒ</t>
    </rPh>
    <phoneticPr fontId="8"/>
  </si>
  <si>
    <r>
      <t>2005</t>
    </r>
    <r>
      <rPr>
        <sz val="14"/>
        <rFont val="ＭＳ 明朝"/>
        <family val="1"/>
        <charset val="128"/>
      </rPr>
      <t>年度</t>
    </r>
    <rPh sb="4" eb="5">
      <t>ネン</t>
    </rPh>
    <rPh sb="5" eb="6">
      <t>ド</t>
    </rPh>
    <phoneticPr fontId="9"/>
  </si>
  <si>
    <r>
      <t>2013</t>
    </r>
    <r>
      <rPr>
        <sz val="14"/>
        <rFont val="ＭＳ 明朝"/>
        <family val="1"/>
        <charset val="128"/>
      </rPr>
      <t>年度</t>
    </r>
    <rPh sb="4" eb="5">
      <t>ネン</t>
    </rPh>
    <rPh sb="5" eb="6">
      <t>ド</t>
    </rPh>
    <phoneticPr fontId="9"/>
  </si>
  <si>
    <r>
      <rPr>
        <sz val="11"/>
        <rFont val="ＭＳ 明朝"/>
        <family val="1"/>
        <charset val="128"/>
      </rPr>
      <t xml:space="preserve">排出量
</t>
    </r>
    <r>
      <rPr>
        <sz val="11"/>
        <rFont val="Century"/>
        <family val="1"/>
      </rPr>
      <t>[kt CO</t>
    </r>
    <r>
      <rPr>
        <vertAlign val="subscript"/>
        <sz val="11"/>
        <rFont val="Century"/>
        <family val="1"/>
      </rPr>
      <t>2</t>
    </r>
    <r>
      <rPr>
        <sz val="11"/>
        <rFont val="Century"/>
        <family val="1"/>
      </rPr>
      <t>]</t>
    </r>
    <rPh sb="0" eb="2">
      <t>ハイシュツ</t>
    </rPh>
    <rPh sb="2" eb="3">
      <t>リョウ</t>
    </rPh>
    <phoneticPr fontId="9"/>
  </si>
  <si>
    <r>
      <t xml:space="preserve">
</t>
    </r>
    <r>
      <rPr>
        <sz val="11"/>
        <rFont val="ＭＳ 明朝"/>
        <family val="1"/>
        <charset val="128"/>
      </rPr>
      <t>シェア</t>
    </r>
    <phoneticPr fontId="9"/>
  </si>
  <si>
    <r>
      <rPr>
        <sz val="14"/>
        <rFont val="ＭＳ 明朝"/>
        <family val="1"/>
        <charset val="128"/>
      </rPr>
      <t>■【電気・熱配分後】</t>
    </r>
    <rPh sb="8" eb="9">
      <t>ゴ</t>
    </rPh>
    <phoneticPr fontId="9"/>
  </si>
  <si>
    <r>
      <rPr>
        <sz val="11"/>
        <rFont val="ＭＳ 明朝"/>
        <family val="1"/>
        <charset val="128"/>
      </rPr>
      <t>ガス製造</t>
    </r>
    <phoneticPr fontId="9"/>
  </si>
  <si>
    <r>
      <rPr>
        <sz val="11"/>
        <rFont val="ＭＳ 明朝"/>
        <family val="1"/>
        <charset val="128"/>
      </rPr>
      <t>事業用発電</t>
    </r>
    <phoneticPr fontId="9"/>
  </si>
  <si>
    <r>
      <rPr>
        <sz val="11"/>
        <rFont val="ＭＳ 明朝"/>
        <family val="1"/>
        <charset val="128"/>
      </rPr>
      <t>食品飲料</t>
    </r>
    <phoneticPr fontId="9"/>
  </si>
  <si>
    <r>
      <rPr>
        <sz val="11"/>
        <rFont val="ＭＳ 明朝"/>
        <family val="1"/>
        <charset val="128"/>
      </rPr>
      <t>繊維</t>
    </r>
    <phoneticPr fontId="9"/>
  </si>
  <si>
    <r>
      <rPr>
        <sz val="11"/>
        <rFont val="ＭＳ 明朝"/>
        <family val="1"/>
        <charset val="128"/>
      </rPr>
      <t>パルプ･紙･紙加工品</t>
    </r>
    <phoneticPr fontId="9"/>
  </si>
  <si>
    <r>
      <rPr>
        <b/>
        <sz val="11"/>
        <rFont val="ＭＳ 明朝"/>
        <family val="1"/>
        <charset val="128"/>
      </rPr>
      <t>業務他</t>
    </r>
    <r>
      <rPr>
        <b/>
        <sz val="11"/>
        <rFont val="Century"/>
        <family val="1"/>
      </rPr>
      <t>(</t>
    </r>
    <r>
      <rPr>
        <b/>
        <sz val="11"/>
        <rFont val="ＭＳ 明朝"/>
        <family val="1"/>
        <charset val="128"/>
      </rPr>
      <t>第三次産業</t>
    </r>
    <r>
      <rPr>
        <b/>
        <sz val="11"/>
        <rFont val="Century"/>
        <family val="1"/>
      </rPr>
      <t>)</t>
    </r>
  </si>
  <si>
    <r>
      <rPr>
        <sz val="11"/>
        <rFont val="ＭＳ 明朝"/>
        <family val="1"/>
        <charset val="128"/>
      </rPr>
      <t>機械（含金属製品）</t>
    </r>
    <rPh sb="0" eb="2">
      <t>キカイ</t>
    </rPh>
    <rPh sb="3" eb="4">
      <t>フク</t>
    </rPh>
    <rPh sb="4" eb="6">
      <t>キンゾク</t>
    </rPh>
    <rPh sb="6" eb="8">
      <t>セイヒン</t>
    </rPh>
    <phoneticPr fontId="0"/>
  </si>
  <si>
    <r>
      <rPr>
        <sz val="11"/>
        <rFont val="ＭＳ 明朝"/>
        <family val="1"/>
        <charset val="128"/>
      </rPr>
      <t>■排出量　</t>
    </r>
    <r>
      <rPr>
        <sz val="11"/>
        <rFont val="Century"/>
        <family val="1"/>
      </rPr>
      <t>[Mt CO</t>
    </r>
    <r>
      <rPr>
        <vertAlign val="subscript"/>
        <sz val="11"/>
        <rFont val="Century"/>
        <family val="1"/>
      </rPr>
      <t>2</t>
    </r>
    <r>
      <rPr>
        <sz val="11"/>
        <rFont val="Century"/>
        <family val="1"/>
      </rPr>
      <t>]</t>
    </r>
    <phoneticPr fontId="9"/>
  </si>
  <si>
    <r>
      <rPr>
        <sz val="11"/>
        <color theme="0" tint="-0.249977111117893"/>
        <rFont val="ＭＳ 明朝"/>
        <family val="1"/>
        <charset val="128"/>
      </rPr>
      <t>エネルギー転換部門（電気熱配分誤差）</t>
    </r>
    <rPh sb="5" eb="7">
      <t>テンカン</t>
    </rPh>
    <rPh sb="7" eb="9">
      <t>ブモン</t>
    </rPh>
    <rPh sb="10" eb="12">
      <t>デンキ</t>
    </rPh>
    <rPh sb="12" eb="13">
      <t>ネツ</t>
    </rPh>
    <rPh sb="13" eb="15">
      <t>ハイブン</t>
    </rPh>
    <rPh sb="15" eb="17">
      <t>ゴサ</t>
    </rPh>
    <phoneticPr fontId="9"/>
  </si>
  <si>
    <r>
      <rPr>
        <sz val="11"/>
        <rFont val="ＭＳ 明朝"/>
        <family val="1"/>
        <charset val="128"/>
      </rPr>
      <t>■</t>
    </r>
    <r>
      <rPr>
        <sz val="11"/>
        <rFont val="Century"/>
        <family val="1"/>
      </rPr>
      <t>1990</t>
    </r>
    <r>
      <rPr>
        <sz val="11"/>
        <rFont val="ＭＳ 明朝"/>
        <family val="1"/>
        <charset val="128"/>
      </rPr>
      <t>年度比</t>
    </r>
    <rPh sb="5" eb="7">
      <t>ネンド</t>
    </rPh>
    <rPh sb="7" eb="8">
      <t>ヒ</t>
    </rPh>
    <phoneticPr fontId="9"/>
  </si>
  <si>
    <r>
      <rPr>
        <sz val="11"/>
        <rFont val="ＭＳ 明朝"/>
        <family val="1"/>
        <charset val="128"/>
      </rPr>
      <t>■</t>
    </r>
    <r>
      <rPr>
        <sz val="11"/>
        <rFont val="Century"/>
        <family val="1"/>
      </rPr>
      <t>2005</t>
    </r>
    <r>
      <rPr>
        <sz val="11"/>
        <rFont val="ＭＳ 明朝"/>
        <family val="1"/>
        <charset val="128"/>
      </rPr>
      <t>年度比</t>
    </r>
    <rPh sb="5" eb="7">
      <t>ネンド</t>
    </rPh>
    <rPh sb="7" eb="8">
      <t>ヒ</t>
    </rPh>
    <phoneticPr fontId="9"/>
  </si>
  <si>
    <r>
      <rPr>
        <sz val="11"/>
        <rFont val="ＭＳ 明朝"/>
        <family val="1"/>
        <charset val="128"/>
      </rPr>
      <t>■</t>
    </r>
    <r>
      <rPr>
        <sz val="11"/>
        <rFont val="Century"/>
        <family val="1"/>
      </rPr>
      <t>2013</t>
    </r>
    <r>
      <rPr>
        <sz val="11"/>
        <rFont val="ＭＳ 明朝"/>
        <family val="1"/>
        <charset val="128"/>
      </rPr>
      <t>年度比</t>
    </r>
    <rPh sb="5" eb="7">
      <t>ネンド</t>
    </rPh>
    <rPh sb="7" eb="8">
      <t>ヒ</t>
    </rPh>
    <phoneticPr fontId="9"/>
  </si>
  <si>
    <r>
      <rPr>
        <sz val="11"/>
        <rFont val="ＭＳ 明朝"/>
        <family val="1"/>
        <charset val="128"/>
      </rPr>
      <t>農業</t>
    </r>
    <rPh sb="0" eb="2">
      <t>ノウギョウ</t>
    </rPh>
    <phoneticPr fontId="11"/>
  </si>
  <si>
    <r>
      <rPr>
        <sz val="11"/>
        <rFont val="ＭＳ 明朝"/>
        <family val="1"/>
        <charset val="128"/>
      </rPr>
      <t>燃料の燃焼・漏出</t>
    </r>
    <rPh sb="0" eb="2">
      <t>ネンリョウ</t>
    </rPh>
    <rPh sb="3" eb="5">
      <t>ネンショウ</t>
    </rPh>
    <rPh sb="6" eb="8">
      <t>ロウシュツ</t>
    </rPh>
    <phoneticPr fontId="11"/>
  </si>
  <si>
    <r>
      <rPr>
        <sz val="11"/>
        <rFont val="ＭＳ 明朝"/>
        <family val="1"/>
        <charset val="128"/>
      </rPr>
      <t>廃棄物</t>
    </r>
    <rPh sb="0" eb="3">
      <t>ハイキブツ</t>
    </rPh>
    <phoneticPr fontId="11"/>
  </si>
  <si>
    <r>
      <rPr>
        <sz val="11"/>
        <rFont val="ＭＳ 明朝"/>
        <family val="1"/>
        <charset val="128"/>
      </rPr>
      <t>■</t>
    </r>
    <r>
      <rPr>
        <sz val="11"/>
        <rFont val="Century"/>
        <family val="1"/>
      </rPr>
      <t>1990</t>
    </r>
    <r>
      <rPr>
        <sz val="11"/>
        <rFont val="ＭＳ 明朝"/>
        <family val="1"/>
        <charset val="128"/>
      </rPr>
      <t>年比</t>
    </r>
    <rPh sb="5" eb="7">
      <t>ネンヒ</t>
    </rPh>
    <phoneticPr fontId="9"/>
  </si>
  <si>
    <r>
      <rPr>
        <sz val="11"/>
        <rFont val="ＭＳ 明朝"/>
        <family val="1"/>
        <charset val="128"/>
      </rPr>
      <t>■</t>
    </r>
    <r>
      <rPr>
        <sz val="11"/>
        <rFont val="Century"/>
        <family val="1"/>
      </rPr>
      <t>2005</t>
    </r>
    <r>
      <rPr>
        <sz val="11"/>
        <rFont val="ＭＳ 明朝"/>
        <family val="1"/>
        <charset val="128"/>
      </rPr>
      <t>年比</t>
    </r>
    <rPh sb="5" eb="7">
      <t>ネンヒ</t>
    </rPh>
    <phoneticPr fontId="9"/>
  </si>
  <si>
    <r>
      <rPr>
        <sz val="11"/>
        <rFont val="ＭＳ 明朝"/>
        <family val="1"/>
        <charset val="128"/>
      </rPr>
      <t>■</t>
    </r>
    <r>
      <rPr>
        <sz val="11"/>
        <rFont val="Century"/>
        <family val="1"/>
      </rPr>
      <t>2013</t>
    </r>
    <r>
      <rPr>
        <sz val="11"/>
        <rFont val="ＭＳ 明朝"/>
        <family val="1"/>
        <charset val="128"/>
      </rPr>
      <t>年比</t>
    </r>
    <rPh sb="5" eb="7">
      <t>ネンヒ</t>
    </rPh>
    <phoneticPr fontId="9"/>
  </si>
  <si>
    <r>
      <rPr>
        <sz val="11"/>
        <rFont val="ＭＳ 明朝"/>
        <family val="1"/>
        <charset val="128"/>
      </rPr>
      <t>■前年比</t>
    </r>
    <rPh sb="1" eb="3">
      <t>ゼンネン</t>
    </rPh>
    <phoneticPr fontId="9"/>
  </si>
  <si>
    <r>
      <rPr>
        <sz val="11"/>
        <color indexed="8"/>
        <rFont val="ＭＳ 明朝"/>
        <family val="1"/>
        <charset val="128"/>
      </rPr>
      <t>出典：</t>
    </r>
    <r>
      <rPr>
        <sz val="11"/>
        <color indexed="8"/>
        <rFont val="Century"/>
        <family val="1"/>
      </rPr>
      <t>IPCC</t>
    </r>
    <r>
      <rPr>
        <sz val="11"/>
        <color indexed="8"/>
        <rFont val="ＭＳ 明朝"/>
        <family val="1"/>
        <charset val="128"/>
      </rPr>
      <t>第四次評価報告書（</t>
    </r>
    <r>
      <rPr>
        <sz val="11"/>
        <color indexed="8"/>
        <rFont val="Century"/>
        <family val="1"/>
      </rPr>
      <t>2007</t>
    </r>
    <r>
      <rPr>
        <sz val="11"/>
        <color indexed="8"/>
        <rFont val="ＭＳ 明朝"/>
        <family val="1"/>
        <charset val="128"/>
      </rPr>
      <t>）</t>
    </r>
    <rPh sb="0" eb="2">
      <t>シュッテン</t>
    </rPh>
    <phoneticPr fontId="9"/>
  </si>
  <si>
    <r>
      <rPr>
        <sz val="12"/>
        <rFont val="ＭＳ 明朝"/>
        <family val="1"/>
        <charset val="128"/>
      </rPr>
      <t>二酸化炭素（</t>
    </r>
    <r>
      <rPr>
        <sz val="12"/>
        <rFont val="Century"/>
        <family val="1"/>
      </rPr>
      <t>CO</t>
    </r>
    <r>
      <rPr>
        <vertAlign val="subscript"/>
        <sz val="12"/>
        <rFont val="Century"/>
        <family val="1"/>
      </rPr>
      <t>2</t>
    </r>
    <r>
      <rPr>
        <sz val="12"/>
        <rFont val="ＭＳ 明朝"/>
        <family val="1"/>
        <charset val="128"/>
      </rPr>
      <t>）</t>
    </r>
    <rPh sb="0" eb="3">
      <t>ニサンカ</t>
    </rPh>
    <rPh sb="3" eb="5">
      <t>タンソ</t>
    </rPh>
    <phoneticPr fontId="9"/>
  </si>
  <si>
    <r>
      <rPr>
        <sz val="12"/>
        <rFont val="ＭＳ 明朝"/>
        <family val="1"/>
        <charset val="128"/>
      </rPr>
      <t>一酸化二窒素（</t>
    </r>
    <r>
      <rPr>
        <sz val="12"/>
        <rFont val="Century"/>
        <family val="1"/>
      </rPr>
      <t>N</t>
    </r>
    <r>
      <rPr>
        <vertAlign val="subscript"/>
        <sz val="12"/>
        <rFont val="Century"/>
        <family val="1"/>
      </rPr>
      <t>2</t>
    </r>
    <r>
      <rPr>
        <sz val="12"/>
        <rFont val="Century"/>
        <family val="1"/>
      </rPr>
      <t>O</t>
    </r>
    <r>
      <rPr>
        <sz val="12"/>
        <rFont val="ＭＳ 明朝"/>
        <family val="1"/>
        <charset val="128"/>
      </rPr>
      <t>）</t>
    </r>
    <rPh sb="0" eb="6">
      <t>ン２オ</t>
    </rPh>
    <phoneticPr fontId="9"/>
  </si>
  <si>
    <r>
      <rPr>
        <sz val="12"/>
        <rFont val="ＭＳ 明朝"/>
        <family val="1"/>
        <charset val="128"/>
      </rPr>
      <t>六ふっ化硫黄（</t>
    </r>
    <r>
      <rPr>
        <sz val="12"/>
        <rFont val="Century"/>
        <family val="1"/>
      </rPr>
      <t>SF</t>
    </r>
    <r>
      <rPr>
        <vertAlign val="subscript"/>
        <sz val="12"/>
        <rFont val="Century"/>
        <family val="1"/>
      </rPr>
      <t>6</t>
    </r>
    <r>
      <rPr>
        <sz val="12"/>
        <rFont val="ＭＳ 明朝"/>
        <family val="1"/>
        <charset val="128"/>
      </rPr>
      <t>）</t>
    </r>
    <rPh sb="0" eb="1">
      <t>ロク</t>
    </rPh>
    <phoneticPr fontId="8"/>
  </si>
  <si>
    <r>
      <rPr>
        <sz val="12"/>
        <rFont val="ＭＳ 明朝"/>
        <family val="1"/>
        <charset val="128"/>
      </rPr>
      <t>三ふっ化窒素（</t>
    </r>
    <r>
      <rPr>
        <sz val="12"/>
        <rFont val="Century"/>
        <family val="1"/>
      </rPr>
      <t>NF</t>
    </r>
    <r>
      <rPr>
        <vertAlign val="subscript"/>
        <sz val="12"/>
        <rFont val="Century"/>
        <family val="1"/>
      </rPr>
      <t>3</t>
    </r>
    <r>
      <rPr>
        <sz val="12"/>
        <rFont val="ＭＳ 明朝"/>
        <family val="1"/>
        <charset val="128"/>
      </rPr>
      <t>）</t>
    </r>
    <rPh sb="0" eb="1">
      <t>サン</t>
    </rPh>
    <rPh sb="3" eb="4">
      <t>カ</t>
    </rPh>
    <rPh sb="4" eb="6">
      <t>チッソ</t>
    </rPh>
    <phoneticPr fontId="8"/>
  </si>
  <si>
    <r>
      <rPr>
        <sz val="11"/>
        <rFont val="ＭＳ 明朝"/>
        <family val="1"/>
        <charset val="128"/>
      </rPr>
      <t>■</t>
    </r>
    <r>
      <rPr>
        <sz val="11"/>
        <rFont val="Century"/>
        <family val="1"/>
      </rPr>
      <t>2013</t>
    </r>
    <r>
      <rPr>
        <sz val="11"/>
        <rFont val="ＭＳ 明朝"/>
        <family val="1"/>
        <charset val="128"/>
      </rPr>
      <t>年度比</t>
    </r>
    <rPh sb="5" eb="6">
      <t>ネン</t>
    </rPh>
    <rPh sb="6" eb="7">
      <t>ド</t>
    </rPh>
    <rPh sb="7" eb="8">
      <t>ヒ</t>
    </rPh>
    <phoneticPr fontId="9"/>
  </si>
  <si>
    <t>-</t>
    <phoneticPr fontId="9"/>
  </si>
  <si>
    <t>-</t>
    <phoneticPr fontId="9"/>
  </si>
  <si>
    <t>Residential</t>
    <phoneticPr fontId="9"/>
  </si>
  <si>
    <t>HFCs</t>
    <phoneticPr fontId="8"/>
  </si>
  <si>
    <t>PFCs</t>
    <phoneticPr fontId="8"/>
  </si>
  <si>
    <r>
      <rPr>
        <sz val="11"/>
        <rFont val="ＭＳ 明朝"/>
        <family val="1"/>
        <charset val="128"/>
      </rPr>
      <t>非エネルギー起源</t>
    </r>
    <r>
      <rPr>
        <sz val="11"/>
        <rFont val="Century"/>
        <family val="1"/>
      </rPr>
      <t>CO</t>
    </r>
    <r>
      <rPr>
        <sz val="11"/>
        <rFont val="ＭＳ 明朝"/>
        <family val="1"/>
        <charset val="128"/>
      </rPr>
      <t>₂</t>
    </r>
  </si>
  <si>
    <r>
      <t>CH</t>
    </r>
    <r>
      <rPr>
        <sz val="11"/>
        <rFont val="ＭＳ 明朝"/>
        <family val="1"/>
        <charset val="128"/>
      </rPr>
      <t>₄</t>
    </r>
  </si>
  <si>
    <r>
      <t>SF</t>
    </r>
    <r>
      <rPr>
        <sz val="11"/>
        <rFont val="ＭＳ 明朝"/>
        <family val="1"/>
        <charset val="128"/>
      </rPr>
      <t>₆</t>
    </r>
  </si>
  <si>
    <r>
      <t>NF</t>
    </r>
    <r>
      <rPr>
        <sz val="11"/>
        <rFont val="ＭＳ 明朝"/>
        <family val="1"/>
        <charset val="128"/>
      </rPr>
      <t>₃</t>
    </r>
  </si>
  <si>
    <r>
      <t>Non-Energy-related CO</t>
    </r>
    <r>
      <rPr>
        <sz val="11"/>
        <color theme="0" tint="-0.499984740745262"/>
        <rFont val="ＭＳ 明朝"/>
        <family val="1"/>
        <charset val="128"/>
      </rPr>
      <t>₂</t>
    </r>
    <phoneticPr fontId="8"/>
  </si>
  <si>
    <t>折れ線グラフ用</t>
    <rPh sb="0" eb="1">
      <t>オ</t>
    </rPh>
    <rPh sb="2" eb="3">
      <t>セン</t>
    </rPh>
    <rPh sb="6" eb="7">
      <t>ヨウ</t>
    </rPh>
    <phoneticPr fontId="9"/>
  </si>
  <si>
    <t>ドーナツグラフ用</t>
    <rPh sb="7" eb="8">
      <t>ヨウ</t>
    </rPh>
    <phoneticPr fontId="9"/>
  </si>
  <si>
    <t>棒グラフ一部兼用</t>
    <rPh sb="4" eb="6">
      <t>イチブ</t>
    </rPh>
    <rPh sb="6" eb="8">
      <t>ケンヨウ</t>
    </rPh>
    <phoneticPr fontId="9"/>
  </si>
  <si>
    <t xml:space="preserve">      (FY2015)</t>
    <phoneticPr fontId="9"/>
  </si>
  <si>
    <r>
      <t xml:space="preserve">Statistical discrepancy
</t>
    </r>
    <r>
      <rPr>
        <sz val="10"/>
        <rFont val="ＭＳ Ｐ明朝"/>
        <family val="1"/>
        <charset val="128"/>
      </rPr>
      <t>　</t>
    </r>
    <r>
      <rPr>
        <sz val="10"/>
        <rFont val="Times New Roman"/>
        <family val="1"/>
      </rPr>
      <t>from power and heat allocation</t>
    </r>
    <phoneticPr fontId="9"/>
  </si>
  <si>
    <t>Agriculture 
(Enteric fermentation, 
Rice cultivation, etc.)</t>
    <phoneticPr fontId="11"/>
  </si>
  <si>
    <t>Waste
(Land filling, Wastewater 
treatment, etc.)</t>
    <phoneticPr fontId="11"/>
  </si>
  <si>
    <t>Fuel Combustion</t>
    <phoneticPr fontId="11"/>
  </si>
  <si>
    <t>Fugitive Emissions from Fuel
(Natural gas and Coal mining)</t>
    <phoneticPr fontId="11"/>
  </si>
  <si>
    <t>J</t>
    <phoneticPr fontId="9"/>
  </si>
  <si>
    <t>E</t>
    <phoneticPr fontId="9"/>
  </si>
  <si>
    <t>Agriculture
(Livestock manure management, Agricultural soils, etc.)</t>
    <phoneticPr fontId="9"/>
  </si>
  <si>
    <t>Waste
(Wastewater treatment, 
Waste incineration, etc.)</t>
    <phoneticPr fontId="9"/>
  </si>
  <si>
    <t>Household CO2 emissions</t>
  </si>
  <si>
    <t>Household CO2 emissions</t>
    <phoneticPr fontId="9"/>
  </si>
  <si>
    <t>J</t>
    <phoneticPr fontId="9"/>
  </si>
  <si>
    <t>E</t>
    <phoneticPr fontId="9"/>
  </si>
  <si>
    <t>E</t>
    <phoneticPr fontId="9"/>
  </si>
  <si>
    <t>per capita</t>
    <phoneticPr fontId="9"/>
  </si>
  <si>
    <r>
      <rPr>
        <sz val="11"/>
        <rFont val="ＭＳ 明朝"/>
        <family val="1"/>
        <charset val="128"/>
      </rPr>
      <t>エネルギー転換部門</t>
    </r>
    <r>
      <rPr>
        <vertAlign val="superscript"/>
        <sz val="11"/>
        <rFont val="ＭＳ 明朝"/>
        <family val="1"/>
        <charset val="128"/>
      </rPr>
      <t>※</t>
    </r>
    <rPh sb="5" eb="7">
      <t>テンカン</t>
    </rPh>
    <rPh sb="7" eb="9">
      <t>ブモン</t>
    </rPh>
    <phoneticPr fontId="9"/>
  </si>
  <si>
    <r>
      <rPr>
        <sz val="10"/>
        <rFont val="ＭＳ 明朝"/>
        <family val="1"/>
        <charset val="128"/>
      </rPr>
      <t>※電気熱配分誤差を含む</t>
    </r>
    <rPh sb="1" eb="3">
      <t>デンキ</t>
    </rPh>
    <rPh sb="3" eb="4">
      <t>ネツ</t>
    </rPh>
    <rPh sb="4" eb="6">
      <t>ハイブン</t>
    </rPh>
    <rPh sb="6" eb="8">
      <t>ゴサ</t>
    </rPh>
    <rPh sb="9" eb="10">
      <t>フク</t>
    </rPh>
    <phoneticPr fontId="9"/>
  </si>
  <si>
    <t xml:space="preserve">   in FY2015</t>
    <phoneticPr fontId="9"/>
  </si>
  <si>
    <r>
      <rPr>
        <sz val="11"/>
        <rFont val="ＭＳ Ｐゴシック"/>
        <family val="3"/>
        <charset val="128"/>
      </rPr>
      <t>農業</t>
    </r>
    <rPh sb="0" eb="2">
      <t>ノウギョウ</t>
    </rPh>
    <phoneticPr fontId="11"/>
  </si>
  <si>
    <r>
      <rPr>
        <sz val="11"/>
        <rFont val="ＭＳ Ｐゴシック"/>
        <family val="3"/>
        <charset val="128"/>
      </rPr>
      <t>廃棄物</t>
    </r>
    <rPh sb="0" eb="3">
      <t>ハイキブツ</t>
    </rPh>
    <phoneticPr fontId="11"/>
  </si>
  <si>
    <r>
      <rPr>
        <sz val="11"/>
        <rFont val="ＭＳ Ｐゴシック"/>
        <family val="3"/>
        <charset val="128"/>
      </rPr>
      <t>燃料の燃焼</t>
    </r>
    <rPh sb="0" eb="2">
      <t>ネンリョウ</t>
    </rPh>
    <rPh sb="3" eb="5">
      <t>ネンショウ</t>
    </rPh>
    <phoneticPr fontId="11"/>
  </si>
  <si>
    <r>
      <rPr>
        <sz val="11"/>
        <rFont val="ＭＳ Ｐゴシック"/>
        <family val="3"/>
        <charset val="128"/>
      </rPr>
      <t>燃料からの漏出</t>
    </r>
    <rPh sb="0" eb="2">
      <t>ネンリョウ</t>
    </rPh>
    <rPh sb="5" eb="7">
      <t>ロウシュツ</t>
    </rPh>
    <phoneticPr fontId="11"/>
  </si>
  <si>
    <r>
      <rPr>
        <sz val="11"/>
        <rFont val="ＭＳ Ｐゴシック"/>
        <family val="3"/>
        <charset val="128"/>
      </rPr>
      <t>合計</t>
    </r>
    <rPh sb="0" eb="2">
      <t>ゴウケイ</t>
    </rPh>
    <phoneticPr fontId="11"/>
  </si>
  <si>
    <r>
      <rPr>
        <sz val="11"/>
        <rFont val="ＭＳ Ｐゴシック"/>
        <family val="3"/>
        <charset val="128"/>
      </rPr>
      <t>■シェア</t>
    </r>
    <phoneticPr fontId="9"/>
  </si>
  <si>
    <r>
      <rPr>
        <sz val="11"/>
        <rFont val="ＭＳ Ｐゴシック"/>
        <family val="3"/>
        <charset val="128"/>
      </rPr>
      <t>燃料からの漏出</t>
    </r>
  </si>
  <si>
    <r>
      <rPr>
        <sz val="11"/>
        <rFont val="ＭＳ Ｐゴシック"/>
        <family val="3"/>
        <charset val="128"/>
      </rPr>
      <t>■</t>
    </r>
    <r>
      <rPr>
        <sz val="11"/>
        <rFont val="Century"/>
        <family val="1"/>
      </rPr>
      <t>1990</t>
    </r>
    <r>
      <rPr>
        <sz val="11"/>
        <rFont val="ＭＳ Ｐゴシック"/>
        <family val="3"/>
        <charset val="128"/>
      </rPr>
      <t>年度比</t>
    </r>
    <rPh sb="5" eb="7">
      <t>ネンド</t>
    </rPh>
    <rPh sb="7" eb="8">
      <t>ヒ</t>
    </rPh>
    <phoneticPr fontId="9"/>
  </si>
  <si>
    <r>
      <rPr>
        <sz val="11"/>
        <rFont val="ＭＳ Ｐゴシック"/>
        <family val="3"/>
        <charset val="128"/>
      </rPr>
      <t>■</t>
    </r>
    <r>
      <rPr>
        <sz val="11"/>
        <rFont val="Century"/>
        <family val="1"/>
      </rPr>
      <t>2005</t>
    </r>
    <r>
      <rPr>
        <sz val="11"/>
        <rFont val="ＭＳ Ｐゴシック"/>
        <family val="3"/>
        <charset val="128"/>
      </rPr>
      <t>年度比</t>
    </r>
    <rPh sb="5" eb="7">
      <t>ネンド</t>
    </rPh>
    <rPh sb="7" eb="8">
      <t>ヒ</t>
    </rPh>
    <phoneticPr fontId="9"/>
  </si>
  <si>
    <r>
      <rPr>
        <sz val="11"/>
        <rFont val="ＭＳ Ｐゴシック"/>
        <family val="3"/>
        <charset val="128"/>
      </rPr>
      <t>■</t>
    </r>
    <r>
      <rPr>
        <sz val="11"/>
        <rFont val="Century"/>
        <family val="1"/>
      </rPr>
      <t>2013</t>
    </r>
    <r>
      <rPr>
        <sz val="11"/>
        <rFont val="ＭＳ Ｐゴシック"/>
        <family val="3"/>
        <charset val="128"/>
      </rPr>
      <t>年度比</t>
    </r>
    <rPh sb="5" eb="7">
      <t>ネンド</t>
    </rPh>
    <rPh sb="7" eb="8">
      <t>ヒ</t>
    </rPh>
    <phoneticPr fontId="9"/>
  </si>
  <si>
    <r>
      <rPr>
        <sz val="11"/>
        <rFont val="ＭＳ Ｐゴシック"/>
        <family val="3"/>
        <charset val="128"/>
      </rPr>
      <t>■前年度比</t>
    </r>
    <rPh sb="1" eb="2">
      <t>ゼン</t>
    </rPh>
    <rPh sb="2" eb="4">
      <t>ネンド</t>
    </rPh>
    <rPh sb="4" eb="5">
      <t>ヒ</t>
    </rPh>
    <phoneticPr fontId="9"/>
  </si>
  <si>
    <r>
      <rPr>
        <sz val="8"/>
        <rFont val="ＭＳ Ｐゴシック"/>
        <family val="3"/>
        <charset val="128"/>
      </rPr>
      <t>　</t>
    </r>
    <phoneticPr fontId="9"/>
  </si>
  <si>
    <r>
      <rPr>
        <sz val="14"/>
        <rFont val="ＭＳ 明朝"/>
        <family val="1"/>
        <charset val="128"/>
      </rPr>
      <t>■【電気・熱配分前】</t>
    </r>
    <phoneticPr fontId="9"/>
  </si>
  <si>
    <r>
      <t xml:space="preserve">
</t>
    </r>
    <r>
      <rPr>
        <sz val="11"/>
        <rFont val="ＭＳ 明朝"/>
        <family val="1"/>
        <charset val="128"/>
      </rPr>
      <t>シェア</t>
    </r>
    <phoneticPr fontId="9"/>
  </si>
  <si>
    <r>
      <rPr>
        <sz val="11"/>
        <rFont val="ＭＳ 明朝"/>
        <family val="1"/>
        <charset val="128"/>
      </rPr>
      <t>■排出量　</t>
    </r>
    <r>
      <rPr>
        <sz val="11"/>
        <rFont val="Century"/>
        <family val="1"/>
      </rPr>
      <t>[kt CO</t>
    </r>
    <r>
      <rPr>
        <vertAlign val="subscript"/>
        <sz val="11"/>
        <rFont val="Century"/>
        <family val="1"/>
      </rPr>
      <t>2</t>
    </r>
    <r>
      <rPr>
        <sz val="11"/>
        <rFont val="Century"/>
        <family val="1"/>
      </rPr>
      <t>]</t>
    </r>
    <phoneticPr fontId="9"/>
  </si>
  <si>
    <r>
      <rPr>
        <b/>
        <sz val="11"/>
        <rFont val="ＭＳ 明朝"/>
        <family val="1"/>
        <charset val="128"/>
      </rPr>
      <t>電気熱配分誤差</t>
    </r>
    <phoneticPr fontId="9"/>
  </si>
  <si>
    <r>
      <rPr>
        <sz val="11"/>
        <rFont val="ＭＳ 明朝"/>
        <family val="1"/>
        <charset val="128"/>
      </rPr>
      <t>食品飲料</t>
    </r>
    <phoneticPr fontId="9"/>
  </si>
  <si>
    <r>
      <rPr>
        <sz val="11"/>
        <rFont val="ＭＳ 明朝"/>
        <family val="1"/>
        <charset val="128"/>
      </rPr>
      <t>繊維</t>
    </r>
    <phoneticPr fontId="9"/>
  </si>
  <si>
    <r>
      <rPr>
        <sz val="11"/>
        <rFont val="ＭＳ 明朝"/>
        <family val="1"/>
        <charset val="128"/>
      </rPr>
      <t>パルプ･紙･紙加工品</t>
    </r>
    <phoneticPr fontId="9"/>
  </si>
  <si>
    <r>
      <rPr>
        <sz val="11"/>
        <rFont val="ＭＳ 明朝"/>
        <family val="1"/>
        <charset val="128"/>
      </rPr>
      <t>■排出量　</t>
    </r>
    <r>
      <rPr>
        <sz val="11"/>
        <rFont val="Century"/>
        <family val="1"/>
      </rPr>
      <t>[</t>
    </r>
    <r>
      <rPr>
        <sz val="11"/>
        <rFont val="ＭＳ 明朝"/>
        <family val="1"/>
        <charset val="128"/>
      </rPr>
      <t>百万トン</t>
    </r>
    <r>
      <rPr>
        <sz val="11"/>
        <rFont val="Century"/>
        <family val="1"/>
      </rPr>
      <t>CO</t>
    </r>
    <r>
      <rPr>
        <vertAlign val="subscript"/>
        <sz val="11"/>
        <rFont val="Century"/>
        <family val="1"/>
      </rPr>
      <t>2</t>
    </r>
    <r>
      <rPr>
        <sz val="11"/>
        <rFont val="ＭＳ 明朝"/>
        <family val="1"/>
        <charset val="128"/>
      </rPr>
      <t>換算</t>
    </r>
    <r>
      <rPr>
        <sz val="11"/>
        <rFont val="Century"/>
        <family val="1"/>
      </rPr>
      <t>]</t>
    </r>
    <phoneticPr fontId="8"/>
  </si>
  <si>
    <r>
      <rPr>
        <sz val="12"/>
        <rFont val="ＭＳ 明朝"/>
        <family val="1"/>
        <charset val="128"/>
      </rPr>
      <t>メタン（</t>
    </r>
    <r>
      <rPr>
        <sz val="12"/>
        <rFont val="Century"/>
        <family val="1"/>
      </rPr>
      <t>CH</t>
    </r>
    <r>
      <rPr>
        <vertAlign val="subscript"/>
        <sz val="12"/>
        <rFont val="Century"/>
        <family val="1"/>
      </rPr>
      <t>4</t>
    </r>
    <r>
      <rPr>
        <sz val="12"/>
        <rFont val="ＭＳ 明朝"/>
        <family val="1"/>
        <charset val="128"/>
      </rPr>
      <t>）</t>
    </r>
    <phoneticPr fontId="9"/>
  </si>
  <si>
    <r>
      <rPr>
        <sz val="11"/>
        <rFont val="ＭＳ 明朝"/>
        <family val="1"/>
        <charset val="128"/>
      </rPr>
      <t>ハイドロフルオロカーボン類
（</t>
    </r>
    <r>
      <rPr>
        <sz val="11"/>
        <rFont val="Century"/>
        <family val="1"/>
      </rPr>
      <t>HFCs</t>
    </r>
    <r>
      <rPr>
        <sz val="11"/>
        <rFont val="ＭＳ 明朝"/>
        <family val="1"/>
        <charset val="128"/>
      </rPr>
      <t>）</t>
    </r>
    <phoneticPr fontId="8"/>
  </si>
  <si>
    <r>
      <rPr>
        <sz val="11"/>
        <rFont val="ＭＳ 明朝"/>
        <family val="1"/>
        <charset val="128"/>
      </rPr>
      <t>パーフルオロカーボン類
（</t>
    </r>
    <r>
      <rPr>
        <sz val="11"/>
        <rFont val="Century"/>
        <family val="1"/>
      </rPr>
      <t>PFCs</t>
    </r>
    <r>
      <rPr>
        <sz val="11"/>
        <rFont val="ＭＳ 明朝"/>
        <family val="1"/>
        <charset val="128"/>
      </rPr>
      <t>）</t>
    </r>
    <phoneticPr fontId="8"/>
  </si>
  <si>
    <r>
      <t>PFC-14</t>
    </r>
    <r>
      <rPr>
        <sz val="11"/>
        <rFont val="ＭＳ 明朝"/>
        <family val="1"/>
        <charset val="128"/>
      </rPr>
      <t xml:space="preserve">：
</t>
    </r>
    <r>
      <rPr>
        <sz val="11"/>
        <rFont val="Century"/>
        <family val="1"/>
      </rPr>
      <t>7,390</t>
    </r>
    <r>
      <rPr>
        <sz val="11"/>
        <rFont val="ＭＳ 明朝"/>
        <family val="1"/>
        <charset val="128"/>
      </rPr>
      <t>など</t>
    </r>
    <phoneticPr fontId="8"/>
  </si>
  <si>
    <r>
      <rPr>
        <sz val="11"/>
        <rFont val="ＭＳ 明朝"/>
        <family val="1"/>
        <charset val="128"/>
      </rPr>
      <t>■シェア</t>
    </r>
    <phoneticPr fontId="8"/>
  </si>
  <si>
    <r>
      <t>HFC-134a</t>
    </r>
    <r>
      <rPr>
        <sz val="11"/>
        <rFont val="ＭＳ 明朝"/>
        <family val="1"/>
        <charset val="128"/>
      </rPr>
      <t xml:space="preserve">：
</t>
    </r>
    <r>
      <rPr>
        <sz val="11"/>
        <rFont val="Century"/>
        <family val="1"/>
      </rPr>
      <t>1,430</t>
    </r>
    <r>
      <rPr>
        <sz val="11"/>
        <rFont val="ＭＳ 明朝"/>
        <family val="1"/>
        <charset val="128"/>
      </rPr>
      <t>など</t>
    </r>
    <phoneticPr fontId="8"/>
  </si>
  <si>
    <t>Refrigeration and 
Air Conditioning Equipment</t>
    <phoneticPr fontId="9"/>
  </si>
  <si>
    <t>Foam Blowing</t>
  </si>
  <si>
    <t>Aerosols / MDI</t>
  </si>
  <si>
    <t>Fugitive emissions from HFCs manufacturing</t>
  </si>
  <si>
    <t>Semiconductor Manufacturing</t>
  </si>
  <si>
    <t xml:space="preserve">By-product emissions from HCFC-22  </t>
    <phoneticPr fontId="9"/>
  </si>
  <si>
    <t>Fire Extinguishers</t>
  </si>
  <si>
    <t>Liquid Crystals</t>
    <phoneticPr fontId="9"/>
  </si>
  <si>
    <t>Magnesium Foundries</t>
  </si>
  <si>
    <t>Fugitive emissions from PFCs manufacturing</t>
    <phoneticPr fontId="11"/>
  </si>
  <si>
    <t>Other</t>
    <phoneticPr fontId="9"/>
  </si>
  <si>
    <t>Aluminum Production</t>
  </si>
  <si>
    <t>Accelerators</t>
    <phoneticPr fontId="9"/>
  </si>
  <si>
    <t>Electrical Equipment</t>
    <phoneticPr fontId="9"/>
  </si>
  <si>
    <t>Magnesium Foundries</t>
    <phoneticPr fontId="9"/>
  </si>
  <si>
    <t>Liquid Crystals</t>
  </si>
  <si>
    <r>
      <rPr>
        <sz val="11"/>
        <rFont val="ＭＳ 明朝"/>
        <family val="1"/>
        <charset val="128"/>
      </rPr>
      <t>■シェア</t>
    </r>
    <phoneticPr fontId="9"/>
  </si>
  <si>
    <r>
      <t>SF</t>
    </r>
    <r>
      <rPr>
        <vertAlign val="subscript"/>
        <sz val="11"/>
        <rFont val="Century"/>
        <family val="1"/>
      </rPr>
      <t>6</t>
    </r>
    <phoneticPr fontId="9"/>
  </si>
  <si>
    <r>
      <t>Fugitive emissions from SF</t>
    </r>
    <r>
      <rPr>
        <vertAlign val="subscript"/>
        <sz val="11"/>
        <rFont val="Century"/>
        <family val="1"/>
      </rPr>
      <t>6</t>
    </r>
    <r>
      <rPr>
        <sz val="11"/>
        <rFont val="Century"/>
        <family val="1"/>
      </rPr>
      <t xml:space="preserve"> manufacturing</t>
    </r>
    <phoneticPr fontId="9"/>
  </si>
  <si>
    <r>
      <t>NF</t>
    </r>
    <r>
      <rPr>
        <vertAlign val="subscript"/>
        <sz val="11"/>
        <rFont val="Century"/>
        <family val="1"/>
      </rPr>
      <t>3</t>
    </r>
    <phoneticPr fontId="9"/>
  </si>
  <si>
    <r>
      <t>Fugitive emissions from NF</t>
    </r>
    <r>
      <rPr>
        <vertAlign val="subscript"/>
        <sz val="11"/>
        <rFont val="Century"/>
        <family val="1"/>
      </rPr>
      <t>3</t>
    </r>
    <r>
      <rPr>
        <sz val="11"/>
        <rFont val="Century"/>
        <family val="1"/>
      </rPr>
      <t xml:space="preserve"> manufacturing</t>
    </r>
    <phoneticPr fontId="9"/>
  </si>
  <si>
    <t>Energy
(Fuel combustion and
 fugitive emissions)</t>
    <phoneticPr fontId="9"/>
  </si>
  <si>
    <r>
      <t>10</t>
    </r>
    <r>
      <rPr>
        <vertAlign val="superscript"/>
        <sz val="11"/>
        <color indexed="8"/>
        <rFont val="Century"/>
        <family val="1"/>
      </rPr>
      <t xml:space="preserve">12 </t>
    </r>
    <r>
      <rPr>
        <sz val="11"/>
        <color indexed="8"/>
        <rFont val="Century"/>
        <family val="1"/>
      </rPr>
      <t>g</t>
    </r>
    <phoneticPr fontId="9"/>
  </si>
  <si>
    <r>
      <t>10</t>
    </r>
    <r>
      <rPr>
        <vertAlign val="superscript"/>
        <sz val="11"/>
        <color indexed="8"/>
        <rFont val="Century"/>
        <family val="1"/>
      </rPr>
      <t>9</t>
    </r>
    <r>
      <rPr>
        <sz val="11"/>
        <color indexed="8"/>
        <rFont val="Century"/>
        <family val="1"/>
      </rPr>
      <t xml:space="preserve"> g</t>
    </r>
    <phoneticPr fontId="9"/>
  </si>
  <si>
    <r>
      <t>10</t>
    </r>
    <r>
      <rPr>
        <vertAlign val="superscript"/>
        <sz val="11"/>
        <color indexed="8"/>
        <rFont val="Century"/>
        <family val="1"/>
      </rPr>
      <t>6</t>
    </r>
    <r>
      <rPr>
        <sz val="11"/>
        <color indexed="8"/>
        <rFont val="Century"/>
        <family val="1"/>
      </rPr>
      <t xml:space="preserve"> g</t>
    </r>
    <phoneticPr fontId="9"/>
  </si>
  <si>
    <r>
      <t>1</t>
    </r>
    <r>
      <rPr>
        <sz val="11"/>
        <color indexed="8"/>
        <rFont val="ＭＳ 明朝"/>
        <family val="1"/>
        <charset val="128"/>
      </rPr>
      <t>トン</t>
    </r>
    <phoneticPr fontId="9"/>
  </si>
  <si>
    <r>
      <t>10</t>
    </r>
    <r>
      <rPr>
        <vertAlign val="superscript"/>
        <sz val="11"/>
        <color indexed="8"/>
        <rFont val="Century"/>
        <family val="1"/>
      </rPr>
      <t>3</t>
    </r>
    <r>
      <rPr>
        <sz val="11"/>
        <color indexed="8"/>
        <rFont val="Century"/>
        <family val="1"/>
      </rPr>
      <t xml:space="preserve"> g</t>
    </r>
    <phoneticPr fontId="9"/>
  </si>
  <si>
    <r>
      <t>CO</t>
    </r>
    <r>
      <rPr>
        <vertAlign val="subscript"/>
        <sz val="11"/>
        <color indexed="8"/>
        <rFont val="Century"/>
        <family val="1"/>
      </rPr>
      <t>2</t>
    </r>
    <phoneticPr fontId="9"/>
  </si>
  <si>
    <r>
      <t>CH</t>
    </r>
    <r>
      <rPr>
        <vertAlign val="subscript"/>
        <sz val="11"/>
        <color indexed="8"/>
        <rFont val="Century"/>
        <family val="1"/>
      </rPr>
      <t>4</t>
    </r>
    <phoneticPr fontId="9"/>
  </si>
  <si>
    <r>
      <t>N</t>
    </r>
    <r>
      <rPr>
        <vertAlign val="subscript"/>
        <sz val="11"/>
        <color indexed="8"/>
        <rFont val="Century"/>
        <family val="1"/>
      </rPr>
      <t>2</t>
    </r>
    <r>
      <rPr>
        <sz val="11"/>
        <color indexed="8"/>
        <rFont val="Century"/>
        <family val="1"/>
      </rPr>
      <t>O</t>
    </r>
    <phoneticPr fontId="9"/>
  </si>
  <si>
    <r>
      <t xml:space="preserve">1,430 </t>
    </r>
    <r>
      <rPr>
        <sz val="11"/>
        <color indexed="8"/>
        <rFont val="ＭＳ 明朝"/>
        <family val="1"/>
        <charset val="128"/>
      </rPr>
      <t>など</t>
    </r>
    <phoneticPr fontId="9"/>
  </si>
  <si>
    <r>
      <t xml:space="preserve">7,390 </t>
    </r>
    <r>
      <rPr>
        <sz val="11"/>
        <color indexed="8"/>
        <rFont val="ＭＳ 明朝"/>
        <family val="1"/>
        <charset val="128"/>
      </rPr>
      <t>など</t>
    </r>
    <phoneticPr fontId="9"/>
  </si>
  <si>
    <r>
      <t>SF</t>
    </r>
    <r>
      <rPr>
        <vertAlign val="subscript"/>
        <sz val="11"/>
        <color indexed="8"/>
        <rFont val="Century"/>
        <family val="1"/>
      </rPr>
      <t>6</t>
    </r>
    <phoneticPr fontId="9"/>
  </si>
  <si>
    <r>
      <t>NF</t>
    </r>
    <r>
      <rPr>
        <vertAlign val="subscript"/>
        <sz val="11"/>
        <color indexed="8"/>
        <rFont val="Century"/>
        <family val="1"/>
      </rPr>
      <t>3</t>
    </r>
    <phoneticPr fontId="9"/>
  </si>
  <si>
    <r>
      <rPr>
        <sz val="11"/>
        <color theme="1"/>
        <rFont val="ＭＳ 明朝"/>
        <family val="1"/>
        <charset val="128"/>
      </rPr>
      <t>間接</t>
    </r>
    <r>
      <rPr>
        <sz val="11"/>
        <color theme="1"/>
        <rFont val="Century"/>
        <family val="1"/>
      </rPr>
      <t>CO</t>
    </r>
    <r>
      <rPr>
        <vertAlign val="subscript"/>
        <sz val="11"/>
        <color indexed="8"/>
        <rFont val="Century"/>
        <family val="1"/>
      </rPr>
      <t>2</t>
    </r>
    <r>
      <rPr>
        <sz val="11"/>
        <color indexed="8"/>
        <rFont val="ＭＳ 明朝"/>
        <family val="1"/>
        <charset val="128"/>
      </rPr>
      <t>はこれらの排出量を</t>
    </r>
    <r>
      <rPr>
        <sz val="11"/>
        <color indexed="8"/>
        <rFont val="Century"/>
        <family val="1"/>
      </rPr>
      <t>CO</t>
    </r>
    <r>
      <rPr>
        <vertAlign val="subscript"/>
        <sz val="11"/>
        <color indexed="8"/>
        <rFont val="Century"/>
        <family val="1"/>
      </rPr>
      <t>2</t>
    </r>
    <r>
      <rPr>
        <sz val="11"/>
        <color indexed="8"/>
        <rFont val="ＭＳ 明朝"/>
        <family val="1"/>
        <charset val="128"/>
      </rPr>
      <t>換算した値を示す。ただし、燃焼起源及びバイオマス起源の</t>
    </r>
    <r>
      <rPr>
        <sz val="11"/>
        <color indexed="8"/>
        <rFont val="Century"/>
        <family val="1"/>
      </rPr>
      <t>CO</t>
    </r>
    <r>
      <rPr>
        <sz val="11"/>
        <color indexed="8"/>
        <rFont val="ＭＳ 明朝"/>
        <family val="1"/>
        <charset val="128"/>
      </rPr>
      <t>、</t>
    </r>
    <r>
      <rPr>
        <sz val="11"/>
        <color indexed="8"/>
        <rFont val="Century"/>
        <family val="1"/>
      </rPr>
      <t>CH</t>
    </r>
    <r>
      <rPr>
        <vertAlign val="subscript"/>
        <sz val="11"/>
        <color indexed="8"/>
        <rFont val="Century"/>
        <family val="1"/>
      </rPr>
      <t>4</t>
    </r>
    <r>
      <rPr>
        <sz val="11"/>
        <color indexed="8"/>
        <rFont val="ＭＳ 明朝"/>
        <family val="1"/>
        <charset val="128"/>
      </rPr>
      <t>及び</t>
    </r>
    <r>
      <rPr>
        <sz val="11"/>
        <color indexed="8"/>
        <rFont val="Century"/>
        <family val="1"/>
      </rPr>
      <t>NMVOC</t>
    </r>
    <r>
      <rPr>
        <sz val="11"/>
        <color indexed="8"/>
        <rFont val="ＭＳ 明朝"/>
        <family val="1"/>
        <charset val="128"/>
      </rPr>
      <t>に由来する排出量は、二重計上や</t>
    </r>
    <rPh sb="0" eb="2">
      <t>カンセツ</t>
    </rPh>
    <rPh sb="10" eb="12">
      <t>ハイシュツ</t>
    </rPh>
    <rPh sb="12" eb="13">
      <t>リョウ</t>
    </rPh>
    <rPh sb="17" eb="19">
      <t>カンサン</t>
    </rPh>
    <rPh sb="21" eb="22">
      <t>アタイ</t>
    </rPh>
    <rPh sb="23" eb="24">
      <t>シメ</t>
    </rPh>
    <phoneticPr fontId="9"/>
  </si>
  <si>
    <t>Notes</t>
    <phoneticPr fontId="9"/>
  </si>
  <si>
    <t>速報値</t>
    <rPh sb="0" eb="3">
      <t>ソクホウチ</t>
    </rPh>
    <phoneticPr fontId="9"/>
  </si>
  <si>
    <r>
      <rPr>
        <sz val="14"/>
        <rFont val="Century"/>
        <family val="1"/>
      </rPr>
      <t>2017</t>
    </r>
    <r>
      <rPr>
        <sz val="14"/>
        <rFont val="ＭＳ Ｐ明朝"/>
        <family val="1"/>
        <charset val="128"/>
      </rPr>
      <t>年度</t>
    </r>
    <r>
      <rPr>
        <sz val="10"/>
        <rFont val="ＭＳ Ｐ明朝"/>
        <family val="1"/>
        <charset val="128"/>
      </rPr>
      <t/>
    </r>
    <phoneticPr fontId="9"/>
  </si>
  <si>
    <r>
      <rPr>
        <sz val="14"/>
        <rFont val="Century"/>
        <family val="1"/>
      </rPr>
      <t>2018</t>
    </r>
    <r>
      <rPr>
        <sz val="14"/>
        <rFont val="ＭＳ Ｐ明朝"/>
        <family val="1"/>
        <charset val="128"/>
      </rPr>
      <t>年度</t>
    </r>
    <r>
      <rPr>
        <sz val="10"/>
        <rFont val="ＭＳ Ｐ明朝"/>
        <family val="1"/>
        <charset val="128"/>
      </rPr>
      <t/>
    </r>
    <phoneticPr fontId="9"/>
  </si>
  <si>
    <r>
      <rPr>
        <sz val="14"/>
        <rFont val="Century"/>
        <family val="1"/>
      </rPr>
      <t>2019</t>
    </r>
    <r>
      <rPr>
        <sz val="14"/>
        <rFont val="ＭＳ Ｐ明朝"/>
        <family val="1"/>
        <charset val="128"/>
      </rPr>
      <t>年度</t>
    </r>
    <r>
      <rPr>
        <sz val="10"/>
        <rFont val="ＭＳ Ｐ明朝"/>
        <family val="1"/>
        <charset val="128"/>
      </rPr>
      <t/>
    </r>
    <phoneticPr fontId="9"/>
  </si>
  <si>
    <r>
      <rPr>
        <sz val="14"/>
        <rFont val="Century"/>
        <family val="1"/>
      </rPr>
      <t>2020</t>
    </r>
    <r>
      <rPr>
        <sz val="14"/>
        <rFont val="ＭＳ Ｐ明朝"/>
        <family val="1"/>
        <charset val="128"/>
      </rPr>
      <t>年度</t>
    </r>
    <r>
      <rPr>
        <sz val="10"/>
        <rFont val="ＭＳ Ｐ明朝"/>
        <family val="1"/>
        <charset val="128"/>
      </rPr>
      <t/>
    </r>
    <phoneticPr fontId="9"/>
  </si>
  <si>
    <r>
      <rPr>
        <sz val="14"/>
        <rFont val="Century"/>
        <family val="1"/>
      </rPr>
      <t>2021</t>
    </r>
    <r>
      <rPr>
        <sz val="14"/>
        <rFont val="ＭＳ Ｐ明朝"/>
        <family val="1"/>
        <charset val="128"/>
      </rPr>
      <t>年度</t>
    </r>
    <r>
      <rPr>
        <sz val="10"/>
        <rFont val="ＭＳ Ｐ明朝"/>
        <family val="1"/>
        <charset val="128"/>
      </rPr>
      <t/>
    </r>
    <phoneticPr fontId="9"/>
  </si>
  <si>
    <r>
      <rPr>
        <sz val="14"/>
        <rFont val="Century"/>
        <family val="1"/>
      </rPr>
      <t>2022</t>
    </r>
    <r>
      <rPr>
        <sz val="14"/>
        <rFont val="ＭＳ Ｐ明朝"/>
        <family val="1"/>
        <charset val="128"/>
      </rPr>
      <t>年度</t>
    </r>
    <r>
      <rPr>
        <sz val="10"/>
        <rFont val="ＭＳ Ｐ明朝"/>
        <family val="1"/>
        <charset val="128"/>
      </rPr>
      <t/>
    </r>
    <phoneticPr fontId="9"/>
  </si>
  <si>
    <r>
      <rPr>
        <sz val="14"/>
        <rFont val="Century"/>
        <family val="1"/>
      </rPr>
      <t>2016</t>
    </r>
    <r>
      <rPr>
        <sz val="14"/>
        <rFont val="ＭＳ Ｐ明朝"/>
        <family val="1"/>
        <charset val="128"/>
      </rPr>
      <t>年度</t>
    </r>
    <r>
      <rPr>
        <sz val="10"/>
        <rFont val="ＭＳ Ｐ明朝"/>
        <family val="1"/>
        <charset val="128"/>
      </rPr>
      <t/>
    </r>
    <phoneticPr fontId="9"/>
  </si>
  <si>
    <t xml:space="preserve">      FY2016</t>
    <phoneticPr fontId="9"/>
  </si>
  <si>
    <t xml:space="preserve">      FY2017</t>
    <phoneticPr fontId="9"/>
  </si>
  <si>
    <r>
      <t>1990</t>
    </r>
    <r>
      <rPr>
        <sz val="10"/>
        <rFont val="ＭＳ 明朝"/>
        <family val="1"/>
        <charset val="128"/>
      </rPr>
      <t>年度　　　　　　　　　　　　　　　　　　　　　　　　　　　　　　　　　　　　　　　　　　　　　　　　　　　　　　　　　　　　　　　　</t>
    </r>
    <rPh sb="4" eb="5">
      <t>ネン</t>
    </rPh>
    <rPh sb="5" eb="6">
      <t>ド</t>
    </rPh>
    <phoneticPr fontId="9"/>
  </si>
  <si>
    <r>
      <t>2005</t>
    </r>
    <r>
      <rPr>
        <sz val="10"/>
        <rFont val="ＭＳ 明朝"/>
        <family val="1"/>
        <charset val="128"/>
      </rPr>
      <t>年度</t>
    </r>
    <r>
      <rPr>
        <sz val="10"/>
        <rFont val="Century"/>
        <family val="1"/>
      </rPr>
      <t/>
    </r>
    <rPh sb="5" eb="6">
      <t>ド</t>
    </rPh>
    <phoneticPr fontId="9"/>
  </si>
  <si>
    <r>
      <t>2013</t>
    </r>
    <r>
      <rPr>
        <sz val="10"/>
        <rFont val="ＭＳ 明朝"/>
        <family val="1"/>
        <charset val="128"/>
      </rPr>
      <t>年度</t>
    </r>
    <rPh sb="5" eb="6">
      <t>ド</t>
    </rPh>
    <phoneticPr fontId="9"/>
  </si>
  <si>
    <r>
      <t>2015</t>
    </r>
    <r>
      <rPr>
        <sz val="10"/>
        <rFont val="ＭＳ Ｐ明朝"/>
        <family val="1"/>
        <charset val="128"/>
      </rPr>
      <t>年度</t>
    </r>
    <rPh sb="5" eb="6">
      <t>ド</t>
    </rPh>
    <phoneticPr fontId="9"/>
  </si>
  <si>
    <r>
      <t>2016</t>
    </r>
    <r>
      <rPr>
        <sz val="10"/>
        <rFont val="ＭＳ Ｐ明朝"/>
        <family val="1"/>
        <charset val="128"/>
      </rPr>
      <t>年度</t>
    </r>
    <rPh sb="5" eb="6">
      <t>ド</t>
    </rPh>
    <phoneticPr fontId="9"/>
  </si>
  <si>
    <r>
      <t>2017</t>
    </r>
    <r>
      <rPr>
        <sz val="10"/>
        <rFont val="ＭＳ Ｐ明朝"/>
        <family val="1"/>
        <charset val="128"/>
      </rPr>
      <t>年度</t>
    </r>
    <rPh sb="5" eb="6">
      <t>ド</t>
    </rPh>
    <phoneticPr fontId="9"/>
  </si>
  <si>
    <r>
      <t>2018</t>
    </r>
    <r>
      <rPr>
        <sz val="10"/>
        <rFont val="ＭＳ Ｐ明朝"/>
        <family val="1"/>
        <charset val="128"/>
      </rPr>
      <t>年度</t>
    </r>
    <rPh sb="5" eb="6">
      <t>ド</t>
    </rPh>
    <phoneticPr fontId="9"/>
  </si>
  <si>
    <r>
      <t>2019</t>
    </r>
    <r>
      <rPr>
        <sz val="10"/>
        <rFont val="ＭＳ Ｐ明朝"/>
        <family val="1"/>
        <charset val="128"/>
      </rPr>
      <t>年度</t>
    </r>
    <rPh sb="5" eb="6">
      <t>ド</t>
    </rPh>
    <phoneticPr fontId="9"/>
  </si>
  <si>
    <r>
      <t>2020年度</t>
    </r>
    <r>
      <rPr>
        <sz val="10"/>
        <rFont val="ＭＳ Ｐ明朝"/>
        <family val="1"/>
        <charset val="128"/>
      </rPr>
      <t/>
    </r>
    <rPh sb="5" eb="6">
      <t>ド</t>
    </rPh>
    <phoneticPr fontId="9"/>
  </si>
  <si>
    <r>
      <t>2021年度</t>
    </r>
    <r>
      <rPr>
        <sz val="10"/>
        <rFont val="ＭＳ Ｐ明朝"/>
        <family val="1"/>
        <charset val="128"/>
      </rPr>
      <t/>
    </r>
    <rPh sb="5" eb="6">
      <t>ド</t>
    </rPh>
    <phoneticPr fontId="9"/>
  </si>
  <si>
    <r>
      <t>1990</t>
    </r>
    <r>
      <rPr>
        <sz val="10"/>
        <rFont val="ＭＳ 明朝"/>
        <family val="1"/>
        <charset val="128"/>
      </rPr>
      <t>年度</t>
    </r>
    <rPh sb="4" eb="5">
      <t>ネン</t>
    </rPh>
    <rPh sb="5" eb="6">
      <t>ド</t>
    </rPh>
    <phoneticPr fontId="9"/>
  </si>
  <si>
    <r>
      <t>2017年度</t>
    </r>
    <r>
      <rPr>
        <sz val="10"/>
        <rFont val="ＭＳ Ｐ明朝"/>
        <family val="1"/>
        <charset val="128"/>
      </rPr>
      <t/>
    </r>
    <rPh sb="5" eb="6">
      <t>ド</t>
    </rPh>
    <phoneticPr fontId="9"/>
  </si>
  <si>
    <r>
      <t>2018年度</t>
    </r>
    <r>
      <rPr>
        <sz val="10"/>
        <rFont val="ＭＳ Ｐ明朝"/>
        <family val="1"/>
        <charset val="128"/>
      </rPr>
      <t/>
    </r>
    <rPh sb="5" eb="6">
      <t>ド</t>
    </rPh>
    <phoneticPr fontId="9"/>
  </si>
  <si>
    <r>
      <t>2019年度</t>
    </r>
    <r>
      <rPr>
        <sz val="10"/>
        <rFont val="ＭＳ Ｐ明朝"/>
        <family val="1"/>
        <charset val="128"/>
      </rPr>
      <t/>
    </r>
    <rPh sb="5" eb="6">
      <t>ド</t>
    </rPh>
    <phoneticPr fontId="9"/>
  </si>
  <si>
    <r>
      <t>1990</t>
    </r>
    <r>
      <rPr>
        <sz val="10"/>
        <rFont val="ＭＳ 明朝"/>
        <family val="1"/>
        <charset val="128"/>
      </rPr>
      <t>年</t>
    </r>
    <rPh sb="4" eb="5">
      <t>ネン</t>
    </rPh>
    <phoneticPr fontId="9"/>
  </si>
  <si>
    <r>
      <t>2005</t>
    </r>
    <r>
      <rPr>
        <sz val="10"/>
        <rFont val="ＭＳ 明朝"/>
        <family val="1"/>
        <charset val="128"/>
      </rPr>
      <t>年</t>
    </r>
    <r>
      <rPr>
        <sz val="10"/>
        <rFont val="Century"/>
        <family val="1"/>
      </rPr>
      <t/>
    </r>
    <phoneticPr fontId="9"/>
  </si>
  <si>
    <r>
      <t>2013</t>
    </r>
    <r>
      <rPr>
        <sz val="10"/>
        <rFont val="ＭＳ 明朝"/>
        <family val="1"/>
        <charset val="128"/>
      </rPr>
      <t>年</t>
    </r>
    <phoneticPr fontId="9"/>
  </si>
  <si>
    <r>
      <t>2015</t>
    </r>
    <r>
      <rPr>
        <sz val="10"/>
        <rFont val="ＭＳ Ｐ明朝"/>
        <family val="1"/>
        <charset val="128"/>
      </rPr>
      <t>年</t>
    </r>
    <phoneticPr fontId="9"/>
  </si>
  <si>
    <r>
      <t>2016</t>
    </r>
    <r>
      <rPr>
        <sz val="10"/>
        <rFont val="ＭＳ Ｐ明朝"/>
        <family val="1"/>
        <charset val="128"/>
      </rPr>
      <t>年</t>
    </r>
    <phoneticPr fontId="9"/>
  </si>
  <si>
    <r>
      <t>2017年</t>
    </r>
    <r>
      <rPr>
        <sz val="10"/>
        <rFont val="ＭＳ Ｐ明朝"/>
        <family val="1"/>
        <charset val="128"/>
      </rPr>
      <t/>
    </r>
  </si>
  <si>
    <r>
      <t>2018年</t>
    </r>
    <r>
      <rPr>
        <sz val="10"/>
        <rFont val="ＭＳ Ｐ明朝"/>
        <family val="1"/>
        <charset val="128"/>
      </rPr>
      <t/>
    </r>
  </si>
  <si>
    <r>
      <t>2019年</t>
    </r>
    <r>
      <rPr>
        <sz val="10"/>
        <rFont val="ＭＳ Ｐ明朝"/>
        <family val="1"/>
        <charset val="128"/>
      </rPr>
      <t/>
    </r>
  </si>
  <si>
    <r>
      <t>2020年</t>
    </r>
    <r>
      <rPr>
        <sz val="10"/>
        <rFont val="ＭＳ Ｐ明朝"/>
        <family val="1"/>
        <charset val="128"/>
      </rPr>
      <t/>
    </r>
  </si>
  <si>
    <r>
      <t>2021年</t>
    </r>
    <r>
      <rPr>
        <sz val="10"/>
        <rFont val="ＭＳ Ｐ明朝"/>
        <family val="1"/>
        <charset val="128"/>
      </rPr>
      <t/>
    </r>
  </si>
  <si>
    <t>工業プロセス及び製品の使用</t>
    <rPh sb="0" eb="2">
      <t>コウギョウ</t>
    </rPh>
    <rPh sb="6" eb="7">
      <t>オヨ</t>
    </rPh>
    <rPh sb="8" eb="10">
      <t>セイヒン</t>
    </rPh>
    <rPh sb="11" eb="13">
      <t>シヨウ</t>
    </rPh>
    <phoneticPr fontId="11"/>
  </si>
  <si>
    <t>工業プロセス及び製品の使用
（化学産業、半導体・液晶製造工程等）</t>
    <phoneticPr fontId="9"/>
  </si>
  <si>
    <t>工業プロセス及び製品の使用</t>
    <rPh sb="0" eb="2">
      <t>コウギョウ</t>
    </rPh>
    <rPh sb="6" eb="7">
      <t>オヨ</t>
    </rPh>
    <rPh sb="8" eb="10">
      <t>セイヒン</t>
    </rPh>
    <rPh sb="11" eb="13">
      <t>シヨウ</t>
    </rPh>
    <phoneticPr fontId="9"/>
  </si>
  <si>
    <t>エネルギー転換部門
（電気熱配分統計誤差除く）</t>
    <rPh sb="5" eb="7">
      <t>テンカン</t>
    </rPh>
    <rPh sb="7" eb="9">
      <t>ブモン</t>
    </rPh>
    <phoneticPr fontId="9"/>
  </si>
  <si>
    <t>非エネルギー起源</t>
    <phoneticPr fontId="9"/>
  </si>
  <si>
    <t>in FY2017</t>
    <phoneticPr fontId="9"/>
  </si>
  <si>
    <t>in FY2013</t>
    <phoneticPr fontId="9"/>
  </si>
  <si>
    <t>in FY2005</t>
    <phoneticPr fontId="9"/>
  </si>
  <si>
    <t>in FY1990</t>
    <phoneticPr fontId="9"/>
  </si>
  <si>
    <t>in FY2018</t>
    <phoneticPr fontId="9"/>
  </si>
  <si>
    <t>in FY2019</t>
    <phoneticPr fontId="9"/>
  </si>
  <si>
    <t xml:space="preserve">   in FY1990</t>
    <phoneticPr fontId="9"/>
  </si>
  <si>
    <t xml:space="preserve">   in FY2005</t>
    <phoneticPr fontId="9"/>
  </si>
  <si>
    <t xml:space="preserve">   in FY2013</t>
    <phoneticPr fontId="9"/>
  </si>
  <si>
    <t xml:space="preserve">   in FY2016</t>
    <phoneticPr fontId="9"/>
  </si>
  <si>
    <t xml:space="preserve">   in FY2017</t>
    <phoneticPr fontId="9"/>
  </si>
  <si>
    <t xml:space="preserve">   in FY2018</t>
    <phoneticPr fontId="9"/>
  </si>
  <si>
    <t xml:space="preserve"> in FY2019</t>
    <phoneticPr fontId="9"/>
  </si>
  <si>
    <t xml:space="preserve"> in FY2020</t>
    <phoneticPr fontId="9"/>
  </si>
  <si>
    <t xml:space="preserve">  in CY2005</t>
    <phoneticPr fontId="9"/>
  </si>
  <si>
    <t xml:space="preserve">  in CY1990</t>
    <phoneticPr fontId="9"/>
  </si>
  <si>
    <t xml:space="preserve">  in CY2013</t>
    <phoneticPr fontId="9"/>
  </si>
  <si>
    <t xml:space="preserve">  in CY2015</t>
    <phoneticPr fontId="9"/>
  </si>
  <si>
    <t xml:space="preserve">  in CY2016</t>
    <phoneticPr fontId="9"/>
  </si>
  <si>
    <t xml:space="preserve">  in CY2017</t>
    <phoneticPr fontId="9"/>
  </si>
  <si>
    <t xml:space="preserve">  in CY2018</t>
    <phoneticPr fontId="9"/>
  </si>
  <si>
    <t xml:space="preserve">  in CY2019</t>
    <phoneticPr fontId="9"/>
  </si>
  <si>
    <t xml:space="preserve">  in CY2020</t>
    <phoneticPr fontId="9"/>
  </si>
  <si>
    <t>in FY2016</t>
    <phoneticPr fontId="9"/>
  </si>
  <si>
    <t>in FY2015</t>
    <phoneticPr fontId="9"/>
  </si>
  <si>
    <t>in FY2014</t>
    <phoneticPr fontId="9"/>
  </si>
  <si>
    <r>
      <rPr>
        <sz val="10"/>
        <rFont val="ＭＳ Ｐ明朝"/>
        <family val="1"/>
        <charset val="128"/>
      </rPr>
      <t>一人当たり</t>
    </r>
    <r>
      <rPr>
        <sz val="10"/>
        <rFont val="Century"/>
        <family val="1"/>
      </rPr>
      <t>CO</t>
    </r>
    <r>
      <rPr>
        <vertAlign val="subscript"/>
        <sz val="10"/>
        <rFont val="Century"/>
        <family val="1"/>
      </rPr>
      <t>2</t>
    </r>
    <r>
      <rPr>
        <sz val="10"/>
        <rFont val="ＭＳ 明朝"/>
        <family val="1"/>
        <charset val="128"/>
      </rPr>
      <t>排出量</t>
    </r>
    <rPh sb="0" eb="2">
      <t>ヒトリ</t>
    </rPh>
    <rPh sb="2" eb="3">
      <t>ア</t>
    </rPh>
    <rPh sb="8" eb="10">
      <t>ハイシュツ</t>
    </rPh>
    <rPh sb="10" eb="11">
      <t>リョウ</t>
    </rPh>
    <phoneticPr fontId="9"/>
  </si>
  <si>
    <r>
      <rPr>
        <sz val="11"/>
        <rFont val="ＭＳ 明朝"/>
        <family val="1"/>
        <charset val="128"/>
      </rPr>
      <t>シート名／</t>
    </r>
    <r>
      <rPr>
        <sz val="11"/>
        <rFont val="Century"/>
        <family val="1"/>
      </rPr>
      <t>Sheets</t>
    </r>
    <rPh sb="3" eb="4">
      <t>メイ</t>
    </rPh>
    <phoneticPr fontId="9"/>
  </si>
  <si>
    <r>
      <t>CO</t>
    </r>
    <r>
      <rPr>
        <sz val="11"/>
        <color theme="0" tint="-0.499984740745262"/>
        <rFont val="ＭＳ Ｐ明朝"/>
        <family val="1"/>
        <charset val="128"/>
      </rPr>
      <t>₂</t>
    </r>
    <phoneticPr fontId="9"/>
  </si>
  <si>
    <r>
      <t>N</t>
    </r>
    <r>
      <rPr>
        <sz val="11"/>
        <rFont val="ＭＳ 明朝"/>
        <family val="1"/>
        <charset val="128"/>
      </rPr>
      <t>₂</t>
    </r>
    <r>
      <rPr>
        <sz val="11"/>
        <rFont val="Century"/>
        <family val="1"/>
      </rPr>
      <t>O</t>
    </r>
    <phoneticPr fontId="9"/>
  </si>
  <si>
    <r>
      <t>F-gas</t>
    </r>
    <r>
      <rPr>
        <u/>
        <sz val="11"/>
        <color indexed="12"/>
        <rFont val="ＭＳ Ｐゴシック"/>
        <family val="3"/>
        <charset val="128"/>
      </rPr>
      <t>（</t>
    </r>
    <r>
      <rPr>
        <u/>
        <sz val="11"/>
        <color indexed="12"/>
        <rFont val="Century"/>
        <family val="1"/>
      </rPr>
      <t>HFCs, PFCs, SF</t>
    </r>
    <r>
      <rPr>
        <u/>
        <sz val="8"/>
        <color rgb="FF0000FF"/>
        <rFont val="Century"/>
        <family val="1"/>
      </rPr>
      <t>6</t>
    </r>
    <r>
      <rPr>
        <u/>
        <sz val="11"/>
        <color indexed="12"/>
        <rFont val="Century"/>
        <family val="1"/>
      </rPr>
      <t>, NF</t>
    </r>
    <r>
      <rPr>
        <u/>
        <sz val="8"/>
        <color rgb="FF0000FF"/>
        <rFont val="Century"/>
        <family val="1"/>
      </rPr>
      <t>3</t>
    </r>
    <r>
      <rPr>
        <u/>
        <sz val="11"/>
        <color indexed="12"/>
        <rFont val="ＭＳ Ｐゴシック"/>
        <family val="3"/>
        <charset val="128"/>
      </rPr>
      <t>）排出量</t>
    </r>
    <rPh sb="27" eb="30">
      <t>ハイシュツリョウ</t>
    </rPh>
    <phoneticPr fontId="9"/>
  </si>
  <si>
    <t>Industrial Processes and Product Use</t>
    <phoneticPr fontId="9"/>
  </si>
  <si>
    <t>2005年度比</t>
  </si>
  <si>
    <t>2005年度比-3.8%</t>
  </si>
  <si>
    <t>2013年度比-26%</t>
  </si>
  <si>
    <t>FY2018</t>
    <phoneticPr fontId="9"/>
  </si>
  <si>
    <t>運輸部門
（自動車等）</t>
    <phoneticPr fontId="9"/>
  </si>
  <si>
    <t>工業プロセス及び製品の使用</t>
    <rPh sb="0" eb="2">
      <t>シヨウ</t>
    </rPh>
    <phoneticPr fontId="9"/>
  </si>
  <si>
    <t>廃棄物
（焼却等）</t>
    <rPh sb="7" eb="8">
      <t>トウ</t>
    </rPh>
    <phoneticPr fontId="9"/>
  </si>
  <si>
    <t>Waste
(Incineration, etc.)</t>
    <phoneticPr fontId="9"/>
  </si>
  <si>
    <t>冷蔵庫及び空調機器</t>
    <rPh sb="0" eb="3">
      <t>レイゾウコ</t>
    </rPh>
    <rPh sb="3" eb="4">
      <t>オヨ</t>
    </rPh>
    <rPh sb="5" eb="7">
      <t>クウチョウ</t>
    </rPh>
    <rPh sb="7" eb="9">
      <t>キキ</t>
    </rPh>
    <phoneticPr fontId="11"/>
  </si>
  <si>
    <t>発泡剤</t>
    <rPh sb="2" eb="3">
      <t>ザイ</t>
    </rPh>
    <phoneticPr fontId="9"/>
  </si>
  <si>
    <r>
      <rPr>
        <sz val="11"/>
        <rFont val="ＭＳ Ｐ明朝"/>
        <family val="1"/>
        <charset val="128"/>
      </rPr>
      <t>エアゾール・</t>
    </r>
    <r>
      <rPr>
        <sz val="11"/>
        <rFont val="Century"/>
        <family val="1"/>
      </rPr>
      <t>MDI</t>
    </r>
    <r>
      <rPr>
        <sz val="11"/>
        <rFont val="ＭＳ Ｐ明朝"/>
        <family val="1"/>
        <charset val="128"/>
      </rPr>
      <t>（定量噴射剤）</t>
    </r>
    <rPh sb="10" eb="12">
      <t>テイリョウ</t>
    </rPh>
    <rPh sb="12" eb="15">
      <t>フンシャザイ</t>
    </rPh>
    <phoneticPr fontId="9"/>
  </si>
  <si>
    <r>
      <rPr>
        <sz val="11"/>
        <color theme="6"/>
        <rFont val="ＭＳ Ｐ明朝"/>
        <family val="1"/>
        <charset val="128"/>
      </rPr>
      <t>半導体製造</t>
    </r>
    <rPh sb="0" eb="3">
      <t>ハンドウタイ</t>
    </rPh>
    <rPh sb="3" eb="5">
      <t>セイゾウ</t>
    </rPh>
    <phoneticPr fontId="9"/>
  </si>
  <si>
    <r>
      <rPr>
        <sz val="11"/>
        <color theme="6"/>
        <rFont val="ＭＳ Ｐ明朝"/>
        <family val="1"/>
        <charset val="128"/>
      </rPr>
      <t>液晶製造</t>
    </r>
    <rPh sb="0" eb="2">
      <t>エキショウ</t>
    </rPh>
    <rPh sb="2" eb="4">
      <t>セイゾウ</t>
    </rPh>
    <phoneticPr fontId="9"/>
  </si>
  <si>
    <t>洗浄剤・溶剤</t>
    <rPh sb="4" eb="6">
      <t>ヨウザイ</t>
    </rPh>
    <phoneticPr fontId="9"/>
  </si>
  <si>
    <r>
      <t>HFCs</t>
    </r>
    <r>
      <rPr>
        <sz val="11"/>
        <rFont val="ＭＳ Ｐ明朝"/>
        <family val="1"/>
        <charset val="128"/>
      </rPr>
      <t>の製造時の漏出</t>
    </r>
    <rPh sb="5" eb="7">
      <t>セイゾウ</t>
    </rPh>
    <rPh sb="7" eb="8">
      <t>ジ</t>
    </rPh>
    <rPh sb="9" eb="11">
      <t>ロウシュツ</t>
    </rPh>
    <phoneticPr fontId="11"/>
  </si>
  <si>
    <r>
      <t>HCFC22</t>
    </r>
    <r>
      <rPr>
        <sz val="11"/>
        <rFont val="ＭＳ Ｐ明朝"/>
        <family val="1"/>
        <charset val="128"/>
      </rPr>
      <t>製造時の副生</t>
    </r>
    <r>
      <rPr>
        <sz val="11"/>
        <rFont val="Century"/>
        <family val="1"/>
      </rPr>
      <t>HFC23</t>
    </r>
    <rPh sb="6" eb="8">
      <t>セイゾウ</t>
    </rPh>
    <rPh sb="8" eb="9">
      <t>ジ</t>
    </rPh>
    <rPh sb="10" eb="11">
      <t>フク</t>
    </rPh>
    <rPh sb="11" eb="12">
      <t>ナマ</t>
    </rPh>
    <phoneticPr fontId="11"/>
  </si>
  <si>
    <r>
      <rPr>
        <sz val="11"/>
        <rFont val="ＭＳ Ｐ明朝"/>
        <family val="1"/>
        <charset val="128"/>
      </rPr>
      <t>消火剤</t>
    </r>
    <rPh sb="0" eb="3">
      <t>ショウカザイ</t>
    </rPh>
    <phoneticPr fontId="9"/>
  </si>
  <si>
    <t>マグネシウム鋳造</t>
    <phoneticPr fontId="9"/>
  </si>
  <si>
    <r>
      <rPr>
        <sz val="11"/>
        <color theme="6"/>
        <rFont val="ＭＳ Ｐ明朝"/>
        <family val="1"/>
        <charset val="128"/>
      </rPr>
      <t>半導体製造</t>
    </r>
    <rPh sb="0" eb="3">
      <t>ハンドウタイ</t>
    </rPh>
    <rPh sb="3" eb="5">
      <t>セイゾウ</t>
    </rPh>
    <phoneticPr fontId="11"/>
  </si>
  <si>
    <t>洗浄剤・溶剤</t>
    <rPh sb="0" eb="3">
      <t>センジョウザイ</t>
    </rPh>
    <rPh sb="4" eb="6">
      <t>ヨウザイ</t>
    </rPh>
    <phoneticPr fontId="9"/>
  </si>
  <si>
    <r>
      <t>PFCs</t>
    </r>
    <r>
      <rPr>
        <sz val="11"/>
        <rFont val="ＭＳ Ｐ明朝"/>
        <family val="1"/>
        <charset val="128"/>
      </rPr>
      <t>の製造時の漏出</t>
    </r>
    <rPh sb="5" eb="7">
      <t>セイゾウ</t>
    </rPh>
    <rPh sb="7" eb="8">
      <t>ジ</t>
    </rPh>
    <rPh sb="9" eb="11">
      <t>ロウシュツ</t>
    </rPh>
    <phoneticPr fontId="11"/>
  </si>
  <si>
    <r>
      <rPr>
        <sz val="11"/>
        <rFont val="ＭＳ Ｐ明朝"/>
        <family val="1"/>
        <charset val="128"/>
      </rPr>
      <t>その他</t>
    </r>
    <rPh sb="2" eb="3">
      <t>タ</t>
    </rPh>
    <phoneticPr fontId="9"/>
  </si>
  <si>
    <r>
      <rPr>
        <sz val="11"/>
        <rFont val="ＭＳ Ｐ明朝"/>
        <family val="1"/>
        <charset val="128"/>
      </rPr>
      <t>アルミニウム精錬</t>
    </r>
    <rPh sb="6" eb="8">
      <t>セイレン</t>
    </rPh>
    <phoneticPr fontId="9"/>
  </si>
  <si>
    <r>
      <rPr>
        <sz val="11"/>
        <rFont val="ＭＳ Ｐ明朝"/>
        <family val="1"/>
        <charset val="128"/>
      </rPr>
      <t>粒子加速器等</t>
    </r>
    <rPh sb="0" eb="2">
      <t>リュウシ</t>
    </rPh>
    <rPh sb="2" eb="5">
      <t>カソクキ</t>
    </rPh>
    <rPh sb="5" eb="6">
      <t>トウ</t>
    </rPh>
    <phoneticPr fontId="9"/>
  </si>
  <si>
    <r>
      <rPr>
        <sz val="11"/>
        <rFont val="ＭＳ Ｐ明朝"/>
        <family val="1"/>
        <charset val="128"/>
      </rPr>
      <t>電気絶縁ガス使用機器</t>
    </r>
    <rPh sb="0" eb="2">
      <t>デンキ</t>
    </rPh>
    <rPh sb="2" eb="4">
      <t>ゼツエン</t>
    </rPh>
    <rPh sb="6" eb="8">
      <t>シヨウ</t>
    </rPh>
    <rPh sb="8" eb="10">
      <t>キキ</t>
    </rPh>
    <phoneticPr fontId="9"/>
  </si>
  <si>
    <r>
      <t>SF</t>
    </r>
    <r>
      <rPr>
        <vertAlign val="subscript"/>
        <sz val="11"/>
        <rFont val="Century"/>
        <family val="1"/>
      </rPr>
      <t xml:space="preserve">6 </t>
    </r>
    <r>
      <rPr>
        <sz val="11"/>
        <rFont val="ＭＳ Ｐ明朝"/>
        <family val="1"/>
        <charset val="128"/>
      </rPr>
      <t>製造時の漏出</t>
    </r>
    <rPh sb="4" eb="6">
      <t>セイゾウ</t>
    </rPh>
    <rPh sb="6" eb="7">
      <t>ジ</t>
    </rPh>
    <rPh sb="8" eb="10">
      <t>ロウシュツ</t>
    </rPh>
    <phoneticPr fontId="9"/>
  </si>
  <si>
    <r>
      <t>NF</t>
    </r>
    <r>
      <rPr>
        <vertAlign val="subscript"/>
        <sz val="11"/>
        <rFont val="Century"/>
        <family val="1"/>
      </rPr>
      <t>3</t>
    </r>
    <r>
      <rPr>
        <sz val="11"/>
        <rFont val="Yu Gothic"/>
        <family val="3"/>
        <charset val="128"/>
      </rPr>
      <t>の</t>
    </r>
    <r>
      <rPr>
        <sz val="11"/>
        <rFont val="ＭＳ Ｐ明朝"/>
        <family val="1"/>
        <charset val="128"/>
      </rPr>
      <t>製造時の漏出</t>
    </r>
    <rPh sb="4" eb="6">
      <t>セイゾウ</t>
    </rPh>
    <rPh sb="6" eb="7">
      <t>ジ</t>
    </rPh>
    <rPh sb="8" eb="10">
      <t>ロウシュツ</t>
    </rPh>
    <phoneticPr fontId="9"/>
  </si>
  <si>
    <r>
      <rPr>
        <b/>
        <sz val="10"/>
        <color theme="6"/>
        <rFont val="Yu Gothic"/>
        <family val="1"/>
        <charset val="128"/>
      </rPr>
      <t>※公表資料での合算範囲と異なるが</t>
    </r>
    <r>
      <rPr>
        <b/>
        <sz val="10"/>
        <color theme="6"/>
        <rFont val="Century"/>
        <family val="1"/>
      </rPr>
      <t>7gas</t>
    </r>
    <r>
      <rPr>
        <b/>
        <sz val="10"/>
        <color theme="6"/>
        <rFont val="Yu Gothic"/>
        <family val="1"/>
        <charset val="128"/>
      </rPr>
      <t>の整理がサブカテゴリに呼応している＆差支えがないことを</t>
    </r>
    <r>
      <rPr>
        <b/>
        <sz val="10"/>
        <color theme="6"/>
        <rFont val="Century"/>
        <family val="1"/>
      </rPr>
      <t>2019</t>
    </r>
    <r>
      <rPr>
        <b/>
        <sz val="10"/>
        <color theme="6"/>
        <rFont val="ＭＳ Ｐ明朝"/>
        <family val="1"/>
        <charset val="128"/>
      </rPr>
      <t>確報時に確認済みのものを示す</t>
    </r>
    <rPh sb="1" eb="3">
      <t>コウヒョウ</t>
    </rPh>
    <rPh sb="3" eb="5">
      <t>シリョウ</t>
    </rPh>
    <rPh sb="7" eb="9">
      <t>ガッサン</t>
    </rPh>
    <rPh sb="9" eb="11">
      <t>ハンイ</t>
    </rPh>
    <rPh sb="12" eb="13">
      <t>コト</t>
    </rPh>
    <rPh sb="21" eb="23">
      <t>セイリ</t>
    </rPh>
    <rPh sb="31" eb="33">
      <t>コオウ</t>
    </rPh>
    <rPh sb="38" eb="40">
      <t>サシツカ</t>
    </rPh>
    <rPh sb="51" eb="53">
      <t>カクホウ</t>
    </rPh>
    <rPh sb="53" eb="54">
      <t>ジ</t>
    </rPh>
    <rPh sb="55" eb="57">
      <t>カクニン</t>
    </rPh>
    <rPh sb="57" eb="58">
      <t>ズ</t>
    </rPh>
    <rPh sb="63" eb="64">
      <t>シメ</t>
    </rPh>
    <phoneticPr fontId="9"/>
  </si>
  <si>
    <t>部門・分野</t>
    <rPh sb="0" eb="2">
      <t>ブモン</t>
    </rPh>
    <rPh sb="3" eb="5">
      <t>ブンヤ</t>
    </rPh>
    <phoneticPr fontId="9"/>
  </si>
  <si>
    <r>
      <t>RGB</t>
    </r>
    <r>
      <rPr>
        <sz val="10"/>
        <rFont val="ＭＳ Ｐ明朝"/>
        <family val="1"/>
        <charset val="128"/>
      </rPr>
      <t>値</t>
    </r>
    <rPh sb="3" eb="4">
      <t>チ</t>
    </rPh>
    <phoneticPr fontId="9"/>
  </si>
  <si>
    <r>
      <t>エネルギー転換部門</t>
    </r>
    <r>
      <rPr>
        <sz val="10"/>
        <color rgb="FF4572A7"/>
        <rFont val="ＭＳ Ｐゴシック"/>
        <family val="3"/>
        <charset val="128"/>
      </rPr>
      <t>（製油所・発電所等）</t>
    </r>
  </si>
  <si>
    <t>69、114、167</t>
    <phoneticPr fontId="9"/>
  </si>
  <si>
    <r>
      <t>産業部門</t>
    </r>
    <r>
      <rPr>
        <sz val="10"/>
        <color rgb="FFA8423F"/>
        <rFont val="ＭＳ Ｐゴシック"/>
        <family val="3"/>
        <charset val="128"/>
      </rPr>
      <t>（工場等）</t>
    </r>
  </si>
  <si>
    <t>168、66、63</t>
    <phoneticPr fontId="9"/>
  </si>
  <si>
    <r>
      <t xml:space="preserve">運輸部門 </t>
    </r>
    <r>
      <rPr>
        <sz val="10"/>
        <color rgb="FF669900"/>
        <rFont val="ＭＳ Ｐゴシック"/>
        <family val="3"/>
        <charset val="128"/>
      </rPr>
      <t>（自動車等）</t>
    </r>
    <r>
      <rPr>
        <sz val="12"/>
        <color rgb="FF669900"/>
        <rFont val="ＭＳ Ｐゴシック"/>
        <family val="3"/>
        <charset val="128"/>
      </rPr>
      <t>　</t>
    </r>
  </si>
  <si>
    <t>134、164、74</t>
    <phoneticPr fontId="9"/>
  </si>
  <si>
    <r>
      <t>業務その他</t>
    </r>
    <r>
      <rPr>
        <sz val="11"/>
        <color rgb="FF6E548D"/>
        <rFont val="ＭＳ Ｐゴシック"/>
        <family val="3"/>
        <charset val="128"/>
      </rPr>
      <t>部門</t>
    </r>
  </si>
  <si>
    <t>110、84、141</t>
    <phoneticPr fontId="9"/>
  </si>
  <si>
    <t>家庭部門</t>
  </si>
  <si>
    <t>61、150、174</t>
    <phoneticPr fontId="9"/>
  </si>
  <si>
    <t>工業プロセス及び製品の使用</t>
  </si>
  <si>
    <t>247、150、70</t>
    <phoneticPr fontId="9"/>
  </si>
  <si>
    <t>廃棄物（焼却等）</t>
  </si>
  <si>
    <t>142、165、203</t>
    <phoneticPr fontId="9"/>
  </si>
  <si>
    <t>その他</t>
    <phoneticPr fontId="9"/>
  </si>
  <si>
    <t>74、69、42</t>
    <phoneticPr fontId="9"/>
  </si>
  <si>
    <t xml:space="preserve">   in FY2019</t>
  </si>
  <si>
    <t xml:space="preserve">   in FY2020</t>
  </si>
  <si>
    <t xml:space="preserve">   in FY2021</t>
  </si>
  <si>
    <t xml:space="preserve"> in FY2021</t>
  </si>
  <si>
    <t xml:space="preserve"> in FY2022</t>
  </si>
  <si>
    <r>
      <t>2022年度</t>
    </r>
    <r>
      <rPr>
        <sz val="10"/>
        <rFont val="ＭＳ Ｐ明朝"/>
        <family val="1"/>
        <charset val="128"/>
      </rPr>
      <t/>
    </r>
    <rPh sb="5" eb="6">
      <t>ド</t>
    </rPh>
    <phoneticPr fontId="9"/>
  </si>
  <si>
    <t xml:space="preserve">   in FY2022</t>
  </si>
  <si>
    <t>in FY2020</t>
  </si>
  <si>
    <t>in FY2021</t>
  </si>
  <si>
    <t>in FY2022</t>
  </si>
  <si>
    <t>FY2019</t>
  </si>
  <si>
    <t>FY2020</t>
  </si>
  <si>
    <t>Industry
(Factories, etc.)</t>
    <phoneticPr fontId="9"/>
  </si>
  <si>
    <r>
      <rPr>
        <sz val="11"/>
        <rFont val="Segoe UI Symbol"/>
        <family val="3"/>
      </rPr>
      <t>■</t>
    </r>
    <r>
      <rPr>
        <sz val="11"/>
        <rFont val="ＭＳ Ｐゴシック"/>
        <family val="3"/>
        <charset val="128"/>
      </rPr>
      <t>排出量</t>
    </r>
    <r>
      <rPr>
        <sz val="11"/>
        <rFont val="Century"/>
        <family val="1"/>
      </rPr>
      <t xml:space="preserve"> [kt CO</t>
    </r>
    <r>
      <rPr>
        <vertAlign val="subscript"/>
        <sz val="11"/>
        <rFont val="Century"/>
        <family val="1"/>
      </rPr>
      <t>2</t>
    </r>
    <r>
      <rPr>
        <sz val="11"/>
        <rFont val="Century"/>
        <family val="1"/>
      </rPr>
      <t xml:space="preserve"> </t>
    </r>
    <r>
      <rPr>
        <sz val="11"/>
        <rFont val="ＭＳ Ｐゴシック"/>
        <family val="3"/>
        <charset val="128"/>
      </rPr>
      <t>換算</t>
    </r>
    <r>
      <rPr>
        <sz val="11"/>
        <rFont val="Century"/>
        <family val="1"/>
      </rPr>
      <t>]</t>
    </r>
    <rPh sb="1" eb="3">
      <t>ハイシュツ</t>
    </rPh>
    <rPh sb="3" eb="4">
      <t>リョウ</t>
    </rPh>
    <rPh sb="13" eb="15">
      <t>カンサン</t>
    </rPh>
    <phoneticPr fontId="9"/>
  </si>
  <si>
    <r>
      <rPr>
        <sz val="10"/>
        <rFont val="ＭＳ Ｐ明朝"/>
        <family val="1"/>
        <charset val="128"/>
      </rPr>
      <t>工業プロセス及び製品の使用</t>
    </r>
    <r>
      <rPr>
        <sz val="10"/>
        <rFont val="Century"/>
        <family val="1"/>
      </rPr>
      <t xml:space="preserve"> </t>
    </r>
    <r>
      <rPr>
        <sz val="10"/>
        <rFont val="Yu Gothic"/>
        <family val="1"/>
        <charset val="128"/>
      </rPr>
      <t>（化学産業・金属生産）</t>
    </r>
    <rPh sb="0" eb="2">
      <t>コウギョウ</t>
    </rPh>
    <rPh sb="15" eb="17">
      <t>カガク</t>
    </rPh>
    <rPh sb="17" eb="19">
      <t>サンギョウ</t>
    </rPh>
    <rPh sb="20" eb="22">
      <t>キンゾク</t>
    </rPh>
    <rPh sb="22" eb="24">
      <t>セイサン</t>
    </rPh>
    <phoneticPr fontId="11"/>
  </si>
  <si>
    <t>Industrial Processes and Product Use
( Chemical Industry and Metal Industry)</t>
    <phoneticPr fontId="11"/>
  </si>
  <si>
    <t>Industrial Processes and Product Use
(Chemical Industry, Semiconductor and Liquid crystals manufacturing,etc)</t>
    <phoneticPr fontId="9"/>
  </si>
  <si>
    <r>
      <rPr>
        <b/>
        <sz val="11"/>
        <color theme="1"/>
        <rFont val="ＭＳ 明朝"/>
        <family val="1"/>
        <charset val="128"/>
      </rPr>
      <t>その他（間接</t>
    </r>
    <r>
      <rPr>
        <b/>
        <sz val="11"/>
        <color theme="1"/>
        <rFont val="Century"/>
        <family val="1"/>
      </rPr>
      <t>CO</t>
    </r>
    <r>
      <rPr>
        <b/>
        <vertAlign val="subscript"/>
        <sz val="11"/>
        <color theme="1"/>
        <rFont val="Century"/>
        <family val="1"/>
      </rPr>
      <t>2</t>
    </r>
    <r>
      <rPr>
        <b/>
        <sz val="11"/>
        <color theme="1"/>
        <rFont val="ＭＳ 明朝"/>
        <family val="1"/>
        <charset val="128"/>
      </rPr>
      <t>等）</t>
    </r>
    <rPh sb="2" eb="3">
      <t>タ</t>
    </rPh>
    <rPh sb="4" eb="6">
      <t>カンセツ</t>
    </rPh>
    <rPh sb="9" eb="10">
      <t>トウ</t>
    </rPh>
    <phoneticPr fontId="9"/>
  </si>
  <si>
    <r>
      <rPr>
        <sz val="11"/>
        <rFont val="ＭＳ 明朝"/>
        <family val="1"/>
        <charset val="128"/>
      </rPr>
      <t>その他（間接</t>
    </r>
    <r>
      <rPr>
        <sz val="11"/>
        <rFont val="Century"/>
        <family val="1"/>
      </rPr>
      <t>CO</t>
    </r>
    <r>
      <rPr>
        <vertAlign val="subscript"/>
        <sz val="11"/>
        <rFont val="Century"/>
        <family val="1"/>
      </rPr>
      <t>2</t>
    </r>
    <r>
      <rPr>
        <sz val="11"/>
        <rFont val="ＭＳ 明朝"/>
        <family val="1"/>
        <charset val="128"/>
      </rPr>
      <t>等）</t>
    </r>
    <rPh sb="2" eb="3">
      <t>タ</t>
    </rPh>
    <rPh sb="4" eb="6">
      <t>カンセツ</t>
    </rPh>
    <rPh sb="9" eb="10">
      <t>トウ</t>
    </rPh>
    <phoneticPr fontId="9"/>
  </si>
  <si>
    <r>
      <t>その他
（間接CO</t>
    </r>
    <r>
      <rPr>
        <sz val="6"/>
        <rFont val="ＭＳ Ｐ明朝"/>
        <family val="1"/>
        <charset val="128"/>
      </rPr>
      <t>2</t>
    </r>
    <r>
      <rPr>
        <sz val="10"/>
        <rFont val="ＭＳ Ｐ明朝"/>
        <family val="1"/>
        <charset val="128"/>
      </rPr>
      <t>等）</t>
    </r>
    <phoneticPr fontId="9"/>
  </si>
  <si>
    <r>
      <t>Other (Indirect CO</t>
    </r>
    <r>
      <rPr>
        <vertAlign val="subscript"/>
        <sz val="10"/>
        <rFont val="Times New Roman"/>
        <family val="1"/>
      </rPr>
      <t>2</t>
    </r>
    <r>
      <rPr>
        <sz val="10"/>
        <rFont val="Times New Roman"/>
        <family val="1"/>
      </rPr>
      <t>, etc.)</t>
    </r>
    <phoneticPr fontId="9"/>
  </si>
  <si>
    <t>電気熱配分誤差</t>
    <rPh sb="0" eb="2">
      <t>デンキ</t>
    </rPh>
    <rPh sb="2" eb="3">
      <t>ネツ</t>
    </rPh>
    <rPh sb="3" eb="5">
      <t>ハイブン</t>
    </rPh>
    <phoneticPr fontId="9"/>
  </si>
  <si>
    <t>Solvents / Cleaning agents</t>
    <phoneticPr fontId="9"/>
  </si>
  <si>
    <r>
      <rPr>
        <sz val="11"/>
        <rFont val="Segoe UI Symbol"/>
        <family val="1"/>
      </rPr>
      <t>■</t>
    </r>
    <r>
      <rPr>
        <sz val="11"/>
        <rFont val="ＭＳ 明朝"/>
        <family val="1"/>
        <charset val="128"/>
      </rPr>
      <t>排出量</t>
    </r>
    <r>
      <rPr>
        <sz val="11"/>
        <rFont val="Century"/>
        <family val="1"/>
      </rPr>
      <t xml:space="preserve"> [kt CO</t>
    </r>
    <r>
      <rPr>
        <vertAlign val="subscript"/>
        <sz val="11"/>
        <rFont val="Century"/>
        <family val="1"/>
      </rPr>
      <t>2</t>
    </r>
    <r>
      <rPr>
        <sz val="11"/>
        <rFont val="Century"/>
        <family val="1"/>
      </rPr>
      <t xml:space="preserve"> </t>
    </r>
    <r>
      <rPr>
        <sz val="11"/>
        <rFont val="ＭＳ 明朝"/>
        <family val="1"/>
        <charset val="128"/>
      </rPr>
      <t>換算</t>
    </r>
    <r>
      <rPr>
        <sz val="11"/>
        <rFont val="Century"/>
        <family val="1"/>
      </rPr>
      <t>]</t>
    </r>
    <rPh sb="1" eb="3">
      <t>ハイシュツ</t>
    </rPh>
    <rPh sb="3" eb="4">
      <t>リョウ</t>
    </rPh>
    <phoneticPr fontId="9"/>
  </si>
  <si>
    <t>注意事項／単位／地球温暖化係数</t>
    <rPh sb="5" eb="7">
      <t>タンイ</t>
    </rPh>
    <rPh sb="8" eb="10">
      <t>チキュウ</t>
    </rPh>
    <rPh sb="10" eb="13">
      <t>オンダンカ</t>
    </rPh>
    <rPh sb="13" eb="15">
      <t>ケイスウ</t>
    </rPh>
    <phoneticPr fontId="9"/>
  </si>
  <si>
    <t>最新年</t>
    <rPh sb="0" eb="3">
      <t>サイシンネン</t>
    </rPh>
    <phoneticPr fontId="9"/>
  </si>
  <si>
    <t>http://www.nies.go.jp/gio/archive/ghgdata/index.html</t>
    <phoneticPr fontId="9"/>
  </si>
  <si>
    <t>発電所・製油所等</t>
    <rPh sb="4" eb="7">
      <t>セイユジョ</t>
    </rPh>
    <rPh sb="7" eb="8">
      <t>トウ</t>
    </rPh>
    <phoneticPr fontId="9"/>
  </si>
  <si>
    <t>石炭製品製造（コークス製造）</t>
    <phoneticPr fontId="9"/>
  </si>
  <si>
    <t>石油製品製造（石油精製）</t>
    <phoneticPr fontId="9"/>
  </si>
  <si>
    <t>地域熱供給（地域冷暖房）</t>
    <rPh sb="6" eb="8">
      <t>チイキ</t>
    </rPh>
    <rPh sb="8" eb="11">
      <t>レイダンボウ</t>
    </rPh>
    <phoneticPr fontId="9"/>
  </si>
  <si>
    <t>窯業･土石製品（セメント焼成等）</t>
    <rPh sb="0" eb="2">
      <t>ヨウギョウ</t>
    </rPh>
    <rPh sb="3" eb="5">
      <t>ドセキ</t>
    </rPh>
    <rPh sb="5" eb="7">
      <t>セイヒン</t>
    </rPh>
    <rPh sb="12" eb="14">
      <t>ショウセイ</t>
    </rPh>
    <rPh sb="14" eb="15">
      <t>トウ</t>
    </rPh>
    <phoneticPr fontId="0"/>
  </si>
  <si>
    <t>非鉄金属（銅精錬等）</t>
    <rPh sb="5" eb="6">
      <t>ドウ</t>
    </rPh>
    <rPh sb="6" eb="8">
      <t>セイレン</t>
    </rPh>
    <rPh sb="8" eb="9">
      <t>トウ</t>
    </rPh>
    <phoneticPr fontId="9"/>
  </si>
  <si>
    <t>温室効果ガス総排出量</t>
    <rPh sb="6" eb="7">
      <t>ソウ</t>
    </rPh>
    <phoneticPr fontId="8"/>
  </si>
  <si>
    <t>エネルギー転換部門
（発電所、製油所等）</t>
    <phoneticPr fontId="9"/>
  </si>
  <si>
    <t>業務他部門</t>
    <rPh sb="0" eb="2">
      <t>ギョウム</t>
    </rPh>
    <rPh sb="2" eb="3">
      <t>タ</t>
    </rPh>
    <rPh sb="3" eb="5">
      <t>ブモン</t>
    </rPh>
    <phoneticPr fontId="9"/>
  </si>
  <si>
    <t>Energy Transformation
(Electric Power Plant, etc.)</t>
    <phoneticPr fontId="9"/>
  </si>
  <si>
    <t>Commercial Industry
(Commerce, Service, Office, etc.)</t>
    <phoneticPr fontId="9"/>
  </si>
  <si>
    <t>Transportation
(Cars, etc.)</t>
    <phoneticPr fontId="9"/>
  </si>
  <si>
    <r>
      <rPr>
        <sz val="11"/>
        <color rgb="FF000000"/>
        <rFont val="ＭＳ 明朝"/>
        <family val="1"/>
        <charset val="128"/>
      </rPr>
      <t>なお、この間接</t>
    </r>
    <r>
      <rPr>
        <sz val="11"/>
        <color indexed="8"/>
        <rFont val="Century"/>
        <family val="1"/>
      </rPr>
      <t>CO</t>
    </r>
    <r>
      <rPr>
        <vertAlign val="subscript"/>
        <sz val="11"/>
        <color rgb="FF000000"/>
        <rFont val="Century"/>
        <family val="1"/>
      </rPr>
      <t>2</t>
    </r>
    <r>
      <rPr>
        <sz val="11"/>
        <color rgb="FF000000"/>
        <rFont val="ＭＳ 明朝"/>
        <family val="1"/>
        <charset val="128"/>
      </rPr>
      <t>とは、電気・熱配分後排出量（</t>
    </r>
    <r>
      <rPr>
        <sz val="11"/>
        <color indexed="8"/>
        <rFont val="Century"/>
        <family val="1"/>
      </rPr>
      <t>2015</t>
    </r>
    <r>
      <rPr>
        <sz val="11"/>
        <color rgb="FF000000"/>
        <rFont val="ＭＳ 明朝"/>
        <family val="1"/>
        <charset val="128"/>
      </rPr>
      <t>年度速報値まで「間接排出量」と呼称）とは異なる。</t>
    </r>
    <phoneticPr fontId="9"/>
  </si>
  <si>
    <r>
      <rPr>
        <b/>
        <sz val="16"/>
        <rFont val="ＭＳ Ｐゴシック"/>
        <family val="3"/>
        <charset val="128"/>
      </rPr>
      <t>日本の温室効果ガス排出量データ（</t>
    </r>
    <r>
      <rPr>
        <b/>
        <sz val="16"/>
        <rFont val="Century"/>
        <family val="1"/>
      </rPr>
      <t>1990</t>
    </r>
    <r>
      <rPr>
        <b/>
        <sz val="16"/>
        <rFont val="ＭＳ Ｐゴシック"/>
        <family val="3"/>
        <charset val="128"/>
      </rPr>
      <t>～</t>
    </r>
    <r>
      <rPr>
        <b/>
        <sz val="16"/>
        <rFont val="Century"/>
        <family val="1"/>
      </rPr>
      <t>2020</t>
    </r>
    <r>
      <rPr>
        <b/>
        <sz val="16"/>
        <rFont val="ＭＳ Ｐゴシック"/>
        <family val="3"/>
        <charset val="128"/>
      </rPr>
      <t>年度）</t>
    </r>
    <phoneticPr fontId="9"/>
  </si>
  <si>
    <t>＜速報値＞</t>
    <rPh sb="1" eb="4">
      <t>ソクホウチ</t>
    </rPh>
    <rPh sb="3" eb="4">
      <t>チ</t>
    </rPh>
    <phoneticPr fontId="8"/>
  </si>
  <si>
    <r>
      <t>2013</t>
    </r>
    <r>
      <rPr>
        <sz val="11"/>
        <color theme="0" tint="-0.499984740745262"/>
        <rFont val="ＭＳ 明朝"/>
        <family val="1"/>
        <charset val="128"/>
      </rPr>
      <t>年度比</t>
    </r>
    <r>
      <rPr>
        <sz val="11"/>
        <color theme="0" tint="-0.499984740745262"/>
        <rFont val="Century"/>
        <family val="1"/>
      </rPr>
      <t>-46%</t>
    </r>
    <phoneticPr fontId="9"/>
  </si>
  <si>
    <t>2013年度比　令和3年10月22日 地球温暖化対策計画</t>
    <rPh sb="4" eb="6">
      <t>ネンド</t>
    </rPh>
    <rPh sb="6" eb="7">
      <t>ヒ</t>
    </rPh>
    <phoneticPr fontId="9"/>
  </si>
  <si>
    <t>2013年度比　平成28年5月13日 地球温暖化対策計画</t>
    <rPh sb="8" eb="10">
      <t>ヘイセイ</t>
    </rPh>
    <rPh sb="12" eb="13">
      <t>ネン</t>
    </rPh>
    <rPh sb="14" eb="15">
      <t>ガツ</t>
    </rPh>
    <rPh sb="17" eb="18">
      <t>ニチ</t>
    </rPh>
    <rPh sb="19" eb="21">
      <t>チキュウ</t>
    </rPh>
    <rPh sb="21" eb="23">
      <t>オンダン</t>
    </rPh>
    <rPh sb="23" eb="24">
      <t>カ</t>
    </rPh>
    <rPh sb="24" eb="26">
      <t>タイサク</t>
    </rPh>
    <rPh sb="26" eb="28">
      <t>ケイカク</t>
    </rPh>
    <phoneticPr fontId="9"/>
  </si>
  <si>
    <r>
      <rPr>
        <sz val="10"/>
        <rFont val="ＭＳ Ｐ明朝"/>
        <family val="1"/>
        <charset val="128"/>
      </rPr>
      <t>農業</t>
    </r>
    <r>
      <rPr>
        <sz val="10"/>
        <rFont val="Century"/>
        <family val="1"/>
      </rPr>
      <t xml:space="preserve">
</t>
    </r>
    <r>
      <rPr>
        <sz val="10"/>
        <rFont val="ＭＳ Ｐ明朝"/>
        <family val="1"/>
        <charset val="128"/>
      </rPr>
      <t>（家畜の消化管内発酵、稲作等）</t>
    </r>
    <rPh sb="0" eb="2">
      <t>ノウギョウ</t>
    </rPh>
    <phoneticPr fontId="11"/>
  </si>
  <si>
    <r>
      <t>CO</t>
    </r>
    <r>
      <rPr>
        <u/>
        <sz val="8"/>
        <color rgb="FF0000FF"/>
        <rFont val="Century"/>
        <family val="1"/>
      </rPr>
      <t>2</t>
    </r>
    <r>
      <rPr>
        <u/>
        <sz val="11"/>
        <color indexed="12"/>
        <rFont val="Century"/>
        <family val="1"/>
      </rPr>
      <t xml:space="preserve"> </t>
    </r>
    <r>
      <rPr>
        <u/>
        <sz val="11"/>
        <color rgb="FF0000FF"/>
        <rFont val="ＭＳ Ｐゴシック"/>
        <family val="3"/>
        <charset val="128"/>
        <scheme val="major"/>
      </rPr>
      <t>の部門別</t>
    </r>
    <r>
      <rPr>
        <u/>
        <sz val="11"/>
        <color indexed="12"/>
        <rFont val="ＭＳ Ｐゴシック"/>
        <family val="3"/>
        <charset val="128"/>
        <scheme val="major"/>
      </rPr>
      <t>排出量</t>
    </r>
    <r>
      <rPr>
        <u/>
        <sz val="11"/>
        <color indexed="12"/>
        <rFont val="ＭＳ Ｐゴシック"/>
        <family val="3"/>
        <charset val="128"/>
      </rPr>
      <t>【電気・熱配分前排出量】（簡約表）</t>
    </r>
    <rPh sb="8" eb="11">
      <t>ハイシュツリョウ</t>
    </rPh>
    <rPh sb="12" eb="14">
      <t>デンキ</t>
    </rPh>
    <rPh sb="15" eb="16">
      <t>ネツ</t>
    </rPh>
    <rPh sb="16" eb="18">
      <t>ハイブン</t>
    </rPh>
    <rPh sb="18" eb="19">
      <t>マエ</t>
    </rPh>
    <rPh sb="19" eb="21">
      <t>ハイシュツ</t>
    </rPh>
    <rPh sb="21" eb="22">
      <t>リョウ</t>
    </rPh>
    <rPh sb="24" eb="25">
      <t>カン</t>
    </rPh>
    <rPh sb="25" eb="26">
      <t>ヤク</t>
    </rPh>
    <rPh sb="26" eb="27">
      <t>ヒョウ</t>
    </rPh>
    <phoneticPr fontId="9"/>
  </si>
  <si>
    <t xml:space="preserve">4.CO2-Share </t>
    <phoneticPr fontId="9"/>
  </si>
  <si>
    <t>1.Total</t>
    <phoneticPr fontId="9"/>
  </si>
  <si>
    <t>5.CH4</t>
    <phoneticPr fontId="9"/>
  </si>
  <si>
    <t>6.N2O</t>
    <phoneticPr fontId="9"/>
  </si>
  <si>
    <t>7.F-gas</t>
    <phoneticPr fontId="9"/>
  </si>
  <si>
    <t>温室効果ガス総排出量</t>
  </si>
  <si>
    <r>
      <t xml:space="preserve">2020
</t>
    </r>
    <r>
      <rPr>
        <sz val="9"/>
        <rFont val="ＭＳ Ｐゴシック"/>
        <family val="3"/>
        <charset val="128"/>
        <scheme val="minor"/>
      </rPr>
      <t>（速報値）</t>
    </r>
    <rPh sb="6" eb="9">
      <t>ソクホウチ</t>
    </rPh>
    <phoneticPr fontId="8"/>
  </si>
  <si>
    <r>
      <t xml:space="preserve">2020
</t>
    </r>
    <r>
      <rPr>
        <sz val="9"/>
        <rFont val="ＭＳ Ｐ明朝"/>
        <family val="1"/>
        <charset val="128"/>
      </rPr>
      <t>（速報値）</t>
    </r>
    <rPh sb="6" eb="9">
      <t>ソクホウチ</t>
    </rPh>
    <phoneticPr fontId="9"/>
  </si>
  <si>
    <r>
      <rPr>
        <sz val="11"/>
        <rFont val="ＭＳ 明朝"/>
        <family val="1"/>
        <charset val="128"/>
      </rPr>
      <t>旅客</t>
    </r>
    <rPh sb="0" eb="2">
      <t>リョキャク</t>
    </rPh>
    <phoneticPr fontId="9"/>
  </si>
  <si>
    <r>
      <rPr>
        <sz val="11"/>
        <rFont val="ＭＳ 明朝"/>
        <family val="1"/>
        <charset val="128"/>
      </rPr>
      <t>貨物</t>
    </r>
    <phoneticPr fontId="9"/>
  </si>
  <si>
    <t>農業
 （家畜排せつ物の管理、
農用地の土壌等）</t>
    <phoneticPr fontId="9"/>
  </si>
  <si>
    <r>
      <rPr>
        <b/>
        <sz val="10"/>
        <color rgb="FFFF0000"/>
        <rFont val="ＭＳ 明朝"/>
        <family val="1"/>
        <charset val="128"/>
      </rPr>
      <t>隠しシート（公表時に非表示）</t>
    </r>
    <rPh sb="0" eb="1">
      <t>カク</t>
    </rPh>
    <rPh sb="6" eb="8">
      <t>コウヒョウ</t>
    </rPh>
    <rPh sb="8" eb="9">
      <t>ジ</t>
    </rPh>
    <rPh sb="10" eb="13">
      <t>ヒヒョウジ</t>
    </rPh>
    <phoneticPr fontId="9"/>
  </si>
  <si>
    <t>（速報値）</t>
    <phoneticPr fontId="9"/>
  </si>
  <si>
    <t>（速報値）</t>
  </si>
  <si>
    <r>
      <t>2022年</t>
    </r>
    <r>
      <rPr>
        <sz val="10"/>
        <rFont val="ＭＳ Ｐ明朝"/>
        <family val="1"/>
        <charset val="128"/>
      </rPr>
      <t/>
    </r>
  </si>
  <si>
    <r>
      <t>2020</t>
    </r>
    <r>
      <rPr>
        <sz val="14"/>
        <rFont val="ＭＳ 明朝"/>
        <family val="1"/>
        <charset val="128"/>
      </rPr>
      <t>年度</t>
    </r>
    <r>
      <rPr>
        <sz val="14"/>
        <rFont val="Century"/>
        <family val="1"/>
      </rPr>
      <t xml:space="preserve">
</t>
    </r>
    <r>
      <rPr>
        <sz val="11"/>
        <rFont val="ＭＳ Ｐ明朝"/>
        <family val="1"/>
        <charset val="128"/>
      </rPr>
      <t>（速報値）</t>
    </r>
    <rPh sb="4" eb="5">
      <t>ネン</t>
    </rPh>
    <rPh sb="5" eb="6">
      <t>ド</t>
    </rPh>
    <rPh sb="8" eb="11">
      <t>ソクホウチ</t>
    </rPh>
    <phoneticPr fontId="9"/>
  </si>
  <si>
    <r>
      <t>2020</t>
    </r>
    <r>
      <rPr>
        <sz val="14"/>
        <rFont val="ＭＳ Ｐ明朝"/>
        <family val="1"/>
        <charset val="128"/>
      </rPr>
      <t xml:space="preserve">年度
</t>
    </r>
    <r>
      <rPr>
        <sz val="11"/>
        <rFont val="ＭＳ Ｐ明朝"/>
        <family val="1"/>
        <charset val="128"/>
      </rPr>
      <t>（速報値）</t>
    </r>
    <rPh sb="4" eb="6">
      <t>ネンド</t>
    </rPh>
    <rPh sb="8" eb="11">
      <t>ソクホウチ</t>
    </rPh>
    <phoneticPr fontId="9"/>
  </si>
  <si>
    <r>
      <rPr>
        <sz val="11"/>
        <color rgb="FF000000"/>
        <rFont val="Segoe UI Symbol"/>
        <family val="1"/>
      </rPr>
      <t>■</t>
    </r>
    <r>
      <rPr>
        <sz val="11"/>
        <color indexed="8"/>
        <rFont val="ＭＳ 明朝"/>
        <family val="1"/>
        <charset val="128"/>
      </rPr>
      <t>地球温暖化係数（</t>
    </r>
    <r>
      <rPr>
        <sz val="11"/>
        <color indexed="8"/>
        <rFont val="Century"/>
        <family val="1"/>
      </rPr>
      <t>GWP</t>
    </r>
    <r>
      <rPr>
        <sz val="11"/>
        <color rgb="FF000000"/>
        <rFont val="ＭＳ 明朝"/>
        <family val="1"/>
        <charset val="128"/>
      </rPr>
      <t>）</t>
    </r>
    <r>
      <rPr>
        <sz val="11"/>
        <color indexed="8"/>
        <rFont val="Century"/>
        <family val="1"/>
      </rPr>
      <t xml:space="preserve">: </t>
    </r>
    <r>
      <rPr>
        <sz val="11"/>
        <color indexed="8"/>
        <rFont val="ＭＳ 明朝"/>
        <family val="1"/>
        <charset val="128"/>
      </rPr>
      <t>時間枠＝</t>
    </r>
    <r>
      <rPr>
        <sz val="11"/>
        <color indexed="8"/>
        <rFont val="Century"/>
        <family val="1"/>
      </rPr>
      <t>100</t>
    </r>
    <r>
      <rPr>
        <sz val="11"/>
        <color indexed="8"/>
        <rFont val="ＭＳ 明朝"/>
        <family val="1"/>
        <charset val="128"/>
      </rPr>
      <t>年</t>
    </r>
    <rPh sb="1" eb="3">
      <t>チキュウ</t>
    </rPh>
    <rPh sb="3" eb="6">
      <t>オンダンカ</t>
    </rPh>
    <rPh sb="6" eb="8">
      <t>ケイスウ</t>
    </rPh>
    <rPh sb="15" eb="18">
      <t>ジカンワク</t>
    </rPh>
    <rPh sb="22" eb="23">
      <t>ネン</t>
    </rPh>
    <phoneticPr fontId="9"/>
  </si>
  <si>
    <r>
      <t xml:space="preserve"> </t>
    </r>
    <r>
      <rPr>
        <sz val="11"/>
        <rFont val="ＭＳ 明朝"/>
        <family val="1"/>
        <charset val="128"/>
      </rPr>
      <t>※参考：　</t>
    </r>
    <r>
      <rPr>
        <sz val="11"/>
        <rFont val="Century"/>
        <family val="1"/>
      </rPr>
      <t>2012</t>
    </r>
    <r>
      <rPr>
        <sz val="11"/>
        <rFont val="ＭＳ 明朝"/>
        <family val="1"/>
        <charset val="128"/>
      </rPr>
      <t>年度確報値以前は、</t>
    </r>
    <r>
      <rPr>
        <sz val="11"/>
        <rFont val="Century"/>
        <family val="1"/>
      </rPr>
      <t>IPCC</t>
    </r>
    <r>
      <rPr>
        <sz val="11"/>
        <rFont val="ＭＳ 明朝"/>
        <family val="1"/>
        <charset val="128"/>
      </rPr>
      <t>第二次評価報告書（</t>
    </r>
    <r>
      <rPr>
        <sz val="11"/>
        <rFont val="Century"/>
        <family val="1"/>
      </rPr>
      <t>1995</t>
    </r>
    <r>
      <rPr>
        <sz val="11"/>
        <rFont val="ＭＳ 明朝"/>
        <family val="1"/>
        <charset val="128"/>
      </rPr>
      <t>）に記載の地球温暖化係数を使用していた。</t>
    </r>
    <rPh sb="2" eb="4">
      <t>サンコウ</t>
    </rPh>
    <rPh sb="10" eb="12">
      <t>ネンド</t>
    </rPh>
    <rPh sb="12" eb="14">
      <t>カクホウ</t>
    </rPh>
    <rPh sb="14" eb="15">
      <t>チ</t>
    </rPh>
    <rPh sb="15" eb="17">
      <t>イゼン</t>
    </rPh>
    <rPh sb="23" eb="24">
      <t>ダイ</t>
    </rPh>
    <rPh sb="24" eb="26">
      <t>ニジ</t>
    </rPh>
    <rPh sb="26" eb="28">
      <t>ヒョウカ</t>
    </rPh>
    <rPh sb="28" eb="31">
      <t>ホウコクショ</t>
    </rPh>
    <rPh sb="38" eb="40">
      <t>キサイ</t>
    </rPh>
    <rPh sb="41" eb="43">
      <t>チキュウ</t>
    </rPh>
    <rPh sb="43" eb="46">
      <t>オンダンカ</t>
    </rPh>
    <rPh sb="46" eb="48">
      <t>ケイスウ</t>
    </rPh>
    <rPh sb="49" eb="51">
      <t>シヨウ</t>
    </rPh>
    <phoneticPr fontId="9"/>
  </si>
  <si>
    <r>
      <t>(2005</t>
    </r>
    <r>
      <rPr>
        <sz val="12"/>
        <rFont val="ＭＳ 明朝"/>
        <family val="1"/>
        <charset val="128"/>
      </rPr>
      <t>年度、</t>
    </r>
    <r>
      <rPr>
        <sz val="12"/>
        <rFont val="Century"/>
        <family val="1"/>
      </rPr>
      <t>2013</t>
    </r>
    <r>
      <rPr>
        <sz val="12"/>
        <rFont val="ＭＳ 明朝"/>
        <family val="1"/>
        <charset val="128"/>
      </rPr>
      <t>年度、</t>
    </r>
    <r>
      <rPr>
        <sz val="12"/>
        <rFont val="Century"/>
        <family val="1"/>
      </rPr>
      <t>2020</t>
    </r>
    <r>
      <rPr>
        <sz val="12"/>
        <rFont val="ＭＳ 明朝"/>
        <family val="1"/>
        <charset val="128"/>
      </rPr>
      <t>年度</t>
    </r>
    <r>
      <rPr>
        <sz val="12"/>
        <rFont val="Century"/>
        <family val="1"/>
      </rPr>
      <t>)</t>
    </r>
    <rPh sb="5" eb="6">
      <t>ネン</t>
    </rPh>
    <rPh sb="6" eb="7">
      <t>ド</t>
    </rPh>
    <rPh sb="12" eb="13">
      <t>ネン</t>
    </rPh>
    <rPh sb="13" eb="14">
      <t>ド</t>
    </rPh>
    <rPh sb="19" eb="20">
      <t>ネン</t>
    </rPh>
    <rPh sb="20" eb="21">
      <t>ド</t>
    </rPh>
    <phoneticPr fontId="9"/>
  </si>
  <si>
    <t>化学工業（含石油石炭製品）</t>
    <rPh sb="0" eb="2">
      <t>カガク</t>
    </rPh>
    <rPh sb="2" eb="4">
      <t>コウギョウ</t>
    </rPh>
    <rPh sb="5" eb="6">
      <t>フク</t>
    </rPh>
    <rPh sb="6" eb="8">
      <t>セキユ</t>
    </rPh>
    <rPh sb="8" eb="10">
      <t>セキタン</t>
    </rPh>
    <rPh sb="10" eb="12">
      <t>セイヒン</t>
    </rPh>
    <phoneticPr fontId="0"/>
  </si>
  <si>
    <t>製造業（上記を除く）</t>
    <rPh sb="0" eb="2">
      <t>セイゾウ</t>
    </rPh>
    <rPh sb="2" eb="3">
      <t>ギョウ</t>
    </rPh>
    <rPh sb="4" eb="6">
      <t>ジョウキ</t>
    </rPh>
    <rPh sb="7" eb="8">
      <t>ノゾ</t>
    </rPh>
    <phoneticPr fontId="9"/>
  </si>
  <si>
    <t>製造業（上記を除く）</t>
    <rPh sb="0" eb="3">
      <t>セイゾウギョウ</t>
    </rPh>
    <rPh sb="4" eb="6">
      <t>ジョウキ</t>
    </rPh>
    <rPh sb="7" eb="8">
      <t>ノゾ</t>
    </rPh>
    <phoneticPr fontId="0"/>
  </si>
  <si>
    <r>
      <rPr>
        <sz val="11"/>
        <rFont val="ＭＳ 明朝"/>
        <family val="1"/>
        <charset val="128"/>
      </rPr>
      <t>旅客</t>
    </r>
    <rPh sb="0" eb="2">
      <t>リョカク</t>
    </rPh>
    <phoneticPr fontId="9"/>
  </si>
  <si>
    <r>
      <t>CO</t>
    </r>
    <r>
      <rPr>
        <b/>
        <vertAlign val="subscript"/>
        <sz val="16"/>
        <rFont val="Century"/>
        <family val="1"/>
      </rPr>
      <t xml:space="preserve">2 </t>
    </r>
    <r>
      <rPr>
        <b/>
        <sz val="16"/>
        <rFont val="ＭＳ Ｐゴシック"/>
        <family val="3"/>
        <charset val="128"/>
      </rPr>
      <t>の部門別排出量【電気・熱配分前】（簡約表）</t>
    </r>
    <phoneticPr fontId="9"/>
  </si>
  <si>
    <r>
      <rPr>
        <b/>
        <sz val="16"/>
        <rFont val="Century"/>
        <family val="3"/>
      </rPr>
      <t>CO</t>
    </r>
    <r>
      <rPr>
        <b/>
        <vertAlign val="subscript"/>
        <sz val="16"/>
        <rFont val="Century"/>
        <family val="1"/>
      </rPr>
      <t xml:space="preserve">2 </t>
    </r>
    <r>
      <rPr>
        <b/>
        <sz val="16"/>
        <rFont val="ＭＳ Ｐゴシック"/>
        <family val="3"/>
        <charset val="128"/>
      </rPr>
      <t>の部門別排出量【電気・熱配分後】（簡約表）</t>
    </r>
    <phoneticPr fontId="9"/>
  </si>
  <si>
    <r>
      <t>CO</t>
    </r>
    <r>
      <rPr>
        <b/>
        <vertAlign val="subscript"/>
        <sz val="16"/>
        <rFont val="Century"/>
        <family val="1"/>
      </rPr>
      <t xml:space="preserve">2 </t>
    </r>
    <r>
      <rPr>
        <b/>
        <sz val="16"/>
        <rFont val="ＭＳ Ｐゴシック"/>
        <family val="3"/>
        <charset val="128"/>
      </rPr>
      <t>の部門別排出量のシェア（電気・熱配分前後のシェア）</t>
    </r>
    <rPh sb="16" eb="18">
      <t>デンキ</t>
    </rPh>
    <rPh sb="19" eb="20">
      <t>ネツ</t>
    </rPh>
    <rPh sb="20" eb="22">
      <t>ハイブン</t>
    </rPh>
    <rPh sb="22" eb="24">
      <t>ゼンゴ</t>
    </rPh>
    <phoneticPr fontId="9"/>
  </si>
  <si>
    <r>
      <t>CH</t>
    </r>
    <r>
      <rPr>
        <b/>
        <vertAlign val="subscript"/>
        <sz val="16"/>
        <rFont val="Century"/>
        <family val="1"/>
      </rPr>
      <t xml:space="preserve">4 </t>
    </r>
    <r>
      <rPr>
        <b/>
        <sz val="16"/>
        <rFont val="ＭＳ Ｐゴシック"/>
        <family val="3"/>
        <charset val="128"/>
      </rPr>
      <t>排出量（簡約表）</t>
    </r>
    <phoneticPr fontId="9"/>
  </si>
  <si>
    <r>
      <t>N</t>
    </r>
    <r>
      <rPr>
        <b/>
        <vertAlign val="subscript"/>
        <sz val="16"/>
        <rFont val="Century"/>
        <family val="1"/>
      </rPr>
      <t>2</t>
    </r>
    <r>
      <rPr>
        <b/>
        <sz val="16"/>
        <rFont val="Century"/>
        <family val="1"/>
      </rPr>
      <t>O</t>
    </r>
    <r>
      <rPr>
        <b/>
        <vertAlign val="subscript"/>
        <sz val="16"/>
        <rFont val="Century"/>
        <family val="1"/>
      </rPr>
      <t xml:space="preserve"> </t>
    </r>
    <r>
      <rPr>
        <b/>
        <sz val="16"/>
        <rFont val="ＭＳ Ｐゴシック"/>
        <family val="3"/>
        <charset val="128"/>
      </rPr>
      <t>排出量（簡約表）</t>
    </r>
    <phoneticPr fontId="9"/>
  </si>
  <si>
    <r>
      <t>F</t>
    </r>
    <r>
      <rPr>
        <b/>
        <sz val="16"/>
        <rFont val="Times New Roman"/>
        <family val="1"/>
      </rPr>
      <t>-</t>
    </r>
    <r>
      <rPr>
        <b/>
        <sz val="16"/>
        <rFont val="Century"/>
        <family val="1"/>
      </rPr>
      <t>gas</t>
    </r>
    <r>
      <rPr>
        <b/>
        <vertAlign val="subscript"/>
        <sz val="16"/>
        <rFont val="Century"/>
        <family val="1"/>
      </rPr>
      <t xml:space="preserve"> </t>
    </r>
    <r>
      <rPr>
        <b/>
        <sz val="16"/>
        <rFont val="Century"/>
        <family val="1"/>
      </rPr>
      <t>(HFCs, PFCs, SF</t>
    </r>
    <r>
      <rPr>
        <b/>
        <vertAlign val="subscript"/>
        <sz val="16"/>
        <rFont val="Century"/>
        <family val="1"/>
      </rPr>
      <t>6</t>
    </r>
    <r>
      <rPr>
        <b/>
        <sz val="16"/>
        <rFont val="Century"/>
        <family val="1"/>
      </rPr>
      <t>, NF</t>
    </r>
    <r>
      <rPr>
        <b/>
        <vertAlign val="subscript"/>
        <sz val="16"/>
        <rFont val="Century"/>
        <family val="1"/>
      </rPr>
      <t>3</t>
    </r>
    <r>
      <rPr>
        <b/>
        <sz val="16"/>
        <rFont val="Century"/>
        <family val="1"/>
      </rPr>
      <t xml:space="preserve">) </t>
    </r>
    <r>
      <rPr>
        <b/>
        <sz val="16"/>
        <rFont val="ＭＳ Ｐゴシック"/>
        <family val="3"/>
        <charset val="128"/>
      </rPr>
      <t>排出量</t>
    </r>
    <phoneticPr fontId="9"/>
  </si>
  <si>
    <r>
      <rPr>
        <sz val="11"/>
        <color rgb="FF000000"/>
        <rFont val="ＭＳ 明朝"/>
        <family val="1"/>
        <charset val="128"/>
      </rPr>
      <t>■二酸化炭素の排出量における排出区分（分野・部門）について</t>
    </r>
    <rPh sb="0" eb="29">
      <t>チュウイジコウ</t>
    </rPh>
    <phoneticPr fontId="9"/>
  </si>
  <si>
    <r>
      <rPr>
        <sz val="11"/>
        <color rgb="FF000000"/>
        <rFont val="ＭＳ 明朝"/>
        <family val="1"/>
        <charset val="128"/>
      </rPr>
      <t>○</t>
    </r>
    <phoneticPr fontId="9"/>
  </si>
  <si>
    <r>
      <rPr>
        <sz val="11"/>
        <color indexed="8"/>
        <rFont val="ＭＳ 明朝"/>
        <family val="1"/>
        <charset val="128"/>
      </rPr>
      <t>エネルギー起源二酸化炭素</t>
    </r>
    <phoneticPr fontId="9"/>
  </si>
  <si>
    <r>
      <rPr>
        <sz val="11"/>
        <color rgb="FF000000"/>
        <rFont val="ＭＳ 明朝"/>
        <family val="1"/>
        <charset val="128"/>
      </rPr>
      <t>「総合エネルギー統計」に準じて、化石燃料の燃焼による</t>
    </r>
    <r>
      <rPr>
        <sz val="11"/>
        <color rgb="FF000000"/>
        <rFont val="Century"/>
        <family val="1"/>
      </rPr>
      <t>CO</t>
    </r>
    <r>
      <rPr>
        <vertAlign val="subscript"/>
        <sz val="11"/>
        <color rgb="FF000000"/>
        <rFont val="Century"/>
        <family val="1"/>
      </rPr>
      <t>2</t>
    </r>
    <r>
      <rPr>
        <sz val="11"/>
        <color rgb="FF000000"/>
        <rFont val="ＭＳ 明朝"/>
        <family val="1"/>
        <charset val="128"/>
      </rPr>
      <t>排出量を部門（あるいはさらにその細分類）ごとに示している。</t>
    </r>
    <phoneticPr fontId="9"/>
  </si>
  <si>
    <r>
      <rPr>
        <sz val="11"/>
        <color indexed="8"/>
        <rFont val="ＭＳ 明朝"/>
        <family val="1"/>
        <charset val="128"/>
      </rPr>
      <t>【電気・熱配分前排出量】と【電気・熱配分後排出量】の二通りの値があり、両者の違いは、発電や熱の生産のための化石燃料の燃焼による排出量を、</t>
    </r>
    <rPh sb="35" eb="37">
      <t>リョウシャ</t>
    </rPh>
    <rPh sb="38" eb="39">
      <t>チガ</t>
    </rPh>
    <rPh sb="42" eb="44">
      <t>ハツデン</t>
    </rPh>
    <rPh sb="45" eb="46">
      <t>ネツ</t>
    </rPh>
    <rPh sb="47" eb="49">
      <t>セイサン</t>
    </rPh>
    <phoneticPr fontId="9"/>
  </si>
  <si>
    <r>
      <rPr>
        <sz val="11"/>
        <color rgb="FF000000"/>
        <rFont val="ＭＳ 明朝"/>
        <family val="1"/>
        <charset val="128"/>
      </rPr>
      <t>どの部門に配分するか、という点にある。</t>
    </r>
    <phoneticPr fontId="9"/>
  </si>
  <si>
    <r>
      <rPr>
        <sz val="11"/>
        <rFont val="ＭＳ 明朝"/>
        <family val="1"/>
        <charset val="128"/>
      </rPr>
      <t xml:space="preserve">【電気・熱配分前排出量】は、発電や熱の生産に伴う排出量を、その電力や熱の生産者からの排出として計上した値。
</t>
    </r>
    <rPh sb="48" eb="49">
      <t>ジョウ</t>
    </rPh>
    <phoneticPr fontId="9"/>
  </si>
  <si>
    <r>
      <rPr>
        <sz val="11"/>
        <color indexed="8"/>
        <rFont val="ＭＳ 明朝"/>
        <family val="1"/>
        <charset val="128"/>
      </rPr>
      <t>（電力会社の発電に伴う排出量や熱供給事業者の熱生産による排出量はエネルギー転換部門に、自家用発電や</t>
    </r>
    <phoneticPr fontId="9"/>
  </si>
  <si>
    <r>
      <rPr>
        <sz val="11"/>
        <color rgb="FF000000"/>
        <rFont val="ＭＳ 明朝"/>
        <family val="1"/>
        <charset val="128"/>
      </rPr>
      <t>自家用蒸気発生に伴う排出量は産業または業務他部門に計上。）</t>
    </r>
    <phoneticPr fontId="9"/>
  </si>
  <si>
    <r>
      <rPr>
        <sz val="11"/>
        <color indexed="8"/>
        <rFont val="ＭＳ 明朝"/>
        <family val="1"/>
        <charset val="128"/>
      </rPr>
      <t>【電気・熱配分後排出量】は、発電や熱の生産に伴う排出量を、電力や熱の消費量に応じて各部門に配分した後の値。</t>
    </r>
    <rPh sb="41" eb="42">
      <t>カク</t>
    </rPh>
    <phoneticPr fontId="9"/>
  </si>
  <si>
    <r>
      <rPr>
        <sz val="11"/>
        <color indexed="8"/>
        <rFont val="ＭＳ 明朝"/>
        <family val="1"/>
        <charset val="128"/>
      </rPr>
      <t>非エネルギー起源二酸化炭素</t>
    </r>
    <rPh sb="0" eb="1">
      <t>ヒ</t>
    </rPh>
    <phoneticPr fontId="9"/>
  </si>
  <si>
    <r>
      <rPr>
        <sz val="11"/>
        <color theme="1"/>
        <rFont val="ＭＳ 明朝"/>
        <family val="1"/>
        <charset val="128"/>
      </rPr>
      <t>カーボンニュートラルの観点から計上対象外とする。</t>
    </r>
    <phoneticPr fontId="9"/>
  </si>
  <si>
    <r>
      <rPr>
        <sz val="11"/>
        <color rgb="FF000000"/>
        <rFont val="ＭＳ 明朝"/>
        <family val="1"/>
        <charset val="128"/>
      </rPr>
      <t>■注意事項</t>
    </r>
    <rPh sb="1" eb="5">
      <t>チュウイジコウチュウイジコウ</t>
    </rPh>
    <phoneticPr fontId="9"/>
  </si>
  <si>
    <r>
      <rPr>
        <sz val="11"/>
        <color indexed="8"/>
        <rFont val="ＭＳ 明朝"/>
        <family val="1"/>
        <charset val="128"/>
      </rPr>
      <t>１．</t>
    </r>
    <phoneticPr fontId="9"/>
  </si>
  <si>
    <r>
      <rPr>
        <sz val="11"/>
        <color indexed="8"/>
        <rFont val="ＭＳ 明朝"/>
        <family val="1"/>
        <charset val="128"/>
      </rPr>
      <t>特に断りのない限り、各排出量に</t>
    </r>
    <r>
      <rPr>
        <sz val="11"/>
        <color indexed="8"/>
        <rFont val="Century"/>
        <family val="1"/>
      </rPr>
      <t>LULUCF</t>
    </r>
    <r>
      <rPr>
        <sz val="11"/>
        <color indexed="8"/>
        <rFont val="ＭＳ 明朝"/>
        <family val="1"/>
        <charset val="128"/>
      </rPr>
      <t>（土地利用、土地利用変化及び林業）分野の排出・吸収量は含まれていない。</t>
    </r>
    <phoneticPr fontId="9"/>
  </si>
  <si>
    <r>
      <rPr>
        <sz val="11"/>
        <color indexed="8"/>
        <rFont val="ＭＳ 明朝"/>
        <family val="1"/>
        <charset val="128"/>
      </rPr>
      <t>２．</t>
    </r>
    <phoneticPr fontId="9"/>
  </si>
  <si>
    <r>
      <rPr>
        <sz val="11"/>
        <color indexed="8"/>
        <rFont val="ＭＳ 明朝"/>
        <family val="1"/>
        <charset val="128"/>
      </rPr>
      <t>国際バンカー油は国内排出量には含まれない。</t>
    </r>
    <phoneticPr fontId="9"/>
  </si>
  <si>
    <r>
      <rPr>
        <sz val="11"/>
        <rFont val="ＭＳ 明朝"/>
        <family val="1"/>
        <charset val="128"/>
      </rPr>
      <t>３</t>
    </r>
    <r>
      <rPr>
        <sz val="11"/>
        <rFont val="Century"/>
        <family val="1"/>
      </rPr>
      <t>.</t>
    </r>
    <phoneticPr fontId="9"/>
  </si>
  <si>
    <r>
      <t>2022</t>
    </r>
    <r>
      <rPr>
        <sz val="11"/>
        <rFont val="ＭＳ 明朝"/>
        <family val="1"/>
        <charset val="128"/>
      </rPr>
      <t>年春公表予定の確報値との間には差異を生じることがある。</t>
    </r>
    <phoneticPr fontId="9"/>
  </si>
  <si>
    <r>
      <rPr>
        <sz val="11"/>
        <color rgb="FF000000"/>
        <rFont val="ＭＳ 明朝"/>
        <family val="1"/>
        <charset val="128"/>
      </rPr>
      <t>化石燃料の燃焼以外からの</t>
    </r>
    <r>
      <rPr>
        <sz val="11"/>
        <color indexed="8"/>
        <rFont val="Century"/>
        <family val="1"/>
      </rPr>
      <t>CO</t>
    </r>
    <r>
      <rPr>
        <vertAlign val="subscript"/>
        <sz val="11"/>
        <color rgb="FF000000"/>
        <rFont val="Century"/>
        <family val="1"/>
      </rPr>
      <t>2</t>
    </r>
    <r>
      <rPr>
        <sz val="11"/>
        <color rgb="FF000000"/>
        <rFont val="ＭＳ 明朝"/>
        <family val="1"/>
        <charset val="128"/>
      </rPr>
      <t>排出のことを指し、主に、工業プロセス及び製品の使用分野、廃棄物分野（廃棄物のエネルギー利用含む）からの排出を示している。</t>
    </r>
    <phoneticPr fontId="9"/>
  </si>
  <si>
    <r>
      <rPr>
        <sz val="11"/>
        <color rgb="FF000000"/>
        <rFont val="ＭＳ 明朝"/>
        <family val="1"/>
        <charset val="128"/>
      </rPr>
      <t>その他に、間接</t>
    </r>
    <r>
      <rPr>
        <sz val="11"/>
        <color indexed="8"/>
        <rFont val="Century"/>
        <family val="1"/>
      </rPr>
      <t>CO</t>
    </r>
    <r>
      <rPr>
        <vertAlign val="subscript"/>
        <sz val="11"/>
        <color rgb="FF000000"/>
        <rFont val="Century"/>
        <family val="1"/>
      </rPr>
      <t>2</t>
    </r>
    <r>
      <rPr>
        <sz val="11"/>
        <color rgb="FF000000"/>
        <rFont val="ＭＳ 明朝"/>
        <family val="1"/>
        <charset val="128"/>
      </rPr>
      <t>、農業分野、燃料からの漏出等からの排出を含む。</t>
    </r>
    <phoneticPr fontId="9"/>
  </si>
  <si>
    <r>
      <rPr>
        <sz val="11"/>
        <color rgb="FF000000"/>
        <rFont val="ＭＳ 明朝"/>
        <family val="1"/>
        <charset val="128"/>
      </rPr>
      <t>☞ 間接</t>
    </r>
    <r>
      <rPr>
        <sz val="11"/>
        <color rgb="FF000000"/>
        <rFont val="Century"/>
        <family val="1"/>
      </rPr>
      <t>CO</t>
    </r>
    <r>
      <rPr>
        <vertAlign val="subscript"/>
        <sz val="11"/>
        <color rgb="FF000000"/>
        <rFont val="Century"/>
        <family val="1"/>
      </rPr>
      <t>2</t>
    </r>
    <phoneticPr fontId="9"/>
  </si>
  <si>
    <t>非エネルギー起源</t>
    <rPh sb="0" eb="1">
      <t>ヒ</t>
    </rPh>
    <rPh sb="6" eb="8">
      <t>キゲン</t>
    </rPh>
    <phoneticPr fontId="8"/>
  </si>
  <si>
    <r>
      <t>CO</t>
    </r>
    <r>
      <rPr>
        <u/>
        <sz val="8"/>
        <color rgb="FF0000FF"/>
        <rFont val="Century"/>
        <family val="1"/>
      </rPr>
      <t>2</t>
    </r>
    <r>
      <rPr>
        <u/>
        <sz val="11"/>
        <color indexed="12"/>
        <rFont val="Century"/>
        <family val="1"/>
      </rPr>
      <t xml:space="preserve"> </t>
    </r>
    <r>
      <rPr>
        <u/>
        <sz val="11"/>
        <color indexed="12"/>
        <rFont val="ＭＳ Ｐゴシック"/>
        <family val="3"/>
        <charset val="128"/>
      </rPr>
      <t>の部門別排出量【電気・熱配分後排出量】（簡約表）</t>
    </r>
    <rPh sb="5" eb="8">
      <t>ブモンベツ</t>
    </rPh>
    <rPh sb="12" eb="14">
      <t>デンキ</t>
    </rPh>
    <rPh sb="15" eb="16">
      <t>ネツ</t>
    </rPh>
    <rPh sb="16" eb="18">
      <t>ハイブン</t>
    </rPh>
    <rPh sb="18" eb="19">
      <t>ゴ</t>
    </rPh>
    <rPh sb="24" eb="25">
      <t>カン</t>
    </rPh>
    <rPh sb="25" eb="26">
      <t>ヤク</t>
    </rPh>
    <rPh sb="26" eb="27">
      <t>ヒョウ</t>
    </rPh>
    <phoneticPr fontId="9"/>
  </si>
  <si>
    <r>
      <t>CO</t>
    </r>
    <r>
      <rPr>
        <u/>
        <sz val="8"/>
        <color indexed="12"/>
        <rFont val="Century"/>
        <family val="1"/>
      </rPr>
      <t>2</t>
    </r>
    <r>
      <rPr>
        <u/>
        <sz val="11"/>
        <color indexed="12"/>
        <rFont val="Century"/>
        <family val="1"/>
      </rPr>
      <t xml:space="preserve"> </t>
    </r>
    <r>
      <rPr>
        <u/>
        <sz val="11"/>
        <color indexed="12"/>
        <rFont val="ＭＳ Ｐゴシック"/>
        <family val="3"/>
        <charset val="128"/>
      </rPr>
      <t>の部門別排出量のシェア（電気・熱配分前後のシェア）</t>
    </r>
    <rPh sb="5" eb="8">
      <t>ブモンベツ</t>
    </rPh>
    <phoneticPr fontId="9"/>
  </si>
  <si>
    <r>
      <t>CH</t>
    </r>
    <r>
      <rPr>
        <u/>
        <sz val="8"/>
        <color indexed="12"/>
        <rFont val="Century"/>
        <family val="1"/>
      </rPr>
      <t>4</t>
    </r>
    <r>
      <rPr>
        <u/>
        <sz val="11"/>
        <color indexed="12"/>
        <rFont val="Century"/>
        <family val="1"/>
      </rPr>
      <t xml:space="preserve"> </t>
    </r>
    <r>
      <rPr>
        <u/>
        <sz val="11"/>
        <color indexed="12"/>
        <rFont val="ＭＳ Ｐゴシック"/>
        <family val="3"/>
        <charset val="128"/>
      </rPr>
      <t>排出量（簡約表）</t>
    </r>
    <rPh sb="4" eb="7">
      <t>ハイシュツリョウ</t>
    </rPh>
    <rPh sb="8" eb="11">
      <t>カンヤクヒョウ</t>
    </rPh>
    <phoneticPr fontId="9"/>
  </si>
  <si>
    <r>
      <t>N</t>
    </r>
    <r>
      <rPr>
        <u/>
        <sz val="8"/>
        <color indexed="12"/>
        <rFont val="Century"/>
        <family val="1"/>
      </rPr>
      <t>2</t>
    </r>
    <r>
      <rPr>
        <u/>
        <sz val="11"/>
        <color indexed="12"/>
        <rFont val="Century"/>
        <family val="1"/>
      </rPr>
      <t xml:space="preserve">O </t>
    </r>
    <r>
      <rPr>
        <u/>
        <sz val="11"/>
        <color indexed="12"/>
        <rFont val="ＭＳ Ｐゴシック"/>
        <family val="3"/>
        <charset val="128"/>
      </rPr>
      <t>排出量（簡約表）</t>
    </r>
    <rPh sb="4" eb="7">
      <t>ハイシュツリョウ</t>
    </rPh>
    <rPh sb="8" eb="11">
      <t>カンヤクヒョウ</t>
    </rPh>
    <phoneticPr fontId="9"/>
  </si>
  <si>
    <r>
      <rPr>
        <sz val="11"/>
        <color indexed="8"/>
        <rFont val="ＭＳ 明朝"/>
        <family val="1"/>
        <charset val="128"/>
      </rPr>
      <t>一酸化炭素（</t>
    </r>
    <r>
      <rPr>
        <sz val="11"/>
        <color indexed="8"/>
        <rFont val="Century"/>
        <family val="1"/>
      </rPr>
      <t>CO</t>
    </r>
    <r>
      <rPr>
        <sz val="11"/>
        <color indexed="8"/>
        <rFont val="ＭＳ 明朝"/>
        <family val="1"/>
        <charset val="128"/>
      </rPr>
      <t>）、メタン（</t>
    </r>
    <r>
      <rPr>
        <sz val="11"/>
        <color indexed="8"/>
        <rFont val="Century"/>
        <family val="1"/>
      </rPr>
      <t>CH</t>
    </r>
    <r>
      <rPr>
        <vertAlign val="subscript"/>
        <sz val="11"/>
        <color rgb="FF000000"/>
        <rFont val="Century"/>
        <family val="1"/>
      </rPr>
      <t>4</t>
    </r>
    <r>
      <rPr>
        <sz val="11"/>
        <color indexed="8"/>
        <rFont val="ＭＳ 明朝"/>
        <family val="1"/>
        <charset val="128"/>
      </rPr>
      <t>）、及び非メタン揮発性有機化合物（</t>
    </r>
    <r>
      <rPr>
        <sz val="11"/>
        <color indexed="8"/>
        <rFont val="Century"/>
        <family val="1"/>
      </rPr>
      <t>NMVOC</t>
    </r>
    <r>
      <rPr>
        <sz val="11"/>
        <color indexed="8"/>
        <rFont val="ＭＳ 明朝"/>
        <family val="1"/>
        <charset val="128"/>
      </rPr>
      <t>）は長期的には大気中で酸化されて</t>
    </r>
    <r>
      <rPr>
        <sz val="11"/>
        <color indexed="8"/>
        <rFont val="Century"/>
        <family val="1"/>
      </rPr>
      <t>CO</t>
    </r>
    <r>
      <rPr>
        <vertAlign val="subscript"/>
        <sz val="11"/>
        <color rgb="FF000000"/>
        <rFont val="Century"/>
        <family val="1"/>
      </rPr>
      <t>2</t>
    </r>
    <r>
      <rPr>
        <sz val="11"/>
        <color indexed="8"/>
        <rFont val="ＭＳ 明朝"/>
        <family val="1"/>
        <charset val="128"/>
      </rPr>
      <t>に変換される。</t>
    </r>
    <phoneticPr fontId="9"/>
  </si>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</sst>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176" formatCode="#,##0_ "/>
    <numFmt numFmtId="177" formatCode="#,##0.0_ "/>
    <numFmt numFmtId="178" formatCode="0.0_ "/>
    <numFmt numFmtId="179" formatCode="0.0%"/>
    <numFmt numFmtId="180" formatCode="0.00_);\(0.00\)"/>
    <numFmt numFmtId="181" formatCode="#,##0.0000"/>
    <numFmt numFmtId="182" formatCode="#,##0.00_ "/>
    <numFmt numFmtId="183" formatCode="#,##0.0%;[Red]\-#,##0.0%"/>
    <numFmt numFmtId="184" formatCode="0.0000000000_ "/>
    <numFmt numFmtId="185" formatCode="#,##0.00000_ "/>
    <numFmt numFmtId="186" formatCode="#,##0.000000_ "/>
    <numFmt numFmtId="187" formatCode="#0.0%;[Red]\-#0.0%"/>
    <numFmt numFmtId="188" formatCode="#,##0.000_ "/>
    <numFmt numFmtId="189" formatCode="#,##0_ ;[Red]\-#,##0\ "/>
    <numFmt numFmtId="190" formatCode="#,##0.00000000_ ;[Red]\-#,##0.00000000\ "/>
    <numFmt numFmtId="191" formatCode="0.E+00"/>
    <numFmt numFmtId="192" formatCode="0.0E+00"/>
    <numFmt numFmtId="193" formatCode="yyyy/m/d;@"/>
    <numFmt numFmtId="194" formatCode="#,##0.0;[Red]\-#,##0.0"/>
    <numFmt numFmtId="195" formatCode="0_);[Red]\(0\)"/>
    <numFmt numFmtId="196" formatCode="0.000%"/>
    <numFmt numFmtId="197" formatCode="00&quot;00万トン&quot;"/>
    <numFmt numFmtId="198" formatCode="##&quot;億&quot;"/>
    <numFmt numFmtId="199" formatCode="&quot;(&quot;0000&quot;年度)&quot;"/>
    <numFmt numFmtId="200" formatCode="##&quot;億&quot;#,###&quot;万トン&quot;"/>
    <numFmt numFmtId="201" formatCode="#,##0&quot;万トン&quot;"/>
    <numFmt numFmtId="202" formatCode="##&quot;億&quot;#,###&quot;万t&quot;"/>
    <numFmt numFmtId="203" formatCode="&quot;約&quot;#,##0"/>
    <numFmt numFmtId="204" formatCode="#0.00%;[Red]\-#0.00%"/>
    <numFmt numFmtId="206" formatCode="&quot;(&quot;yyyy&quot;年度）&quot;"/>
    <numFmt numFmtId="207" formatCode="#0%;[Red]\-#0%"/>
    <numFmt numFmtId="210" formatCode="0.0"/>
    <numFmt numFmtId="211" formatCode="0.0_);[Red]\(0.0\)"/>
    <numFmt numFmtId="212" formatCode="&quot;(FY&quot;0000&quot;)&quot;"/>
    <numFmt numFmtId="213" formatCode="&quot;（&quot;0000&quot;年度）&quot;"/>
    <numFmt numFmtId="215" formatCode="#,##0.00%;[Red]\-#,##0.00%"/>
    <numFmt numFmtId="216" formatCode="##.#&quot;Mt&quot;"/>
    <numFmt numFmtId="217" formatCode="###.0&quot;Mt&quot;"/>
    <numFmt numFmtId="218" formatCode="#,###&quot;Mt&quot;"/>
    <numFmt numFmtId="219" formatCode="#,##0.00_ &quot;Mt&quot;"/>
    <numFmt numFmtId="220" formatCode="#0.000%;[Red]\-#0.000%"/>
  </numFmts>
  <fonts count="125">
    <font>
      <sz val="11"/>
      <name val="ＭＳ Ｐゴシック"/>
      <family val="3"/>
      <charset val="128"/>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name val="ＭＳ Ｐゴシック"/>
      <family val="3"/>
      <charset val="128"/>
    </font>
    <font>
      <u/>
      <sz val="11"/>
      <color indexed="12"/>
      <name val="ＭＳ Ｐゴシック"/>
      <family val="3"/>
      <charset val="128"/>
    </font>
    <font>
      <sz val="12"/>
      <name val="細明朝体"/>
      <family val="3"/>
      <charset val="128"/>
    </font>
    <font>
      <sz val="6"/>
      <name val="ＭＳ Ｐゴシック"/>
      <family val="3"/>
      <charset val="128"/>
    </font>
    <font>
      <sz val="11"/>
      <name val="Century"/>
      <family val="1"/>
    </font>
    <font>
      <sz val="11"/>
      <name val="ＭＳ 明朝"/>
      <family val="1"/>
      <charset val="128"/>
    </font>
    <font>
      <vertAlign val="subscript"/>
      <sz val="11"/>
      <name val="Century"/>
      <family val="1"/>
    </font>
    <font>
      <sz val="10"/>
      <name val="ＭＳ 明朝"/>
      <family val="1"/>
      <charset val="128"/>
    </font>
    <font>
      <sz val="6"/>
      <name val="ＭＳ Ｐ明朝"/>
      <family val="1"/>
      <charset val="128"/>
    </font>
    <font>
      <sz val="10"/>
      <name val="Century"/>
      <family val="1"/>
    </font>
    <font>
      <sz val="11"/>
      <name val="ＭＳ Ｐ明朝"/>
      <family val="1"/>
      <charset val="128"/>
    </font>
    <font>
      <b/>
      <sz val="11"/>
      <name val="Century"/>
      <family val="1"/>
    </font>
    <font>
      <sz val="12"/>
      <name val="ＭＳ Ｐゴシック"/>
      <family val="3"/>
      <charset val="128"/>
    </font>
    <font>
      <sz val="9"/>
      <color indexed="8"/>
      <name val="Times New Roman"/>
      <family val="1"/>
    </font>
    <font>
      <sz val="14"/>
      <name val="ＭＳ 明朝"/>
      <family val="1"/>
      <charset val="128"/>
    </font>
    <font>
      <sz val="11"/>
      <color indexed="55"/>
      <name val="Century"/>
      <family val="1"/>
    </font>
    <font>
      <sz val="9"/>
      <name val="ＭＳ Ｐ明朝"/>
      <family val="1"/>
      <charset val="128"/>
    </font>
    <font>
      <sz val="11"/>
      <color indexed="8"/>
      <name val="ＭＳ Ｐゴシック"/>
      <family val="3"/>
      <charset val="128"/>
    </font>
    <font>
      <b/>
      <sz val="11"/>
      <name val="ＭＳ 明朝"/>
      <family val="1"/>
      <charset val="128"/>
    </font>
    <font>
      <b/>
      <sz val="16"/>
      <name val="ＭＳ Ｐゴシック"/>
      <family val="3"/>
      <charset val="128"/>
    </font>
    <font>
      <sz val="12"/>
      <name val="Century"/>
      <family val="1"/>
    </font>
    <font>
      <sz val="9"/>
      <name val="Century"/>
      <family val="1"/>
    </font>
    <font>
      <sz val="8"/>
      <name val="Century"/>
      <family val="1"/>
    </font>
    <font>
      <sz val="11"/>
      <color rgb="FFFF0000"/>
      <name val="Century"/>
      <family val="1"/>
    </font>
    <font>
      <sz val="11"/>
      <color theme="1"/>
      <name val="ＭＳ Ｐゴシック"/>
      <family val="3"/>
      <charset val="128"/>
      <scheme val="minor"/>
    </font>
    <font>
      <sz val="11"/>
      <color theme="0" tint="-0.499984740745262"/>
      <name val="ＭＳ Ｐ明朝"/>
      <family val="1"/>
      <charset val="128"/>
    </font>
    <font>
      <sz val="11"/>
      <color theme="0" tint="-0.499984740745262"/>
      <name val="Century"/>
      <family val="1"/>
    </font>
    <font>
      <sz val="11"/>
      <color theme="0" tint="-0.34998626667073579"/>
      <name val="Century"/>
      <family val="1"/>
    </font>
    <font>
      <sz val="11"/>
      <color rgb="FFFF0000"/>
      <name val="ＭＳ 明朝"/>
      <family val="1"/>
      <charset val="128"/>
    </font>
    <font>
      <sz val="11"/>
      <color rgb="FF00B0F0"/>
      <name val="Century"/>
      <family val="1"/>
    </font>
    <font>
      <sz val="8"/>
      <name val="ＭＳ Ｐゴシック"/>
      <family val="3"/>
      <charset val="128"/>
    </font>
    <font>
      <b/>
      <sz val="11"/>
      <color theme="1"/>
      <name val="ＭＳ 明朝"/>
      <family val="1"/>
      <charset val="128"/>
    </font>
    <font>
      <sz val="11"/>
      <color rgb="FFFFFFFF"/>
      <name val="Century"/>
      <family val="1"/>
    </font>
    <font>
      <sz val="10"/>
      <name val="ＭＳ Ｐ明朝"/>
      <family val="1"/>
      <charset val="128"/>
    </font>
    <font>
      <sz val="10"/>
      <name val="Times New Roman"/>
      <family val="1"/>
      <charset val="128"/>
    </font>
    <font>
      <vertAlign val="superscript"/>
      <sz val="11"/>
      <name val="ＭＳ 明朝"/>
      <family val="1"/>
      <charset val="128"/>
    </font>
    <font>
      <sz val="11"/>
      <color indexed="8"/>
      <name val="ＭＳ 明朝"/>
      <family val="1"/>
      <charset val="128"/>
    </font>
    <font>
      <sz val="11"/>
      <color theme="1"/>
      <name val="ＭＳ 明朝"/>
      <family val="1"/>
      <charset val="128"/>
    </font>
    <font>
      <sz val="12"/>
      <name val="ＭＳ 明朝"/>
      <family val="1"/>
      <charset val="128"/>
    </font>
    <font>
      <sz val="10"/>
      <name val="Century"/>
      <family val="1"/>
      <charset val="128"/>
    </font>
    <font>
      <b/>
      <sz val="16"/>
      <name val="Century"/>
      <family val="1"/>
    </font>
    <font>
      <b/>
      <vertAlign val="subscript"/>
      <sz val="16"/>
      <name val="Century"/>
      <family val="1"/>
    </font>
    <font>
      <sz val="11"/>
      <color theme="0" tint="-0.249977111117893"/>
      <name val="Century"/>
      <family val="1"/>
    </font>
    <font>
      <sz val="14"/>
      <name val="Century"/>
      <family val="1"/>
      <charset val="128"/>
    </font>
    <font>
      <sz val="14"/>
      <name val="Century"/>
      <family val="1"/>
    </font>
    <font>
      <sz val="14"/>
      <name val="ＭＳ Ｐ明朝"/>
      <family val="1"/>
      <charset val="128"/>
    </font>
    <font>
      <sz val="11"/>
      <color rgb="FF000000"/>
      <name val="Calibri"/>
      <family val="2"/>
    </font>
    <font>
      <sz val="11"/>
      <color rgb="FF000000"/>
      <name val="ＭＳ Ｐゴシック"/>
      <family val="3"/>
      <charset val="128"/>
    </font>
    <font>
      <vertAlign val="subscript"/>
      <sz val="10"/>
      <name val="Century"/>
      <family val="1"/>
    </font>
    <font>
      <b/>
      <sz val="11"/>
      <name val="ＭＳ Ｐ明朝"/>
      <family val="1"/>
      <charset val="128"/>
    </font>
    <font>
      <sz val="11"/>
      <color theme="0" tint="-0.34998626667073579"/>
      <name val="ＭＳ Ｐ明朝"/>
      <family val="1"/>
      <charset val="128"/>
    </font>
    <font>
      <sz val="11"/>
      <color theme="0" tint="-0.34998626667073579"/>
      <name val="Century"/>
      <family val="1"/>
      <charset val="128"/>
    </font>
    <font>
      <sz val="11"/>
      <color theme="0" tint="-0.249977111117893"/>
      <name val="ＭＳ 明朝"/>
      <family val="1"/>
      <charset val="128"/>
    </font>
    <font>
      <sz val="11"/>
      <color rgb="FF000000"/>
      <name val="ＭＳ 明朝"/>
      <family val="1"/>
      <charset val="128"/>
    </font>
    <font>
      <sz val="16"/>
      <name val="Century"/>
      <family val="1"/>
    </font>
    <font>
      <sz val="18"/>
      <name val="Century"/>
      <family val="1"/>
    </font>
    <font>
      <b/>
      <sz val="11"/>
      <color theme="1"/>
      <name val="Century"/>
      <family val="1"/>
    </font>
    <font>
      <sz val="11"/>
      <color indexed="8"/>
      <name val="Century"/>
      <family val="1"/>
    </font>
    <font>
      <b/>
      <vertAlign val="subscript"/>
      <sz val="11"/>
      <color theme="1"/>
      <name val="Century"/>
      <family val="1"/>
    </font>
    <font>
      <b/>
      <sz val="16"/>
      <color rgb="FF00B0F0"/>
      <name val="Century"/>
      <family val="1"/>
    </font>
    <font>
      <sz val="11"/>
      <color theme="1"/>
      <name val="Century"/>
      <family val="1"/>
    </font>
    <font>
      <u/>
      <sz val="11"/>
      <color indexed="12"/>
      <name val="Century"/>
      <family val="1"/>
    </font>
    <font>
      <vertAlign val="subscript"/>
      <sz val="11"/>
      <color indexed="8"/>
      <name val="Century"/>
      <family val="1"/>
    </font>
    <font>
      <vertAlign val="superscript"/>
      <sz val="11"/>
      <color indexed="8"/>
      <name val="Century"/>
      <family val="1"/>
    </font>
    <font>
      <vertAlign val="subscript"/>
      <sz val="12"/>
      <name val="Century"/>
      <family val="1"/>
    </font>
    <font>
      <sz val="11"/>
      <name val="Century"/>
      <family val="1"/>
      <charset val="128"/>
    </font>
    <font>
      <b/>
      <sz val="16"/>
      <name val="Century"/>
      <family val="3"/>
      <charset val="128"/>
    </font>
    <font>
      <sz val="11"/>
      <name val="Times New Roman"/>
      <family val="1"/>
    </font>
    <font>
      <sz val="12"/>
      <name val="Times New Roman"/>
      <family val="1"/>
    </font>
    <font>
      <b/>
      <sz val="16"/>
      <name val="Times New Roman"/>
      <family val="1"/>
    </font>
    <font>
      <sz val="11"/>
      <color theme="0" tint="-0.499984740745262"/>
      <name val="ＭＳ 明朝"/>
      <family val="1"/>
      <charset val="128"/>
    </font>
    <font>
      <sz val="10"/>
      <name val="Times New Roman"/>
      <family val="1"/>
    </font>
    <font>
      <sz val="10"/>
      <color theme="0"/>
      <name val="Century"/>
      <family val="1"/>
    </font>
    <font>
      <sz val="10"/>
      <color rgb="FFFFFFFF"/>
      <name val="Century"/>
      <family val="1"/>
    </font>
    <font>
      <sz val="11"/>
      <color indexed="8"/>
      <name val="Century"/>
      <family val="1"/>
      <charset val="128"/>
    </font>
    <font>
      <sz val="11"/>
      <name val="Century"/>
      <family val="3"/>
      <charset val="128"/>
    </font>
    <font>
      <sz val="12"/>
      <name val="ＭＳ Ｐ明朝"/>
      <family val="1"/>
      <charset val="128"/>
    </font>
    <font>
      <b/>
      <sz val="12"/>
      <name val="ＭＳ Ｐ明朝"/>
      <family val="1"/>
      <charset val="128"/>
    </font>
    <font>
      <b/>
      <sz val="12"/>
      <name val="Century"/>
      <family val="1"/>
    </font>
    <font>
      <sz val="11"/>
      <name val="Segoe UI Symbol"/>
      <family val="1"/>
    </font>
    <font>
      <sz val="11"/>
      <name val="Segoe UI Symbol"/>
      <family val="3"/>
    </font>
    <font>
      <u/>
      <sz val="8"/>
      <color rgb="FF0000FF"/>
      <name val="Century"/>
      <family val="1"/>
    </font>
    <font>
      <vertAlign val="subscript"/>
      <sz val="11"/>
      <color rgb="FF000000"/>
      <name val="Century"/>
      <family val="1"/>
    </font>
    <font>
      <vertAlign val="subscript"/>
      <sz val="10"/>
      <name val="Times New Roman"/>
      <family val="1"/>
    </font>
    <font>
      <sz val="11"/>
      <color theme="6"/>
      <name val="Century"/>
      <family val="1"/>
    </font>
    <font>
      <sz val="11"/>
      <color theme="6"/>
      <name val="ＭＳ Ｐ明朝"/>
      <family val="1"/>
      <charset val="128"/>
    </font>
    <font>
      <sz val="11"/>
      <name val="Yu Gothic"/>
      <family val="3"/>
      <charset val="128"/>
    </font>
    <font>
      <b/>
      <sz val="10"/>
      <color theme="6"/>
      <name val="Century"/>
      <family val="1"/>
      <charset val="128"/>
    </font>
    <font>
      <b/>
      <sz val="10"/>
      <color theme="6"/>
      <name val="Yu Gothic"/>
      <family val="1"/>
      <charset val="128"/>
    </font>
    <font>
      <b/>
      <sz val="10"/>
      <color theme="6"/>
      <name val="Century"/>
      <family val="1"/>
    </font>
    <font>
      <b/>
      <sz val="10"/>
      <color theme="6"/>
      <name val="ＭＳ Ｐ明朝"/>
      <family val="1"/>
      <charset val="128"/>
    </font>
    <font>
      <sz val="11"/>
      <color rgb="FF4572A7"/>
      <name val="ＭＳ Ｐゴシック"/>
      <family val="3"/>
      <charset val="128"/>
    </font>
    <font>
      <sz val="10"/>
      <color rgb="FF4572A7"/>
      <name val="ＭＳ Ｐゴシック"/>
      <family val="3"/>
      <charset val="128"/>
    </font>
    <font>
      <sz val="11"/>
      <color rgb="FFA8423F"/>
      <name val="ＭＳ Ｐゴシック"/>
      <family val="3"/>
      <charset val="128"/>
    </font>
    <font>
      <sz val="10"/>
      <color rgb="FFA8423F"/>
      <name val="ＭＳ Ｐゴシック"/>
      <family val="3"/>
      <charset val="128"/>
    </font>
    <font>
      <sz val="11"/>
      <color rgb="FF669900"/>
      <name val="ＭＳ Ｐゴシック"/>
      <family val="3"/>
      <charset val="128"/>
    </font>
    <font>
      <sz val="10"/>
      <color rgb="FF669900"/>
      <name val="ＭＳ Ｐゴシック"/>
      <family val="3"/>
      <charset val="128"/>
    </font>
    <font>
      <sz val="12"/>
      <color rgb="FF669900"/>
      <name val="ＭＳ Ｐゴシック"/>
      <family val="3"/>
      <charset val="128"/>
    </font>
    <font>
      <sz val="11"/>
      <color rgb="FF666699"/>
      <name val="ＭＳ Ｐゴシック"/>
      <family val="3"/>
      <charset val="128"/>
    </font>
    <font>
      <sz val="11"/>
      <color rgb="FF6E548D"/>
      <name val="ＭＳ Ｐゴシック"/>
      <family val="3"/>
      <charset val="128"/>
    </font>
    <font>
      <sz val="11"/>
      <color rgb="FF3D96AE"/>
      <name val="ＭＳ Ｐゴシック"/>
      <family val="3"/>
      <charset val="128"/>
    </font>
    <font>
      <sz val="11"/>
      <color rgb="FFF79646"/>
      <name val="ＭＳ Ｐゴシック"/>
      <family val="3"/>
      <charset val="128"/>
    </font>
    <font>
      <sz val="11"/>
      <color rgb="FF8EA5CB"/>
      <name val="ＭＳ Ｐゴシック"/>
      <family val="3"/>
      <charset val="128"/>
    </font>
    <font>
      <sz val="11"/>
      <color rgb="FF4A452A"/>
      <name val="ＭＳ Ｐゴシック"/>
      <family val="3"/>
      <charset val="128"/>
    </font>
    <font>
      <sz val="10"/>
      <name val="Yu Gothic"/>
      <family val="1"/>
      <charset val="128"/>
    </font>
    <font>
      <b/>
      <sz val="11"/>
      <color theme="1"/>
      <name val="Century"/>
      <family val="1"/>
      <charset val="128"/>
    </font>
    <font>
      <sz val="12"/>
      <name val="Century"/>
      <family val="1"/>
      <charset val="128"/>
    </font>
    <font>
      <b/>
      <sz val="16"/>
      <name val="Century"/>
      <family val="3"/>
    </font>
    <font>
      <u/>
      <sz val="11"/>
      <color rgb="FF0000FF"/>
      <name val="ＭＳ Ｐゴシック"/>
      <family val="3"/>
      <charset val="128"/>
      <scheme val="major"/>
    </font>
    <font>
      <u/>
      <sz val="11"/>
      <color indexed="12"/>
      <name val="ＭＳ Ｐゴシック"/>
      <family val="3"/>
      <charset val="128"/>
      <scheme val="major"/>
    </font>
    <font>
      <sz val="9"/>
      <name val="ＭＳ Ｐゴシック"/>
      <family val="3"/>
      <charset val="128"/>
      <scheme val="minor"/>
    </font>
    <font>
      <sz val="9"/>
      <name val="ＭＳ Ｐゴシック"/>
      <family val="3"/>
      <charset val="128"/>
      <scheme val="major"/>
    </font>
    <font>
      <b/>
      <sz val="10"/>
      <color rgb="FFFF0000"/>
      <name val="Century"/>
      <family val="1"/>
    </font>
    <font>
      <b/>
      <sz val="10"/>
      <color rgb="FFFF0000"/>
      <name val="ＭＳ 明朝"/>
      <family val="1"/>
      <charset val="128"/>
    </font>
    <font>
      <sz val="8"/>
      <name val="ＭＳ 明朝"/>
      <family val="1"/>
      <charset val="128"/>
    </font>
    <font>
      <sz val="11"/>
      <color rgb="FF000000"/>
      <name val="Segoe UI Symbol"/>
      <family val="1"/>
    </font>
    <font>
      <sz val="11"/>
      <color rgb="FF000000"/>
      <name val="Century"/>
      <family val="1"/>
    </font>
    <font>
      <sz val="11"/>
      <color rgb="FF000000"/>
      <name val="Century"/>
      <family val="1"/>
      <charset val="128"/>
    </font>
    <font>
      <u/>
      <sz val="8"/>
      <color indexed="12"/>
      <name val="Century"/>
      <family val="1"/>
    </font>
  </fonts>
  <fills count="48">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5"/>
        <bgColor indexed="26"/>
      </patternFill>
    </fill>
    <fill>
      <patternFill patternType="solid">
        <fgColor indexed="42"/>
        <bgColor indexed="26"/>
      </patternFill>
    </fill>
    <fill>
      <patternFill patternType="solid">
        <fgColor indexed="9"/>
        <bgColor indexed="26"/>
      </patternFill>
    </fill>
    <fill>
      <patternFill patternType="solid">
        <fgColor indexed="9"/>
        <bgColor indexed="13"/>
      </patternFill>
    </fill>
    <fill>
      <patternFill patternType="solid">
        <fgColor indexed="47"/>
        <bgColor indexed="26"/>
      </patternFill>
    </fill>
    <fill>
      <patternFill patternType="solid">
        <fgColor indexed="44"/>
        <bgColor indexed="13"/>
      </patternFill>
    </fill>
    <fill>
      <patternFill patternType="solid">
        <fgColor rgb="FFCCFFCC"/>
        <bgColor indexed="64"/>
      </patternFill>
    </fill>
    <fill>
      <patternFill patternType="solid">
        <fgColor rgb="FF66CCFF"/>
        <bgColor indexed="64"/>
      </patternFill>
    </fill>
    <fill>
      <patternFill patternType="solid">
        <fgColor rgb="FFFFCCFF"/>
        <bgColor indexed="64"/>
      </patternFill>
    </fill>
    <fill>
      <patternFill patternType="solid">
        <fgColor rgb="FFFFFF99"/>
        <bgColor indexed="64"/>
      </patternFill>
    </fill>
    <fill>
      <patternFill patternType="solid">
        <fgColor theme="0" tint="-0.249977111117893"/>
        <bgColor indexed="64"/>
      </patternFill>
    </fill>
    <fill>
      <patternFill patternType="solid">
        <fgColor rgb="FF99CCFF"/>
        <bgColor indexed="64"/>
      </patternFill>
    </fill>
    <fill>
      <patternFill patternType="solid">
        <fgColor rgb="FF99FF66"/>
        <bgColor indexed="13"/>
      </patternFill>
    </fill>
    <fill>
      <patternFill patternType="solid">
        <fgColor rgb="FFCCFFCC"/>
        <bgColor indexed="26"/>
      </patternFill>
    </fill>
    <fill>
      <patternFill patternType="solid">
        <fgColor theme="0"/>
        <bgColor indexed="64"/>
      </patternFill>
    </fill>
    <fill>
      <patternFill patternType="solid">
        <fgColor theme="0"/>
        <bgColor indexed="13"/>
      </patternFill>
    </fill>
    <fill>
      <patternFill patternType="solid">
        <fgColor rgb="FFCCFFCC"/>
        <bgColor indexed="13"/>
      </patternFill>
    </fill>
    <fill>
      <patternFill patternType="solid">
        <fgColor theme="0"/>
        <bgColor indexed="26"/>
      </patternFill>
    </fill>
    <fill>
      <patternFill patternType="solid">
        <fgColor theme="0" tint="-0.499984740745262"/>
        <bgColor indexed="64"/>
      </patternFill>
    </fill>
    <fill>
      <patternFill patternType="solid">
        <fgColor rgb="FFC0C0C0"/>
        <bgColor indexed="64"/>
      </patternFill>
    </fill>
    <fill>
      <patternFill patternType="solid">
        <fgColor rgb="FFCCCCFF"/>
        <bgColor indexed="64"/>
      </patternFill>
    </fill>
    <fill>
      <patternFill patternType="solid">
        <fgColor theme="0" tint="-0.249977111117893"/>
        <bgColor indexed="13"/>
      </patternFill>
    </fill>
    <fill>
      <patternFill patternType="solid">
        <fgColor rgb="FFFFFFCC"/>
        <bgColor indexed="64"/>
      </patternFill>
    </fill>
    <fill>
      <patternFill patternType="solid">
        <fgColor rgb="FF99FF99"/>
        <bgColor indexed="64"/>
      </patternFill>
    </fill>
    <fill>
      <patternFill patternType="solid">
        <fgColor rgb="FF99FF66"/>
        <bgColor indexed="64"/>
      </patternFill>
    </fill>
    <fill>
      <patternFill patternType="solid">
        <fgColor rgb="FF99FF66"/>
        <bgColor indexed="26"/>
      </patternFill>
    </fill>
    <fill>
      <patternFill patternType="solid">
        <fgColor rgb="FFFFFFFF"/>
        <bgColor indexed="64"/>
      </patternFill>
    </fill>
    <fill>
      <patternFill patternType="solid">
        <fgColor theme="9"/>
        <bgColor indexed="64"/>
      </patternFill>
    </fill>
    <fill>
      <patternFill patternType="solid">
        <fgColor rgb="FFCCCCFF"/>
        <bgColor indexed="13"/>
      </patternFill>
    </fill>
    <fill>
      <patternFill patternType="solid">
        <fgColor rgb="FFCCFFFF"/>
        <bgColor indexed="64"/>
      </patternFill>
    </fill>
    <fill>
      <patternFill patternType="solid">
        <fgColor rgb="FFFFCCCC"/>
        <bgColor indexed="64"/>
      </patternFill>
    </fill>
    <fill>
      <patternFill patternType="solid">
        <fgColor rgb="FFCCFFFF"/>
        <bgColor indexed="13"/>
      </patternFill>
    </fill>
    <fill>
      <patternFill patternType="solid">
        <fgColor rgb="FF99FF99"/>
        <bgColor indexed="13"/>
      </patternFill>
    </fill>
    <fill>
      <patternFill patternType="solid">
        <fgColor rgb="FF00CC00"/>
        <bgColor indexed="64"/>
      </patternFill>
    </fill>
    <fill>
      <patternFill patternType="solid">
        <fgColor rgb="FFFFCC99"/>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bottom/>
      <diagonal/>
    </border>
    <border>
      <left style="thin">
        <color indexed="64"/>
      </left>
      <right style="thin">
        <color indexed="64"/>
      </right>
      <top/>
      <bottom style="dotted">
        <color indexed="64"/>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thin">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theme="1"/>
      </left>
      <right/>
      <top style="double">
        <color indexed="64"/>
      </top>
      <bottom style="medium">
        <color indexed="64"/>
      </bottom>
      <diagonal/>
    </border>
    <border>
      <left style="thin">
        <color indexed="64"/>
      </left>
      <right style="dashed">
        <color indexed="64"/>
      </right>
      <top style="thin">
        <color indexed="64"/>
      </top>
      <bottom/>
      <diagonal/>
    </border>
    <border>
      <left/>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medium">
        <color indexed="64"/>
      </top>
      <bottom/>
      <diagonal/>
    </border>
    <border>
      <left/>
      <right/>
      <top style="dotted">
        <color indexed="64"/>
      </top>
      <bottom style="thin">
        <color indexed="64"/>
      </bottom>
      <diagonal/>
    </border>
    <border>
      <left/>
      <right/>
      <top style="dotted">
        <color indexed="64"/>
      </top>
      <bottom/>
      <diagonal/>
    </border>
    <border>
      <left/>
      <right/>
      <top style="hair">
        <color auto="1"/>
      </top>
      <bottom/>
      <diagonal/>
    </border>
  </borders>
  <cellStyleXfs count="41">
    <xf numFmtId="0" fontId="0" fillId="0" borderId="0">
      <alignment vertical="center"/>
    </xf>
    <xf numFmtId="49" fontId="1" fillId="0" borderId="1" applyNumberFormat="0" applyFont="0" applyFill="0" applyBorder="0" applyProtection="0">
      <alignment horizontal="left" vertical="center" indent="2"/>
    </xf>
    <xf numFmtId="49" fontId="1" fillId="0" borderId="2" applyNumberFormat="0" applyFont="0" applyFill="0" applyBorder="0" applyProtection="0">
      <alignment horizontal="left" vertical="center" indent="5"/>
    </xf>
    <xf numFmtId="4" fontId="1" fillId="2" borderId="1">
      <alignment horizontal="right" vertical="center"/>
    </xf>
    <xf numFmtId="0" fontId="1" fillId="3" borderId="0" applyBorder="0">
      <alignment horizontal="right" vertical="center"/>
    </xf>
    <xf numFmtId="0" fontId="1" fillId="3" borderId="0" applyBorder="0">
      <alignment horizontal="right" vertical="center"/>
    </xf>
    <xf numFmtId="0" fontId="19" fillId="4" borderId="1">
      <alignment horizontal="right" vertical="center"/>
    </xf>
    <xf numFmtId="0" fontId="19" fillId="4" borderId="1">
      <alignment horizontal="right" vertical="center"/>
    </xf>
    <xf numFmtId="0" fontId="19" fillId="4" borderId="3">
      <alignment horizontal="right" vertical="center"/>
    </xf>
    <xf numFmtId="4" fontId="2" fillId="0" borderId="4" applyFill="0" applyBorder="0" applyProtection="0">
      <alignment horizontal="right" vertical="center"/>
    </xf>
    <xf numFmtId="0" fontId="19" fillId="0" borderId="0" applyNumberFormat="0">
      <alignment horizontal="right"/>
    </xf>
    <xf numFmtId="0" fontId="1" fillId="0" borderId="5">
      <alignment horizontal="left" vertical="center" wrapText="1" indent="2"/>
    </xf>
    <xf numFmtId="0" fontId="1" fillId="3" borderId="2">
      <alignment horizontal="left" vertical="center"/>
    </xf>
    <xf numFmtId="0" fontId="19" fillId="0" borderId="6">
      <alignment horizontal="left" vertical="top" wrapText="1"/>
    </xf>
    <xf numFmtId="0" fontId="5" fillId="0" borderId="7"/>
    <xf numFmtId="0" fontId="3" fillId="0" borderId="0" applyNumberFormat="0" applyFill="0" applyBorder="0" applyAlignment="0" applyProtection="0"/>
    <xf numFmtId="0" fontId="1" fillId="0" borderId="0" applyBorder="0">
      <alignment horizontal="right" vertical="center"/>
    </xf>
    <xf numFmtId="0" fontId="1" fillId="0" borderId="8">
      <alignment horizontal="right" vertical="center"/>
    </xf>
    <xf numFmtId="4" fontId="1" fillId="0" borderId="1" applyFill="0" applyBorder="0" applyProtection="0">
      <alignment horizontal="right" vertical="center"/>
    </xf>
    <xf numFmtId="49" fontId="2" fillId="0" borderId="1" applyNumberFormat="0" applyFill="0" applyBorder="0" applyProtection="0">
      <alignment horizontal="left" vertical="center"/>
    </xf>
    <xf numFmtId="0" fontId="1" fillId="0" borderId="1" applyNumberFormat="0" applyFill="0" applyAlignment="0" applyProtection="0"/>
    <xf numFmtId="0" fontId="4" fillId="5" borderId="0" applyNumberFormat="0" applyFont="0" applyBorder="0" applyAlignment="0" applyProtection="0"/>
    <xf numFmtId="0" fontId="5" fillId="0" borderId="0"/>
    <xf numFmtId="181" fontId="1" fillId="6" borderId="1" applyNumberFormat="0" applyFont="0" applyBorder="0" applyAlignment="0" applyProtection="0">
      <alignment horizontal="right" vertical="center"/>
    </xf>
    <xf numFmtId="0" fontId="1" fillId="7" borderId="3"/>
    <xf numFmtId="4" fontId="1" fillId="0" borderId="0"/>
    <xf numFmtId="9" fontId="6" fillId="0" borderId="0" applyFont="0" applyFill="0" applyBorder="0" applyAlignment="0" applyProtection="0">
      <alignment vertical="center"/>
    </xf>
    <xf numFmtId="9" fontId="13" fillId="0" borderId="0" applyFont="0" applyFill="0" applyBorder="0" applyAlignment="0" applyProtection="0"/>
    <xf numFmtId="0" fontId="7"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0" fontId="18" fillId="0" borderId="0">
      <alignment vertical="center"/>
    </xf>
    <xf numFmtId="0" fontId="13" fillId="0" borderId="0"/>
    <xf numFmtId="0" fontId="8" fillId="0" borderId="0"/>
    <xf numFmtId="0" fontId="8" fillId="0" borderId="0"/>
    <xf numFmtId="0" fontId="23" fillId="0" borderId="0">
      <alignment vertical="center"/>
    </xf>
    <xf numFmtId="1" fontId="20" fillId="0" borderId="0">
      <alignment vertical="center"/>
    </xf>
    <xf numFmtId="9" fontId="6" fillId="0" borderId="0" applyFont="0" applyFill="0" applyBorder="0" applyAlignment="0" applyProtection="0">
      <alignment vertical="center"/>
    </xf>
    <xf numFmtId="9" fontId="30"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910">
    <xf numFmtId="0" fontId="0" fillId="0" borderId="0" xfId="0">
      <alignment vertical="center"/>
    </xf>
    <xf numFmtId="0" fontId="10" fillId="8" borderId="0" xfId="33" applyFont="1" applyFill="1" applyAlignment="1">
      <alignment vertical="center"/>
    </xf>
    <xf numFmtId="0" fontId="10" fillId="8" borderId="0" xfId="33" applyFont="1" applyFill="1" applyBorder="1" applyAlignment="1">
      <alignment horizontal="center" vertical="center"/>
    </xf>
    <xf numFmtId="177" fontId="10" fillId="8" borderId="1" xfId="33" applyNumberFormat="1" applyFont="1" applyFill="1" applyBorder="1" applyAlignment="1">
      <alignment vertical="center"/>
    </xf>
    <xf numFmtId="177" fontId="10" fillId="8" borderId="0" xfId="33" applyNumberFormat="1" applyFont="1" applyFill="1" applyBorder="1" applyAlignment="1">
      <alignment vertical="center"/>
    </xf>
    <xf numFmtId="177" fontId="10" fillId="8" borderId="9" xfId="33" applyNumberFormat="1" applyFont="1" applyFill="1" applyBorder="1" applyAlignment="1">
      <alignment vertical="center"/>
    </xf>
    <xf numFmtId="179" fontId="10" fillId="8" borderId="1" xfId="33" applyNumberFormat="1" applyFont="1" applyFill="1" applyBorder="1" applyAlignment="1">
      <alignment vertical="center"/>
    </xf>
    <xf numFmtId="179" fontId="10" fillId="8" borderId="9" xfId="33" applyNumberFormat="1" applyFont="1" applyFill="1" applyBorder="1" applyAlignment="1">
      <alignment vertical="center"/>
    </xf>
    <xf numFmtId="183" fontId="10" fillId="8" borderId="10" xfId="33" applyNumberFormat="1" applyFont="1" applyFill="1" applyBorder="1" applyAlignment="1">
      <alignment vertical="center"/>
    </xf>
    <xf numFmtId="0" fontId="10" fillId="8" borderId="0" xfId="33" applyFont="1" applyFill="1"/>
    <xf numFmtId="0" fontId="10" fillId="5" borderId="1" xfId="33" applyFont="1" applyFill="1" applyBorder="1" applyAlignment="1">
      <alignment horizontal="center" vertical="center"/>
    </xf>
    <xf numFmtId="176" fontId="10" fillId="8" borderId="1" xfId="33" applyNumberFormat="1" applyFont="1" applyFill="1" applyBorder="1" applyAlignment="1">
      <alignment vertical="center"/>
    </xf>
    <xf numFmtId="176" fontId="10" fillId="8" borderId="9" xfId="33" applyNumberFormat="1" applyFont="1" applyFill="1" applyBorder="1" applyAlignment="1">
      <alignment vertical="center"/>
    </xf>
    <xf numFmtId="176" fontId="10" fillId="8" borderId="4" xfId="33" applyNumberFormat="1" applyFont="1" applyFill="1" applyBorder="1" applyAlignment="1">
      <alignment vertical="center"/>
    </xf>
    <xf numFmtId="176" fontId="10" fillId="8" borderId="11" xfId="33" applyNumberFormat="1" applyFont="1" applyFill="1" applyBorder="1" applyAlignment="1">
      <alignment vertical="center"/>
    </xf>
    <xf numFmtId="183" fontId="10" fillId="8" borderId="1" xfId="33" applyNumberFormat="1" applyFont="1" applyFill="1" applyBorder="1" applyAlignment="1">
      <alignment vertical="center"/>
    </xf>
    <xf numFmtId="183" fontId="10" fillId="8" borderId="9" xfId="33" applyNumberFormat="1" applyFont="1" applyFill="1" applyBorder="1" applyAlignment="1">
      <alignment vertical="center"/>
    </xf>
    <xf numFmtId="183" fontId="10" fillId="8" borderId="4" xfId="33" applyNumberFormat="1" applyFont="1" applyFill="1" applyBorder="1" applyAlignment="1">
      <alignment vertical="center"/>
    </xf>
    <xf numFmtId="183" fontId="10" fillId="8" borderId="0" xfId="33" applyNumberFormat="1" applyFont="1" applyFill="1"/>
    <xf numFmtId="183" fontId="10" fillId="8" borderId="12" xfId="33" applyNumberFormat="1" applyFont="1" applyFill="1" applyBorder="1" applyAlignment="1">
      <alignment vertical="center"/>
    </xf>
    <xf numFmtId="183" fontId="10" fillId="8" borderId="13" xfId="33" applyNumberFormat="1" applyFont="1" applyFill="1" applyBorder="1" applyAlignment="1">
      <alignment vertical="center"/>
    </xf>
    <xf numFmtId="0" fontId="10" fillId="5" borderId="15" xfId="33" applyFont="1" applyFill="1" applyBorder="1" applyAlignment="1">
      <alignment horizontal="center" vertical="center"/>
    </xf>
    <xf numFmtId="176" fontId="10" fillId="8" borderId="0" xfId="33" applyNumberFormat="1" applyFont="1" applyFill="1" applyAlignment="1">
      <alignment vertical="center"/>
    </xf>
    <xf numFmtId="182" fontId="10" fillId="8" borderId="1" xfId="33" applyNumberFormat="1" applyFont="1" applyFill="1" applyBorder="1" applyAlignment="1">
      <alignment vertical="center"/>
    </xf>
    <xf numFmtId="182" fontId="10" fillId="8" borderId="0" xfId="33" applyNumberFormat="1" applyFont="1" applyFill="1" applyAlignment="1">
      <alignment vertical="center"/>
    </xf>
    <xf numFmtId="182" fontId="10" fillId="8" borderId="9" xfId="33" applyNumberFormat="1" applyFont="1" applyFill="1" applyBorder="1" applyAlignment="1">
      <alignment vertical="center"/>
    </xf>
    <xf numFmtId="182" fontId="10" fillId="8" borderId="4" xfId="33" applyNumberFormat="1" applyFont="1" applyFill="1" applyBorder="1" applyAlignment="1">
      <alignment vertical="center"/>
    </xf>
    <xf numFmtId="10" fontId="10" fillId="8" borderId="10" xfId="33" applyNumberFormat="1" applyFont="1" applyFill="1" applyBorder="1" applyAlignment="1">
      <alignment vertical="center"/>
    </xf>
    <xf numFmtId="10" fontId="10" fillId="8" borderId="12" xfId="33" applyNumberFormat="1" applyFont="1" applyFill="1" applyBorder="1" applyAlignment="1">
      <alignment vertical="center"/>
    </xf>
    <xf numFmtId="10" fontId="10" fillId="8" borderId="13" xfId="33" applyNumberFormat="1" applyFont="1" applyFill="1" applyBorder="1" applyAlignment="1">
      <alignment vertical="center"/>
    </xf>
    <xf numFmtId="38" fontId="10" fillId="8" borderId="1" xfId="29" applyFont="1" applyFill="1" applyBorder="1" applyAlignment="1">
      <alignment vertical="center"/>
    </xf>
    <xf numFmtId="40" fontId="10" fillId="11" borderId="33" xfId="29" applyNumberFormat="1" applyFont="1" applyFill="1" applyBorder="1" applyAlignment="1">
      <alignment horizontal="center" vertical="center"/>
    </xf>
    <xf numFmtId="184" fontId="10" fillId="8" borderId="0" xfId="33" applyNumberFormat="1" applyFont="1" applyFill="1" applyAlignment="1">
      <alignment vertical="center"/>
    </xf>
    <xf numFmtId="179" fontId="10" fillId="8" borderId="0" xfId="26" applyNumberFormat="1" applyFont="1" applyFill="1" applyAlignment="1">
      <alignment vertical="center"/>
    </xf>
    <xf numFmtId="0" fontId="15" fillId="8" borderId="0" xfId="33" applyFont="1" applyFill="1" applyAlignment="1">
      <alignment vertical="center"/>
    </xf>
    <xf numFmtId="0" fontId="10" fillId="5" borderId="20" xfId="33" applyFont="1" applyFill="1" applyBorder="1" applyAlignment="1">
      <alignment horizontal="center" vertical="center"/>
    </xf>
    <xf numFmtId="0" fontId="10" fillId="8" borderId="1" xfId="33" applyFont="1" applyFill="1" applyBorder="1" applyAlignment="1">
      <alignment vertical="center" wrapText="1"/>
    </xf>
    <xf numFmtId="0" fontId="10" fillId="8" borderId="36" xfId="33" applyFont="1" applyFill="1" applyBorder="1" applyAlignment="1">
      <alignment vertical="center" wrapText="1"/>
    </xf>
    <xf numFmtId="0" fontId="10" fillId="8" borderId="21" xfId="33" applyFont="1" applyFill="1" applyBorder="1" applyAlignment="1">
      <alignment vertical="center" wrapText="1"/>
    </xf>
    <xf numFmtId="185" fontId="10" fillId="8" borderId="0" xfId="33" applyNumberFormat="1" applyFont="1" applyFill="1"/>
    <xf numFmtId="186" fontId="10" fillId="8" borderId="0" xfId="33" applyNumberFormat="1" applyFont="1" applyFill="1"/>
    <xf numFmtId="0" fontId="10" fillId="8" borderId="0" xfId="33" applyFont="1" applyFill="1" applyBorder="1" applyAlignment="1">
      <alignment vertical="center"/>
    </xf>
    <xf numFmtId="0" fontId="10" fillId="8" borderId="0" xfId="33" applyFont="1" applyFill="1" applyBorder="1"/>
    <xf numFmtId="182" fontId="10" fillId="8" borderId="0" xfId="33" applyNumberFormat="1" applyFont="1" applyFill="1" applyBorder="1" applyAlignment="1">
      <alignment vertical="center"/>
    </xf>
    <xf numFmtId="178" fontId="10" fillId="8" borderId="0" xfId="33" applyNumberFormat="1" applyFont="1" applyFill="1" applyBorder="1" applyAlignment="1">
      <alignment vertical="center"/>
    </xf>
    <xf numFmtId="183" fontId="10" fillId="8" borderId="0" xfId="33" applyNumberFormat="1" applyFont="1" applyFill="1" applyBorder="1" applyAlignment="1">
      <alignment vertical="center"/>
    </xf>
    <xf numFmtId="10" fontId="10" fillId="8" borderId="0" xfId="26" applyNumberFormat="1" applyFont="1" applyFill="1" applyAlignment="1">
      <alignment vertical="center"/>
    </xf>
    <xf numFmtId="176" fontId="10" fillId="8" borderId="0" xfId="33" applyNumberFormat="1" applyFont="1" applyFill="1"/>
    <xf numFmtId="176" fontId="10" fillId="8" borderId="0" xfId="33" applyNumberFormat="1" applyFont="1" applyFill="1" applyBorder="1" applyAlignment="1">
      <alignment vertical="center"/>
    </xf>
    <xf numFmtId="38" fontId="10" fillId="8" borderId="0" xfId="29" applyFont="1" applyFill="1" applyBorder="1" applyAlignment="1">
      <alignment vertical="center"/>
    </xf>
    <xf numFmtId="4" fontId="10" fillId="8" borderId="0" xfId="33" applyNumberFormat="1" applyFont="1" applyFill="1" applyAlignment="1">
      <alignment vertical="center"/>
    </xf>
    <xf numFmtId="188" fontId="10" fillId="8" borderId="0" xfId="33" applyNumberFormat="1" applyFont="1" applyFill="1" applyAlignment="1">
      <alignment vertical="center"/>
    </xf>
    <xf numFmtId="190" fontId="10" fillId="8" borderId="0" xfId="33" applyNumberFormat="1" applyFont="1" applyFill="1" applyAlignment="1">
      <alignment vertical="center"/>
    </xf>
    <xf numFmtId="0" fontId="21" fillId="8" borderId="0" xfId="33" applyFont="1" applyFill="1" applyAlignment="1">
      <alignment vertical="center"/>
    </xf>
    <xf numFmtId="38" fontId="10" fillId="8" borderId="4" xfId="29" applyFont="1" applyFill="1" applyBorder="1" applyAlignment="1">
      <alignment vertical="center"/>
    </xf>
    <xf numFmtId="11" fontId="10" fillId="8" borderId="0" xfId="33" applyNumberFormat="1" applyFont="1" applyFill="1" applyAlignment="1">
      <alignment vertical="center"/>
    </xf>
    <xf numFmtId="176" fontId="10" fillId="19" borderId="1" xfId="33" applyNumberFormat="1" applyFont="1" applyFill="1" applyBorder="1" applyAlignment="1">
      <alignment vertical="center"/>
    </xf>
    <xf numFmtId="176" fontId="10" fillId="20" borderId="11" xfId="33" applyNumberFormat="1" applyFont="1" applyFill="1" applyBorder="1" applyAlignment="1">
      <alignment vertical="center"/>
    </xf>
    <xf numFmtId="176" fontId="10" fillId="22" borderId="4" xfId="33" applyNumberFormat="1" applyFont="1" applyFill="1" applyBorder="1" applyAlignment="1">
      <alignment vertical="center"/>
    </xf>
    <xf numFmtId="9" fontId="10" fillId="19" borderId="1" xfId="26" applyFont="1" applyFill="1" applyBorder="1" applyAlignment="1">
      <alignment vertical="center"/>
    </xf>
    <xf numFmtId="9" fontId="10" fillId="8" borderId="1" xfId="26" applyFont="1" applyFill="1" applyBorder="1" applyAlignment="1">
      <alignment vertical="center"/>
    </xf>
    <xf numFmtId="9" fontId="10" fillId="8" borderId="11" xfId="26" applyFont="1" applyFill="1" applyBorder="1" applyAlignment="1">
      <alignment vertical="center"/>
    </xf>
    <xf numFmtId="9" fontId="10" fillId="22" borderId="4" xfId="26" applyFont="1" applyFill="1" applyBorder="1" applyAlignment="1">
      <alignment vertical="center"/>
    </xf>
    <xf numFmtId="0" fontId="10" fillId="23" borderId="1" xfId="33" applyFont="1" applyFill="1" applyBorder="1" applyAlignment="1">
      <alignment horizontal="center" vertical="center"/>
    </xf>
    <xf numFmtId="38" fontId="10" fillId="13" borderId="32" xfId="29" applyNumberFormat="1" applyFont="1" applyFill="1" applyBorder="1" applyAlignment="1">
      <alignment vertical="center"/>
    </xf>
    <xf numFmtId="38" fontId="10" fillId="14" borderId="1" xfId="29" applyNumberFormat="1" applyFont="1" applyFill="1" applyBorder="1" applyAlignment="1">
      <alignment vertical="center"/>
    </xf>
    <xf numFmtId="38" fontId="10" fillId="16" borderId="18" xfId="29" applyNumberFormat="1" applyFont="1" applyFill="1" applyBorder="1" applyAlignment="1">
      <alignment vertical="center"/>
    </xf>
    <xf numFmtId="38" fontId="10" fillId="9" borderId="1" xfId="29" applyNumberFormat="1" applyFont="1" applyFill="1" applyBorder="1" applyAlignment="1">
      <alignment vertical="center"/>
    </xf>
    <xf numFmtId="38" fontId="10" fillId="10" borderId="1" xfId="29" applyNumberFormat="1" applyFont="1" applyFill="1" applyBorder="1" applyAlignment="1">
      <alignment vertical="center"/>
    </xf>
    <xf numFmtId="38" fontId="10" fillId="17" borderId="1" xfId="29" applyNumberFormat="1" applyFont="1" applyFill="1" applyBorder="1" applyAlignment="1">
      <alignment vertical="center"/>
    </xf>
    <xf numFmtId="38" fontId="10" fillId="12" borderId="32" xfId="29" applyNumberFormat="1" applyFont="1" applyFill="1" applyBorder="1" applyAlignment="1">
      <alignment vertical="center"/>
    </xf>
    <xf numFmtId="176" fontId="10" fillId="8" borderId="48" xfId="33" applyNumberFormat="1" applyFont="1" applyFill="1" applyBorder="1" applyAlignment="1">
      <alignment vertical="center"/>
    </xf>
    <xf numFmtId="176" fontId="10" fillId="21" borderId="42" xfId="33" applyNumberFormat="1" applyFont="1" applyFill="1" applyBorder="1" applyAlignment="1">
      <alignment vertical="center"/>
    </xf>
    <xf numFmtId="9" fontId="10" fillId="8" borderId="1" xfId="33" applyNumberFormat="1" applyFont="1" applyFill="1" applyBorder="1" applyAlignment="1">
      <alignment vertical="center"/>
    </xf>
    <xf numFmtId="9" fontId="10" fillId="8" borderId="9" xfId="33" applyNumberFormat="1" applyFont="1" applyFill="1" applyBorder="1" applyAlignment="1">
      <alignment vertical="center"/>
    </xf>
    <xf numFmtId="9" fontId="10" fillId="8" borderId="4" xfId="33" applyNumberFormat="1" applyFont="1" applyFill="1" applyBorder="1" applyAlignment="1">
      <alignment vertical="center"/>
    </xf>
    <xf numFmtId="9" fontId="10" fillId="20" borderId="42" xfId="26" applyFont="1" applyFill="1" applyBorder="1" applyAlignment="1">
      <alignment vertical="center"/>
    </xf>
    <xf numFmtId="9" fontId="10" fillId="21" borderId="42" xfId="26" applyFont="1" applyFill="1" applyBorder="1" applyAlignment="1">
      <alignment vertical="center"/>
    </xf>
    <xf numFmtId="179" fontId="10" fillId="8" borderId="11" xfId="26" applyNumberFormat="1" applyFont="1" applyFill="1" applyBorder="1" applyAlignment="1">
      <alignment vertical="center"/>
    </xf>
    <xf numFmtId="0" fontId="10" fillId="5" borderId="1" xfId="33" applyFont="1" applyFill="1" applyBorder="1" applyAlignment="1">
      <alignment horizontal="center" vertical="center" wrapText="1"/>
    </xf>
    <xf numFmtId="0" fontId="10" fillId="27" borderId="0" xfId="33" applyFont="1" applyFill="1" applyAlignment="1">
      <alignment vertical="center"/>
    </xf>
    <xf numFmtId="176" fontId="10" fillId="8" borderId="55" xfId="33" applyNumberFormat="1" applyFont="1" applyFill="1" applyBorder="1" applyAlignment="1">
      <alignment vertical="center"/>
    </xf>
    <xf numFmtId="0" fontId="27" fillId="5" borderId="1" xfId="33" applyFont="1" applyFill="1" applyBorder="1" applyAlignment="1">
      <alignment horizontal="center" vertical="center" wrapText="1"/>
    </xf>
    <xf numFmtId="0" fontId="10" fillId="27" borderId="0" xfId="33" applyFont="1" applyFill="1"/>
    <xf numFmtId="0" fontId="10" fillId="5" borderId="16" xfId="33" applyFont="1" applyFill="1" applyBorder="1" applyAlignment="1">
      <alignment horizontal="center" vertical="center" wrapText="1"/>
    </xf>
    <xf numFmtId="0" fontId="10" fillId="27" borderId="0" xfId="0" applyFont="1" applyFill="1">
      <alignment vertical="center"/>
    </xf>
    <xf numFmtId="187" fontId="10" fillId="8" borderId="1" xfId="26" applyNumberFormat="1" applyFont="1" applyFill="1" applyBorder="1" applyAlignment="1">
      <alignment horizontal="right" vertical="center"/>
    </xf>
    <xf numFmtId="179" fontId="10" fillId="8" borderId="0" xfId="33" applyNumberFormat="1" applyFont="1" applyFill="1" applyBorder="1" applyAlignment="1">
      <alignment vertical="center"/>
    </xf>
    <xf numFmtId="187" fontId="10" fillId="8" borderId="1" xfId="26" applyNumberFormat="1" applyFont="1" applyFill="1" applyBorder="1" applyAlignment="1">
      <alignment horizontal="center" vertical="center"/>
    </xf>
    <xf numFmtId="191" fontId="21" fillId="8" borderId="0" xfId="33" applyNumberFormat="1" applyFont="1" applyFill="1" applyAlignment="1">
      <alignment vertical="center"/>
    </xf>
    <xf numFmtId="189" fontId="21" fillId="8" borderId="0" xfId="33" applyNumberFormat="1" applyFont="1" applyFill="1" applyAlignment="1">
      <alignment vertical="center"/>
    </xf>
    <xf numFmtId="0" fontId="10" fillId="23" borderId="1" xfId="33" applyFont="1" applyFill="1" applyBorder="1" applyAlignment="1">
      <alignment horizontal="center" vertical="center" wrapText="1"/>
    </xf>
    <xf numFmtId="38" fontId="10" fillId="16" borderId="36" xfId="29" applyNumberFormat="1" applyFont="1" applyFill="1" applyBorder="1" applyAlignment="1">
      <alignment vertical="center"/>
    </xf>
    <xf numFmtId="9" fontId="10" fillId="27" borderId="1" xfId="26" applyFont="1" applyFill="1" applyBorder="1" applyAlignment="1">
      <alignment vertical="center"/>
    </xf>
    <xf numFmtId="176" fontId="10" fillId="8" borderId="1" xfId="33" applyNumberFormat="1" applyFont="1" applyFill="1" applyBorder="1" applyAlignment="1">
      <alignment horizontal="center" vertical="center"/>
    </xf>
    <xf numFmtId="183" fontId="10" fillId="23" borderId="1" xfId="33" applyNumberFormat="1" applyFont="1" applyFill="1" applyBorder="1" applyAlignment="1">
      <alignment vertical="center"/>
    </xf>
    <xf numFmtId="176" fontId="10" fillId="8" borderId="77" xfId="33" applyNumberFormat="1" applyFont="1" applyFill="1" applyBorder="1" applyAlignment="1">
      <alignment vertical="center"/>
    </xf>
    <xf numFmtId="176" fontId="10" fillId="8" borderId="78" xfId="33" applyNumberFormat="1" applyFont="1" applyFill="1" applyBorder="1" applyAlignment="1">
      <alignment vertical="center"/>
    </xf>
    <xf numFmtId="38" fontId="10" fillId="8" borderId="9" xfId="29" applyFont="1" applyFill="1" applyBorder="1" applyAlignment="1">
      <alignment vertical="center"/>
    </xf>
    <xf numFmtId="195" fontId="10" fillId="8" borderId="1" xfId="29" applyNumberFormat="1" applyFont="1" applyFill="1" applyBorder="1" applyAlignment="1">
      <alignment vertical="center"/>
    </xf>
    <xf numFmtId="195" fontId="10" fillId="8" borderId="4" xfId="29" applyNumberFormat="1" applyFont="1" applyFill="1" applyBorder="1" applyAlignment="1">
      <alignment vertical="center"/>
    </xf>
    <xf numFmtId="195" fontId="10" fillId="8" borderId="9" xfId="29" applyNumberFormat="1" applyFont="1" applyFill="1" applyBorder="1" applyAlignment="1">
      <alignment vertical="center"/>
    </xf>
    <xf numFmtId="183" fontId="10" fillId="23" borderId="9" xfId="33" applyNumberFormat="1" applyFont="1" applyFill="1" applyBorder="1" applyAlignment="1">
      <alignment vertical="center"/>
    </xf>
    <xf numFmtId="183" fontId="10" fillId="23" borderId="4" xfId="33" applyNumberFormat="1" applyFont="1" applyFill="1" applyBorder="1" applyAlignment="1">
      <alignment vertical="center"/>
    </xf>
    <xf numFmtId="38" fontId="10" fillId="19" borderId="1" xfId="29" applyFont="1" applyFill="1" applyBorder="1" applyAlignment="1">
      <alignment vertical="center"/>
    </xf>
    <xf numFmtId="176" fontId="10" fillId="33" borderId="1" xfId="33" applyNumberFormat="1" applyFont="1" applyFill="1" applyBorder="1" applyAlignment="1">
      <alignment vertical="center"/>
    </xf>
    <xf numFmtId="10" fontId="10" fillId="20" borderId="42" xfId="26" applyNumberFormat="1" applyFont="1" applyFill="1" applyBorder="1" applyAlignment="1">
      <alignment vertical="center"/>
    </xf>
    <xf numFmtId="176" fontId="10" fillId="33" borderId="4" xfId="33" applyNumberFormat="1" applyFont="1" applyFill="1" applyBorder="1" applyAlignment="1">
      <alignment vertical="center"/>
    </xf>
    <xf numFmtId="0" fontId="10" fillId="27" borderId="0" xfId="33" applyFont="1" applyFill="1" applyBorder="1" applyAlignment="1">
      <alignment vertical="center"/>
    </xf>
    <xf numFmtId="9" fontId="10" fillId="27" borderId="0" xfId="26" applyFont="1" applyFill="1" applyBorder="1" applyAlignment="1">
      <alignment vertical="center"/>
    </xf>
    <xf numFmtId="4" fontId="10" fillId="27" borderId="0" xfId="33" applyNumberFormat="1" applyFont="1" applyFill="1" applyAlignment="1">
      <alignment vertical="center"/>
    </xf>
    <xf numFmtId="38" fontId="10" fillId="27" borderId="1" xfId="29" applyNumberFormat="1" applyFont="1" applyFill="1" applyBorder="1" applyAlignment="1">
      <alignment horizontal="right" vertical="center"/>
    </xf>
    <xf numFmtId="38" fontId="10" fillId="8" borderId="11" xfId="29" applyNumberFormat="1" applyFont="1" applyFill="1" applyBorder="1" applyAlignment="1">
      <alignment horizontal="right" vertical="center"/>
    </xf>
    <xf numFmtId="38" fontId="10" fillId="20" borderId="42" xfId="29" applyNumberFormat="1" applyFont="1" applyFill="1" applyBorder="1" applyAlignment="1">
      <alignment horizontal="right" vertical="center"/>
    </xf>
    <xf numFmtId="38" fontId="10" fillId="21" borderId="42" xfId="29" applyNumberFormat="1" applyFont="1" applyFill="1" applyBorder="1" applyAlignment="1">
      <alignment horizontal="right" vertical="center"/>
    </xf>
    <xf numFmtId="38" fontId="10" fillId="33" borderId="4" xfId="29" applyNumberFormat="1" applyFont="1" applyFill="1" applyBorder="1" applyAlignment="1">
      <alignment horizontal="right" vertical="center"/>
    </xf>
    <xf numFmtId="38" fontId="10" fillId="22" borderId="4" xfId="29" applyNumberFormat="1" applyFont="1" applyFill="1" applyBorder="1" applyAlignment="1">
      <alignment horizontal="right" vertical="center"/>
    </xf>
    <xf numFmtId="40" fontId="10" fillId="8" borderId="1" xfId="29" applyNumberFormat="1" applyFont="1" applyFill="1" applyBorder="1" applyAlignment="1">
      <alignment horizontal="right" vertical="center"/>
    </xf>
    <xf numFmtId="40" fontId="10" fillId="8" borderId="11" xfId="29" applyNumberFormat="1" applyFont="1" applyFill="1" applyBorder="1" applyAlignment="1">
      <alignment horizontal="right" vertical="center"/>
    </xf>
    <xf numFmtId="40" fontId="10" fillId="8" borderId="48" xfId="29" applyNumberFormat="1" applyFont="1" applyFill="1" applyBorder="1" applyAlignment="1">
      <alignment horizontal="right" vertical="center"/>
    </xf>
    <xf numFmtId="179" fontId="10" fillId="19" borderId="1" xfId="26" applyNumberFormat="1" applyFont="1" applyFill="1" applyBorder="1" applyAlignment="1">
      <alignment vertical="center"/>
    </xf>
    <xf numFmtId="187" fontId="10" fillId="23" borderId="1" xfId="26" applyNumberFormat="1" applyFont="1" applyFill="1" applyBorder="1" applyAlignment="1">
      <alignment vertical="center"/>
    </xf>
    <xf numFmtId="10" fontId="10" fillId="23" borderId="11" xfId="26" applyNumberFormat="1" applyFont="1" applyFill="1" applyBorder="1" applyAlignment="1">
      <alignment vertical="center"/>
    </xf>
    <xf numFmtId="10" fontId="10" fillId="23" borderId="1" xfId="26" applyNumberFormat="1" applyFont="1" applyFill="1" applyBorder="1" applyAlignment="1">
      <alignment vertical="center"/>
    </xf>
    <xf numFmtId="10" fontId="10" fillId="23" borderId="48" xfId="26" applyNumberFormat="1" applyFont="1" applyFill="1" applyBorder="1" applyAlignment="1">
      <alignment vertical="center"/>
    </xf>
    <xf numFmtId="38" fontId="17" fillId="9" borderId="1" xfId="29" applyNumberFormat="1" applyFont="1" applyFill="1" applyBorder="1" applyAlignment="1">
      <alignment vertical="center"/>
    </xf>
    <xf numFmtId="38" fontId="17" fillId="3" borderId="1" xfId="29" applyNumberFormat="1" applyFont="1" applyFill="1" applyBorder="1" applyAlignment="1">
      <alignment vertical="center"/>
    </xf>
    <xf numFmtId="38" fontId="17" fillId="13" borderId="32" xfId="29" applyNumberFormat="1" applyFont="1" applyFill="1" applyBorder="1" applyAlignment="1">
      <alignment vertical="center"/>
    </xf>
    <xf numFmtId="38" fontId="17" fillId="10" borderId="1" xfId="29" applyNumberFormat="1" applyFont="1" applyFill="1" applyBorder="1" applyAlignment="1">
      <alignment vertical="center"/>
    </xf>
    <xf numFmtId="38" fontId="17" fillId="4" borderId="1" xfId="29" applyNumberFormat="1" applyFont="1" applyFill="1" applyBorder="1" applyAlignment="1">
      <alignment vertical="center"/>
    </xf>
    <xf numFmtId="38" fontId="17" fillId="18" borderId="32" xfId="29" applyNumberFormat="1" applyFont="1" applyFill="1" applyBorder="1" applyAlignment="1">
      <alignment vertical="center"/>
    </xf>
    <xf numFmtId="179" fontId="10" fillId="8" borderId="1" xfId="26" applyNumberFormat="1" applyFont="1" applyFill="1" applyBorder="1" applyAlignment="1">
      <alignment vertical="center"/>
    </xf>
    <xf numFmtId="9" fontId="10" fillId="20" borderId="42" xfId="26" applyNumberFormat="1" applyFont="1" applyFill="1" applyBorder="1" applyAlignment="1">
      <alignment vertical="center"/>
    </xf>
    <xf numFmtId="9" fontId="10" fillId="33" borderId="4" xfId="26" applyNumberFormat="1" applyFont="1" applyFill="1" applyBorder="1" applyAlignment="1">
      <alignment vertical="center"/>
    </xf>
    <xf numFmtId="38" fontId="10" fillId="16" borderId="42" xfId="29" applyNumberFormat="1" applyFont="1" applyFill="1" applyBorder="1" applyAlignment="1">
      <alignment vertical="center"/>
    </xf>
    <xf numFmtId="38" fontId="10" fillId="36" borderId="1" xfId="29" applyNumberFormat="1" applyFont="1" applyFill="1" applyBorder="1" applyAlignment="1">
      <alignment vertical="center"/>
    </xf>
    <xf numFmtId="38" fontId="17" fillId="36" borderId="1" xfId="29" applyNumberFormat="1" applyFont="1" applyFill="1" applyBorder="1" applyAlignment="1">
      <alignment vertical="center"/>
    </xf>
    <xf numFmtId="38" fontId="10" fillId="16" borderId="23" xfId="29" applyNumberFormat="1" applyFont="1" applyFill="1" applyBorder="1" applyAlignment="1">
      <alignment vertical="center"/>
    </xf>
    <xf numFmtId="179" fontId="10" fillId="21" borderId="42" xfId="26" applyNumberFormat="1" applyFont="1" applyFill="1" applyBorder="1" applyAlignment="1">
      <alignment vertical="center"/>
    </xf>
    <xf numFmtId="179" fontId="10" fillId="22" borderId="4" xfId="26" applyNumberFormat="1" applyFont="1" applyFill="1" applyBorder="1" applyAlignment="1">
      <alignment vertical="center"/>
    </xf>
    <xf numFmtId="179" fontId="10" fillId="23" borderId="1" xfId="26" applyNumberFormat="1" applyFont="1" applyFill="1" applyBorder="1" applyAlignment="1">
      <alignment vertical="center"/>
    </xf>
    <xf numFmtId="9" fontId="10" fillId="23" borderId="1" xfId="26" applyNumberFormat="1" applyFont="1" applyFill="1" applyBorder="1" applyAlignment="1">
      <alignment vertical="center"/>
    </xf>
    <xf numFmtId="10" fontId="10" fillId="23" borderId="1" xfId="26" applyNumberFormat="1" applyFont="1" applyFill="1" applyBorder="1" applyAlignment="1">
      <alignment horizontal="right" vertical="center"/>
    </xf>
    <xf numFmtId="38" fontId="10" fillId="16" borderId="25" xfId="29" applyNumberFormat="1" applyFont="1" applyFill="1" applyBorder="1" applyAlignment="1">
      <alignment vertical="center"/>
    </xf>
    <xf numFmtId="38" fontId="17" fillId="9" borderId="3" xfId="29" applyNumberFormat="1" applyFont="1" applyFill="1" applyBorder="1" applyAlignment="1">
      <alignment vertical="center"/>
    </xf>
    <xf numFmtId="38" fontId="17" fillId="10" borderId="3" xfId="29" applyNumberFormat="1" applyFont="1" applyFill="1" applyBorder="1" applyAlignment="1">
      <alignment vertical="center"/>
    </xf>
    <xf numFmtId="38" fontId="17" fillId="18" borderId="33" xfId="29" applyNumberFormat="1" applyFont="1" applyFill="1" applyBorder="1" applyAlignment="1">
      <alignment vertical="center"/>
    </xf>
    <xf numFmtId="38" fontId="17" fillId="36" borderId="3" xfId="29" applyNumberFormat="1" applyFont="1" applyFill="1" applyBorder="1" applyAlignment="1">
      <alignment vertical="center"/>
    </xf>
    <xf numFmtId="182" fontId="10" fillId="0" borderId="0" xfId="33" applyNumberFormat="1" applyFont="1" applyFill="1" applyAlignment="1">
      <alignment vertical="center"/>
    </xf>
    <xf numFmtId="179" fontId="10" fillId="8" borderId="0" xfId="33" applyNumberFormat="1" applyFont="1" applyFill="1" applyAlignment="1">
      <alignment vertical="center"/>
    </xf>
    <xf numFmtId="10" fontId="10" fillId="8" borderId="0" xfId="33" applyNumberFormat="1" applyFont="1" applyFill="1" applyAlignment="1">
      <alignment vertical="center"/>
    </xf>
    <xf numFmtId="0" fontId="10" fillId="8" borderId="0" xfId="33" applyFont="1" applyFill="1" applyAlignment="1">
      <alignment vertical="center" wrapText="1"/>
    </xf>
    <xf numFmtId="38" fontId="10" fillId="28" borderId="42" xfId="29" applyNumberFormat="1" applyFont="1" applyFill="1" applyBorder="1" applyAlignment="1">
      <alignment vertical="center"/>
    </xf>
    <xf numFmtId="38" fontId="17" fillId="0" borderId="43" xfId="29" applyNumberFormat="1" applyFont="1" applyFill="1" applyBorder="1" applyAlignment="1">
      <alignment vertical="center"/>
    </xf>
    <xf numFmtId="0" fontId="10" fillId="27" borderId="0" xfId="33" applyFont="1" applyFill="1" applyAlignment="1">
      <alignment vertical="center" wrapText="1"/>
    </xf>
    <xf numFmtId="0" fontId="10" fillId="27" borderId="0" xfId="33" applyFont="1" applyFill="1" applyBorder="1" applyAlignment="1">
      <alignment vertical="center" wrapText="1"/>
    </xf>
    <xf numFmtId="38" fontId="17" fillId="27" borderId="0" xfId="29" applyNumberFormat="1" applyFont="1" applyFill="1" applyBorder="1" applyAlignment="1">
      <alignment vertical="center"/>
    </xf>
    <xf numFmtId="0" fontId="35" fillId="8" borderId="0" xfId="33" applyFont="1" applyFill="1" applyAlignment="1">
      <alignment vertical="center"/>
    </xf>
    <xf numFmtId="0" fontId="10" fillId="27" borderId="89" xfId="33" applyFont="1" applyFill="1" applyBorder="1" applyAlignment="1">
      <alignment vertical="center" wrapText="1"/>
    </xf>
    <xf numFmtId="38" fontId="17" fillId="27" borderId="43" xfId="29" applyNumberFormat="1" applyFont="1" applyFill="1" applyBorder="1" applyAlignment="1">
      <alignment vertical="center"/>
    </xf>
    <xf numFmtId="9" fontId="10" fillId="8" borderId="94" xfId="33" applyNumberFormat="1" applyFont="1" applyFill="1" applyBorder="1" applyAlignment="1">
      <alignment vertical="center"/>
    </xf>
    <xf numFmtId="38" fontId="17" fillId="38" borderId="32" xfId="29" applyNumberFormat="1" applyFont="1" applyFill="1" applyBorder="1" applyAlignment="1">
      <alignment vertical="center"/>
    </xf>
    <xf numFmtId="38" fontId="17" fillId="25" borderId="50" xfId="29" applyNumberFormat="1" applyFont="1" applyFill="1" applyBorder="1" applyAlignment="1">
      <alignment vertical="center"/>
    </xf>
    <xf numFmtId="38" fontId="17" fillId="25" borderId="32" xfId="29" applyNumberFormat="1" applyFont="1" applyFill="1" applyBorder="1" applyAlignment="1">
      <alignment vertical="center"/>
    </xf>
    <xf numFmtId="38" fontId="10" fillId="27" borderId="1" xfId="29" applyFont="1" applyFill="1" applyBorder="1" applyAlignment="1">
      <alignment horizontal="right" vertical="center"/>
    </xf>
    <xf numFmtId="38" fontId="10" fillId="8" borderId="1" xfId="29" applyFont="1" applyFill="1" applyBorder="1" applyAlignment="1">
      <alignment horizontal="right" vertical="center"/>
    </xf>
    <xf numFmtId="38" fontId="10" fillId="8" borderId="11" xfId="29" applyFont="1" applyFill="1" applyBorder="1" applyAlignment="1">
      <alignment horizontal="right" vertical="center"/>
    </xf>
    <xf numFmtId="38" fontId="10" fillId="20" borderId="42" xfId="29" applyFont="1" applyFill="1" applyBorder="1" applyAlignment="1">
      <alignment horizontal="right" vertical="center"/>
    </xf>
    <xf numFmtId="38" fontId="10" fillId="8" borderId="48" xfId="29" applyFont="1" applyFill="1" applyBorder="1" applyAlignment="1">
      <alignment horizontal="right" vertical="center"/>
    </xf>
    <xf numFmtId="38" fontId="10" fillId="22" borderId="4" xfId="29" applyFont="1" applyFill="1" applyBorder="1" applyAlignment="1">
      <alignment horizontal="right" vertical="center"/>
    </xf>
    <xf numFmtId="0" fontId="38" fillId="8" borderId="11" xfId="33" applyFont="1" applyFill="1" applyBorder="1" applyAlignment="1">
      <alignment vertical="center"/>
    </xf>
    <xf numFmtId="179" fontId="10" fillId="23" borderId="1" xfId="26" applyNumberFormat="1" applyFont="1" applyFill="1" applyBorder="1" applyAlignment="1">
      <alignment horizontal="right" vertical="center"/>
    </xf>
    <xf numFmtId="0" fontId="15" fillId="0" borderId="0" xfId="0" applyFont="1">
      <alignment vertical="center"/>
    </xf>
    <xf numFmtId="0" fontId="15" fillId="0" borderId="0" xfId="0" applyFont="1" applyBorder="1">
      <alignment vertical="center"/>
    </xf>
    <xf numFmtId="0" fontId="13" fillId="0" borderId="0" xfId="0" applyFont="1">
      <alignment vertical="center"/>
    </xf>
    <xf numFmtId="201" fontId="15" fillId="0" borderId="0" xfId="0" applyNumberFormat="1" applyFont="1">
      <alignment vertical="center"/>
    </xf>
    <xf numFmtId="0" fontId="45" fillId="0" borderId="0" xfId="0" applyFont="1" applyAlignment="1">
      <alignment horizontal="center" vertical="center" wrapText="1"/>
    </xf>
    <xf numFmtId="0" fontId="26" fillId="40" borderId="32" xfId="33" applyFont="1" applyFill="1" applyBorder="1" applyAlignment="1">
      <alignment horizontal="center" vertical="center"/>
    </xf>
    <xf numFmtId="0" fontId="26" fillId="40" borderId="59" xfId="33" applyFont="1" applyFill="1" applyBorder="1" applyAlignment="1">
      <alignment horizontal="center" vertical="center"/>
    </xf>
    <xf numFmtId="0" fontId="7" fillId="0" borderId="0" xfId="28" applyAlignment="1" applyProtection="1">
      <alignment vertical="center"/>
    </xf>
    <xf numFmtId="176" fontId="10" fillId="27" borderId="0" xfId="33" applyNumberFormat="1" applyFont="1" applyFill="1" applyBorder="1" applyAlignment="1">
      <alignment vertical="center"/>
    </xf>
    <xf numFmtId="0" fontId="10" fillId="22" borderId="64" xfId="33" applyFont="1" applyFill="1" applyBorder="1" applyAlignment="1">
      <alignment vertical="center"/>
    </xf>
    <xf numFmtId="0" fontId="10" fillId="0" borderId="0" xfId="33" applyFont="1" applyFill="1" applyAlignment="1">
      <alignment vertical="center"/>
    </xf>
    <xf numFmtId="0" fontId="0" fillId="0" borderId="0" xfId="0" quotePrefix="1" applyFill="1">
      <alignment vertical="center"/>
    </xf>
    <xf numFmtId="49" fontId="32" fillId="0" borderId="0" xfId="33" applyNumberFormat="1" applyFont="1" applyFill="1" applyBorder="1" applyAlignment="1">
      <alignment horizontal="left" vertical="center"/>
    </xf>
    <xf numFmtId="200" fontId="15" fillId="0" borderId="0" xfId="0" applyNumberFormat="1" applyFont="1" applyBorder="1">
      <alignment vertical="center"/>
    </xf>
    <xf numFmtId="201" fontId="15" fillId="0" borderId="0" xfId="0" applyNumberFormat="1" applyFont="1" applyBorder="1">
      <alignment vertical="center"/>
    </xf>
    <xf numFmtId="0" fontId="15" fillId="0" borderId="0" xfId="0" applyFont="1" applyBorder="1" applyAlignment="1">
      <alignment vertical="center" wrapText="1"/>
    </xf>
    <xf numFmtId="201" fontId="15" fillId="0" borderId="0" xfId="0" applyNumberFormat="1" applyFont="1" applyBorder="1" applyAlignment="1">
      <alignment vertical="center" wrapText="1"/>
    </xf>
    <xf numFmtId="203" fontId="52" fillId="0" borderId="0" xfId="0" applyNumberFormat="1" applyFont="1" applyBorder="1" applyAlignment="1">
      <alignment horizontal="center" vertical="center" readingOrder="1"/>
    </xf>
    <xf numFmtId="38" fontId="10" fillId="29" borderId="1" xfId="29" applyNumberFormat="1" applyFont="1" applyFill="1" applyBorder="1" applyAlignment="1">
      <alignment vertical="center"/>
    </xf>
    <xf numFmtId="38" fontId="10" fillId="41" borderId="1" xfId="29" applyNumberFormat="1" applyFont="1" applyFill="1" applyBorder="1" applyAlignment="1">
      <alignment vertical="center"/>
    </xf>
    <xf numFmtId="38" fontId="10" fillId="29" borderId="3" xfId="29" applyNumberFormat="1" applyFont="1" applyFill="1" applyBorder="1" applyAlignment="1">
      <alignment vertical="center"/>
    </xf>
    <xf numFmtId="38" fontId="10" fillId="16" borderId="41" xfId="29" applyNumberFormat="1" applyFont="1" applyFill="1" applyBorder="1" applyAlignment="1">
      <alignment vertical="center"/>
    </xf>
    <xf numFmtId="38" fontId="10" fillId="16" borderId="21" xfId="29" applyNumberFormat="1" applyFont="1" applyFill="1" applyBorder="1" applyAlignment="1">
      <alignment vertical="center"/>
    </xf>
    <xf numFmtId="38" fontId="17" fillId="3" borderId="3" xfId="29" applyNumberFormat="1" applyFont="1" applyFill="1" applyBorder="1" applyAlignment="1">
      <alignment vertical="center"/>
    </xf>
    <xf numFmtId="38" fontId="17" fillId="4" borderId="3" xfId="29" applyNumberFormat="1" applyFont="1" applyFill="1" applyBorder="1" applyAlignment="1">
      <alignment vertical="center"/>
    </xf>
    <xf numFmtId="38" fontId="17" fillId="0" borderId="101" xfId="29" applyNumberFormat="1" applyFont="1" applyFill="1" applyBorder="1" applyAlignment="1">
      <alignment vertical="center"/>
    </xf>
    <xf numFmtId="38" fontId="17" fillId="13" borderId="33" xfId="29" applyNumberFormat="1" applyFont="1" applyFill="1" applyBorder="1" applyAlignment="1">
      <alignment vertical="center"/>
    </xf>
    <xf numFmtId="38" fontId="10" fillId="16" borderId="24" xfId="29" applyNumberFormat="1" applyFont="1" applyFill="1" applyBorder="1" applyAlignment="1">
      <alignment vertical="center"/>
    </xf>
    <xf numFmtId="38" fontId="10" fillId="16" borderId="22" xfId="29" applyNumberFormat="1" applyFont="1" applyFill="1" applyBorder="1" applyAlignment="1">
      <alignment vertical="center"/>
    </xf>
    <xf numFmtId="38" fontId="10" fillId="34" borderId="1" xfId="29" applyNumberFormat="1" applyFont="1" applyFill="1" applyBorder="1" applyAlignment="1">
      <alignment vertical="center"/>
    </xf>
    <xf numFmtId="38" fontId="10" fillId="34" borderId="3" xfId="29" applyNumberFormat="1" applyFont="1" applyFill="1" applyBorder="1" applyAlignment="1">
      <alignment vertical="center"/>
    </xf>
    <xf numFmtId="40" fontId="10" fillId="11" borderId="31" xfId="29" applyNumberFormat="1" applyFont="1" applyFill="1" applyBorder="1" applyAlignment="1">
      <alignment horizontal="center" vertical="center"/>
    </xf>
    <xf numFmtId="38" fontId="17" fillId="3" borderId="20" xfId="29" applyNumberFormat="1" applyFont="1" applyFill="1" applyBorder="1" applyAlignment="1">
      <alignment vertical="center"/>
    </xf>
    <xf numFmtId="38" fontId="10" fillId="16" borderId="68" xfId="29" applyNumberFormat="1" applyFont="1" applyFill="1" applyBorder="1" applyAlignment="1">
      <alignment vertical="center"/>
    </xf>
    <xf numFmtId="38" fontId="10" fillId="16" borderId="83" xfId="29" applyNumberFormat="1" applyFont="1" applyFill="1" applyBorder="1" applyAlignment="1">
      <alignment vertical="center"/>
    </xf>
    <xf numFmtId="38" fontId="10" fillId="34" borderId="20" xfId="29" applyNumberFormat="1" applyFont="1" applyFill="1" applyBorder="1" applyAlignment="1">
      <alignment vertical="center"/>
    </xf>
    <xf numFmtId="38" fontId="17" fillId="9" borderId="20" xfId="29" applyNumberFormat="1" applyFont="1" applyFill="1" applyBorder="1" applyAlignment="1">
      <alignment vertical="center"/>
    </xf>
    <xf numFmtId="38" fontId="17" fillId="36" borderId="20" xfId="29" applyNumberFormat="1" applyFont="1" applyFill="1" applyBorder="1" applyAlignment="1">
      <alignment vertical="center"/>
    </xf>
    <xf numFmtId="38" fontId="17" fillId="10" borderId="20" xfId="29" applyNumberFormat="1" applyFont="1" applyFill="1" applyBorder="1" applyAlignment="1">
      <alignment vertical="center"/>
    </xf>
    <xf numFmtId="38" fontId="17" fillId="4" borderId="20" xfId="29" applyNumberFormat="1" applyFont="1" applyFill="1" applyBorder="1" applyAlignment="1">
      <alignment vertical="center"/>
    </xf>
    <xf numFmtId="38" fontId="17" fillId="18" borderId="31" xfId="29" applyNumberFormat="1" applyFont="1" applyFill="1" applyBorder="1" applyAlignment="1">
      <alignment vertical="center"/>
    </xf>
    <xf numFmtId="38" fontId="17" fillId="0" borderId="52" xfId="29" applyNumberFormat="1" applyFont="1" applyFill="1" applyBorder="1" applyAlignment="1">
      <alignment vertical="center"/>
    </xf>
    <xf numFmtId="0" fontId="39" fillId="0" borderId="0" xfId="33" applyFont="1" applyFill="1" applyAlignment="1"/>
    <xf numFmtId="0" fontId="39" fillId="0" borderId="0" xfId="33" applyFont="1" applyFill="1"/>
    <xf numFmtId="0" fontId="40" fillId="0" borderId="0" xfId="33" applyFont="1" applyFill="1"/>
    <xf numFmtId="0" fontId="7" fillId="35" borderId="0" xfId="28" applyFill="1" applyAlignment="1" applyProtection="1">
      <alignment vertical="center"/>
    </xf>
    <xf numFmtId="0" fontId="0" fillId="35" borderId="0" xfId="0" applyFill="1">
      <alignment vertical="center"/>
    </xf>
    <xf numFmtId="0" fontId="15" fillId="35" borderId="0" xfId="0" applyFont="1" applyFill="1">
      <alignment vertical="center"/>
    </xf>
    <xf numFmtId="49" fontId="32" fillId="35" borderId="0" xfId="33" applyNumberFormat="1" applyFont="1" applyFill="1" applyBorder="1" applyAlignment="1">
      <alignment horizontal="left" vertical="center"/>
    </xf>
    <xf numFmtId="0" fontId="15" fillId="35" borderId="66" xfId="0" applyFont="1" applyFill="1" applyBorder="1">
      <alignment vertical="center"/>
    </xf>
    <xf numFmtId="0" fontId="49" fillId="35" borderId="66" xfId="0" applyFont="1" applyFill="1" applyBorder="1" applyAlignment="1">
      <alignment horizontal="left" vertical="top" wrapText="1"/>
    </xf>
    <xf numFmtId="0" fontId="15" fillId="35" borderId="0" xfId="0" applyFont="1" applyFill="1" applyBorder="1">
      <alignment vertical="center"/>
    </xf>
    <xf numFmtId="202" fontId="15" fillId="35" borderId="0" xfId="0" applyNumberFormat="1" applyFont="1" applyFill="1" applyBorder="1">
      <alignment vertical="center"/>
    </xf>
    <xf numFmtId="0" fontId="15" fillId="35" borderId="86" xfId="0" applyFont="1" applyFill="1" applyBorder="1">
      <alignment vertical="center"/>
    </xf>
    <xf numFmtId="0" fontId="15" fillId="19" borderId="0" xfId="0" applyFont="1" applyFill="1">
      <alignment vertical="center"/>
    </xf>
    <xf numFmtId="0" fontId="0" fillId="19" borderId="0" xfId="0" applyFill="1">
      <alignment vertical="center"/>
    </xf>
    <xf numFmtId="0" fontId="15" fillId="19" borderId="66" xfId="0" applyFont="1" applyFill="1" applyBorder="1">
      <alignment vertical="center"/>
    </xf>
    <xf numFmtId="0" fontId="15" fillId="19" borderId="66" xfId="0" applyFont="1" applyFill="1" applyBorder="1" applyAlignment="1">
      <alignment vertical="center" wrapText="1"/>
    </xf>
    <xf numFmtId="201" fontId="15" fillId="19" borderId="66" xfId="0" applyNumberFormat="1" applyFont="1" applyFill="1" applyBorder="1" applyAlignment="1">
      <alignment vertical="center" wrapText="1"/>
    </xf>
    <xf numFmtId="0" fontId="15" fillId="42" borderId="0" xfId="0" applyFont="1" applyFill="1">
      <alignment vertical="center"/>
    </xf>
    <xf numFmtId="0" fontId="0" fillId="42" borderId="0" xfId="0" applyFill="1">
      <alignment vertical="center"/>
    </xf>
    <xf numFmtId="0" fontId="15" fillId="42" borderId="66" xfId="0" applyFont="1" applyFill="1" applyBorder="1">
      <alignment vertical="center"/>
    </xf>
    <xf numFmtId="0" fontId="15" fillId="42" borderId="66" xfId="0" applyFont="1" applyFill="1" applyBorder="1" applyAlignment="1">
      <alignment vertical="center" wrapText="1"/>
    </xf>
    <xf numFmtId="201" fontId="15" fillId="42" borderId="66" xfId="0" applyNumberFormat="1" applyFont="1" applyFill="1" applyBorder="1" applyAlignment="1">
      <alignment vertical="center" wrapText="1"/>
    </xf>
    <xf numFmtId="0" fontId="7" fillId="21" borderId="0" xfId="28" quotePrefix="1" applyFill="1" applyAlignment="1" applyProtection="1">
      <alignment vertical="center"/>
    </xf>
    <xf numFmtId="0" fontId="0" fillId="21" borderId="0" xfId="0" applyFill="1">
      <alignment vertical="center"/>
    </xf>
    <xf numFmtId="0" fontId="15" fillId="21" borderId="0" xfId="0" applyFont="1" applyFill="1">
      <alignment vertical="center"/>
    </xf>
    <xf numFmtId="200" fontId="15" fillId="21" borderId="0" xfId="0" applyNumberFormat="1" applyFont="1" applyFill="1">
      <alignment vertical="center"/>
    </xf>
    <xf numFmtId="0" fontId="39" fillId="21" borderId="0" xfId="33" applyFont="1" applyFill="1" applyAlignment="1">
      <alignment wrapText="1"/>
    </xf>
    <xf numFmtId="0" fontId="15" fillId="21" borderId="86" xfId="0" applyFont="1" applyFill="1" applyBorder="1">
      <alignment vertical="center"/>
    </xf>
    <xf numFmtId="200" fontId="15" fillId="21" borderId="86" xfId="0" applyNumberFormat="1" applyFont="1" applyFill="1" applyBorder="1">
      <alignment vertical="center"/>
    </xf>
    <xf numFmtId="0" fontId="15" fillId="21" borderId="0" xfId="0" applyFont="1" applyFill="1" applyBorder="1">
      <alignment vertical="center"/>
    </xf>
    <xf numFmtId="200" fontId="15" fillId="21" borderId="0" xfId="0" applyNumberFormat="1" applyFont="1" applyFill="1" applyBorder="1">
      <alignment vertical="center"/>
    </xf>
    <xf numFmtId="0" fontId="39" fillId="21" borderId="0" xfId="33" applyFont="1" applyFill="1"/>
    <xf numFmtId="0" fontId="40" fillId="21" borderId="0" xfId="33" applyFont="1" applyFill="1" applyAlignment="1">
      <alignment wrapText="1"/>
    </xf>
    <xf numFmtId="201" fontId="15" fillId="19" borderId="0" xfId="0" applyNumberFormat="1" applyFont="1" applyFill="1" applyBorder="1">
      <alignment vertical="center"/>
    </xf>
    <xf numFmtId="0" fontId="57" fillId="19" borderId="0" xfId="33" applyFont="1" applyFill="1" applyAlignment="1">
      <alignment vertical="top" wrapText="1"/>
    </xf>
    <xf numFmtId="0" fontId="56" fillId="0" borderId="0" xfId="33" applyFont="1" applyFill="1" applyAlignment="1"/>
    <xf numFmtId="0" fontId="56" fillId="0" borderId="0" xfId="33" applyFont="1" applyFill="1" applyAlignment="1">
      <alignment vertical="top" wrapText="1"/>
    </xf>
    <xf numFmtId="0" fontId="7" fillId="19" borderId="0" xfId="28" applyFill="1" applyAlignment="1" applyProtection="1">
      <alignment vertical="center"/>
    </xf>
    <xf numFmtId="0" fontId="45" fillId="19" borderId="0" xfId="0" applyFont="1" applyFill="1" applyAlignment="1">
      <alignment vertical="center" wrapText="1"/>
    </xf>
    <xf numFmtId="0" fontId="15" fillId="19" borderId="86" xfId="0" applyFont="1" applyFill="1" applyBorder="1">
      <alignment vertical="center"/>
    </xf>
    <xf numFmtId="201" fontId="15" fillId="19" borderId="86" xfId="0" applyNumberFormat="1" applyFont="1" applyFill="1" applyBorder="1">
      <alignment vertical="center"/>
    </xf>
    <xf numFmtId="0" fontId="39" fillId="19" borderId="0" xfId="0" applyFont="1" applyFill="1" applyAlignment="1">
      <alignment vertical="center" wrapText="1"/>
    </xf>
    <xf numFmtId="0" fontId="15" fillId="19" borderId="0" xfId="0" applyFont="1" applyFill="1" applyBorder="1">
      <alignment vertical="center"/>
    </xf>
    <xf numFmtId="0" fontId="45" fillId="19" borderId="0" xfId="0" applyFont="1" applyFill="1">
      <alignment vertical="center"/>
    </xf>
    <xf numFmtId="0" fontId="15" fillId="21" borderId="66" xfId="0" applyFont="1" applyFill="1" applyBorder="1" applyAlignment="1">
      <alignment vertical="center" wrapText="1"/>
    </xf>
    <xf numFmtId="201" fontId="15" fillId="21" borderId="66" xfId="0" applyNumberFormat="1" applyFont="1" applyFill="1" applyBorder="1" applyAlignment="1">
      <alignment vertical="center" wrapText="1"/>
    </xf>
    <xf numFmtId="0" fontId="7" fillId="43" borderId="0" xfId="28" applyFill="1" applyAlignment="1" applyProtection="1">
      <alignment vertical="center"/>
    </xf>
    <xf numFmtId="0" fontId="0" fillId="43" borderId="0" xfId="0" applyFill="1">
      <alignment vertical="center"/>
    </xf>
    <xf numFmtId="0" fontId="15" fillId="43" borderId="0" xfId="0" applyFont="1" applyFill="1">
      <alignment vertical="center"/>
    </xf>
    <xf numFmtId="201" fontId="15" fillId="43" borderId="0" xfId="0" applyNumberFormat="1" applyFont="1" applyFill="1">
      <alignment vertical="center"/>
    </xf>
    <xf numFmtId="0" fontId="15" fillId="43" borderId="66" xfId="0" applyFont="1" applyFill="1" applyBorder="1">
      <alignment vertical="center"/>
    </xf>
    <xf numFmtId="0" fontId="15" fillId="43" borderId="66" xfId="0" applyFont="1" applyFill="1" applyBorder="1" applyAlignment="1">
      <alignment vertical="center" wrapText="1"/>
    </xf>
    <xf numFmtId="201" fontId="15" fillId="43" borderId="66" xfId="0" applyNumberFormat="1" applyFont="1" applyFill="1" applyBorder="1" applyAlignment="1">
      <alignment vertical="center" wrapText="1"/>
    </xf>
    <xf numFmtId="0" fontId="22" fillId="43" borderId="0" xfId="33" applyFont="1" applyFill="1"/>
    <xf numFmtId="0" fontId="15" fillId="43" borderId="86" xfId="0" applyFont="1" applyFill="1" applyBorder="1">
      <alignment vertical="center"/>
    </xf>
    <xf numFmtId="201" fontId="15" fillId="43" borderId="86" xfId="0" applyNumberFormat="1" applyFont="1" applyFill="1" applyBorder="1">
      <alignment vertical="center"/>
    </xf>
    <xf numFmtId="0" fontId="22" fillId="43" borderId="0" xfId="33" applyFont="1" applyFill="1" applyAlignment="1">
      <alignment wrapText="1"/>
    </xf>
    <xf numFmtId="177" fontId="10" fillId="27" borderId="9" xfId="33" applyNumberFormat="1" applyFont="1" applyFill="1" applyBorder="1" applyAlignment="1">
      <alignment vertical="center"/>
    </xf>
    <xf numFmtId="38" fontId="10" fillId="8" borderId="1" xfId="29" applyNumberFormat="1" applyFont="1" applyFill="1" applyBorder="1" applyAlignment="1">
      <alignment horizontal="right" vertical="center"/>
    </xf>
    <xf numFmtId="38" fontId="10" fillId="33" borderId="1" xfId="29" applyNumberFormat="1" applyFont="1" applyFill="1" applyBorder="1" applyAlignment="1">
      <alignment horizontal="right" vertical="center"/>
    </xf>
    <xf numFmtId="179" fontId="10" fillId="33" borderId="1" xfId="26" applyNumberFormat="1" applyFont="1" applyFill="1" applyBorder="1" applyAlignment="1">
      <alignment vertical="center"/>
    </xf>
    <xf numFmtId="10" fontId="10" fillId="33" borderId="1" xfId="26" applyNumberFormat="1" applyFont="1" applyFill="1" applyBorder="1" applyAlignment="1">
      <alignment vertical="center"/>
    </xf>
    <xf numFmtId="38" fontId="10" fillId="21" borderId="1" xfId="29" applyNumberFormat="1" applyFont="1" applyFill="1" applyBorder="1" applyAlignment="1">
      <alignment horizontal="right" vertical="center"/>
    </xf>
    <xf numFmtId="10" fontId="10" fillId="21" borderId="1" xfId="26" applyNumberFormat="1" applyFont="1" applyFill="1" applyBorder="1" applyAlignment="1">
      <alignment vertical="center"/>
    </xf>
    <xf numFmtId="38" fontId="10" fillId="21" borderId="1" xfId="29" applyFont="1" applyFill="1" applyBorder="1" applyAlignment="1">
      <alignment horizontal="right" vertical="center"/>
    </xf>
    <xf numFmtId="38" fontId="10" fillId="33" borderId="1" xfId="29" applyFont="1" applyFill="1" applyBorder="1" applyAlignment="1">
      <alignment horizontal="right" vertical="center"/>
    </xf>
    <xf numFmtId="204" fontId="10" fillId="8" borderId="1" xfId="26" applyNumberFormat="1" applyFont="1" applyFill="1" applyBorder="1" applyAlignment="1">
      <alignment horizontal="right" vertical="center"/>
    </xf>
    <xf numFmtId="207" fontId="10" fillId="8" borderId="1" xfId="26" applyNumberFormat="1" applyFont="1" applyFill="1" applyBorder="1" applyAlignment="1">
      <alignment vertical="center"/>
    </xf>
    <xf numFmtId="177" fontId="48" fillId="8" borderId="1" xfId="33" applyNumberFormat="1" applyFont="1" applyFill="1" applyBorder="1" applyAlignment="1">
      <alignment vertical="center"/>
    </xf>
    <xf numFmtId="183" fontId="48" fillId="8" borderId="1" xfId="33" applyNumberFormat="1" applyFont="1" applyFill="1" applyBorder="1" applyAlignment="1">
      <alignment vertical="center"/>
    </xf>
    <xf numFmtId="183" fontId="10" fillId="8" borderId="51" xfId="33" applyNumberFormat="1" applyFont="1" applyFill="1" applyBorder="1" applyAlignment="1">
      <alignment vertical="center"/>
    </xf>
    <xf numFmtId="187" fontId="10" fillId="8" borderId="1" xfId="26" applyNumberFormat="1" applyFont="1" applyFill="1" applyBorder="1" applyAlignment="1">
      <alignment vertical="center"/>
    </xf>
    <xf numFmtId="187" fontId="10" fillId="27" borderId="1" xfId="26" applyNumberFormat="1" applyFont="1" applyFill="1" applyBorder="1" applyAlignment="1">
      <alignment vertical="center"/>
    </xf>
    <xf numFmtId="187" fontId="10" fillId="39" borderId="1" xfId="26" applyNumberFormat="1" applyFont="1" applyFill="1" applyBorder="1" applyAlignment="1">
      <alignment horizontal="right" vertical="center"/>
    </xf>
    <xf numFmtId="187" fontId="10" fillId="33" borderId="4" xfId="26" applyNumberFormat="1" applyFont="1" applyFill="1" applyBorder="1" applyAlignment="1">
      <alignment vertical="center"/>
    </xf>
    <xf numFmtId="187" fontId="10" fillId="27" borderId="9" xfId="26" applyNumberFormat="1" applyFont="1" applyFill="1" applyBorder="1" applyAlignment="1">
      <alignment vertical="center"/>
    </xf>
    <xf numFmtId="0" fontId="46" fillId="27" borderId="0" xfId="32" applyFont="1" applyFill="1"/>
    <xf numFmtId="0" fontId="10" fillId="8" borderId="1" xfId="33" applyFont="1" applyFill="1" applyBorder="1" applyAlignment="1">
      <alignment vertical="center"/>
    </xf>
    <xf numFmtId="0" fontId="10" fillId="8" borderId="9" xfId="33" applyFont="1" applyFill="1" applyBorder="1" applyAlignment="1">
      <alignment vertical="center"/>
    </xf>
    <xf numFmtId="0" fontId="10" fillId="8" borderId="4" xfId="33" applyFont="1" applyFill="1" applyBorder="1" applyAlignment="1">
      <alignment vertical="center"/>
    </xf>
    <xf numFmtId="0" fontId="10" fillId="8" borderId="1" xfId="33" applyFont="1" applyFill="1" applyBorder="1"/>
    <xf numFmtId="0" fontId="46" fillId="8" borderId="0" xfId="33" applyFont="1" applyFill="1" applyAlignment="1">
      <alignment vertical="center"/>
    </xf>
    <xf numFmtId="0" fontId="46" fillId="27" borderId="0" xfId="33" applyFont="1" applyFill="1" applyAlignment="1">
      <alignment vertical="center"/>
    </xf>
    <xf numFmtId="0" fontId="10" fillId="8" borderId="0" xfId="33" applyFont="1" applyFill="1" applyBorder="1" applyAlignment="1">
      <alignment vertical="center" wrapText="1"/>
    </xf>
    <xf numFmtId="0" fontId="15" fillId="27" borderId="0" xfId="33" applyFont="1" applyFill="1"/>
    <xf numFmtId="0" fontId="15" fillId="8" borderId="0" xfId="33" applyFont="1" applyFill="1"/>
    <xf numFmtId="180" fontId="28" fillId="8" borderId="0" xfId="33" applyNumberFormat="1" applyFont="1" applyFill="1"/>
    <xf numFmtId="0" fontId="50" fillId="8" borderId="0" xfId="33" applyFont="1" applyFill="1"/>
    <xf numFmtId="0" fontId="10" fillId="8" borderId="74" xfId="33" applyFont="1" applyFill="1" applyBorder="1" applyAlignment="1">
      <alignment vertical="center"/>
    </xf>
    <xf numFmtId="0" fontId="10" fillId="8" borderId="76" xfId="33" applyFont="1" applyFill="1" applyBorder="1" applyAlignment="1">
      <alignment vertical="center"/>
    </xf>
    <xf numFmtId="180" fontId="15" fillId="27" borderId="0" xfId="33" applyNumberFormat="1" applyFont="1" applyFill="1"/>
    <xf numFmtId="0" fontId="26" fillId="8" borderId="0" xfId="33" applyFont="1" applyFill="1"/>
    <xf numFmtId="0" fontId="15" fillId="27" borderId="0" xfId="33" applyFont="1" applyFill="1" applyAlignment="1"/>
    <xf numFmtId="0" fontId="61" fillId="8" borderId="0" xfId="33" applyFont="1" applyFill="1" applyAlignment="1">
      <alignment vertical="center"/>
    </xf>
    <xf numFmtId="0" fontId="62" fillId="11" borderId="28" xfId="33" applyFont="1" applyFill="1" applyBorder="1" applyAlignment="1">
      <alignment vertical="center"/>
    </xf>
    <xf numFmtId="0" fontId="17" fillId="11" borderId="30" xfId="33" applyFont="1" applyFill="1" applyBorder="1" applyAlignment="1">
      <alignment horizontal="left" vertical="center"/>
    </xf>
    <xf numFmtId="0" fontId="10" fillId="11" borderId="29" xfId="33" applyFont="1" applyFill="1" applyBorder="1" applyAlignment="1">
      <alignment vertical="center"/>
    </xf>
    <xf numFmtId="0" fontId="17" fillId="19" borderId="35" xfId="33" applyFont="1" applyFill="1" applyBorder="1" applyAlignment="1">
      <alignment vertical="center"/>
    </xf>
    <xf numFmtId="0" fontId="17" fillId="19" borderId="19" xfId="33" applyFont="1" applyFill="1" applyBorder="1" applyAlignment="1">
      <alignment vertical="center"/>
    </xf>
    <xf numFmtId="0" fontId="10" fillId="3" borderId="19" xfId="33" applyFont="1" applyFill="1" applyBorder="1" applyAlignment="1">
      <alignment vertical="center"/>
    </xf>
    <xf numFmtId="0" fontId="10" fillId="19" borderId="42" xfId="33" applyFont="1" applyFill="1" applyBorder="1" applyAlignment="1">
      <alignment vertical="center"/>
    </xf>
    <xf numFmtId="0" fontId="10" fillId="19" borderId="4" xfId="33" applyFont="1" applyFill="1" applyBorder="1" applyAlignment="1">
      <alignment vertical="center"/>
    </xf>
    <xf numFmtId="38" fontId="10" fillId="26" borderId="1" xfId="29" applyNumberFormat="1" applyFont="1" applyFill="1" applyBorder="1" applyAlignment="1">
      <alignment horizontal="right" vertical="center"/>
    </xf>
    <xf numFmtId="0" fontId="17" fillId="9" borderId="35" xfId="33" applyFont="1" applyFill="1" applyBorder="1" applyAlignment="1">
      <alignment vertical="center"/>
    </xf>
    <xf numFmtId="0" fontId="10" fillId="9" borderId="19" xfId="33" applyFont="1" applyFill="1" applyBorder="1" applyAlignment="1">
      <alignment vertical="center"/>
    </xf>
    <xf numFmtId="0" fontId="10" fillId="8" borderId="42" xfId="33" applyFont="1" applyFill="1" applyBorder="1" applyAlignment="1">
      <alignment vertical="center"/>
    </xf>
    <xf numFmtId="0" fontId="17" fillId="36" borderId="35" xfId="33" applyFont="1" applyFill="1" applyBorder="1" applyAlignment="1">
      <alignment vertical="center"/>
    </xf>
    <xf numFmtId="0" fontId="17" fillId="10" borderId="35" xfId="33" applyFont="1" applyFill="1" applyBorder="1" applyAlignment="1">
      <alignment vertical="center"/>
    </xf>
    <xf numFmtId="0" fontId="10" fillId="10" borderId="19" xfId="33" applyFont="1" applyFill="1" applyBorder="1" applyAlignment="1">
      <alignment vertical="center"/>
    </xf>
    <xf numFmtId="0" fontId="17" fillId="4" borderId="35" xfId="33" applyFont="1" applyFill="1" applyBorder="1" applyAlignment="1">
      <alignment vertical="center"/>
    </xf>
    <xf numFmtId="0" fontId="10" fillId="19" borderId="20" xfId="33" applyFont="1" applyFill="1" applyBorder="1" applyAlignment="1">
      <alignment vertical="center"/>
    </xf>
    <xf numFmtId="0" fontId="17" fillId="12" borderId="34" xfId="33" applyFont="1" applyFill="1" applyBorder="1" applyAlignment="1">
      <alignment vertical="center"/>
    </xf>
    <xf numFmtId="0" fontId="17" fillId="12" borderId="31" xfId="33" applyFont="1" applyFill="1" applyBorder="1" applyAlignment="1">
      <alignment vertical="center"/>
    </xf>
    <xf numFmtId="0" fontId="10" fillId="27" borderId="81" xfId="33" applyFont="1" applyFill="1" applyBorder="1" applyAlignment="1">
      <alignment vertical="center"/>
    </xf>
    <xf numFmtId="0" fontId="10" fillId="27" borderId="82" xfId="33" applyFont="1" applyFill="1" applyBorder="1" applyAlignment="1">
      <alignment vertical="center"/>
    </xf>
    <xf numFmtId="0" fontId="17" fillId="37" borderId="30" xfId="33" applyFont="1" applyFill="1" applyBorder="1" applyAlignment="1">
      <alignment vertical="center"/>
    </xf>
    <xf numFmtId="0" fontId="10" fillId="33" borderId="19" xfId="33" applyFont="1" applyFill="1" applyBorder="1" applyAlignment="1">
      <alignment vertical="center"/>
    </xf>
    <xf numFmtId="0" fontId="17" fillId="11" borderId="31" xfId="33" applyFont="1" applyFill="1" applyBorder="1" applyAlignment="1">
      <alignment horizontal="center" vertical="center"/>
    </xf>
    <xf numFmtId="0" fontId="17" fillId="19" borderId="66" xfId="33" applyFont="1" applyFill="1" applyBorder="1" applyAlignment="1">
      <alignment vertical="center"/>
    </xf>
    <xf numFmtId="0" fontId="10" fillId="3" borderId="20" xfId="33" applyFont="1" applyFill="1" applyBorder="1" applyAlignment="1">
      <alignment vertical="center" wrapText="1"/>
    </xf>
    <xf numFmtId="0" fontId="10" fillId="8" borderId="42" xfId="33" applyFont="1" applyFill="1" applyBorder="1" applyAlignment="1">
      <alignment vertical="center" wrapText="1"/>
    </xf>
    <xf numFmtId="0" fontId="10" fillId="8" borderId="69" xfId="33" applyFont="1" applyFill="1" applyBorder="1" applyAlignment="1">
      <alignment vertical="center" wrapText="1"/>
    </xf>
    <xf numFmtId="0" fontId="17" fillId="9" borderId="66" xfId="33" applyFont="1" applyFill="1" applyBorder="1" applyAlignment="1">
      <alignment vertical="center"/>
    </xf>
    <xf numFmtId="0" fontId="10" fillId="9" borderId="39" xfId="33" applyFont="1" applyFill="1" applyBorder="1" applyAlignment="1">
      <alignment vertical="center" wrapText="1"/>
    </xf>
    <xf numFmtId="0" fontId="10" fillId="8" borderId="18" xfId="33" applyFont="1" applyFill="1" applyBorder="1" applyAlignment="1">
      <alignment vertical="center" wrapText="1"/>
    </xf>
    <xf numFmtId="0" fontId="17" fillId="36" borderId="66" xfId="33" applyFont="1" applyFill="1" applyBorder="1" applyAlignment="1">
      <alignment vertical="center"/>
    </xf>
    <xf numFmtId="0" fontId="10" fillId="36" borderId="39" xfId="33" applyFont="1" applyFill="1" applyBorder="1" applyAlignment="1">
      <alignment vertical="center" wrapText="1"/>
    </xf>
    <xf numFmtId="0" fontId="17" fillId="10" borderId="66" xfId="33" applyFont="1" applyFill="1" applyBorder="1" applyAlignment="1">
      <alignment vertical="center"/>
    </xf>
    <xf numFmtId="0" fontId="17" fillId="10" borderId="20" xfId="33" applyFont="1" applyFill="1" applyBorder="1" applyAlignment="1">
      <alignment vertical="center" wrapText="1"/>
    </xf>
    <xf numFmtId="0" fontId="17" fillId="10" borderId="19" xfId="33" applyFont="1" applyFill="1" applyBorder="1" applyAlignment="1">
      <alignment vertical="center"/>
    </xf>
    <xf numFmtId="0" fontId="17" fillId="4" borderId="80" xfId="33" applyFont="1" applyFill="1" applyBorder="1" applyAlignment="1">
      <alignment vertical="center"/>
    </xf>
    <xf numFmtId="0" fontId="17" fillId="4" borderId="66" xfId="33" applyFont="1" applyFill="1" applyBorder="1" applyAlignment="1">
      <alignment vertical="center"/>
    </xf>
    <xf numFmtId="0" fontId="10" fillId="19" borderId="35" xfId="33" applyFont="1" applyFill="1" applyBorder="1" applyAlignment="1">
      <alignment vertical="center"/>
    </xf>
    <xf numFmtId="0" fontId="17" fillId="12" borderId="31" xfId="33" applyFont="1" applyFill="1" applyBorder="1" applyAlignment="1">
      <alignment vertical="center" wrapText="1"/>
    </xf>
    <xf numFmtId="0" fontId="10" fillId="27" borderId="63" xfId="33" applyFont="1" applyFill="1" applyBorder="1" applyAlignment="1">
      <alignment vertical="center"/>
    </xf>
    <xf numFmtId="0" fontId="10" fillId="27" borderId="89" xfId="33" applyFont="1" applyFill="1" applyBorder="1" applyAlignment="1">
      <alignment vertical="center"/>
    </xf>
    <xf numFmtId="0" fontId="10" fillId="27" borderId="52" xfId="33" applyFont="1" applyFill="1" applyBorder="1" applyAlignment="1">
      <alignment vertical="center" wrapText="1"/>
    </xf>
    <xf numFmtId="0" fontId="10" fillId="5" borderId="1" xfId="33" applyFont="1" applyFill="1" applyBorder="1" applyAlignment="1">
      <alignment horizontal="left" vertical="center"/>
    </xf>
    <xf numFmtId="0" fontId="48" fillId="8" borderId="1" xfId="33" applyFont="1" applyFill="1" applyBorder="1" applyAlignment="1">
      <alignment vertical="center"/>
    </xf>
    <xf numFmtId="0" fontId="65" fillId="8" borderId="0" xfId="33" applyFont="1" applyFill="1" applyAlignment="1">
      <alignment vertical="center"/>
    </xf>
    <xf numFmtId="0" fontId="65" fillId="27" borderId="0" xfId="33" applyFont="1" applyFill="1" applyAlignment="1">
      <alignment vertical="center"/>
    </xf>
    <xf numFmtId="0" fontId="35" fillId="8" borderId="0" xfId="33" applyFont="1" applyFill="1" applyAlignment="1">
      <alignment horizontal="center" vertical="center"/>
    </xf>
    <xf numFmtId="0" fontId="10" fillId="3" borderId="20" xfId="33" applyFont="1" applyFill="1" applyBorder="1" applyAlignment="1">
      <alignment vertical="center"/>
    </xf>
    <xf numFmtId="0" fontId="10" fillId="8" borderId="11" xfId="33" applyFont="1" applyFill="1" applyBorder="1" applyAlignment="1">
      <alignment vertical="center"/>
    </xf>
    <xf numFmtId="0" fontId="10" fillId="9" borderId="39" xfId="33" applyFont="1" applyFill="1" applyBorder="1" applyAlignment="1">
      <alignment vertical="center"/>
    </xf>
    <xf numFmtId="0" fontId="10" fillId="8" borderId="36" xfId="33" applyFont="1" applyFill="1" applyBorder="1" applyAlignment="1">
      <alignment vertical="center"/>
    </xf>
    <xf numFmtId="0" fontId="10" fillId="8" borderId="18" xfId="33" applyFont="1" applyFill="1" applyBorder="1" applyAlignment="1">
      <alignment vertical="center"/>
    </xf>
    <xf numFmtId="0" fontId="10" fillId="9" borderId="42" xfId="33" applyFont="1" applyFill="1" applyBorder="1" applyAlignment="1">
      <alignment vertical="center"/>
    </xf>
    <xf numFmtId="0" fontId="10" fillId="36" borderId="39" xfId="33" applyFont="1" applyFill="1" applyBorder="1" applyAlignment="1">
      <alignment vertical="center"/>
    </xf>
    <xf numFmtId="0" fontId="17" fillId="10" borderId="20" xfId="33" applyFont="1" applyFill="1" applyBorder="1" applyAlignment="1">
      <alignment vertical="center"/>
    </xf>
    <xf numFmtId="0" fontId="17" fillId="37" borderId="49" xfId="33" applyFont="1" applyFill="1" applyBorder="1" applyAlignment="1">
      <alignment vertical="center"/>
    </xf>
    <xf numFmtId="0" fontId="10" fillId="27" borderId="52" xfId="33" applyFont="1" applyFill="1" applyBorder="1" applyAlignment="1">
      <alignment vertical="center"/>
    </xf>
    <xf numFmtId="0" fontId="10" fillId="27" borderId="0" xfId="33" applyFont="1" applyFill="1" applyAlignment="1"/>
    <xf numFmtId="0" fontId="60" fillId="8" borderId="0" xfId="32" applyFont="1" applyFill="1" applyAlignment="1">
      <alignment vertical="center"/>
    </xf>
    <xf numFmtId="0" fontId="10" fillId="8" borderId="11" xfId="33" applyFont="1" applyFill="1" applyBorder="1" applyAlignment="1">
      <alignment vertical="center" wrapText="1"/>
    </xf>
    <xf numFmtId="0" fontId="10" fillId="23" borderId="27" xfId="33" applyFont="1" applyFill="1" applyBorder="1" applyAlignment="1">
      <alignment vertical="center"/>
    </xf>
    <xf numFmtId="0" fontId="10" fillId="23" borderId="20" xfId="33" applyFont="1" applyFill="1" applyBorder="1" applyAlignment="1">
      <alignment horizontal="center" vertical="center"/>
    </xf>
    <xf numFmtId="0" fontId="10" fillId="19" borderId="19" xfId="33" applyFont="1" applyFill="1" applyBorder="1" applyAlignment="1">
      <alignment vertical="center"/>
    </xf>
    <xf numFmtId="0" fontId="10" fillId="20" borderId="35" xfId="33" applyFont="1" applyFill="1" applyBorder="1" applyAlignment="1">
      <alignment vertical="center"/>
    </xf>
    <xf numFmtId="0" fontId="10" fillId="20" borderId="39" xfId="33" applyFont="1" applyFill="1" applyBorder="1" applyAlignment="1">
      <alignment vertical="center"/>
    </xf>
    <xf numFmtId="0" fontId="10" fillId="20" borderId="42" xfId="33" applyFont="1" applyFill="1" applyBorder="1" applyAlignment="1">
      <alignment vertical="center"/>
    </xf>
    <xf numFmtId="0" fontId="10" fillId="20" borderId="19" xfId="33" applyFont="1" applyFill="1" applyBorder="1" applyAlignment="1">
      <alignment vertical="center"/>
    </xf>
    <xf numFmtId="0" fontId="10" fillId="20" borderId="4" xfId="33" applyFont="1" applyFill="1" applyBorder="1" applyAlignment="1">
      <alignment vertical="center"/>
    </xf>
    <xf numFmtId="0" fontId="10" fillId="21" borderId="19" xfId="33" applyFont="1" applyFill="1" applyBorder="1" applyAlignment="1">
      <alignment vertical="center"/>
    </xf>
    <xf numFmtId="0" fontId="10" fillId="21" borderId="68" xfId="33" applyFont="1" applyFill="1" applyBorder="1" applyAlignment="1">
      <alignment vertical="center"/>
    </xf>
    <xf numFmtId="0" fontId="10" fillId="21" borderId="42" xfId="33" applyFont="1" applyFill="1" applyBorder="1" applyAlignment="1">
      <alignment vertical="center"/>
    </xf>
    <xf numFmtId="0" fontId="10" fillId="21" borderId="4" xfId="33" applyFont="1" applyFill="1" applyBorder="1" applyAlignment="1">
      <alignment vertical="center"/>
    </xf>
    <xf numFmtId="0" fontId="10" fillId="33" borderId="68" xfId="33" applyFont="1" applyFill="1" applyBorder="1" applyAlignment="1">
      <alignment vertical="center"/>
    </xf>
    <xf numFmtId="0" fontId="38" fillId="8" borderId="9" xfId="33" applyFont="1" applyFill="1" applyBorder="1" applyAlignment="1">
      <alignment vertical="center"/>
    </xf>
    <xf numFmtId="0" fontId="10" fillId="22" borderId="37" xfId="33" applyFont="1" applyFill="1" applyBorder="1" applyAlignment="1">
      <alignment vertical="center"/>
    </xf>
    <xf numFmtId="0" fontId="10" fillId="20" borderId="68" xfId="33" applyFont="1" applyFill="1" applyBorder="1" applyAlignment="1">
      <alignment vertical="center"/>
    </xf>
    <xf numFmtId="0" fontId="10" fillId="27" borderId="0" xfId="0" applyFont="1" applyFill="1" applyAlignment="1">
      <alignment horizontal="right" vertical="center"/>
    </xf>
    <xf numFmtId="0" fontId="10" fillId="0" borderId="0" xfId="0" applyFont="1" applyFill="1">
      <alignment vertical="center"/>
    </xf>
    <xf numFmtId="0" fontId="67" fillId="27" borderId="0" xfId="28" applyFont="1" applyFill="1" applyAlignment="1" applyProtection="1">
      <alignment horizontal="right" vertical="center"/>
    </xf>
    <xf numFmtId="0" fontId="10" fillId="27" borderId="1" xfId="0" applyFont="1" applyFill="1" applyBorder="1" applyAlignment="1">
      <alignment vertical="center" wrapText="1"/>
    </xf>
    <xf numFmtId="0" fontId="63" fillId="27" borderId="0" xfId="34" applyFont="1" applyFill="1" applyBorder="1" applyAlignment="1">
      <alignment vertical="center"/>
    </xf>
    <xf numFmtId="0" fontId="63" fillId="27" borderId="0" xfId="34" applyFont="1" applyFill="1">
      <alignment vertical="center"/>
    </xf>
    <xf numFmtId="0" fontId="29" fillId="27" borderId="0" xfId="0" applyFont="1" applyFill="1">
      <alignment vertical="center"/>
    </xf>
    <xf numFmtId="0" fontId="63" fillId="27" borderId="1" xfId="34" applyFont="1" applyFill="1" applyBorder="1" applyAlignment="1">
      <alignment horizontal="center" vertical="center"/>
    </xf>
    <xf numFmtId="38" fontId="63" fillId="27" borderId="27" xfId="29" applyFont="1" applyFill="1" applyBorder="1" applyAlignment="1">
      <alignment horizontal="right" vertical="center"/>
    </xf>
    <xf numFmtId="0" fontId="63" fillId="27" borderId="1" xfId="34" applyFont="1" applyFill="1" applyBorder="1" applyAlignment="1">
      <alignment horizontal="right" vertical="center"/>
    </xf>
    <xf numFmtId="0" fontId="63" fillId="27" borderId="27" xfId="34" applyFont="1" applyFill="1" applyBorder="1" applyAlignment="1">
      <alignment horizontal="right" vertical="center"/>
    </xf>
    <xf numFmtId="0" fontId="63" fillId="27" borderId="1" xfId="34" applyFont="1" applyFill="1" applyBorder="1">
      <alignment vertical="center"/>
    </xf>
    <xf numFmtId="38" fontId="63" fillId="27" borderId="1" xfId="29" applyFont="1" applyFill="1" applyBorder="1" applyAlignment="1">
      <alignment horizontal="right" vertical="center"/>
    </xf>
    <xf numFmtId="38" fontId="63" fillId="27" borderId="1" xfId="29" applyFont="1" applyFill="1" applyBorder="1">
      <alignment vertical="center"/>
    </xf>
    <xf numFmtId="0" fontId="63" fillId="27" borderId="66" xfId="34" applyFont="1" applyFill="1" applyBorder="1" applyAlignment="1">
      <alignment vertical="center" wrapText="1"/>
    </xf>
    <xf numFmtId="0" fontId="10" fillId="27" borderId="0" xfId="34" applyFont="1" applyFill="1" applyAlignment="1">
      <alignment vertical="top"/>
    </xf>
    <xf numFmtId="0" fontId="10" fillId="8" borderId="0" xfId="33" applyFont="1" applyFill="1" applyAlignment="1">
      <alignment horizontal="center" vertical="center"/>
    </xf>
    <xf numFmtId="0" fontId="10" fillId="8" borderId="0" xfId="33" applyFont="1" applyFill="1" applyAlignment="1">
      <alignment horizontal="left" vertical="center"/>
    </xf>
    <xf numFmtId="0" fontId="10" fillId="8" borderId="0" xfId="33" applyFont="1" applyFill="1" applyAlignment="1">
      <alignment horizontal="right" vertical="center"/>
    </xf>
    <xf numFmtId="0" fontId="10" fillId="8" borderId="7" xfId="33" applyFont="1" applyFill="1" applyBorder="1" applyAlignment="1">
      <alignment horizontal="right" vertical="center"/>
    </xf>
    <xf numFmtId="0" fontId="10" fillId="5" borderId="31" xfId="33" applyFont="1" applyFill="1" applyBorder="1" applyAlignment="1">
      <alignment horizontal="center" vertical="center" wrapText="1"/>
    </xf>
    <xf numFmtId="177" fontId="10" fillId="27" borderId="0" xfId="33" applyNumberFormat="1" applyFont="1" applyFill="1" applyAlignment="1">
      <alignment vertical="center"/>
    </xf>
    <xf numFmtId="177" fontId="10" fillId="8" borderId="0" xfId="33" applyNumberFormat="1" applyFont="1" applyFill="1" applyAlignment="1">
      <alignment vertical="center"/>
    </xf>
    <xf numFmtId="176" fontId="10" fillId="8" borderId="61" xfId="33" applyNumberFormat="1" applyFont="1" applyFill="1" applyBorder="1" applyAlignment="1">
      <alignment horizontal="center" vertical="center"/>
    </xf>
    <xf numFmtId="0" fontId="26" fillId="8" borderId="70" xfId="33" applyFont="1" applyFill="1" applyBorder="1" applyAlignment="1">
      <alignment vertical="center"/>
    </xf>
    <xf numFmtId="177" fontId="10" fillId="8" borderId="38" xfId="33" applyNumberFormat="1" applyFont="1" applyFill="1" applyBorder="1" applyAlignment="1">
      <alignment vertical="center"/>
    </xf>
    <xf numFmtId="176" fontId="26" fillId="8" borderId="61" xfId="33" applyNumberFormat="1" applyFont="1" applyFill="1" applyBorder="1" applyAlignment="1">
      <alignment horizontal="center" vertical="center"/>
    </xf>
    <xf numFmtId="177" fontId="26" fillId="8" borderId="20" xfId="33" applyNumberFormat="1" applyFont="1" applyFill="1" applyBorder="1" applyAlignment="1" applyProtection="1">
      <alignment horizontal="right" vertical="center"/>
    </xf>
    <xf numFmtId="177" fontId="26" fillId="28" borderId="1" xfId="33" applyNumberFormat="1" applyFont="1" applyFill="1" applyBorder="1" applyAlignment="1">
      <alignment vertical="center"/>
    </xf>
    <xf numFmtId="177" fontId="26" fillId="28" borderId="3" xfId="33" applyNumberFormat="1" applyFont="1" applyFill="1" applyBorder="1" applyAlignment="1">
      <alignment vertical="center"/>
    </xf>
    <xf numFmtId="0" fontId="26" fillId="8" borderId="44" xfId="33" applyFont="1" applyFill="1" applyBorder="1" applyAlignment="1">
      <alignment vertical="center"/>
    </xf>
    <xf numFmtId="177" fontId="10" fillId="8" borderId="71" xfId="33" applyNumberFormat="1" applyFont="1" applyFill="1" applyBorder="1" applyAlignment="1">
      <alignment vertical="center"/>
    </xf>
    <xf numFmtId="194" fontId="26" fillId="8" borderId="20" xfId="29" applyNumberFormat="1" applyFont="1" applyFill="1" applyBorder="1" applyAlignment="1" applyProtection="1">
      <alignment horizontal="right" vertical="center"/>
    </xf>
    <xf numFmtId="0" fontId="26" fillId="8" borderId="72" xfId="33" applyFont="1" applyFill="1" applyBorder="1" applyAlignment="1">
      <alignment vertical="center"/>
    </xf>
    <xf numFmtId="0" fontId="26" fillId="8" borderId="60" xfId="33" applyFont="1" applyFill="1" applyBorder="1" applyAlignment="1">
      <alignment vertical="center"/>
    </xf>
    <xf numFmtId="177" fontId="26" fillId="8" borderId="1" xfId="33" applyNumberFormat="1" applyFont="1" applyFill="1" applyBorder="1" applyAlignment="1" applyProtection="1">
      <alignment vertical="center"/>
    </xf>
    <xf numFmtId="0" fontId="26" fillId="8" borderId="88" xfId="33" applyFont="1" applyFill="1" applyBorder="1" applyAlignment="1">
      <alignment vertical="center"/>
    </xf>
    <xf numFmtId="177" fontId="10" fillId="8" borderId="87" xfId="33" applyNumberFormat="1" applyFont="1" applyFill="1" applyBorder="1" applyAlignment="1">
      <alignment vertical="center"/>
    </xf>
    <xf numFmtId="177" fontId="26" fillId="8" borderId="20" xfId="33" applyNumberFormat="1" applyFont="1" applyFill="1" applyBorder="1" applyAlignment="1" applyProtection="1">
      <alignment vertical="center"/>
    </xf>
    <xf numFmtId="177" fontId="10" fillId="8" borderId="44" xfId="33" applyNumberFormat="1" applyFont="1" applyFill="1" applyBorder="1" applyAlignment="1">
      <alignment vertical="center"/>
    </xf>
    <xf numFmtId="0" fontId="10" fillId="8" borderId="87" xfId="33" applyFont="1" applyFill="1" applyBorder="1" applyAlignment="1">
      <alignment vertical="center" wrapText="1"/>
    </xf>
    <xf numFmtId="176" fontId="10" fillId="8" borderId="61" xfId="33" applyNumberFormat="1" applyFont="1" applyFill="1" applyBorder="1" applyAlignment="1">
      <alignment horizontal="center" vertical="center" wrapText="1"/>
    </xf>
    <xf numFmtId="0" fontId="26" fillId="8" borderId="87" xfId="33" applyFont="1" applyFill="1" applyBorder="1" applyAlignment="1">
      <alignment vertical="center"/>
    </xf>
    <xf numFmtId="177" fontId="10" fillId="8" borderId="47" xfId="33" applyNumberFormat="1" applyFont="1" applyFill="1" applyBorder="1" applyAlignment="1">
      <alignment vertical="center"/>
    </xf>
    <xf numFmtId="0" fontId="26" fillId="8" borderId="65" xfId="33" applyFont="1" applyFill="1" applyBorder="1" applyAlignment="1">
      <alignment vertical="center"/>
    </xf>
    <xf numFmtId="177" fontId="26" fillId="8" borderId="68" xfId="33" applyNumberFormat="1" applyFont="1" applyFill="1" applyBorder="1" applyAlignment="1" applyProtection="1">
      <alignment horizontal="right" vertical="center"/>
    </xf>
    <xf numFmtId="182" fontId="26" fillId="28" borderId="42" xfId="33" applyNumberFormat="1" applyFont="1" applyFill="1" applyBorder="1" applyAlignment="1">
      <alignment vertical="center"/>
    </xf>
    <xf numFmtId="177" fontId="26" fillId="28" borderId="42" xfId="33" applyNumberFormat="1" applyFont="1" applyFill="1" applyBorder="1" applyAlignment="1">
      <alignment vertical="center"/>
    </xf>
    <xf numFmtId="0" fontId="26" fillId="19" borderId="104" xfId="33" applyFont="1" applyFill="1" applyBorder="1" applyAlignment="1">
      <alignment vertical="center"/>
    </xf>
    <xf numFmtId="177" fontId="10" fillId="19" borderId="7" xfId="33" applyNumberFormat="1" applyFont="1" applyFill="1" applyBorder="1" applyAlignment="1">
      <alignment vertical="center"/>
    </xf>
    <xf numFmtId="176" fontId="10" fillId="19" borderId="52" xfId="33" applyNumberFormat="1" applyFont="1" applyFill="1" applyBorder="1" applyAlignment="1">
      <alignment horizontal="center" vertical="center"/>
    </xf>
    <xf numFmtId="177" fontId="26" fillId="19" borderId="52" xfId="33" applyNumberFormat="1" applyFont="1" applyFill="1" applyBorder="1" applyAlignment="1" applyProtection="1">
      <alignment horizontal="right" vertical="center"/>
    </xf>
    <xf numFmtId="176" fontId="10" fillId="8" borderId="0" xfId="33" applyNumberFormat="1" applyFont="1" applyFill="1" applyBorder="1" applyAlignment="1">
      <alignment horizontal="center" vertical="center"/>
    </xf>
    <xf numFmtId="177" fontId="26" fillId="8" borderId="0" xfId="33" applyNumberFormat="1" applyFont="1" applyFill="1" applyBorder="1" applyAlignment="1">
      <alignment horizontal="right" vertical="center"/>
    </xf>
    <xf numFmtId="0" fontId="10" fillId="8" borderId="0" xfId="33" applyNumberFormat="1" applyFont="1" applyFill="1" applyBorder="1" applyAlignment="1">
      <alignment vertical="center"/>
    </xf>
    <xf numFmtId="0" fontId="26" fillId="8" borderId="0" xfId="33" applyFont="1" applyFill="1" applyBorder="1" applyAlignment="1">
      <alignment horizontal="center" vertical="center"/>
    </xf>
    <xf numFmtId="176" fontId="21" fillId="8" borderId="0" xfId="33" applyNumberFormat="1" applyFont="1" applyFill="1" applyBorder="1" applyAlignment="1">
      <alignment horizontal="center" vertical="center"/>
    </xf>
    <xf numFmtId="192" fontId="10" fillId="8" borderId="0" xfId="33" applyNumberFormat="1" applyFont="1" applyFill="1" applyBorder="1" applyAlignment="1">
      <alignment vertical="center"/>
    </xf>
    <xf numFmtId="177" fontId="10" fillId="8" borderId="0" xfId="33" applyNumberFormat="1" applyFont="1" applyFill="1" applyAlignment="1">
      <alignment horizontal="center" vertical="center"/>
    </xf>
    <xf numFmtId="0" fontId="10" fillId="5" borderId="71" xfId="33" applyFont="1" applyFill="1" applyBorder="1" applyAlignment="1">
      <alignment vertical="center"/>
    </xf>
    <xf numFmtId="177" fontId="10" fillId="32" borderId="38" xfId="33" applyNumberFormat="1" applyFont="1" applyFill="1" applyBorder="1" applyAlignment="1">
      <alignment vertical="center"/>
    </xf>
    <xf numFmtId="0" fontId="10" fillId="5" borderId="61" xfId="33" applyFont="1" applyFill="1" applyBorder="1" applyAlignment="1">
      <alignment horizontal="center" vertical="center"/>
    </xf>
    <xf numFmtId="0" fontId="10" fillId="5" borderId="20" xfId="33" applyFont="1" applyFill="1" applyBorder="1" applyAlignment="1">
      <alignment horizontal="center" vertical="center" wrapText="1"/>
    </xf>
    <xf numFmtId="0" fontId="10" fillId="5" borderId="27" xfId="33" applyFont="1" applyFill="1" applyBorder="1" applyAlignment="1">
      <alignment horizontal="center" vertical="center"/>
    </xf>
    <xf numFmtId="0" fontId="10" fillId="5" borderId="38" xfId="33" applyFont="1" applyFill="1" applyBorder="1" applyAlignment="1">
      <alignment horizontal="center" vertical="center"/>
    </xf>
    <xf numFmtId="177" fontId="32" fillId="8" borderId="0" xfId="33" applyNumberFormat="1" applyFont="1" applyFill="1" applyAlignment="1">
      <alignment vertical="center"/>
    </xf>
    <xf numFmtId="177" fontId="32" fillId="8" borderId="0" xfId="33" applyNumberFormat="1" applyFont="1" applyFill="1" applyBorder="1" applyAlignment="1">
      <alignment vertical="center"/>
    </xf>
    <xf numFmtId="0" fontId="26" fillId="8" borderId="105" xfId="33" applyFont="1" applyFill="1" applyBorder="1" applyAlignment="1">
      <alignment vertical="center"/>
    </xf>
    <xf numFmtId="194" fontId="10" fillId="31" borderId="20" xfId="29" applyNumberFormat="1" applyFont="1" applyFill="1" applyBorder="1" applyAlignment="1">
      <alignment horizontal="right" vertical="center"/>
    </xf>
    <xf numFmtId="0" fontId="26" fillId="8" borderId="42" xfId="33" applyFont="1" applyFill="1" applyBorder="1" applyAlignment="1">
      <alignment vertical="center"/>
    </xf>
    <xf numFmtId="0" fontId="32" fillId="8" borderId="0" xfId="33" applyFont="1" applyFill="1" applyBorder="1" applyAlignment="1">
      <alignment horizontal="left" vertical="center"/>
    </xf>
    <xf numFmtId="179" fontId="32" fillId="8" borderId="0" xfId="33" applyNumberFormat="1" applyFont="1" applyFill="1" applyBorder="1" applyAlignment="1">
      <alignment vertical="center"/>
    </xf>
    <xf numFmtId="0" fontId="26" fillId="8" borderId="26" xfId="33" applyFont="1" applyFill="1" applyBorder="1" applyAlignment="1">
      <alignment vertical="center"/>
    </xf>
    <xf numFmtId="49" fontId="32" fillId="8" borderId="0" xfId="33" applyNumberFormat="1" applyFont="1" applyFill="1" applyBorder="1" applyAlignment="1">
      <alignment horizontal="left" vertical="center"/>
    </xf>
    <xf numFmtId="179" fontId="32" fillId="8" borderId="0" xfId="26" applyNumberFormat="1" applyFont="1" applyFill="1" applyBorder="1" applyAlignment="1">
      <alignment vertical="center"/>
    </xf>
    <xf numFmtId="0" fontId="26" fillId="8" borderId="71" xfId="33" applyFont="1" applyFill="1" applyBorder="1" applyAlignment="1">
      <alignment vertical="center"/>
    </xf>
    <xf numFmtId="0" fontId="10" fillId="8" borderId="0" xfId="33" applyFont="1" applyFill="1" applyBorder="1" applyAlignment="1">
      <alignment horizontal="center" vertical="center" wrapText="1"/>
    </xf>
    <xf numFmtId="0" fontId="26" fillId="8" borderId="0" xfId="33" applyFont="1" applyFill="1" applyBorder="1" applyAlignment="1">
      <alignment vertical="center"/>
    </xf>
    <xf numFmtId="176" fontId="26" fillId="8" borderId="0" xfId="33" applyNumberFormat="1" applyFont="1" applyFill="1" applyBorder="1" applyAlignment="1">
      <alignment horizontal="center" vertical="center"/>
    </xf>
    <xf numFmtId="177" fontId="26" fillId="8" borderId="0" xfId="33" applyNumberFormat="1" applyFont="1" applyFill="1" applyBorder="1" applyAlignment="1">
      <alignment vertical="center"/>
    </xf>
    <xf numFmtId="0" fontId="26" fillId="8" borderId="35" xfId="33" applyFont="1" applyFill="1" applyBorder="1" applyAlignment="1">
      <alignment vertical="center"/>
    </xf>
    <xf numFmtId="177" fontId="10" fillId="8" borderId="42" xfId="33" applyNumberFormat="1" applyFont="1" applyFill="1" applyBorder="1" applyAlignment="1">
      <alignment vertical="center"/>
    </xf>
    <xf numFmtId="10" fontId="32" fillId="8" borderId="0" xfId="26" applyNumberFormat="1" applyFont="1" applyFill="1" applyBorder="1" applyAlignment="1">
      <alignment vertical="center"/>
    </xf>
    <xf numFmtId="176" fontId="10" fillId="8" borderId="0" xfId="33" applyNumberFormat="1" applyFont="1" applyFill="1" applyBorder="1" applyAlignment="1">
      <alignment horizontal="center" vertical="center" wrapText="1"/>
    </xf>
    <xf numFmtId="177" fontId="26" fillId="8" borderId="0" xfId="33" applyNumberFormat="1" applyFont="1" applyFill="1" applyBorder="1" applyAlignment="1">
      <alignment horizontal="center" vertical="center"/>
    </xf>
    <xf numFmtId="177" fontId="10" fillId="8" borderId="48" xfId="33" applyNumberFormat="1" applyFont="1" applyFill="1" applyBorder="1" applyAlignment="1">
      <alignment vertical="center"/>
    </xf>
    <xf numFmtId="194" fontId="10" fillId="31" borderId="9" xfId="29" applyNumberFormat="1" applyFont="1" applyFill="1" applyBorder="1" applyAlignment="1">
      <alignment horizontal="right" vertical="center"/>
    </xf>
    <xf numFmtId="187" fontId="10" fillId="8" borderId="9" xfId="26" applyNumberFormat="1" applyFont="1" applyFill="1" applyBorder="1" applyAlignment="1">
      <alignment horizontal="right" vertical="center"/>
    </xf>
    <xf numFmtId="177" fontId="10" fillId="8" borderId="86" xfId="33" applyNumberFormat="1" applyFont="1" applyFill="1" applyBorder="1" applyAlignment="1">
      <alignment vertical="center"/>
    </xf>
    <xf numFmtId="176" fontId="10" fillId="8" borderId="62" xfId="33" applyNumberFormat="1" applyFont="1" applyFill="1" applyBorder="1" applyAlignment="1">
      <alignment horizontal="centerContinuous" vertical="center"/>
    </xf>
    <xf numFmtId="194" fontId="10" fillId="31" borderId="37" xfId="29" applyNumberFormat="1" applyFont="1" applyFill="1" applyBorder="1" applyAlignment="1">
      <alignment horizontal="right" vertical="center"/>
    </xf>
    <xf numFmtId="187" fontId="10" fillId="8" borderId="51" xfId="26" applyNumberFormat="1" applyFont="1" applyFill="1" applyBorder="1" applyAlignment="1">
      <alignment horizontal="right" vertical="center"/>
    </xf>
    <xf numFmtId="199" fontId="33" fillId="8" borderId="0" xfId="33" applyNumberFormat="1" applyFont="1" applyFill="1" applyBorder="1" applyAlignment="1">
      <alignment vertical="center"/>
    </xf>
    <xf numFmtId="198" fontId="33" fillId="8" borderId="0" xfId="33" applyNumberFormat="1" applyFont="1" applyFill="1" applyBorder="1" applyAlignment="1">
      <alignment vertical="center"/>
    </xf>
    <xf numFmtId="197" fontId="33" fillId="8" borderId="0" xfId="33" applyNumberFormat="1" applyFont="1" applyFill="1" applyBorder="1" applyAlignment="1">
      <alignment vertical="center"/>
    </xf>
    <xf numFmtId="0" fontId="33" fillId="8" borderId="0" xfId="33" applyFont="1" applyFill="1" applyBorder="1" applyAlignment="1">
      <alignment vertical="center"/>
    </xf>
    <xf numFmtId="187" fontId="10" fillId="31" borderId="1" xfId="26" applyNumberFormat="1" applyFont="1" applyFill="1" applyBorder="1" applyAlignment="1">
      <alignment horizontal="right" vertical="center"/>
    </xf>
    <xf numFmtId="187" fontId="10" fillId="31" borderId="9" xfId="26" applyNumberFormat="1" applyFont="1" applyFill="1" applyBorder="1" applyAlignment="1">
      <alignment horizontal="right" vertical="center"/>
    </xf>
    <xf numFmtId="187" fontId="10" fillId="31" borderId="51" xfId="26" applyNumberFormat="1" applyFont="1" applyFill="1" applyBorder="1" applyAlignment="1">
      <alignment horizontal="right" vertical="center"/>
    </xf>
    <xf numFmtId="0" fontId="10" fillId="8" borderId="0" xfId="33" applyFont="1" applyFill="1" applyBorder="1" applyAlignment="1">
      <alignment horizontal="right" vertical="center"/>
    </xf>
    <xf numFmtId="179" fontId="10" fillId="8" borderId="0" xfId="26" applyNumberFormat="1" applyFont="1" applyFill="1" applyBorder="1" applyAlignment="1">
      <alignment horizontal="right" vertical="center"/>
    </xf>
    <xf numFmtId="187" fontId="10" fillId="8" borderId="1" xfId="33" applyNumberFormat="1" applyFont="1" applyFill="1" applyBorder="1" applyAlignment="1">
      <alignment vertical="center"/>
    </xf>
    <xf numFmtId="187" fontId="10" fillId="8" borderId="48" xfId="26" applyNumberFormat="1" applyFont="1" applyFill="1" applyBorder="1" applyAlignment="1">
      <alignment horizontal="right" vertical="center"/>
    </xf>
    <xf numFmtId="187" fontId="10" fillId="8" borderId="4" xfId="33" applyNumberFormat="1" applyFont="1" applyFill="1" applyBorder="1" applyAlignment="1">
      <alignment vertical="center"/>
    </xf>
    <xf numFmtId="49" fontId="63" fillId="27" borderId="0" xfId="34" applyNumberFormat="1" applyFont="1" applyFill="1">
      <alignment vertical="center"/>
    </xf>
    <xf numFmtId="10" fontId="10" fillId="27" borderId="0" xfId="33" applyNumberFormat="1" applyFont="1" applyFill="1" applyBorder="1" applyAlignment="1">
      <alignment vertical="center"/>
    </xf>
    <xf numFmtId="183" fontId="10" fillId="27" borderId="0" xfId="33" applyNumberFormat="1" applyFont="1" applyFill="1" applyBorder="1" applyAlignment="1">
      <alignment vertical="center"/>
    </xf>
    <xf numFmtId="0" fontId="10" fillId="0" borderId="0" xfId="33" applyFont="1" applyFill="1" applyBorder="1" applyAlignment="1">
      <alignment vertical="center"/>
    </xf>
    <xf numFmtId="0" fontId="10" fillId="0" borderId="0" xfId="33" applyFont="1" applyFill="1" applyBorder="1" applyAlignment="1">
      <alignment vertical="center" wrapText="1"/>
    </xf>
    <xf numFmtId="184" fontId="10" fillId="27" borderId="0" xfId="33" applyNumberFormat="1" applyFont="1" applyFill="1" applyBorder="1" applyAlignment="1">
      <alignment vertical="center"/>
    </xf>
    <xf numFmtId="0" fontId="0" fillId="0" borderId="0" xfId="0" applyBorder="1">
      <alignment vertical="center"/>
    </xf>
    <xf numFmtId="0" fontId="10" fillId="35" borderId="0" xfId="33" applyFont="1" applyFill="1" applyBorder="1" applyAlignment="1">
      <alignment horizontal="left" vertical="center"/>
    </xf>
    <xf numFmtId="0" fontId="10" fillId="35" borderId="0" xfId="33" applyFont="1" applyFill="1" applyBorder="1" applyAlignment="1">
      <alignment horizontal="center" vertical="center"/>
    </xf>
    <xf numFmtId="0" fontId="10" fillId="35" borderId="0" xfId="33" applyFont="1" applyFill="1" applyBorder="1" applyAlignment="1">
      <alignment horizontal="center" vertical="center" wrapText="1"/>
    </xf>
    <xf numFmtId="0" fontId="32" fillId="35" borderId="0" xfId="33" applyFont="1" applyFill="1" applyBorder="1" applyAlignment="1">
      <alignment horizontal="left" vertical="center"/>
    </xf>
    <xf numFmtId="0" fontId="16" fillId="35" borderId="0" xfId="33" applyFont="1" applyFill="1" applyBorder="1" applyAlignment="1">
      <alignment horizontal="left" vertical="center"/>
    </xf>
    <xf numFmtId="0" fontId="74" fillId="35" borderId="0" xfId="0" applyFont="1" applyFill="1" applyBorder="1" applyAlignment="1">
      <alignment horizontal="left" vertical="center" wrapText="1"/>
    </xf>
    <xf numFmtId="176" fontId="26" fillId="35" borderId="0" xfId="0" applyNumberFormat="1" applyFont="1" applyFill="1" applyBorder="1">
      <alignment vertical="center"/>
    </xf>
    <xf numFmtId="0" fontId="77" fillId="21" borderId="0" xfId="33" applyFont="1" applyFill="1" applyAlignment="1">
      <alignment wrapText="1"/>
    </xf>
    <xf numFmtId="0" fontId="77" fillId="21" borderId="0" xfId="33" applyFont="1" applyFill="1" applyAlignment="1"/>
    <xf numFmtId="176" fontId="15" fillId="21" borderId="86" xfId="0" applyNumberFormat="1" applyFont="1" applyFill="1" applyBorder="1">
      <alignment vertical="center"/>
    </xf>
    <xf numFmtId="0" fontId="10" fillId="35" borderId="0" xfId="33" applyFont="1" applyFill="1" applyBorder="1" applyAlignment="1">
      <alignment horizontal="left" vertical="center" wrapText="1"/>
    </xf>
    <xf numFmtId="0" fontId="73" fillId="19" borderId="0" xfId="33" applyFont="1" applyFill="1" applyBorder="1" applyAlignment="1">
      <alignment vertical="center" wrapText="1"/>
    </xf>
    <xf numFmtId="0" fontId="73" fillId="19" borderId="0" xfId="33" applyFont="1" applyFill="1" applyBorder="1" applyAlignment="1">
      <alignment vertical="center"/>
    </xf>
    <xf numFmtId="211" fontId="15" fillId="19" borderId="86" xfId="0" applyNumberFormat="1" applyFont="1" applyFill="1" applyBorder="1">
      <alignment vertical="center"/>
    </xf>
    <xf numFmtId="0" fontId="1" fillId="43" borderId="0" xfId="33" applyFont="1" applyFill="1" applyAlignment="1">
      <alignment wrapText="1"/>
    </xf>
    <xf numFmtId="177" fontId="15" fillId="0" borderId="0" xfId="0" applyNumberFormat="1" applyFont="1" applyBorder="1">
      <alignment vertical="center"/>
    </xf>
    <xf numFmtId="0" fontId="7" fillId="42" borderId="0" xfId="28" applyFill="1" applyAlignment="1" applyProtection="1">
      <alignment vertical="center"/>
    </xf>
    <xf numFmtId="0" fontId="15" fillId="42" borderId="0" xfId="0" applyFont="1" applyFill="1" applyBorder="1">
      <alignment vertical="center"/>
    </xf>
    <xf numFmtId="0" fontId="15" fillId="42" borderId="0" xfId="0" applyFont="1" applyFill="1" applyBorder="1" applyAlignment="1">
      <alignment vertical="center" wrapText="1"/>
    </xf>
    <xf numFmtId="201" fontId="15" fillId="42" borderId="0" xfId="0" applyNumberFormat="1" applyFont="1" applyFill="1" applyBorder="1" applyAlignment="1">
      <alignment vertical="center" wrapText="1"/>
    </xf>
    <xf numFmtId="0" fontId="15" fillId="42" borderId="86" xfId="0" applyFont="1" applyFill="1" applyBorder="1">
      <alignment vertical="center"/>
    </xf>
    <xf numFmtId="0" fontId="15" fillId="42" borderId="86" xfId="0" applyFont="1" applyFill="1" applyBorder="1" applyAlignment="1">
      <alignment vertical="center" wrapText="1"/>
    </xf>
    <xf numFmtId="201" fontId="15" fillId="42" borderId="86" xfId="0" applyNumberFormat="1" applyFont="1" applyFill="1" applyBorder="1" applyAlignment="1">
      <alignment vertical="center" wrapText="1"/>
    </xf>
    <xf numFmtId="0" fontId="15" fillId="42" borderId="0" xfId="0" applyFont="1" applyFill="1" applyAlignment="1">
      <alignment vertical="center" wrapText="1"/>
    </xf>
    <xf numFmtId="201" fontId="15" fillId="42" borderId="0" xfId="0" applyNumberFormat="1" applyFont="1" applyFill="1" applyAlignment="1">
      <alignment vertical="center" wrapText="1"/>
    </xf>
    <xf numFmtId="201" fontId="15" fillId="42" borderId="0" xfId="0" applyNumberFormat="1" applyFont="1" applyFill="1" applyBorder="1">
      <alignment vertical="center"/>
    </xf>
    <xf numFmtId="177" fontId="15" fillId="42" borderId="86" xfId="0" applyNumberFormat="1" applyFont="1" applyFill="1" applyBorder="1">
      <alignment vertical="center"/>
    </xf>
    <xf numFmtId="201" fontId="15" fillId="42" borderId="0" xfId="0" applyNumberFormat="1" applyFont="1" applyFill="1">
      <alignment vertical="center"/>
    </xf>
    <xf numFmtId="0" fontId="45" fillId="35" borderId="66" xfId="0" applyFont="1" applyFill="1" applyBorder="1">
      <alignment vertical="center"/>
    </xf>
    <xf numFmtId="203" fontId="52" fillId="35" borderId="0" xfId="0" applyNumberFormat="1" applyFont="1" applyFill="1" applyBorder="1" applyAlignment="1">
      <alignment horizontal="center" vertical="center" readingOrder="1"/>
    </xf>
    <xf numFmtId="199" fontId="52" fillId="35" borderId="0" xfId="0" applyNumberFormat="1" applyFont="1" applyFill="1" applyBorder="1" applyAlignment="1">
      <alignment horizontal="center" vertical="center" readingOrder="1"/>
    </xf>
    <xf numFmtId="176" fontId="52" fillId="35" borderId="0" xfId="0" applyNumberFormat="1" applyFont="1" applyFill="1" applyBorder="1" applyAlignment="1">
      <alignment horizontal="center" vertical="center" readingOrder="1"/>
    </xf>
    <xf numFmtId="212" fontId="52" fillId="35" borderId="0" xfId="0" applyNumberFormat="1" applyFont="1" applyFill="1" applyBorder="1" applyAlignment="1">
      <alignment horizontal="center" vertical="center" wrapText="1" readingOrder="1"/>
    </xf>
    <xf numFmtId="0" fontId="15" fillId="21" borderId="66" xfId="0" applyFont="1" applyFill="1" applyBorder="1">
      <alignment vertical="center"/>
    </xf>
    <xf numFmtId="0" fontId="45" fillId="21" borderId="66" xfId="0" applyFont="1" applyFill="1" applyBorder="1">
      <alignment vertical="center"/>
    </xf>
    <xf numFmtId="203" fontId="52" fillId="21" borderId="0" xfId="0" applyNumberFormat="1" applyFont="1" applyFill="1" applyBorder="1" applyAlignment="1">
      <alignment horizontal="center" vertical="center" readingOrder="1"/>
    </xf>
    <xf numFmtId="206" fontId="53" fillId="21" borderId="86" xfId="0" applyNumberFormat="1" applyFont="1" applyFill="1" applyBorder="1" applyAlignment="1">
      <alignment horizontal="center" vertical="center" readingOrder="1"/>
    </xf>
    <xf numFmtId="176" fontId="52" fillId="21" borderId="0" xfId="0" applyNumberFormat="1" applyFont="1" applyFill="1" applyBorder="1" applyAlignment="1">
      <alignment horizontal="center" vertical="center" readingOrder="1"/>
    </xf>
    <xf numFmtId="212" fontId="52" fillId="21" borderId="0" xfId="0" applyNumberFormat="1" applyFont="1" applyFill="1" applyBorder="1" applyAlignment="1">
      <alignment horizontal="center" vertical="center" wrapText="1" readingOrder="1"/>
    </xf>
    <xf numFmtId="0" fontId="63" fillId="27" borderId="19" xfId="34" applyFont="1" applyFill="1" applyBorder="1" applyAlignment="1">
      <alignment vertical="center"/>
    </xf>
    <xf numFmtId="3" fontId="63" fillId="27" borderId="19" xfId="34" applyNumberFormat="1" applyFont="1" applyFill="1" applyBorder="1" applyAlignment="1">
      <alignment vertical="center"/>
    </xf>
    <xf numFmtId="3" fontId="63" fillId="27" borderId="0" xfId="34" applyNumberFormat="1" applyFont="1" applyFill="1" applyBorder="1" applyAlignment="1">
      <alignment vertical="center"/>
    </xf>
    <xf numFmtId="0" fontId="63" fillId="27" borderId="0" xfId="34" applyFont="1" applyFill="1" applyBorder="1" applyAlignment="1">
      <alignment vertical="center" wrapText="1"/>
    </xf>
    <xf numFmtId="0" fontId="63" fillId="27" borderId="0" xfId="34" applyFont="1" applyFill="1" applyBorder="1">
      <alignment vertical="center"/>
    </xf>
    <xf numFmtId="0" fontId="10" fillId="27" borderId="99" xfId="33" applyFont="1" applyFill="1" applyBorder="1" applyAlignment="1">
      <alignment horizontal="center" vertical="center" wrapText="1"/>
    </xf>
    <xf numFmtId="38" fontId="10" fillId="30" borderId="99" xfId="29" applyNumberFormat="1" applyFont="1" applyFill="1" applyBorder="1" applyAlignment="1">
      <alignment vertical="center"/>
    </xf>
    <xf numFmtId="0" fontId="10" fillId="27" borderId="99" xfId="33" applyFont="1" applyFill="1" applyBorder="1" applyAlignment="1">
      <alignment vertical="center" wrapText="1"/>
    </xf>
    <xf numFmtId="38" fontId="17" fillId="30" borderId="99" xfId="29" applyNumberFormat="1" applyFont="1" applyFill="1" applyBorder="1" applyAlignment="1">
      <alignment vertical="center"/>
    </xf>
    <xf numFmtId="38" fontId="10" fillId="30" borderId="99" xfId="29" applyNumberFormat="1" applyFont="1" applyFill="1" applyBorder="1" applyAlignment="1">
      <alignment horizontal="right" vertical="center"/>
    </xf>
    <xf numFmtId="38" fontId="10" fillId="30" borderId="98" xfId="29" applyNumberFormat="1" applyFont="1" applyFill="1" applyBorder="1" applyAlignment="1">
      <alignment horizontal="right" vertical="center"/>
    </xf>
    <xf numFmtId="0" fontId="78" fillId="27" borderId="0" xfId="33" applyFont="1" applyFill="1" applyAlignment="1"/>
    <xf numFmtId="0" fontId="79" fillId="27" borderId="0" xfId="33" applyFont="1" applyFill="1" applyAlignment="1"/>
    <xf numFmtId="0" fontId="79" fillId="27" borderId="0" xfId="33" applyFont="1" applyFill="1"/>
    <xf numFmtId="179" fontId="10" fillId="27" borderId="0" xfId="33" applyNumberFormat="1" applyFont="1" applyFill="1" applyBorder="1" applyAlignment="1">
      <alignment vertical="center"/>
    </xf>
    <xf numFmtId="0" fontId="17" fillId="3" borderId="20" xfId="33" applyFont="1" applyFill="1" applyBorder="1" applyAlignment="1">
      <alignment vertical="center" wrapText="1"/>
    </xf>
    <xf numFmtId="0" fontId="17" fillId="3" borderId="39" xfId="33" applyFont="1" applyFill="1" applyBorder="1" applyAlignment="1">
      <alignment vertical="center" wrapText="1"/>
    </xf>
    <xf numFmtId="210" fontId="48" fillId="27" borderId="1" xfId="33" applyNumberFormat="1" applyFont="1" applyFill="1" applyBorder="1" applyAlignment="1">
      <alignment vertical="center"/>
    </xf>
    <xf numFmtId="0" fontId="17" fillId="9" borderId="1" xfId="33" applyFont="1" applyFill="1" applyBorder="1" applyAlignment="1">
      <alignment vertical="center"/>
    </xf>
    <xf numFmtId="183" fontId="10" fillId="8" borderId="108" xfId="33" applyNumberFormat="1" applyFont="1" applyFill="1" applyBorder="1" applyAlignment="1">
      <alignment vertical="center"/>
    </xf>
    <xf numFmtId="38" fontId="10" fillId="8" borderId="51" xfId="29" applyFont="1" applyFill="1" applyBorder="1" applyAlignment="1">
      <alignment vertical="center"/>
    </xf>
    <xf numFmtId="9" fontId="10" fillId="8" borderId="51" xfId="33" applyNumberFormat="1" applyFont="1" applyFill="1" applyBorder="1" applyAlignment="1">
      <alignment vertical="center"/>
    </xf>
    <xf numFmtId="0" fontId="10" fillId="27" borderId="0" xfId="33" applyFont="1" applyFill="1" applyBorder="1" applyAlignment="1">
      <alignment horizontal="center" vertical="center" wrapText="1"/>
    </xf>
    <xf numFmtId="0" fontId="63" fillId="27" borderId="0" xfId="34" applyFont="1" applyFill="1" applyBorder="1" applyAlignment="1">
      <alignment vertical="top"/>
    </xf>
    <xf numFmtId="0" fontId="63" fillId="27" borderId="0" xfId="34" applyFont="1" applyFill="1" applyAlignment="1">
      <alignment vertical="top"/>
    </xf>
    <xf numFmtId="49" fontId="63" fillId="27" borderId="0" xfId="34" applyNumberFormat="1" applyFont="1" applyFill="1" applyBorder="1" applyAlignment="1">
      <alignment vertical="top"/>
    </xf>
    <xf numFmtId="49" fontId="63" fillId="27" borderId="0" xfId="34" applyNumberFormat="1" applyFont="1" applyFill="1" applyAlignment="1">
      <alignment vertical="top"/>
    </xf>
    <xf numFmtId="49" fontId="29" fillId="27" borderId="0" xfId="0" applyNumberFormat="1" applyFont="1" applyFill="1" applyAlignment="1">
      <alignment vertical="top"/>
    </xf>
    <xf numFmtId="0" fontId="29" fillId="27" borderId="0" xfId="0" applyFont="1" applyFill="1" applyAlignment="1">
      <alignment vertical="top"/>
    </xf>
    <xf numFmtId="0" fontId="63" fillId="27" borderId="0" xfId="34" applyFont="1" applyFill="1" applyAlignment="1">
      <alignment horizontal="right" vertical="top"/>
    </xf>
    <xf numFmtId="49" fontId="66" fillId="27" borderId="0" xfId="0" applyNumberFormat="1" applyFont="1" applyFill="1" applyAlignment="1">
      <alignment vertical="top"/>
    </xf>
    <xf numFmtId="49" fontId="80" fillId="27" borderId="0" xfId="34" applyNumberFormat="1" applyFont="1" applyFill="1" applyBorder="1" applyAlignment="1">
      <alignment vertical="top"/>
    </xf>
    <xf numFmtId="0" fontId="81" fillId="27" borderId="0" xfId="33" applyFont="1" applyFill="1"/>
    <xf numFmtId="38" fontId="17" fillId="44" borderId="1" xfId="29" applyNumberFormat="1" applyFont="1" applyFill="1" applyBorder="1" applyAlignment="1">
      <alignment vertical="center"/>
    </xf>
    <xf numFmtId="38" fontId="17" fillId="45" borderId="1" xfId="29" applyNumberFormat="1" applyFont="1" applyFill="1" applyBorder="1" applyAlignment="1">
      <alignment vertical="center"/>
    </xf>
    <xf numFmtId="0" fontId="49" fillId="35" borderId="0" xfId="0" applyFont="1" applyFill="1" applyBorder="1" applyAlignment="1">
      <alignment horizontal="left" vertical="top" wrapText="1"/>
    </xf>
    <xf numFmtId="0" fontId="82" fillId="35" borderId="0" xfId="0" applyFont="1" applyFill="1" applyBorder="1" applyAlignment="1">
      <alignment horizontal="left" vertical="top" wrapText="1"/>
    </xf>
    <xf numFmtId="177" fontId="26" fillId="28" borderId="27" xfId="33" applyNumberFormat="1" applyFont="1" applyFill="1" applyBorder="1" applyAlignment="1">
      <alignment vertical="center"/>
    </xf>
    <xf numFmtId="38" fontId="17" fillId="13" borderId="59" xfId="29" applyNumberFormat="1" applyFont="1" applyFill="1" applyBorder="1" applyAlignment="1">
      <alignment vertical="center"/>
    </xf>
    <xf numFmtId="38" fontId="17" fillId="3" borderId="27" xfId="29" applyNumberFormat="1" applyFont="1" applyFill="1" applyBorder="1" applyAlignment="1">
      <alignment vertical="center"/>
    </xf>
    <xf numFmtId="38" fontId="10" fillId="16" borderId="19" xfId="29" applyNumberFormat="1" applyFont="1" applyFill="1" applyBorder="1" applyAlignment="1">
      <alignment vertical="center"/>
    </xf>
    <xf numFmtId="38" fontId="10" fillId="16" borderId="85" xfId="29" applyNumberFormat="1" applyFont="1" applyFill="1" applyBorder="1" applyAlignment="1">
      <alignment vertical="center"/>
    </xf>
    <xf numFmtId="38" fontId="10" fillId="34" borderId="27" xfId="29" applyNumberFormat="1" applyFont="1" applyFill="1" applyBorder="1" applyAlignment="1">
      <alignment vertical="center"/>
    </xf>
    <xf numFmtId="38" fontId="17" fillId="9" borderId="27" xfId="29" applyNumberFormat="1" applyFont="1" applyFill="1" applyBorder="1" applyAlignment="1">
      <alignment vertical="center"/>
    </xf>
    <xf numFmtId="38" fontId="17" fillId="45" borderId="27" xfId="29" applyNumberFormat="1" applyFont="1" applyFill="1" applyBorder="1" applyAlignment="1">
      <alignment vertical="center"/>
    </xf>
    <xf numFmtId="38" fontId="17" fillId="10" borderId="27" xfId="29" applyNumberFormat="1" applyFont="1" applyFill="1" applyBorder="1" applyAlignment="1">
      <alignment vertical="center"/>
    </xf>
    <xf numFmtId="38" fontId="17" fillId="4" borderId="27" xfId="29" applyNumberFormat="1" applyFont="1" applyFill="1" applyBorder="1" applyAlignment="1">
      <alignment vertical="center"/>
    </xf>
    <xf numFmtId="38" fontId="17" fillId="18" borderId="59" xfId="29" applyNumberFormat="1" applyFont="1" applyFill="1" applyBorder="1" applyAlignment="1">
      <alignment vertical="center"/>
    </xf>
    <xf numFmtId="38" fontId="17" fillId="25" borderId="109" xfId="29" applyNumberFormat="1" applyFont="1" applyFill="1" applyBorder="1" applyAlignment="1">
      <alignment vertical="center"/>
    </xf>
    <xf numFmtId="38" fontId="17" fillId="0" borderId="100" xfId="29" applyNumberFormat="1" applyFont="1" applyFill="1" applyBorder="1" applyAlignment="1">
      <alignment vertical="center"/>
    </xf>
    <xf numFmtId="38" fontId="10" fillId="29" borderId="27" xfId="29" applyNumberFormat="1" applyFont="1" applyFill="1" applyBorder="1" applyAlignment="1">
      <alignment vertical="center"/>
    </xf>
    <xf numFmtId="38" fontId="10" fillId="16" borderId="67" xfId="29" applyNumberFormat="1" applyFont="1" applyFill="1" applyBorder="1" applyAlignment="1">
      <alignment vertical="center"/>
    </xf>
    <xf numFmtId="38" fontId="17" fillId="36" borderId="38" xfId="29" applyNumberFormat="1" applyFont="1" applyFill="1" applyBorder="1" applyAlignment="1">
      <alignment vertical="center"/>
    </xf>
    <xf numFmtId="38" fontId="17" fillId="25" borderId="59" xfId="29" applyNumberFormat="1" applyFont="1" applyFill="1" applyBorder="1" applyAlignment="1">
      <alignment vertical="center"/>
    </xf>
    <xf numFmtId="38" fontId="17" fillId="27" borderId="100" xfId="29" applyNumberFormat="1" applyFont="1" applyFill="1" applyBorder="1" applyAlignment="1">
      <alignment vertical="center"/>
    </xf>
    <xf numFmtId="38" fontId="10" fillId="16" borderId="102" xfId="29" applyNumberFormat="1" applyFont="1" applyFill="1" applyBorder="1" applyAlignment="1">
      <alignment vertical="center"/>
    </xf>
    <xf numFmtId="38" fontId="10" fillId="16" borderId="84" xfId="29" applyNumberFormat="1" applyFont="1" applyFill="1" applyBorder="1" applyAlignment="1">
      <alignment vertical="center"/>
    </xf>
    <xf numFmtId="0" fontId="83" fillId="8" borderId="0" xfId="33" applyFont="1" applyFill="1" applyAlignment="1">
      <alignment vertical="center"/>
    </xf>
    <xf numFmtId="0" fontId="84" fillId="8" borderId="0" xfId="33" applyFont="1" applyFill="1" applyAlignment="1">
      <alignment vertical="center"/>
    </xf>
    <xf numFmtId="0" fontId="17" fillId="8" borderId="0" xfId="33" applyFont="1" applyFill="1"/>
    <xf numFmtId="0" fontId="46" fillId="27" borderId="0" xfId="32" applyFont="1" applyFill="1" applyAlignment="1">
      <alignment vertical="top" wrapText="1"/>
    </xf>
    <xf numFmtId="0" fontId="46" fillId="27" borderId="0" xfId="32" applyFont="1" applyFill="1" applyAlignment="1">
      <alignment horizontal="left" vertical="top" wrapText="1"/>
    </xf>
    <xf numFmtId="0" fontId="11" fillId="8" borderId="9" xfId="33" applyFont="1" applyFill="1" applyBorder="1" applyAlignment="1">
      <alignment vertical="center" wrapText="1"/>
    </xf>
    <xf numFmtId="0" fontId="11" fillId="8" borderId="9" xfId="33" applyFont="1" applyFill="1" applyBorder="1" applyAlignment="1">
      <alignment vertical="center"/>
    </xf>
    <xf numFmtId="0" fontId="0" fillId="8" borderId="9" xfId="33" applyFont="1" applyFill="1" applyBorder="1" applyAlignment="1">
      <alignment vertical="center"/>
    </xf>
    <xf numFmtId="0" fontId="11" fillId="8" borderId="1" xfId="33" applyFont="1" applyFill="1" applyBorder="1" applyAlignment="1">
      <alignment vertical="center" wrapText="1"/>
    </xf>
    <xf numFmtId="0" fontId="11" fillId="8" borderId="74" xfId="33" applyFont="1" applyFill="1" applyBorder="1" applyAlignment="1">
      <alignment vertical="center"/>
    </xf>
    <xf numFmtId="0" fontId="11" fillId="8" borderId="1" xfId="33" applyFont="1" applyFill="1" applyBorder="1" applyAlignment="1">
      <alignment vertical="center"/>
    </xf>
    <xf numFmtId="38" fontId="10" fillId="28" borderId="98" xfId="29" applyNumberFormat="1" applyFont="1" applyFill="1" applyBorder="1" applyAlignment="1">
      <alignment vertical="center"/>
    </xf>
    <xf numFmtId="38" fontId="10" fillId="28" borderId="103" xfId="29" applyNumberFormat="1" applyFont="1" applyFill="1" applyBorder="1" applyAlignment="1">
      <alignment vertical="center"/>
    </xf>
    <xf numFmtId="38" fontId="10" fillId="15" borderId="23" xfId="29" applyNumberFormat="1" applyFont="1" applyFill="1" applyBorder="1" applyAlignment="1">
      <alignment horizontal="right" vertical="center"/>
    </xf>
    <xf numFmtId="179" fontId="10" fillId="8" borderId="92" xfId="33" applyNumberFormat="1" applyFont="1" applyFill="1" applyBorder="1" applyAlignment="1">
      <alignment vertical="center"/>
    </xf>
    <xf numFmtId="179" fontId="10" fillId="8" borderId="56" xfId="33" applyNumberFormat="1" applyFont="1" applyFill="1" applyBorder="1" applyAlignment="1">
      <alignment vertical="center"/>
    </xf>
    <xf numFmtId="0" fontId="80" fillId="27" borderId="0" xfId="34" applyFont="1" applyFill="1" applyAlignment="1">
      <alignment vertical="top"/>
    </xf>
    <xf numFmtId="177" fontId="10" fillId="27" borderId="0" xfId="33" applyNumberFormat="1" applyFont="1" applyFill="1" applyBorder="1" applyAlignment="1">
      <alignment vertical="center"/>
    </xf>
    <xf numFmtId="207" fontId="10" fillId="27" borderId="0" xfId="33" applyNumberFormat="1" applyFont="1" applyFill="1" applyBorder="1" applyAlignment="1">
      <alignment vertical="center"/>
    </xf>
    <xf numFmtId="207" fontId="10" fillId="27" borderId="0" xfId="33" applyNumberFormat="1" applyFont="1" applyFill="1" applyBorder="1" applyAlignment="1">
      <alignment horizontal="right" vertical="center"/>
    </xf>
    <xf numFmtId="207" fontId="10" fillId="27" borderId="0" xfId="26" applyNumberFormat="1" applyFont="1" applyFill="1" applyBorder="1" applyAlignment="1">
      <alignment vertical="center"/>
    </xf>
    <xf numFmtId="207" fontId="10" fillId="27" borderId="0" xfId="26" applyNumberFormat="1" applyFont="1" applyFill="1" applyBorder="1" applyAlignment="1">
      <alignment horizontal="right" vertical="center"/>
    </xf>
    <xf numFmtId="0" fontId="10" fillId="27" borderId="0" xfId="33" applyFont="1" applyFill="1" applyBorder="1" applyAlignment="1">
      <alignment horizontal="center" vertical="center"/>
    </xf>
    <xf numFmtId="9" fontId="10" fillId="27" borderId="0" xfId="26" applyNumberFormat="1" applyFont="1" applyFill="1" applyBorder="1" applyAlignment="1">
      <alignment horizontal="right" vertical="center"/>
    </xf>
    <xf numFmtId="9" fontId="10" fillId="27" borderId="0" xfId="26" applyNumberFormat="1" applyFont="1" applyFill="1" applyBorder="1" applyAlignment="1">
      <alignment vertical="center"/>
    </xf>
    <xf numFmtId="179" fontId="10" fillId="27" borderId="0" xfId="26" applyNumberFormat="1" applyFont="1" applyFill="1" applyBorder="1" applyAlignment="1">
      <alignment vertical="center"/>
    </xf>
    <xf numFmtId="10" fontId="10" fillId="27" borderId="0" xfId="26" applyNumberFormat="1" applyFont="1" applyFill="1" applyBorder="1" applyAlignment="1">
      <alignment horizontal="right" vertical="center"/>
    </xf>
    <xf numFmtId="10" fontId="10" fillId="27" borderId="0" xfId="26" applyNumberFormat="1" applyFont="1" applyFill="1" applyBorder="1" applyAlignment="1">
      <alignment vertical="center"/>
    </xf>
    <xf numFmtId="196" fontId="10" fillId="27" borderId="0" xfId="26" applyNumberFormat="1" applyFont="1" applyFill="1" applyBorder="1" applyAlignment="1">
      <alignment vertical="center"/>
    </xf>
    <xf numFmtId="196" fontId="10" fillId="27" borderId="0" xfId="26" applyNumberFormat="1" applyFont="1" applyFill="1" applyBorder="1" applyAlignment="1">
      <alignment horizontal="right" vertical="center"/>
    </xf>
    <xf numFmtId="187" fontId="10" fillId="27" borderId="0" xfId="26" applyNumberFormat="1" applyFont="1" applyFill="1" applyBorder="1" applyAlignment="1">
      <alignment horizontal="right" vertical="center"/>
    </xf>
    <xf numFmtId="187" fontId="10" fillId="27" borderId="0" xfId="26" applyNumberFormat="1" applyFont="1" applyFill="1" applyBorder="1" applyAlignment="1">
      <alignment vertical="center"/>
    </xf>
    <xf numFmtId="9" fontId="10" fillId="27" borderId="0" xfId="33" applyNumberFormat="1" applyFont="1" applyFill="1" applyBorder="1" applyAlignment="1">
      <alignment vertical="center"/>
    </xf>
    <xf numFmtId="177" fontId="26" fillId="28" borderId="0" xfId="33" applyNumberFormat="1" applyFont="1" applyFill="1" applyBorder="1" applyAlignment="1">
      <alignment vertical="center"/>
    </xf>
    <xf numFmtId="0" fontId="10" fillId="27" borderId="0" xfId="33" applyFont="1" applyFill="1" applyAlignment="1">
      <alignment horizontal="right" vertical="center"/>
    </xf>
    <xf numFmtId="177" fontId="26" fillId="27" borderId="0" xfId="33" applyNumberFormat="1" applyFont="1" applyFill="1" applyBorder="1" applyAlignment="1">
      <alignment vertical="center"/>
    </xf>
    <xf numFmtId="204" fontId="10" fillId="27" borderId="0" xfId="26" applyNumberFormat="1" applyFont="1" applyFill="1" applyBorder="1" applyAlignment="1">
      <alignment horizontal="right" vertical="center"/>
    </xf>
    <xf numFmtId="187" fontId="10" fillId="27" borderId="0" xfId="33" applyNumberFormat="1" applyFont="1" applyFill="1" applyBorder="1" applyAlignment="1">
      <alignment vertical="center"/>
    </xf>
    <xf numFmtId="38" fontId="10" fillId="28" borderId="0" xfId="29" applyNumberFormat="1" applyFont="1" applyFill="1" applyBorder="1" applyAlignment="1">
      <alignment vertical="center"/>
    </xf>
    <xf numFmtId="182" fontId="10" fillId="27" borderId="0" xfId="33" applyNumberFormat="1" applyFont="1" applyFill="1" applyBorder="1" applyAlignment="1">
      <alignment vertical="center"/>
    </xf>
    <xf numFmtId="177" fontId="48" fillId="27" borderId="0" xfId="33" applyNumberFormat="1" applyFont="1" applyFill="1" applyBorder="1" applyAlignment="1">
      <alignment vertical="center"/>
    </xf>
    <xf numFmtId="183" fontId="48" fillId="27" borderId="0" xfId="33" applyNumberFormat="1" applyFont="1" applyFill="1" applyBorder="1" applyAlignment="1">
      <alignment vertical="center"/>
    </xf>
    <xf numFmtId="0" fontId="17" fillId="8" borderId="0" xfId="33" applyFont="1" applyFill="1" applyAlignment="1">
      <alignment horizontal="left" vertical="center"/>
    </xf>
    <xf numFmtId="0" fontId="10" fillId="4" borderId="39" xfId="33" applyFont="1" applyFill="1" applyBorder="1" applyAlignment="1">
      <alignment vertical="center" wrapText="1"/>
    </xf>
    <xf numFmtId="38" fontId="17" fillId="4" borderId="11" xfId="29" applyNumberFormat="1" applyFont="1" applyFill="1" applyBorder="1" applyAlignment="1">
      <alignment vertical="center"/>
    </xf>
    <xf numFmtId="38" fontId="17" fillId="4" borderId="35" xfId="29" applyNumberFormat="1" applyFont="1" applyFill="1" applyBorder="1" applyAlignment="1">
      <alignment vertical="center"/>
    </xf>
    <xf numFmtId="0" fontId="10" fillId="4" borderId="39" xfId="33" applyFont="1" applyFill="1" applyBorder="1" applyAlignment="1">
      <alignment vertical="center"/>
    </xf>
    <xf numFmtId="0" fontId="17" fillId="5" borderId="86" xfId="33" applyFont="1" applyFill="1" applyBorder="1" applyAlignment="1">
      <alignment vertical="center"/>
    </xf>
    <xf numFmtId="0" fontId="17" fillId="5" borderId="37" xfId="33" applyFont="1" applyFill="1" applyBorder="1" applyAlignment="1">
      <alignment vertical="center"/>
    </xf>
    <xf numFmtId="0" fontId="17" fillId="46" borderId="34" xfId="33" applyFont="1" applyFill="1" applyBorder="1" applyAlignment="1">
      <alignment vertical="center"/>
    </xf>
    <xf numFmtId="0" fontId="10" fillId="46" borderId="31" xfId="33" applyFont="1" applyFill="1" applyBorder="1" applyAlignment="1">
      <alignment vertical="center"/>
    </xf>
    <xf numFmtId="0" fontId="10" fillId="27" borderId="103" xfId="33" applyFont="1" applyFill="1" applyBorder="1" applyAlignment="1">
      <alignment vertical="center"/>
    </xf>
    <xf numFmtId="0" fontId="10" fillId="27" borderId="97" xfId="33" applyFont="1" applyFill="1" applyBorder="1" applyAlignment="1">
      <alignment vertical="center"/>
    </xf>
    <xf numFmtId="0" fontId="17" fillId="5" borderId="37" xfId="33" applyFont="1" applyFill="1" applyBorder="1" applyAlignment="1">
      <alignment vertical="center" wrapText="1"/>
    </xf>
    <xf numFmtId="38" fontId="17" fillId="5" borderId="4" xfId="29" applyNumberFormat="1" applyFont="1" applyFill="1" applyBorder="1" applyAlignment="1">
      <alignment vertical="center"/>
    </xf>
    <xf numFmtId="38" fontId="17" fillId="5" borderId="26" xfId="29" applyNumberFormat="1" applyFont="1" applyFill="1" applyBorder="1" applyAlignment="1">
      <alignment vertical="center"/>
    </xf>
    <xf numFmtId="38" fontId="17" fillId="5" borderId="46" xfId="29" applyNumberFormat="1" applyFont="1" applyFill="1" applyBorder="1" applyAlignment="1">
      <alignment vertical="center"/>
    </xf>
    <xf numFmtId="0" fontId="10" fillId="46" borderId="31" xfId="33" applyFont="1" applyFill="1" applyBorder="1" applyAlignment="1">
      <alignment vertical="center" wrapText="1"/>
    </xf>
    <xf numFmtId="38" fontId="17" fillId="46" borderId="32" xfId="29" applyNumberFormat="1" applyFont="1" applyFill="1" applyBorder="1" applyAlignment="1">
      <alignment vertical="center"/>
    </xf>
    <xf numFmtId="38" fontId="17" fillId="46" borderId="33" xfId="29" applyNumberFormat="1" applyFont="1" applyFill="1" applyBorder="1" applyAlignment="1">
      <alignment vertical="center"/>
    </xf>
    <xf numFmtId="0" fontId="17" fillId="46" borderId="44" xfId="33" applyFont="1" applyFill="1" applyBorder="1" applyAlignment="1">
      <alignment vertical="center"/>
    </xf>
    <xf numFmtId="0" fontId="10" fillId="46" borderId="44" xfId="33" applyFont="1" applyFill="1" applyBorder="1" applyAlignment="1">
      <alignment vertical="center"/>
    </xf>
    <xf numFmtId="0" fontId="24" fillId="5" borderId="0" xfId="33" applyFont="1" applyFill="1" applyBorder="1" applyAlignment="1">
      <alignment vertical="center"/>
    </xf>
    <xf numFmtId="0" fontId="17" fillId="24" borderId="30" xfId="33" applyFont="1" applyFill="1" applyBorder="1" applyAlignment="1">
      <alignment vertical="center"/>
    </xf>
    <xf numFmtId="0" fontId="10" fillId="12" borderId="0" xfId="33" applyFont="1" applyFill="1" applyBorder="1" applyAlignment="1">
      <alignment vertical="center"/>
    </xf>
    <xf numFmtId="0" fontId="24" fillId="46" borderId="44" xfId="33" applyFont="1" applyFill="1" applyBorder="1" applyAlignment="1">
      <alignment vertical="center"/>
    </xf>
    <xf numFmtId="0" fontId="62" fillId="46" borderId="44" xfId="33" applyFont="1" applyFill="1" applyBorder="1" applyAlignment="1">
      <alignment vertical="center"/>
    </xf>
    <xf numFmtId="38" fontId="10" fillId="5" borderId="4" xfId="29" applyNumberFormat="1" applyFont="1" applyFill="1" applyBorder="1" applyAlignment="1">
      <alignment vertical="center"/>
    </xf>
    <xf numFmtId="0" fontId="10" fillId="12" borderId="7" xfId="33" applyFont="1" applyFill="1" applyBorder="1" applyAlignment="1">
      <alignment vertical="center"/>
    </xf>
    <xf numFmtId="213" fontId="52" fillId="35" borderId="0" xfId="0" applyNumberFormat="1" applyFont="1" applyFill="1" applyBorder="1" applyAlignment="1">
      <alignment horizontal="center" vertical="center" readingOrder="1"/>
    </xf>
    <xf numFmtId="213" fontId="52" fillId="21" borderId="0" xfId="0" applyNumberFormat="1" applyFont="1" applyFill="1" applyBorder="1" applyAlignment="1">
      <alignment horizontal="center" vertical="center" readingOrder="1"/>
    </xf>
    <xf numFmtId="0" fontId="10" fillId="8" borderId="64" xfId="33" applyFont="1" applyFill="1" applyBorder="1" applyAlignment="1">
      <alignment horizontal="left" vertical="center"/>
    </xf>
    <xf numFmtId="0" fontId="10" fillId="27" borderId="1" xfId="0" applyFont="1" applyFill="1" applyBorder="1">
      <alignment vertical="center"/>
    </xf>
    <xf numFmtId="0" fontId="10" fillId="0" borderId="1" xfId="0" applyFont="1" applyFill="1" applyBorder="1">
      <alignment vertical="center"/>
    </xf>
    <xf numFmtId="0" fontId="67" fillId="27" borderId="1" xfId="28" applyFont="1" applyFill="1" applyBorder="1" applyAlignment="1" applyProtection="1">
      <alignment vertical="center" wrapText="1"/>
    </xf>
    <xf numFmtId="0" fontId="67" fillId="27" borderId="1" xfId="28" applyFont="1" applyFill="1" applyBorder="1" applyAlignment="1" applyProtection="1">
      <alignment vertical="center"/>
    </xf>
    <xf numFmtId="0" fontId="10" fillId="27" borderId="0" xfId="0" applyFont="1" applyFill="1" applyBorder="1" applyAlignment="1">
      <alignment vertical="center" wrapText="1"/>
    </xf>
    <xf numFmtId="0" fontId="67" fillId="27" borderId="0" xfId="28" applyFont="1" applyFill="1" applyBorder="1" applyAlignment="1" applyProtection="1">
      <alignment vertical="center" wrapText="1"/>
    </xf>
    <xf numFmtId="0" fontId="26" fillId="8" borderId="0" xfId="33" applyFont="1" applyFill="1" applyAlignment="1">
      <alignment vertical="center"/>
    </xf>
    <xf numFmtId="176" fontId="26" fillId="19" borderId="43" xfId="33" applyNumberFormat="1" applyFont="1" applyFill="1" applyBorder="1" applyAlignment="1">
      <alignment vertical="center"/>
    </xf>
    <xf numFmtId="182" fontId="26" fillId="28" borderId="19" xfId="33" applyNumberFormat="1" applyFont="1" applyFill="1" applyBorder="1" applyAlignment="1">
      <alignment vertical="center"/>
    </xf>
    <xf numFmtId="176" fontId="26" fillId="28" borderId="1" xfId="33" applyNumberFormat="1" applyFont="1" applyFill="1" applyBorder="1" applyAlignment="1">
      <alignment vertical="center"/>
    </xf>
    <xf numFmtId="176" fontId="26" fillId="28" borderId="27" xfId="33" applyNumberFormat="1" applyFont="1" applyFill="1" applyBorder="1" applyAlignment="1">
      <alignment vertical="center"/>
    </xf>
    <xf numFmtId="176" fontId="26" fillId="19" borderId="100" xfId="33" applyNumberFormat="1" applyFont="1" applyFill="1" applyBorder="1" applyAlignment="1">
      <alignment vertical="center"/>
    </xf>
    <xf numFmtId="204" fontId="10" fillId="8" borderId="1" xfId="33" applyNumberFormat="1" applyFont="1" applyFill="1" applyBorder="1" applyAlignment="1">
      <alignment vertical="center"/>
    </xf>
    <xf numFmtId="215" fontId="10" fillId="8" borderId="1" xfId="33" applyNumberFormat="1" applyFont="1" applyFill="1" applyBorder="1" applyAlignment="1">
      <alignment vertical="center"/>
    </xf>
    <xf numFmtId="182" fontId="48" fillId="8" borderId="1" xfId="33" applyNumberFormat="1" applyFont="1" applyFill="1" applyBorder="1" applyAlignment="1">
      <alignment vertical="center"/>
    </xf>
    <xf numFmtId="215" fontId="10" fillId="8" borderId="4" xfId="33" applyNumberFormat="1" applyFont="1" applyFill="1" applyBorder="1" applyAlignment="1">
      <alignment vertical="center"/>
    </xf>
    <xf numFmtId="187" fontId="10" fillId="19" borderId="1" xfId="26" applyNumberFormat="1" applyFont="1" applyFill="1" applyBorder="1" applyAlignment="1">
      <alignment vertical="center"/>
    </xf>
    <xf numFmtId="179" fontId="10" fillId="8" borderId="9" xfId="26" applyNumberFormat="1" applyFont="1" applyFill="1" applyBorder="1" applyAlignment="1">
      <alignment vertical="center"/>
    </xf>
    <xf numFmtId="187" fontId="10" fillId="21" borderId="42" xfId="26" applyNumberFormat="1" applyFont="1" applyFill="1" applyBorder="1" applyAlignment="1">
      <alignment vertical="center"/>
    </xf>
    <xf numFmtId="187" fontId="10" fillId="20" borderId="42" xfId="26" applyNumberFormat="1" applyFont="1" applyFill="1" applyBorder="1" applyAlignment="1">
      <alignment vertical="center"/>
    </xf>
    <xf numFmtId="187" fontId="10" fillId="33" borderId="1" xfId="26" applyNumberFormat="1" applyFont="1" applyFill="1" applyBorder="1" applyAlignment="1">
      <alignment vertical="center"/>
    </xf>
    <xf numFmtId="187" fontId="10" fillId="8" borderId="9" xfId="26" applyNumberFormat="1" applyFont="1" applyFill="1" applyBorder="1" applyAlignment="1">
      <alignment vertical="center"/>
    </xf>
    <xf numFmtId="187" fontId="10" fillId="22" borderId="4" xfId="26" applyNumberFormat="1" applyFont="1" applyFill="1" applyBorder="1" applyAlignment="1">
      <alignment vertical="center"/>
    </xf>
    <xf numFmtId="187" fontId="10" fillId="21" borderId="1" xfId="26" applyNumberFormat="1" applyFont="1" applyFill="1" applyBorder="1" applyAlignment="1">
      <alignment vertical="center"/>
    </xf>
    <xf numFmtId="207" fontId="10" fillId="8" borderId="1" xfId="26" applyNumberFormat="1" applyFont="1" applyFill="1" applyBorder="1" applyAlignment="1">
      <alignment horizontal="right" vertical="center"/>
    </xf>
    <xf numFmtId="0" fontId="11" fillId="8" borderId="23" xfId="33" applyFont="1" applyFill="1" applyBorder="1" applyAlignment="1">
      <alignment vertical="center"/>
    </xf>
    <xf numFmtId="207" fontId="10" fillId="8" borderId="51" xfId="26" applyNumberFormat="1" applyFont="1" applyFill="1" applyBorder="1" applyAlignment="1">
      <alignment horizontal="right" vertical="center"/>
    </xf>
    <xf numFmtId="194" fontId="10" fillId="29" borderId="1" xfId="29" applyNumberFormat="1" applyFont="1" applyFill="1" applyBorder="1" applyAlignment="1">
      <alignment vertical="center"/>
    </xf>
    <xf numFmtId="194" fontId="10" fillId="16" borderId="23" xfId="29" applyNumberFormat="1" applyFont="1" applyFill="1" applyBorder="1" applyAlignment="1">
      <alignment vertical="center"/>
    </xf>
    <xf numFmtId="194" fontId="10" fillId="16" borderId="102" xfId="29" applyNumberFormat="1" applyFont="1" applyFill="1" applyBorder="1" applyAlignment="1">
      <alignment vertical="center"/>
    </xf>
    <xf numFmtId="49" fontId="10" fillId="23" borderId="20" xfId="33" applyNumberFormat="1" applyFont="1" applyFill="1" applyBorder="1" applyAlignment="1">
      <alignment horizontal="left" vertical="center" wrapText="1"/>
    </xf>
    <xf numFmtId="0" fontId="24" fillId="46" borderId="28" xfId="33" applyFont="1" applyFill="1" applyBorder="1" applyAlignment="1">
      <alignment vertical="center"/>
    </xf>
    <xf numFmtId="176" fontId="26" fillId="35" borderId="0" xfId="0" applyNumberFormat="1" applyFont="1" applyFill="1" applyBorder="1" applyAlignment="1">
      <alignment horizontal="center" vertical="center"/>
    </xf>
    <xf numFmtId="0" fontId="10" fillId="27" borderId="0" xfId="34" applyFont="1" applyFill="1" applyBorder="1" applyAlignment="1">
      <alignment vertical="top"/>
    </xf>
    <xf numFmtId="176" fontId="26" fillId="28" borderId="3" xfId="33" applyNumberFormat="1" applyFont="1" applyFill="1" applyBorder="1" applyAlignment="1">
      <alignment vertical="center"/>
    </xf>
    <xf numFmtId="176" fontId="26" fillId="19" borderId="101" xfId="33" applyNumberFormat="1" applyFont="1" applyFill="1" applyBorder="1" applyAlignment="1">
      <alignment vertical="center"/>
    </xf>
    <xf numFmtId="183" fontId="10" fillId="23" borderId="51" xfId="33" applyNumberFormat="1" applyFont="1" applyFill="1" applyBorder="1" applyAlignment="1">
      <alignment vertical="center"/>
    </xf>
    <xf numFmtId="0" fontId="26" fillId="43" borderId="86" xfId="0" applyNumberFormat="1" applyFont="1" applyFill="1" applyBorder="1">
      <alignment vertical="center"/>
    </xf>
    <xf numFmtId="0" fontId="10" fillId="19" borderId="0" xfId="33" applyFont="1" applyFill="1" applyBorder="1" applyAlignment="1">
      <alignment vertical="center"/>
    </xf>
    <xf numFmtId="0" fontId="16" fillId="0" borderId="0" xfId="33" applyFont="1" applyFill="1" applyBorder="1" applyAlignment="1">
      <alignment vertical="center"/>
    </xf>
    <xf numFmtId="0" fontId="16" fillId="0" borderId="0" xfId="39" applyFont="1" applyFill="1" applyBorder="1" applyAlignment="1">
      <alignment horizontal="left" vertical="center" wrapText="1"/>
    </xf>
    <xf numFmtId="0" fontId="10" fillId="8" borderId="0" xfId="39" applyFont="1" applyFill="1" applyBorder="1" applyAlignment="1">
      <alignment horizontal="left" vertical="center" wrapText="1"/>
    </xf>
    <xf numFmtId="0" fontId="90" fillId="0" borderId="0" xfId="33" applyFont="1" applyFill="1" applyBorder="1" applyAlignment="1">
      <alignment vertical="center"/>
    </xf>
    <xf numFmtId="0" fontId="10" fillId="20" borderId="0" xfId="33" applyFont="1" applyFill="1" applyBorder="1" applyAlignment="1">
      <alignment vertical="center"/>
    </xf>
    <xf numFmtId="0" fontId="90" fillId="8" borderId="0" xfId="33" applyFont="1" applyFill="1" applyBorder="1" applyAlignment="1">
      <alignment vertical="center"/>
    </xf>
    <xf numFmtId="0" fontId="16" fillId="8" borderId="0" xfId="33" applyFont="1" applyFill="1" applyBorder="1" applyAlignment="1">
      <alignment vertical="center"/>
    </xf>
    <xf numFmtId="0" fontId="10" fillId="21" borderId="0" xfId="33" applyFont="1" applyFill="1" applyBorder="1" applyAlignment="1">
      <alignment vertical="center"/>
    </xf>
    <xf numFmtId="0" fontId="10" fillId="33" borderId="0" xfId="33" applyFont="1" applyFill="1" applyBorder="1" applyAlignment="1">
      <alignment vertical="center"/>
    </xf>
    <xf numFmtId="0" fontId="93" fillId="0" borderId="0" xfId="0" applyFont="1">
      <alignment vertical="center"/>
    </xf>
    <xf numFmtId="0" fontId="39" fillId="23" borderId="1" xfId="0" applyFont="1" applyFill="1" applyBorder="1">
      <alignment vertical="center"/>
    </xf>
    <xf numFmtId="0" fontId="15" fillId="23" borderId="1" xfId="0" applyFont="1" applyFill="1" applyBorder="1">
      <alignment vertical="center"/>
    </xf>
    <xf numFmtId="0" fontId="97" fillId="0" borderId="1" xfId="0" applyFont="1" applyBorder="1" applyAlignment="1">
      <alignment vertical="center"/>
    </xf>
    <xf numFmtId="49" fontId="0" fillId="0" borderId="1" xfId="0" applyNumberFormat="1" applyBorder="1" applyAlignment="1">
      <alignment horizontal="right" vertical="center"/>
    </xf>
    <xf numFmtId="0" fontId="99" fillId="0" borderId="1" xfId="0" applyFont="1" applyBorder="1" applyAlignment="1">
      <alignment vertical="center"/>
    </xf>
    <xf numFmtId="0" fontId="101" fillId="0" borderId="1" xfId="0" applyFont="1" applyBorder="1" applyAlignment="1">
      <alignment vertical="center"/>
    </xf>
    <xf numFmtId="0" fontId="104" fillId="0" borderId="1" xfId="0" applyFont="1" applyBorder="1" applyAlignment="1">
      <alignment vertical="center"/>
    </xf>
    <xf numFmtId="0" fontId="106" fillId="0" borderId="1" xfId="0" applyFont="1" applyBorder="1" applyAlignment="1">
      <alignment vertical="center"/>
    </xf>
    <xf numFmtId="0" fontId="107" fillId="0" borderId="1" xfId="0" applyFont="1" applyBorder="1" applyAlignment="1">
      <alignment vertical="center"/>
    </xf>
    <xf numFmtId="0" fontId="108" fillId="0" borderId="1" xfId="0" applyFont="1" applyBorder="1" applyAlignment="1">
      <alignment vertical="center"/>
    </xf>
    <xf numFmtId="0" fontId="109" fillId="0" borderId="1" xfId="0" applyFont="1" applyBorder="1" applyAlignment="1">
      <alignment vertical="center"/>
    </xf>
    <xf numFmtId="0" fontId="16" fillId="8" borderId="1" xfId="39" applyFont="1" applyFill="1" applyBorder="1" applyAlignment="1">
      <alignment horizontal="left" vertical="center" wrapText="1"/>
    </xf>
    <xf numFmtId="0" fontId="16" fillId="8" borderId="4" xfId="33" applyFont="1" applyFill="1" applyBorder="1" applyAlignment="1">
      <alignment vertical="center"/>
    </xf>
    <xf numFmtId="176" fontId="10" fillId="27" borderId="1" xfId="33" applyNumberFormat="1" applyFont="1" applyFill="1" applyBorder="1" applyAlignment="1">
      <alignment horizontal="right" vertical="center"/>
    </xf>
    <xf numFmtId="177" fontId="10" fillId="27" borderId="1" xfId="33" applyNumberFormat="1" applyFont="1" applyFill="1" applyBorder="1" applyAlignment="1">
      <alignment horizontal="right" vertical="center"/>
    </xf>
    <xf numFmtId="182" fontId="10" fillId="27" borderId="1" xfId="33" applyNumberFormat="1" applyFont="1" applyFill="1" applyBorder="1" applyAlignment="1">
      <alignment horizontal="right" vertical="center"/>
    </xf>
    <xf numFmtId="176" fontId="10" fillId="8" borderId="1" xfId="33" applyNumberFormat="1" applyFont="1" applyFill="1" applyBorder="1" applyAlignment="1">
      <alignment horizontal="right" vertical="center"/>
    </xf>
    <xf numFmtId="177" fontId="10" fillId="8" borderId="1" xfId="33" applyNumberFormat="1" applyFont="1" applyFill="1" applyBorder="1" applyAlignment="1">
      <alignment horizontal="right" vertical="center"/>
    </xf>
    <xf numFmtId="176" fontId="10" fillId="8" borderId="11" xfId="33" applyNumberFormat="1" applyFont="1" applyFill="1" applyBorder="1" applyAlignment="1">
      <alignment horizontal="right" vertical="center"/>
    </xf>
    <xf numFmtId="177" fontId="10" fillId="8" borderId="11" xfId="33" applyNumberFormat="1" applyFont="1" applyFill="1" applyBorder="1" applyAlignment="1">
      <alignment horizontal="right" vertical="center"/>
    </xf>
    <xf numFmtId="177" fontId="10" fillId="8" borderId="9" xfId="33" applyNumberFormat="1" applyFont="1" applyFill="1" applyBorder="1" applyAlignment="1">
      <alignment horizontal="right" vertical="center"/>
    </xf>
    <xf numFmtId="176" fontId="10" fillId="8" borderId="9" xfId="33" applyNumberFormat="1" applyFont="1" applyFill="1" applyBorder="1" applyAlignment="1">
      <alignment horizontal="right" vertical="center"/>
    </xf>
    <xf numFmtId="179" fontId="10" fillId="23" borderId="9" xfId="26" applyNumberFormat="1" applyFont="1" applyFill="1" applyBorder="1" applyAlignment="1">
      <alignment vertical="center"/>
    </xf>
    <xf numFmtId="216" fontId="26" fillId="43" borderId="86" xfId="0" applyNumberFormat="1" applyFont="1" applyFill="1" applyBorder="1">
      <alignment vertical="center"/>
    </xf>
    <xf numFmtId="217" fontId="26" fillId="43" borderId="86" xfId="0" applyNumberFormat="1" applyFont="1" applyFill="1" applyBorder="1">
      <alignment vertical="center"/>
    </xf>
    <xf numFmtId="217" fontId="15" fillId="19" borderId="86" xfId="0" applyNumberFormat="1" applyFont="1" applyFill="1" applyBorder="1">
      <alignment vertical="center"/>
    </xf>
    <xf numFmtId="217" fontId="15" fillId="42" borderId="86" xfId="0" applyNumberFormat="1" applyFont="1" applyFill="1" applyBorder="1">
      <alignment vertical="center"/>
    </xf>
    <xf numFmtId="218" fontId="15" fillId="21" borderId="86" xfId="29" applyNumberFormat="1" applyFont="1" applyFill="1" applyBorder="1">
      <alignment vertical="center"/>
    </xf>
    <xf numFmtId="0" fontId="74" fillId="35" borderId="0" xfId="0" applyFont="1" applyFill="1" applyBorder="1" applyAlignment="1">
      <alignment horizontal="center" vertical="center" wrapText="1"/>
    </xf>
    <xf numFmtId="218" fontId="26" fillId="35" borderId="0" xfId="0" applyNumberFormat="1" applyFont="1" applyFill="1" applyBorder="1" applyAlignment="1">
      <alignment horizontal="center" vertical="center"/>
    </xf>
    <xf numFmtId="219" fontId="15" fillId="42" borderId="86" xfId="0" applyNumberFormat="1" applyFont="1" applyFill="1" applyBorder="1">
      <alignment vertical="center"/>
    </xf>
    <xf numFmtId="179" fontId="10" fillId="23" borderId="1" xfId="33" applyNumberFormat="1" applyFont="1" applyFill="1" applyBorder="1" applyAlignment="1">
      <alignment vertical="center"/>
    </xf>
    <xf numFmtId="179" fontId="10" fillId="23" borderId="4" xfId="33" applyNumberFormat="1" applyFont="1" applyFill="1" applyBorder="1" applyAlignment="1">
      <alignment vertical="center"/>
    </xf>
    <xf numFmtId="0" fontId="71" fillId="8" borderId="87" xfId="33" applyFont="1" applyFill="1" applyBorder="1" applyAlignment="1">
      <alignment vertical="center" wrapText="1"/>
    </xf>
    <xf numFmtId="179" fontId="10" fillId="8" borderId="79" xfId="33" applyNumberFormat="1" applyFont="1" applyFill="1" applyBorder="1" applyAlignment="1">
      <alignment vertical="center"/>
    </xf>
    <xf numFmtId="179" fontId="10" fillId="8" borderId="93" xfId="33" applyNumberFormat="1" applyFont="1" applyFill="1" applyBorder="1" applyAlignment="1">
      <alignment vertical="center"/>
    </xf>
    <xf numFmtId="0" fontId="1" fillId="43" borderId="0" xfId="33" applyFont="1" applyFill="1" applyAlignment="1">
      <alignment vertical="top" wrapText="1"/>
    </xf>
    <xf numFmtId="187" fontId="10" fillId="0" borderId="1" xfId="26" applyNumberFormat="1" applyFont="1" applyFill="1" applyBorder="1" applyAlignment="1">
      <alignment horizontal="right" vertical="center"/>
    </xf>
    <xf numFmtId="187" fontId="10" fillId="8" borderId="11" xfId="26" applyNumberFormat="1" applyFont="1" applyFill="1" applyBorder="1" applyAlignment="1">
      <alignment vertical="center"/>
    </xf>
    <xf numFmtId="187" fontId="10" fillId="22" borderId="51" xfId="26" applyNumberFormat="1" applyFont="1" applyFill="1" applyBorder="1" applyAlignment="1">
      <alignment vertical="center"/>
    </xf>
    <xf numFmtId="0" fontId="111" fillId="37" borderId="30" xfId="33" applyFont="1" applyFill="1" applyBorder="1" applyAlignment="1">
      <alignment vertical="center"/>
    </xf>
    <xf numFmtId="0" fontId="71" fillId="27" borderId="9" xfId="33" applyFont="1" applyFill="1" applyBorder="1" applyAlignment="1">
      <alignment vertical="center"/>
    </xf>
    <xf numFmtId="0" fontId="71" fillId="8" borderId="9" xfId="33" applyFont="1" applyFill="1" applyBorder="1" applyAlignment="1">
      <alignment vertical="center"/>
    </xf>
    <xf numFmtId="0" fontId="71" fillId="27" borderId="75" xfId="33" applyFont="1" applyFill="1" applyBorder="1" applyAlignment="1">
      <alignment vertical="center"/>
    </xf>
    <xf numFmtId="9" fontId="10" fillId="21" borderId="1" xfId="26" applyNumberFormat="1" applyFont="1" applyFill="1" applyBorder="1" applyAlignment="1">
      <alignment vertical="center"/>
    </xf>
    <xf numFmtId="10" fontId="10" fillId="23" borderId="1" xfId="33" applyNumberFormat="1" applyFont="1" applyFill="1" applyBorder="1" applyAlignment="1">
      <alignment vertical="center"/>
    </xf>
    <xf numFmtId="10" fontId="10" fillId="23" borderId="9" xfId="33" applyNumberFormat="1" applyFont="1" applyFill="1" applyBorder="1" applyAlignment="1">
      <alignment vertical="center"/>
    </xf>
    <xf numFmtId="10" fontId="10" fillId="23" borderId="4" xfId="33" applyNumberFormat="1" applyFont="1" applyFill="1" applyBorder="1" applyAlignment="1">
      <alignment vertical="center"/>
    </xf>
    <xf numFmtId="179" fontId="10" fillId="23" borderId="9" xfId="33" applyNumberFormat="1" applyFont="1" applyFill="1" applyBorder="1" applyAlignment="1">
      <alignment vertical="center"/>
    </xf>
    <xf numFmtId="183" fontId="48" fillId="23" borderId="1" xfId="33" applyNumberFormat="1" applyFont="1" applyFill="1" applyBorder="1" applyAlignment="1">
      <alignment vertical="center"/>
    </xf>
    <xf numFmtId="187" fontId="10" fillId="23" borderId="1" xfId="26" applyNumberFormat="1" applyFont="1" applyFill="1" applyBorder="1" applyAlignment="1">
      <alignment horizontal="right" vertical="center"/>
    </xf>
    <xf numFmtId="187" fontId="10" fillId="23" borderId="9" xfId="26" applyNumberFormat="1" applyFont="1" applyFill="1" applyBorder="1" applyAlignment="1">
      <alignment horizontal="right" vertical="center"/>
    </xf>
    <xf numFmtId="187" fontId="10" fillId="23" borderId="51" xfId="26" applyNumberFormat="1" applyFont="1" applyFill="1" applyBorder="1" applyAlignment="1">
      <alignment horizontal="right" vertical="center"/>
    </xf>
    <xf numFmtId="187" fontId="10" fillId="23" borderId="1" xfId="33" applyNumberFormat="1" applyFont="1" applyFill="1" applyBorder="1" applyAlignment="1">
      <alignment vertical="center"/>
    </xf>
    <xf numFmtId="187" fontId="10" fillId="23" borderId="48" xfId="26" applyNumberFormat="1" applyFont="1" applyFill="1" applyBorder="1" applyAlignment="1">
      <alignment horizontal="right" vertical="center"/>
    </xf>
    <xf numFmtId="187" fontId="10" fillId="23" borderId="4" xfId="33" applyNumberFormat="1" applyFont="1" applyFill="1" applyBorder="1" applyAlignment="1">
      <alignment vertical="center"/>
    </xf>
    <xf numFmtId="0" fontId="112" fillId="8" borderId="0" xfId="33" applyFont="1" applyFill="1" applyBorder="1" applyAlignment="1">
      <alignment horizontal="left" vertical="center"/>
    </xf>
    <xf numFmtId="0" fontId="7" fillId="27" borderId="1" xfId="28" applyFont="1" applyFill="1" applyBorder="1" applyAlignment="1" applyProtection="1">
      <alignment vertical="center" wrapText="1"/>
    </xf>
    <xf numFmtId="0" fontId="80" fillId="27" borderId="66" xfId="34" applyFont="1" applyFill="1" applyBorder="1" applyAlignment="1">
      <alignment horizontal="left" vertical="center"/>
    </xf>
    <xf numFmtId="179" fontId="10" fillId="8" borderId="11" xfId="26" applyNumberFormat="1" applyFont="1" applyFill="1" applyBorder="1" applyAlignment="1">
      <alignment horizontal="right" vertical="center"/>
    </xf>
    <xf numFmtId="0" fontId="11" fillId="8" borderId="18" xfId="33" applyFont="1" applyFill="1" applyBorder="1" applyAlignment="1">
      <alignment vertical="center"/>
    </xf>
    <xf numFmtId="38" fontId="17" fillId="44" borderId="27" xfId="29" applyNumberFormat="1" applyFont="1" applyFill="1" applyBorder="1" applyAlignment="1">
      <alignment vertical="center"/>
    </xf>
    <xf numFmtId="38" fontId="17" fillId="46" borderId="59" xfId="29" applyNumberFormat="1" applyFont="1" applyFill="1" applyBorder="1" applyAlignment="1">
      <alignment vertical="center"/>
    </xf>
    <xf numFmtId="38" fontId="17" fillId="13" borderId="34" xfId="29" applyNumberFormat="1" applyFont="1" applyFill="1" applyBorder="1" applyAlignment="1">
      <alignment vertical="center"/>
    </xf>
    <xf numFmtId="38" fontId="17" fillId="3" borderId="38" xfId="29" applyNumberFormat="1" applyFont="1" applyFill="1" applyBorder="1" applyAlignment="1">
      <alignment vertical="center"/>
    </xf>
    <xf numFmtId="38" fontId="10" fillId="16" borderId="106" xfId="29" applyNumberFormat="1" applyFont="1" applyFill="1" applyBorder="1" applyAlignment="1">
      <alignment vertical="center"/>
    </xf>
    <xf numFmtId="38" fontId="10" fillId="16" borderId="95" xfId="29" applyNumberFormat="1" applyFont="1" applyFill="1" applyBorder="1" applyAlignment="1">
      <alignment vertical="center"/>
    </xf>
    <xf numFmtId="194" fontId="10" fillId="16" borderId="110" xfId="29" applyNumberFormat="1" applyFont="1" applyFill="1" applyBorder="1" applyAlignment="1">
      <alignment vertical="center"/>
    </xf>
    <xf numFmtId="38" fontId="10" fillId="29" borderId="38" xfId="29" applyNumberFormat="1" applyFont="1" applyFill="1" applyBorder="1" applyAlignment="1">
      <alignment vertical="center"/>
    </xf>
    <xf numFmtId="38" fontId="17" fillId="9" borderId="38" xfId="29" applyNumberFormat="1" applyFont="1" applyFill="1" applyBorder="1" applyAlignment="1">
      <alignment vertical="center"/>
    </xf>
    <xf numFmtId="38" fontId="10" fillId="16" borderId="110" xfId="29" applyNumberFormat="1" applyFont="1" applyFill="1" applyBorder="1" applyAlignment="1">
      <alignment vertical="center"/>
    </xf>
    <xf numFmtId="38" fontId="17" fillId="10" borderId="38" xfId="29" applyNumberFormat="1" applyFont="1" applyFill="1" applyBorder="1" applyAlignment="1">
      <alignment vertical="center"/>
    </xf>
    <xf numFmtId="38" fontId="17" fillId="4" borderId="38" xfId="29" applyNumberFormat="1" applyFont="1" applyFill="1" applyBorder="1" applyAlignment="1">
      <alignment vertical="center"/>
    </xf>
    <xf numFmtId="38" fontId="17" fillId="46" borderId="34" xfId="29" applyNumberFormat="1" applyFont="1" applyFill="1" applyBorder="1" applyAlignment="1">
      <alignment vertical="center"/>
    </xf>
    <xf numFmtId="38" fontId="17" fillId="5" borderId="86" xfId="29" applyNumberFormat="1" applyFont="1" applyFill="1" applyBorder="1" applyAlignment="1">
      <alignment vertical="center"/>
    </xf>
    <xf numFmtId="38" fontId="17" fillId="18" borderId="34" xfId="29" applyNumberFormat="1" applyFont="1" applyFill="1" applyBorder="1" applyAlignment="1">
      <alignment vertical="center"/>
    </xf>
    <xf numFmtId="38" fontId="10" fillId="28" borderId="96" xfId="29" applyNumberFormat="1" applyFont="1" applyFill="1" applyBorder="1" applyAlignment="1">
      <alignment vertical="center"/>
    </xf>
    <xf numFmtId="38" fontId="17" fillId="25" borderId="34" xfId="29" applyNumberFormat="1" applyFont="1" applyFill="1" applyBorder="1" applyAlignment="1">
      <alignment vertical="center"/>
    </xf>
    <xf numFmtId="38" fontId="17" fillId="27" borderId="89" xfId="29" applyNumberFormat="1" applyFont="1" applyFill="1" applyBorder="1" applyAlignment="1">
      <alignment vertical="center"/>
    </xf>
    <xf numFmtId="0" fontId="55" fillId="19" borderId="11" xfId="33" applyFont="1" applyFill="1" applyBorder="1" applyAlignment="1">
      <alignment vertical="center"/>
    </xf>
    <xf numFmtId="38" fontId="11" fillId="16" borderId="69" xfId="29" applyNumberFormat="1" applyFont="1" applyFill="1" applyBorder="1" applyAlignment="1">
      <alignment vertical="center"/>
    </xf>
    <xf numFmtId="38" fontId="11" fillId="16" borderId="18" xfId="29" applyNumberFormat="1" applyFont="1" applyFill="1" applyBorder="1" applyAlignment="1">
      <alignment vertical="center"/>
    </xf>
    <xf numFmtId="38" fontId="11" fillId="15" borderId="23" xfId="29" applyNumberFormat="1" applyFont="1" applyFill="1" applyBorder="1" applyAlignment="1">
      <alignment horizontal="left" vertical="center"/>
    </xf>
    <xf numFmtId="0" fontId="17" fillId="33" borderId="20" xfId="33" applyFont="1" applyFill="1" applyBorder="1" applyAlignment="1">
      <alignment vertical="center" wrapText="1"/>
    </xf>
    <xf numFmtId="0" fontId="10" fillId="47" borderId="20" xfId="33" applyFont="1" applyFill="1" applyBorder="1" applyAlignment="1">
      <alignment vertical="center" wrapText="1"/>
    </xf>
    <xf numFmtId="0" fontId="17" fillId="32" borderId="37" xfId="33" applyFont="1" applyFill="1" applyBorder="1" applyAlignment="1">
      <alignment vertical="center"/>
    </xf>
    <xf numFmtId="0" fontId="17" fillId="24" borderId="31" xfId="33" applyFont="1" applyFill="1" applyBorder="1" applyAlignment="1">
      <alignment vertical="center"/>
    </xf>
    <xf numFmtId="38" fontId="17" fillId="25" borderId="68" xfId="29" applyNumberFormat="1" applyFont="1" applyFill="1" applyBorder="1" applyAlignment="1">
      <alignment vertical="center"/>
    </xf>
    <xf numFmtId="38" fontId="17" fillId="25" borderId="41" xfId="29" applyNumberFormat="1" applyFont="1" applyFill="1" applyBorder="1" applyAlignment="1">
      <alignment vertical="center"/>
    </xf>
    <xf numFmtId="38" fontId="10" fillId="28" borderId="107" xfId="29" applyNumberFormat="1" applyFont="1" applyFill="1" applyBorder="1" applyAlignment="1">
      <alignment vertical="center"/>
    </xf>
    <xf numFmtId="38" fontId="17" fillId="25" borderId="4" xfId="29" applyNumberFormat="1" applyFont="1" applyFill="1" applyBorder="1" applyAlignment="1">
      <alignment vertical="center"/>
    </xf>
    <xf numFmtId="38" fontId="17" fillId="25" borderId="42" xfId="29" applyNumberFormat="1" applyFont="1" applyFill="1" applyBorder="1" applyAlignment="1">
      <alignment vertical="center"/>
    </xf>
    <xf numFmtId="38" fontId="10" fillId="16" borderId="40" xfId="29" applyNumberFormat="1" applyFont="1" applyFill="1" applyBorder="1" applyAlignment="1">
      <alignment vertical="center"/>
    </xf>
    <xf numFmtId="198" fontId="15" fillId="21" borderId="86" xfId="0" applyNumberFormat="1" applyFont="1" applyFill="1" applyBorder="1">
      <alignment vertical="center"/>
    </xf>
    <xf numFmtId="201" fontId="15" fillId="21" borderId="0" xfId="0" applyNumberFormat="1" applyFont="1" applyFill="1">
      <alignment vertical="center"/>
    </xf>
    <xf numFmtId="187" fontId="10" fillId="33" borderId="4" xfId="26" applyNumberFormat="1" applyFont="1" applyFill="1" applyBorder="1" applyAlignment="1">
      <alignment horizontal="right" vertical="center"/>
    </xf>
    <xf numFmtId="187" fontId="10" fillId="27" borderId="1" xfId="26" applyNumberFormat="1" applyFont="1" applyFill="1" applyBorder="1" applyAlignment="1">
      <alignment horizontal="right" vertical="center"/>
    </xf>
    <xf numFmtId="187" fontId="10" fillId="27" borderId="9" xfId="26" applyNumberFormat="1" applyFont="1" applyFill="1" applyBorder="1" applyAlignment="1">
      <alignment horizontal="right" vertical="center"/>
    </xf>
    <xf numFmtId="187" fontId="10" fillId="22" borderId="4" xfId="26" applyNumberFormat="1" applyFont="1" applyFill="1" applyBorder="1" applyAlignment="1">
      <alignment horizontal="right" vertical="center"/>
    </xf>
    <xf numFmtId="187" fontId="10" fillId="19" borderId="1" xfId="26" applyNumberFormat="1" applyFont="1" applyFill="1" applyBorder="1" applyAlignment="1">
      <alignment horizontal="right" vertical="center"/>
    </xf>
    <xf numFmtId="187" fontId="10" fillId="20" borderId="42" xfId="26" applyNumberFormat="1" applyFont="1" applyFill="1" applyBorder="1" applyAlignment="1">
      <alignment horizontal="right" vertical="center"/>
    </xf>
    <xf numFmtId="187" fontId="10" fillId="21" borderId="1" xfId="26" applyNumberFormat="1" applyFont="1" applyFill="1" applyBorder="1" applyAlignment="1">
      <alignment horizontal="right" vertical="center"/>
    </xf>
    <xf numFmtId="187" fontId="10" fillId="33" borderId="1" xfId="26" applyNumberFormat="1" applyFont="1" applyFill="1" applyBorder="1" applyAlignment="1">
      <alignment horizontal="right" vertical="center"/>
    </xf>
    <xf numFmtId="187" fontId="10" fillId="8" borderId="11" xfId="26" applyNumberFormat="1" applyFont="1" applyFill="1" applyBorder="1" applyAlignment="1">
      <alignment horizontal="right" vertical="center"/>
    </xf>
    <xf numFmtId="187" fontId="10" fillId="22" borderId="51" xfId="26" applyNumberFormat="1" applyFont="1" applyFill="1" applyBorder="1" applyAlignment="1">
      <alignment horizontal="right" vertical="center"/>
    </xf>
    <xf numFmtId="187" fontId="10" fillId="21" borderId="42" xfId="26" applyNumberFormat="1" applyFont="1" applyFill="1" applyBorder="1" applyAlignment="1">
      <alignment horizontal="right" vertical="center"/>
    </xf>
    <xf numFmtId="9" fontId="10" fillId="19" borderId="1" xfId="26" applyFont="1" applyFill="1" applyBorder="1" applyAlignment="1">
      <alignment horizontal="right" vertical="center"/>
    </xf>
    <xf numFmtId="9" fontId="10" fillId="20" borderId="42" xfId="26" applyNumberFormat="1" applyFont="1" applyFill="1" applyBorder="1" applyAlignment="1">
      <alignment horizontal="right" vertical="center"/>
    </xf>
    <xf numFmtId="9" fontId="10" fillId="21" borderId="1" xfId="26" applyNumberFormat="1" applyFont="1" applyFill="1" applyBorder="1" applyAlignment="1">
      <alignment horizontal="right" vertical="center"/>
    </xf>
    <xf numFmtId="179" fontId="10" fillId="8" borderId="1" xfId="26" applyNumberFormat="1" applyFont="1" applyFill="1" applyBorder="1" applyAlignment="1">
      <alignment horizontal="right" vertical="center"/>
    </xf>
    <xf numFmtId="9" fontId="10" fillId="33" borderId="4" xfId="26" applyNumberFormat="1" applyFont="1" applyFill="1" applyBorder="1" applyAlignment="1">
      <alignment horizontal="right" vertical="center"/>
    </xf>
    <xf numFmtId="179" fontId="10" fillId="8" borderId="9" xfId="26" applyNumberFormat="1" applyFont="1" applyFill="1" applyBorder="1" applyAlignment="1">
      <alignment horizontal="right" vertical="center"/>
    </xf>
    <xf numFmtId="0" fontId="10" fillId="40" borderId="1" xfId="0" applyFont="1" applyFill="1" applyBorder="1">
      <alignment vertical="center"/>
    </xf>
    <xf numFmtId="0" fontId="72" fillId="27" borderId="0" xfId="0" applyFont="1" applyFill="1">
      <alignment vertical="center"/>
    </xf>
    <xf numFmtId="0" fontId="83" fillId="27" borderId="0" xfId="33" applyFont="1" applyFill="1" applyAlignment="1">
      <alignment horizontal="left" vertical="center"/>
    </xf>
    <xf numFmtId="193" fontId="10" fillId="27" borderId="0" xfId="0" applyNumberFormat="1" applyFont="1" applyFill="1" applyAlignment="1">
      <alignment horizontal="right" vertical="center"/>
    </xf>
    <xf numFmtId="0" fontId="7" fillId="27" borderId="1" xfId="28" applyFill="1" applyBorder="1" applyAlignment="1" applyProtection="1">
      <alignment vertical="center" wrapText="1"/>
    </xf>
    <xf numFmtId="0" fontId="26" fillId="40" borderId="57" xfId="33" applyFont="1" applyFill="1" applyBorder="1" applyAlignment="1">
      <alignment horizontal="left" vertical="center"/>
    </xf>
    <xf numFmtId="0" fontId="10" fillId="40" borderId="34" xfId="33" applyFont="1" applyFill="1" applyBorder="1" applyAlignment="1">
      <alignment vertical="center"/>
    </xf>
    <xf numFmtId="0" fontId="26" fillId="40" borderId="58" xfId="33" applyFont="1" applyFill="1" applyBorder="1" applyAlignment="1">
      <alignment horizontal="center" vertical="center"/>
    </xf>
    <xf numFmtId="0" fontId="10" fillId="40" borderId="45" xfId="33" applyFont="1" applyFill="1" applyBorder="1" applyAlignment="1">
      <alignment horizontal="left" vertical="center"/>
    </xf>
    <xf numFmtId="0" fontId="10" fillId="40" borderId="14" xfId="33" applyFont="1" applyFill="1" applyBorder="1" applyAlignment="1">
      <alignment horizontal="left" vertical="center"/>
    </xf>
    <xf numFmtId="0" fontId="10" fillId="40" borderId="15" xfId="33" applyFont="1" applyFill="1" applyBorder="1" applyAlignment="1">
      <alignment horizontal="center" vertical="center"/>
    </xf>
    <xf numFmtId="0" fontId="26" fillId="40" borderId="33" xfId="33" applyFont="1" applyFill="1" applyBorder="1" applyAlignment="1">
      <alignment horizontal="center" vertical="center" wrapText="1"/>
    </xf>
    <xf numFmtId="0" fontId="10" fillId="40" borderId="16" xfId="33" applyFont="1" applyFill="1" applyBorder="1" applyAlignment="1">
      <alignment horizontal="center" vertical="center"/>
    </xf>
    <xf numFmtId="0" fontId="10" fillId="40" borderId="16" xfId="33" applyFont="1" applyFill="1" applyBorder="1" applyAlignment="1">
      <alignment horizontal="center" vertical="center" wrapText="1"/>
    </xf>
    <xf numFmtId="0" fontId="10" fillId="40" borderId="17" xfId="33" applyFont="1" applyFill="1" applyBorder="1" applyAlignment="1">
      <alignment horizontal="center" vertical="center"/>
    </xf>
    <xf numFmtId="38" fontId="17" fillId="27" borderId="101" xfId="29" applyNumberFormat="1" applyFont="1" applyFill="1" applyBorder="1" applyAlignment="1">
      <alignment vertical="center"/>
    </xf>
    <xf numFmtId="0" fontId="10" fillId="27" borderId="35" xfId="33" applyFont="1" applyFill="1" applyBorder="1" applyAlignment="1">
      <alignment vertical="center"/>
    </xf>
    <xf numFmtId="0" fontId="10" fillId="27" borderId="20" xfId="33" applyFont="1" applyFill="1" applyBorder="1" applyAlignment="1">
      <alignment vertical="center" wrapText="1"/>
    </xf>
    <xf numFmtId="38" fontId="10" fillId="27" borderId="1" xfId="29" applyNumberFormat="1" applyFont="1" applyFill="1" applyBorder="1" applyAlignment="1">
      <alignment vertical="center"/>
    </xf>
    <xf numFmtId="38" fontId="10" fillId="27" borderId="27" xfId="29" applyNumberFormat="1" applyFont="1" applyFill="1" applyBorder="1" applyAlignment="1">
      <alignment vertical="center"/>
    </xf>
    <xf numFmtId="38" fontId="10" fillId="27" borderId="38" xfId="29" applyNumberFormat="1" applyFont="1" applyFill="1" applyBorder="1" applyAlignment="1">
      <alignment vertical="center"/>
    </xf>
    <xf numFmtId="38" fontId="10" fillId="27" borderId="3" xfId="29" applyNumberFormat="1" applyFont="1" applyFill="1" applyBorder="1" applyAlignment="1">
      <alignment vertical="center"/>
    </xf>
    <xf numFmtId="38" fontId="10" fillId="28" borderId="1" xfId="29" applyNumberFormat="1" applyFont="1" applyFill="1" applyBorder="1" applyAlignment="1">
      <alignment vertical="center"/>
    </xf>
    <xf numFmtId="38" fontId="10" fillId="28" borderId="3" xfId="29" applyNumberFormat="1" applyFont="1" applyFill="1" applyBorder="1" applyAlignment="1">
      <alignment vertical="center"/>
    </xf>
    <xf numFmtId="38" fontId="10" fillId="28" borderId="27" xfId="29" applyNumberFormat="1" applyFont="1" applyFill="1" applyBorder="1" applyAlignment="1">
      <alignment vertical="center"/>
    </xf>
    <xf numFmtId="38" fontId="10" fillId="28" borderId="38" xfId="29" applyNumberFormat="1" applyFont="1" applyFill="1" applyBorder="1" applyAlignment="1">
      <alignment vertical="center"/>
    </xf>
    <xf numFmtId="0" fontId="117" fillId="43" borderId="0" xfId="33" applyFont="1" applyFill="1" applyAlignment="1">
      <alignment wrapText="1"/>
    </xf>
    <xf numFmtId="0" fontId="118" fillId="0" borderId="0" xfId="0" applyFont="1">
      <alignment vertical="center"/>
    </xf>
    <xf numFmtId="201" fontId="13" fillId="21" borderId="111" xfId="0" applyNumberFormat="1" applyFont="1" applyFill="1" applyBorder="1" applyAlignment="1">
      <alignment vertical="center" wrapText="1"/>
    </xf>
    <xf numFmtId="201" fontId="120" fillId="21" borderId="111" xfId="0" applyNumberFormat="1" applyFont="1" applyFill="1" applyBorder="1" applyAlignment="1">
      <alignment vertical="center" wrapText="1"/>
    </xf>
    <xf numFmtId="0" fontId="15" fillId="19" borderId="111" xfId="0" applyFont="1" applyFill="1" applyBorder="1">
      <alignment vertical="center"/>
    </xf>
    <xf numFmtId="0" fontId="15" fillId="19" borderId="112" xfId="0" applyFont="1" applyFill="1" applyBorder="1">
      <alignment vertical="center"/>
    </xf>
    <xf numFmtId="0" fontId="15" fillId="43" borderId="112" xfId="0" applyFont="1" applyFill="1" applyBorder="1">
      <alignment vertical="center"/>
    </xf>
    <xf numFmtId="201" fontId="15" fillId="42" borderId="111" xfId="0" applyNumberFormat="1" applyFont="1" applyFill="1" applyBorder="1" applyAlignment="1">
      <alignment vertical="center" wrapText="1"/>
    </xf>
    <xf numFmtId="201" fontId="15" fillId="42" borderId="112" xfId="0" applyNumberFormat="1" applyFont="1" applyFill="1" applyBorder="1" applyAlignment="1">
      <alignment vertical="center" wrapText="1"/>
    </xf>
    <xf numFmtId="0" fontId="10" fillId="40" borderId="1" xfId="33" applyFont="1" applyFill="1" applyBorder="1" applyAlignment="1">
      <alignment horizontal="center" vertical="center"/>
    </xf>
    <xf numFmtId="0" fontId="10" fillId="40" borderId="1" xfId="33" applyFont="1" applyFill="1" applyBorder="1" applyAlignment="1">
      <alignment horizontal="center" vertical="center" wrapText="1"/>
    </xf>
    <xf numFmtId="0" fontId="10" fillId="40" borderId="27" xfId="33" applyFont="1" applyFill="1" applyBorder="1" applyAlignment="1">
      <alignment vertical="center"/>
    </xf>
    <xf numFmtId="0" fontId="10" fillId="40" borderId="20" xfId="33" applyFont="1" applyFill="1" applyBorder="1" applyAlignment="1">
      <alignment horizontal="center" vertical="center"/>
    </xf>
    <xf numFmtId="0" fontId="10" fillId="40" borderId="54" xfId="33" applyFont="1" applyFill="1" applyBorder="1" applyAlignment="1">
      <alignment horizontal="center" vertical="top" wrapText="1"/>
    </xf>
    <xf numFmtId="0" fontId="10" fillId="40" borderId="53" xfId="33" applyFont="1" applyFill="1" applyBorder="1" applyAlignment="1">
      <alignment horizontal="center" vertical="top" wrapText="1"/>
    </xf>
    <xf numFmtId="0" fontId="10" fillId="40" borderId="91" xfId="33" applyFont="1" applyFill="1" applyBorder="1" applyAlignment="1">
      <alignment horizontal="center" vertical="top" wrapText="1"/>
    </xf>
    <xf numFmtId="0" fontId="10" fillId="40" borderId="73" xfId="33" applyFont="1" applyFill="1" applyBorder="1"/>
    <xf numFmtId="0" fontId="27" fillId="21" borderId="111" xfId="0" applyNumberFormat="1" applyFont="1" applyFill="1" applyBorder="1" applyAlignment="1">
      <alignment vertical="center" wrapText="1"/>
    </xf>
    <xf numFmtId="182" fontId="26" fillId="28" borderId="41" xfId="33" applyNumberFormat="1" applyFont="1" applyFill="1" applyBorder="1" applyAlignment="1">
      <alignment vertical="center"/>
    </xf>
    <xf numFmtId="204" fontId="10" fillId="8" borderId="9" xfId="26" applyNumberFormat="1" applyFont="1" applyFill="1" applyBorder="1" applyAlignment="1">
      <alignment horizontal="right" vertical="center"/>
    </xf>
    <xf numFmtId="0" fontId="10" fillId="27" borderId="29" xfId="33" applyFont="1" applyFill="1" applyBorder="1" applyAlignment="1">
      <alignment horizontal="center" vertical="center"/>
    </xf>
    <xf numFmtId="40" fontId="10" fillId="27" borderId="29" xfId="29" applyNumberFormat="1" applyFont="1" applyFill="1" applyBorder="1" applyAlignment="1">
      <alignment horizontal="center" vertical="center"/>
    </xf>
    <xf numFmtId="38" fontId="17" fillId="27" borderId="29" xfId="29" applyNumberFormat="1" applyFont="1" applyFill="1" applyBorder="1" applyAlignment="1">
      <alignment vertical="center"/>
    </xf>
    <xf numFmtId="38" fontId="10" fillId="28" borderId="29" xfId="29" applyNumberFormat="1" applyFont="1" applyFill="1" applyBorder="1" applyAlignment="1">
      <alignment vertical="center"/>
    </xf>
    <xf numFmtId="38" fontId="10" fillId="27" borderId="29" xfId="29" applyNumberFormat="1" applyFont="1" applyFill="1" applyBorder="1" applyAlignment="1">
      <alignment vertical="center"/>
    </xf>
    <xf numFmtId="38" fontId="17" fillId="28" borderId="29" xfId="29" applyNumberFormat="1" applyFont="1" applyFill="1" applyBorder="1" applyAlignment="1">
      <alignment vertical="center"/>
    </xf>
    <xf numFmtId="38" fontId="17" fillId="30" borderId="29" xfId="29" applyNumberFormat="1" applyFont="1" applyFill="1" applyBorder="1" applyAlignment="1">
      <alignment vertical="center"/>
    </xf>
    <xf numFmtId="220" fontId="10" fillId="8" borderId="9" xfId="26" applyNumberFormat="1" applyFont="1" applyFill="1" applyBorder="1" applyAlignment="1">
      <alignment horizontal="right" vertical="center"/>
    </xf>
    <xf numFmtId="0" fontId="11" fillId="8" borderId="18" xfId="33" applyFont="1" applyFill="1" applyBorder="1" applyAlignment="1">
      <alignment vertical="center" wrapText="1"/>
    </xf>
    <xf numFmtId="38" fontId="10" fillId="27" borderId="20" xfId="29" applyNumberFormat="1" applyFont="1" applyFill="1" applyBorder="1" applyAlignment="1">
      <alignment vertical="center"/>
    </xf>
    <xf numFmtId="49" fontId="122" fillId="27" borderId="0" xfId="34" applyNumberFormat="1" applyFont="1" applyFill="1" applyBorder="1" applyAlignment="1">
      <alignment vertical="top"/>
    </xf>
    <xf numFmtId="0" fontId="122" fillId="27" borderId="0" xfId="34" applyFont="1" applyFill="1" applyAlignment="1">
      <alignment vertical="top"/>
    </xf>
    <xf numFmtId="0" fontId="123" fillId="27" borderId="0" xfId="34" applyFont="1" applyFill="1" applyAlignment="1">
      <alignment horizontal="left" vertical="top" indent="1"/>
    </xf>
    <xf numFmtId="0" fontId="63" fillId="27" borderId="0" xfId="34" applyFont="1" applyFill="1" applyAlignment="1">
      <alignment horizontal="left" vertical="top" indent="1"/>
    </xf>
    <xf numFmtId="0" fontId="66" fillId="27" borderId="0" xfId="0" applyFont="1" applyFill="1" applyAlignment="1">
      <alignment horizontal="left" vertical="top" indent="1"/>
    </xf>
    <xf numFmtId="49" fontId="10" fillId="27" borderId="0" xfId="34" applyNumberFormat="1" applyFont="1" applyFill="1" applyAlignment="1">
      <alignment vertical="top"/>
    </xf>
    <xf numFmtId="177" fontId="11" fillId="0" borderId="71" xfId="33" applyNumberFormat="1" applyFont="1" applyFill="1" applyBorder="1" applyAlignment="1">
      <alignment vertical="center"/>
    </xf>
    <xf numFmtId="0" fontId="17" fillId="8" borderId="0" xfId="33" applyFont="1" applyFill="1" applyAlignment="1">
      <alignment horizontal="left"/>
    </xf>
    <xf numFmtId="0" fontId="15" fillId="27" borderId="0" xfId="33" applyFont="1" applyFill="1" applyBorder="1"/>
    <xf numFmtId="0" fontId="15" fillId="8" borderId="0" xfId="33" applyFont="1" applyFill="1" applyBorder="1"/>
    <xf numFmtId="0" fontId="80" fillId="27" borderId="0" xfId="34" applyFont="1" applyFill="1" applyAlignment="1">
      <alignment horizontal="left" vertical="top" indent="1"/>
    </xf>
    <xf numFmtId="0" fontId="25" fillId="27" borderId="0" xfId="33" applyFont="1" applyFill="1" applyAlignment="1">
      <alignment horizontal="left" vertical="top" wrapText="1"/>
    </xf>
    <xf numFmtId="0" fontId="113" fillId="27" borderId="0" xfId="33" applyFont="1" applyFill="1" applyAlignment="1">
      <alignment horizontal="left" vertical="top" wrapText="1"/>
    </xf>
    <xf numFmtId="0" fontId="17" fillId="9" borderId="35" xfId="33" applyFont="1" applyFill="1" applyBorder="1" applyAlignment="1">
      <alignment horizontal="left" vertical="center"/>
    </xf>
    <xf numFmtId="0" fontId="17" fillId="9" borderId="39" xfId="33" applyFont="1" applyFill="1" applyBorder="1" applyAlignment="1">
      <alignment horizontal="left" vertical="center"/>
    </xf>
    <xf numFmtId="0" fontId="17" fillId="23" borderId="27" xfId="33" applyFont="1" applyFill="1" applyBorder="1" applyAlignment="1">
      <alignment horizontal="left" vertical="center"/>
    </xf>
    <xf numFmtId="0" fontId="17" fillId="23" borderId="20" xfId="33" applyFont="1" applyFill="1" applyBorder="1" applyAlignment="1">
      <alignment horizontal="left" vertical="center"/>
    </xf>
    <xf numFmtId="0" fontId="72" fillId="27" borderId="0" xfId="33" applyFont="1" applyFill="1" applyAlignment="1">
      <alignment horizontal="left" vertical="top" wrapText="1"/>
    </xf>
    <xf numFmtId="0" fontId="46" fillId="27" borderId="0" xfId="33" applyFont="1" applyFill="1" applyAlignment="1">
      <alignment horizontal="left" vertical="top" wrapText="1"/>
    </xf>
    <xf numFmtId="0" fontId="24" fillId="19" borderId="27" xfId="33" applyFont="1" applyFill="1" applyBorder="1" applyAlignment="1">
      <alignment horizontal="left" vertical="center"/>
    </xf>
    <xf numFmtId="0" fontId="17" fillId="19" borderId="20" xfId="33" applyFont="1" applyFill="1" applyBorder="1" applyAlignment="1">
      <alignment horizontal="left" vertical="center"/>
    </xf>
    <xf numFmtId="0" fontId="17" fillId="42" borderId="35" xfId="33" applyFont="1" applyFill="1" applyBorder="1" applyAlignment="1">
      <alignment horizontal="left" vertical="center"/>
    </xf>
    <xf numFmtId="0" fontId="17" fillId="42" borderId="39" xfId="33" applyFont="1" applyFill="1" applyBorder="1" applyAlignment="1">
      <alignment horizontal="left" vertical="center"/>
    </xf>
    <xf numFmtId="0" fontId="50" fillId="40" borderId="45" xfId="33" applyFont="1" applyFill="1" applyBorder="1" applyAlignment="1">
      <alignment horizontal="center" vertical="center"/>
    </xf>
    <xf numFmtId="0" fontId="50" fillId="40" borderId="90" xfId="33" applyFont="1" applyFill="1" applyBorder="1" applyAlignment="1">
      <alignment horizontal="center" vertical="center"/>
    </xf>
    <xf numFmtId="0" fontId="50" fillId="40" borderId="45" xfId="33" applyFont="1" applyFill="1" applyBorder="1" applyAlignment="1">
      <alignment horizontal="center" wrapText="1"/>
    </xf>
    <xf numFmtId="0" fontId="50" fillId="40" borderId="90" xfId="33" applyFont="1" applyFill="1" applyBorder="1" applyAlignment="1">
      <alignment horizontal="center"/>
    </xf>
    <xf numFmtId="0" fontId="50" fillId="40" borderId="45" xfId="33" applyFont="1" applyFill="1" applyBorder="1" applyAlignment="1">
      <alignment horizontal="center" vertical="center" wrapText="1"/>
    </xf>
    <xf numFmtId="0" fontId="46" fillId="27" borderId="0" xfId="33" applyFont="1" applyFill="1" applyAlignment="1">
      <alignment horizontal="left" vertical="center" wrapText="1"/>
    </xf>
  </cellXfs>
  <cellStyles count="41">
    <cellStyle name="2x indented GHG Textfiels" xfId="1" xr:uid="{00000000-0005-0000-0000-000000000000}"/>
    <cellStyle name="5x indented GHG Textfiels" xfId="2" xr:uid="{00000000-0005-0000-0000-000001000000}"/>
    <cellStyle name="AggblueCels_1x" xfId="3" xr:uid="{00000000-0005-0000-0000-000002000000}"/>
    <cellStyle name="AggBoldCells" xfId="4" xr:uid="{00000000-0005-0000-0000-000003000000}"/>
    <cellStyle name="AggCels" xfId="5" xr:uid="{00000000-0005-0000-0000-000004000000}"/>
    <cellStyle name="AggOrange" xfId="6" xr:uid="{00000000-0005-0000-0000-000005000000}"/>
    <cellStyle name="AggOrange9" xfId="7" xr:uid="{00000000-0005-0000-0000-000006000000}"/>
    <cellStyle name="AggOrangeRBorder" xfId="8" xr:uid="{00000000-0005-0000-0000-000007000000}"/>
    <cellStyle name="Bold GHG Numbers (0.00)" xfId="9" xr:uid="{00000000-0005-0000-0000-000008000000}"/>
    <cellStyle name="Constants" xfId="10" xr:uid="{00000000-0005-0000-0000-000009000000}"/>
    <cellStyle name="CustomizationCells" xfId="11" xr:uid="{00000000-0005-0000-0000-00000A000000}"/>
    <cellStyle name="CustomizationGreenCells" xfId="12" xr:uid="{00000000-0005-0000-0000-00000B000000}"/>
    <cellStyle name="DocBox_EmptyRow" xfId="13" xr:uid="{00000000-0005-0000-0000-00000C000000}"/>
    <cellStyle name="Empty_B_border" xfId="14" xr:uid="{00000000-0005-0000-0000-00000D000000}"/>
    <cellStyle name="Headline" xfId="15" xr:uid="{00000000-0005-0000-0000-00000E000000}"/>
    <cellStyle name="InputCells" xfId="16" xr:uid="{00000000-0005-0000-0000-00000F000000}"/>
    <cellStyle name="InputCells12_RBBorder" xfId="17" xr:uid="{00000000-0005-0000-0000-000010000000}"/>
    <cellStyle name="Normal GHG Numbers (0.00)" xfId="18" xr:uid="{00000000-0005-0000-0000-000011000000}"/>
    <cellStyle name="Normal GHG Textfiels Bold" xfId="19" xr:uid="{00000000-0005-0000-0000-000012000000}"/>
    <cellStyle name="Normal GHG whole table" xfId="20" xr:uid="{00000000-0005-0000-0000-000013000000}"/>
    <cellStyle name="Normal GHG-Shade" xfId="21" xr:uid="{00000000-0005-0000-0000-000014000000}"/>
    <cellStyle name="Normal_HELP" xfId="22" xr:uid="{00000000-0005-0000-0000-000015000000}"/>
    <cellStyle name="Pattern" xfId="23" xr:uid="{00000000-0005-0000-0000-000016000000}"/>
    <cellStyle name="Shade_R_border" xfId="24" xr:uid="{00000000-0005-0000-0000-000017000000}"/>
    <cellStyle name="Обычный_2++_CRFReport-template" xfId="25" xr:uid="{00000000-0005-0000-0000-000018000000}"/>
    <cellStyle name="パーセント" xfId="26" builtinId="5"/>
    <cellStyle name="パーセント 2" xfId="27" xr:uid="{00000000-0005-0000-0000-00001A000000}"/>
    <cellStyle name="パーセント 4" xfId="36" xr:uid="{00000000-0005-0000-0000-00001B000000}"/>
    <cellStyle name="パーセント 5" xfId="37" xr:uid="{00000000-0005-0000-0000-00001C000000}"/>
    <cellStyle name="ハイパーリンク" xfId="28" builtinId="8"/>
    <cellStyle name="桁区切り" xfId="29" builtinId="6"/>
    <cellStyle name="桁区切り 2 2" xfId="40" xr:uid="{00000000-0005-0000-0000-00001F000000}"/>
    <cellStyle name="桁区切り 5" xfId="38" xr:uid="{00000000-0005-0000-0000-000020000000}"/>
    <cellStyle name="標準" xfId="0" builtinId="0"/>
    <cellStyle name="標準 2" xfId="30" xr:uid="{00000000-0005-0000-0000-000022000000}"/>
    <cellStyle name="標準 3" xfId="31" xr:uid="{00000000-0005-0000-0000-000023000000}"/>
    <cellStyle name="標準 6" xfId="39" xr:uid="{00000000-0005-0000-0000-000024000000}"/>
    <cellStyle name="標準_6gasデータ2001p" xfId="32" xr:uid="{00000000-0005-0000-0000-000025000000}"/>
    <cellStyle name="標準_6gasデータ2001q" xfId="33" xr:uid="{00000000-0005-0000-0000-000026000000}"/>
    <cellStyle name="標準_単位" xfId="34" xr:uid="{00000000-0005-0000-0000-000028000000}"/>
    <cellStyle name="未定義" xfId="35" xr:uid="{00000000-0005-0000-0000-000029000000}"/>
  </cellStyles>
  <dxfs count="0"/>
  <tableStyles count="0" defaultTableStyle="TableStyleMedium9" defaultPivotStyle="PivotStyleLight16"/>
  <colors>
    <mruColors>
      <color rgb="FFA8423F"/>
      <color rgb="FF669900"/>
      <color rgb="FF6E548D"/>
      <color rgb="FF4572A7"/>
      <color rgb="FF86A44A"/>
      <color rgb="FFF79646"/>
      <color rgb="FFFF0066"/>
      <color rgb="FF8EA5CB"/>
      <color rgb="FF3D96A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4.xml"/><Relationship Id="rId1" Type="http://schemas.microsoft.com/office/2011/relationships/chartStyle" Target="style1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9.xml"/><Relationship Id="rId1" Type="http://schemas.microsoft.com/office/2011/relationships/chartStyle" Target="style19.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0.xml"/><Relationship Id="rId1" Type="http://schemas.microsoft.com/office/2011/relationships/chartStyle" Target="style20.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21.xml"/><Relationship Id="rId1" Type="http://schemas.microsoft.com/office/2011/relationships/chartStyle" Target="style21.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22.xml"/><Relationship Id="rId1" Type="http://schemas.microsoft.com/office/2011/relationships/chartStyle" Target="style22.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5915445263772"/>
          <c:y val="0.16372939689294219"/>
          <c:w val="0.67999514475359146"/>
          <c:h val="0.65610520012007234"/>
        </c:manualLayout>
      </c:layout>
      <c:lineChart>
        <c:grouping val="standard"/>
        <c:varyColors val="0"/>
        <c:ser>
          <c:idx val="0"/>
          <c:order val="0"/>
          <c:tx>
            <c:strRef>
              <c:f>'リンク切公表時非表示（グラフの添え物）'!$W$16</c:f>
              <c:strCache>
                <c:ptCount val="1"/>
                <c:pt idx="0">
                  <c:v>非エネルギー起源CO₂</c:v>
                </c:pt>
              </c:strCache>
            </c:strRef>
          </c:tx>
          <c:spPr>
            <a:ln w="28575" cap="rnd">
              <a:solidFill>
                <a:srgbClr val="4F81BD">
                  <a:lumMod val="75000"/>
                </a:srgbClr>
              </a:solidFill>
              <a:round/>
            </a:ln>
            <a:effectLst/>
          </c:spPr>
          <c:marker>
            <c:symbol val="circle"/>
            <c:size val="5"/>
            <c:spPr>
              <a:solidFill>
                <a:srgbClr val="4F81BD">
                  <a:lumMod val="75000"/>
                </a:srgbClr>
              </a:solidFill>
              <a:ln w="9525">
                <a:solidFill>
                  <a:srgbClr val="4F81BD">
                    <a:lumMod val="75000"/>
                  </a:srgbClr>
                </a:solidFill>
              </a:ln>
              <a:effectLst/>
            </c:spPr>
          </c:marker>
          <c:cat>
            <c:numRef>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'1.Total'!$AA$7:$BE$7</c:f>
              <c:numCache>
                <c:formatCode>#,##0.0_ </c:formatCode>
                <c:ptCount val="31"/>
                <c:pt idx="0">
                  <c:v>95.971723208293696</c:v>
                </c:pt>
                <c:pt idx="1">
                  <c:v>97.197726046978246</c:v>
                </c:pt>
                <c:pt idx="2">
                  <c:v>98.682641194415424</c:v>
                </c:pt>
                <c:pt idx="3">
                  <c:v>96.217375741395202</c:v>
                </c:pt>
                <c:pt idx="4">
                  <c:v>101.27591248846058</c:v>
                </c:pt>
                <c:pt idx="5">
                  <c:v>102.33378321158918</c:v>
                </c:pt>
                <c:pt idx="6">
                  <c:v>103.52210177505695</c:v>
                </c:pt>
                <c:pt idx="7">
                  <c:v>102.44781524932505</c:v>
                </c:pt>
                <c:pt idx="8">
                  <c:v>96.077657599645946</c:v>
                </c:pt>
                <c:pt idx="9">
                  <c:v>96.361225159380794</c:v>
                </c:pt>
                <c:pt idx="10">
                  <c:v>98.372659184591512</c:v>
                </c:pt>
                <c:pt idx="11">
                  <c:v>96.255381010719816</c:v>
                </c:pt>
                <c:pt idx="12">
                  <c:v>93.723608973258905</c:v>
                </c:pt>
                <c:pt idx="13">
                  <c:v>93.616592744740046</c:v>
                </c:pt>
                <c:pt idx="14">
                  <c:v>92.773333507702716</c:v>
                </c:pt>
                <c:pt idx="15">
                  <c:v>93.102047638563818</c:v>
                </c:pt>
                <c:pt idx="16">
                  <c:v>91.829446813128186</c:v>
                </c:pt>
                <c:pt idx="17">
                  <c:v>91.675909855809948</c:v>
                </c:pt>
                <c:pt idx="18">
                  <c:v>88.042864239979082</c:v>
                </c:pt>
                <c:pt idx="19">
                  <c:v>78.61489172214749</c:v>
                </c:pt>
                <c:pt idx="20">
                  <c:v>80.248506769385799</c:v>
                </c:pt>
                <c:pt idx="21">
                  <c:v>79.254440626197692</c:v>
                </c:pt>
                <c:pt idx="22">
                  <c:v>80.990004341837803</c:v>
                </c:pt>
                <c:pt idx="23">
                  <c:v>82.255166243295065</c:v>
                </c:pt>
                <c:pt idx="24">
                  <c:v>80.822070688035055</c:v>
                </c:pt>
                <c:pt idx="25">
                  <c:v>79.694690454617415</c:v>
                </c:pt>
                <c:pt idx="26">
                  <c:v>79.415006675153194</c:v>
                </c:pt>
                <c:pt idx="27">
                  <c:v>80.229899564047997</c:v>
                </c:pt>
                <c:pt idx="28">
                  <c:v>80.217919112054446</c:v>
                </c:pt>
                <c:pt idx="29">
                  <c:v>78.851015149402926</c:v>
                </c:pt>
                <c:pt idx="30">
                  <c:v>76.611416502265854</c:v>
                </c:pt>
              </c:numCache>
            </c:numRef>
          </c:val>
          <c:smooth val="0"/>
          <c:extLst>
            <c:ext xmlns:c16="http://schemas.microsoft.com/office/drawing/2014/chart" uri="{C3380CC4-5D6E-409C-BE32-E72D297353CC}">
              <c16:uniqueId val="{00000000-33AE-4DB0-8707-4A0DD538BA66}"/>
            </c:ext>
          </c:extLst>
        </c:ser>
        <c:ser>
          <c:idx val="1"/>
          <c:order val="1"/>
          <c:tx>
            <c:strRef>
              <c:f>'リンク切公表時非表示（グラフの添え物）'!$W$17</c:f>
              <c:strCache>
                <c:ptCount val="1"/>
                <c:pt idx="0">
                  <c:v>CH₄</c:v>
                </c:pt>
              </c:strCache>
            </c:strRef>
          </c:tx>
          <c:spPr>
            <a:ln w="28575" cap="rnd">
              <a:solidFill>
                <a:srgbClr val="F79646">
                  <a:lumMod val="75000"/>
                </a:srgbClr>
              </a:solidFill>
              <a:round/>
            </a:ln>
            <a:effectLst/>
          </c:spPr>
          <c:marker>
            <c:symbol val="circle"/>
            <c:size val="5"/>
            <c:spPr>
              <a:solidFill>
                <a:srgbClr val="F79646">
                  <a:lumMod val="75000"/>
                </a:srgbClr>
              </a:solidFill>
              <a:ln w="9525">
                <a:solidFill>
                  <a:srgbClr val="F79646">
                    <a:lumMod val="75000"/>
                  </a:srgbClr>
                </a:solidFill>
              </a:ln>
              <a:effectLst/>
            </c:spPr>
          </c:marker>
          <c:cat>
            <c:numRef>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'1.Total'!$AA$8:$BE$8</c:f>
              <c:numCache>
                <c:formatCode>#,##0.0_ </c:formatCode>
                <c:ptCount val="31"/>
                <c:pt idx="0">
                  <c:v>43.787895158034608</c:v>
                </c:pt>
                <c:pt idx="1">
                  <c:v>43.029209615652142</c:v>
                </c:pt>
                <c:pt idx="2">
                  <c:v>43.415592825138312</c:v>
                </c:pt>
                <c:pt idx="3">
                  <c:v>42.524441719565672</c:v>
                </c:pt>
                <c:pt idx="4">
                  <c:v>42.467961814584918</c:v>
                </c:pt>
                <c:pt idx="5">
                  <c:v>41.433844538749632</c:v>
                </c:pt>
                <c:pt idx="6">
                  <c:v>40.254129649577685</c:v>
                </c:pt>
                <c:pt idx="7">
                  <c:v>39.89381037386331</c:v>
                </c:pt>
                <c:pt idx="8">
                  <c:v>38.268202951189522</c:v>
                </c:pt>
                <c:pt idx="9">
                  <c:v>37.980244753132531</c:v>
                </c:pt>
                <c:pt idx="10">
                  <c:v>37.445743396314775</c:v>
                </c:pt>
                <c:pt idx="11">
                  <c:v>36.372169525201592</c:v>
                </c:pt>
                <c:pt idx="12">
                  <c:v>35.657081584148543</c:v>
                </c:pt>
                <c:pt idx="13">
                  <c:v>34.853094088649755</c:v>
                </c:pt>
                <c:pt idx="14">
                  <c:v>34.585620713961603</c:v>
                </c:pt>
                <c:pt idx="15">
                  <c:v>34.646177021761218</c:v>
                </c:pt>
                <c:pt idx="16">
                  <c:v>34.152392673379978</c:v>
                </c:pt>
                <c:pt idx="17">
                  <c:v>33.597245038375895</c:v>
                </c:pt>
                <c:pt idx="18">
                  <c:v>32.862723271612502</c:v>
                </c:pt>
                <c:pt idx="19">
                  <c:v>32.368525196915463</c:v>
                </c:pt>
                <c:pt idx="20">
                  <c:v>31.935609098768676</c:v>
                </c:pt>
                <c:pt idx="21">
                  <c:v>30.732403434275628</c:v>
                </c:pt>
                <c:pt idx="22">
                  <c:v>30.087643584023056</c:v>
                </c:pt>
                <c:pt idx="23">
                  <c:v>30.039713876441521</c:v>
                </c:pt>
                <c:pt idx="24">
                  <c:v>29.541877303231622</c:v>
                </c:pt>
                <c:pt idx="25">
                  <c:v>29.199105928166549</c:v>
                </c:pt>
                <c:pt idx="26">
                  <c:v>29.148853498344238</c:v>
                </c:pt>
                <c:pt idx="27">
                  <c:v>28.925182666397603</c:v>
                </c:pt>
                <c:pt idx="28">
                  <c:v>28.566239728776679</c:v>
                </c:pt>
                <c:pt idx="29">
                  <c:v>28.38103066433365</c:v>
                </c:pt>
                <c:pt idx="30">
                  <c:v>28.241352747143022</c:v>
                </c:pt>
              </c:numCache>
            </c:numRef>
          </c:val>
          <c:smooth val="0"/>
          <c:extLst>
            <c:ext xmlns:c16="http://schemas.microsoft.com/office/drawing/2014/chart" uri="{C3380CC4-5D6E-409C-BE32-E72D297353CC}">
              <c16:uniqueId val="{00000001-33AE-4DB0-8707-4A0DD538BA66}"/>
            </c:ext>
          </c:extLst>
        </c:ser>
        <c:ser>
          <c:idx val="2"/>
          <c:order val="2"/>
          <c:tx>
            <c:strRef>
              <c:f>'リンク切公表時非表示（グラフの添え物）'!$W$18</c:f>
              <c:strCache>
                <c:ptCount val="1"/>
                <c:pt idx="0">
                  <c:v>N₂O</c:v>
                </c:pt>
              </c:strCache>
            </c:strRef>
          </c:tx>
          <c:spPr>
            <a:ln w="28575" cap="rnd">
              <a:solidFill>
                <a:srgbClr val="1F497D">
                  <a:lumMod val="60000"/>
                  <a:lumOff val="40000"/>
                </a:srgbClr>
              </a:solidFill>
              <a:round/>
            </a:ln>
            <a:effectLst/>
          </c:spPr>
          <c:marker>
            <c:symbol val="circle"/>
            <c:size val="5"/>
            <c:spPr>
              <a:solidFill>
                <a:srgbClr val="1F497D">
                  <a:lumMod val="60000"/>
                  <a:lumOff val="40000"/>
                </a:srgbClr>
              </a:solidFill>
              <a:ln w="9525">
                <a:solidFill>
                  <a:srgbClr val="1F497D">
                    <a:lumMod val="60000"/>
                    <a:lumOff val="40000"/>
                  </a:srgbClr>
                </a:solidFill>
              </a:ln>
              <a:effectLst/>
            </c:spPr>
          </c:marker>
          <c:cat>
            <c:numRef>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'1.Total'!$AA$9:$BE$9</c:f>
              <c:numCache>
                <c:formatCode>#,##0.0_ </c:formatCode>
                <c:ptCount val="31"/>
                <c:pt idx="0">
                  <c:v>31.822594742300737</c:v>
                </c:pt>
                <c:pt idx="1">
                  <c:v>31.529058439152511</c:v>
                </c:pt>
                <c:pt idx="2">
                  <c:v>31.699599169103646</c:v>
                </c:pt>
                <c:pt idx="3">
                  <c:v>31.56562429501659</c:v>
                </c:pt>
                <c:pt idx="4">
                  <c:v>32.821118616537674</c:v>
                </c:pt>
                <c:pt idx="5">
                  <c:v>33.130109664805339</c:v>
                </c:pt>
                <c:pt idx="6">
                  <c:v>34.263522987407072</c:v>
                </c:pt>
                <c:pt idx="7">
                  <c:v>35.068976489301086</c:v>
                </c:pt>
                <c:pt idx="8">
                  <c:v>33.486310695144397</c:v>
                </c:pt>
                <c:pt idx="9">
                  <c:v>27.342220371665146</c:v>
                </c:pt>
                <c:pt idx="10">
                  <c:v>29.858026344921296</c:v>
                </c:pt>
                <c:pt idx="11">
                  <c:v>26.238825754584017</c:v>
                </c:pt>
                <c:pt idx="12">
                  <c:v>25.665283815314567</c:v>
                </c:pt>
                <c:pt idx="13">
                  <c:v>25.512151803553884</c:v>
                </c:pt>
                <c:pt idx="14">
                  <c:v>25.341023394046523</c:v>
                </c:pt>
                <c:pt idx="15">
                  <c:v>24.960100720308077</c:v>
                </c:pt>
                <c:pt idx="16">
                  <c:v>24.833388056838665</c:v>
                </c:pt>
                <c:pt idx="17">
                  <c:v>24.201716366612747</c:v>
                </c:pt>
                <c:pt idx="18">
                  <c:v>23.375212212087561</c:v>
                </c:pt>
                <c:pt idx="19">
                  <c:v>22.733742511544321</c:v>
                </c:pt>
                <c:pt idx="20">
                  <c:v>22.164993349063305</c:v>
                </c:pt>
                <c:pt idx="21">
                  <c:v>21.740626085973592</c:v>
                </c:pt>
                <c:pt idx="22">
                  <c:v>21.397579346076121</c:v>
                </c:pt>
                <c:pt idx="23">
                  <c:v>21.401752844463715</c:v>
                </c:pt>
                <c:pt idx="24">
                  <c:v>20.988081506468731</c:v>
                </c:pt>
                <c:pt idx="25">
                  <c:v>20.682179139980683</c:v>
                </c:pt>
                <c:pt idx="26">
                  <c:v>20.175336133843871</c:v>
                </c:pt>
                <c:pt idx="27">
                  <c:v>20.417581407109896</c:v>
                </c:pt>
                <c:pt idx="28">
                  <c:v>19.995156283191303</c:v>
                </c:pt>
                <c:pt idx="29">
                  <c:v>19.679702873905619</c:v>
                </c:pt>
                <c:pt idx="30">
                  <c:v>19.337863386040887</c:v>
                </c:pt>
              </c:numCache>
            </c:numRef>
          </c:val>
          <c:smooth val="0"/>
          <c:extLst>
            <c:ext xmlns:c16="http://schemas.microsoft.com/office/drawing/2014/chart" uri="{C3380CC4-5D6E-409C-BE32-E72D297353CC}">
              <c16:uniqueId val="{00000002-33AE-4DB0-8707-4A0DD538BA66}"/>
            </c:ext>
          </c:extLst>
        </c:ser>
        <c:ser>
          <c:idx val="3"/>
          <c:order val="3"/>
          <c:tx>
            <c:strRef>
              <c:f>'リンク切公表時非表示（グラフの添え物）'!$W$19</c:f>
              <c:strCache>
                <c:ptCount val="1"/>
                <c:pt idx="0">
                  <c:v>HFCs</c:v>
                </c:pt>
              </c:strCache>
            </c:strRef>
          </c:tx>
          <c:spPr>
            <a:ln w="28575" cap="rnd">
              <a:solidFill>
                <a:srgbClr val="9BBB59">
                  <a:lumMod val="75000"/>
                </a:srgbClr>
              </a:solidFill>
              <a:round/>
            </a:ln>
            <a:effectLst/>
          </c:spPr>
          <c:marker>
            <c:symbol val="circle"/>
            <c:size val="5"/>
            <c:spPr>
              <a:solidFill>
                <a:srgbClr val="9BBB59">
                  <a:lumMod val="75000"/>
                </a:srgbClr>
              </a:solidFill>
              <a:ln w="9525">
                <a:solidFill>
                  <a:srgbClr val="9BBB59">
                    <a:lumMod val="75000"/>
                  </a:srgbClr>
                </a:solidFill>
              </a:ln>
              <a:effectLst/>
            </c:spPr>
          </c:marker>
          <c:cat>
            <c:numRef>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'1.Total'!$AA$11:$BE$11</c:f>
              <c:numCache>
                <c:formatCode>#,##0.0_ </c:formatCode>
                <c:ptCount val="31"/>
                <c:pt idx="0">
                  <c:v>15.9323098610065</c:v>
                </c:pt>
                <c:pt idx="1">
                  <c:v>17.349612944863189</c:v>
                </c:pt>
                <c:pt idx="2">
                  <c:v>17.76722403564693</c:v>
                </c:pt>
                <c:pt idx="3">
                  <c:v>18.129020880760109</c:v>
                </c:pt>
                <c:pt idx="4">
                  <c:v>21.051642422646868</c:v>
                </c:pt>
                <c:pt idx="5">
                  <c:v>25.212861709953678</c:v>
                </c:pt>
                <c:pt idx="6">
                  <c:v>24.59776625454197</c:v>
                </c:pt>
                <c:pt idx="7">
                  <c:v>24.436427165488222</c:v>
                </c:pt>
                <c:pt idx="8">
                  <c:v>23.741693108649976</c:v>
                </c:pt>
                <c:pt idx="9">
                  <c:v>24.367379513984272</c:v>
                </c:pt>
                <c:pt idx="10">
                  <c:v>22.850632667610842</c:v>
                </c:pt>
                <c:pt idx="11">
                  <c:v>19.460877691057259</c:v>
                </c:pt>
                <c:pt idx="12">
                  <c:v>16.234175578863827</c:v>
                </c:pt>
                <c:pt idx="13">
                  <c:v>16.22734967087726</c:v>
                </c:pt>
                <c:pt idx="14">
                  <c:v>12.421069316497746</c:v>
                </c:pt>
                <c:pt idx="15">
                  <c:v>12.783616215413574</c:v>
                </c:pt>
                <c:pt idx="16">
                  <c:v>14.631319079641356</c:v>
                </c:pt>
                <c:pt idx="17">
                  <c:v>16.715612293123652</c:v>
                </c:pt>
                <c:pt idx="18">
                  <c:v>19.299398761020583</c:v>
                </c:pt>
                <c:pt idx="19">
                  <c:v>20.942663124848035</c:v>
                </c:pt>
                <c:pt idx="20">
                  <c:v>23.326508855625832</c:v>
                </c:pt>
                <c:pt idx="21">
                  <c:v>26.118677297845927</c:v>
                </c:pt>
                <c:pt idx="22">
                  <c:v>29.376667488174213</c:v>
                </c:pt>
                <c:pt idx="23">
                  <c:v>32.120718579621801</c:v>
                </c:pt>
                <c:pt idx="24">
                  <c:v>35.801146663164403</c:v>
                </c:pt>
                <c:pt idx="25">
                  <c:v>39.280553336551215</c:v>
                </c:pt>
                <c:pt idx="26">
                  <c:v>42.641965858942172</c:v>
                </c:pt>
                <c:pt idx="27">
                  <c:v>44.954222074429055</c:v>
                </c:pt>
                <c:pt idx="28">
                  <c:v>47.043413844705789</c:v>
                </c:pt>
                <c:pt idx="29">
                  <c:v>49.732716205918337</c:v>
                </c:pt>
                <c:pt idx="30">
                  <c:v>51.939227813538196</c:v>
                </c:pt>
              </c:numCache>
            </c:numRef>
          </c:val>
          <c:smooth val="0"/>
          <c:extLst>
            <c:ext xmlns:c16="http://schemas.microsoft.com/office/drawing/2014/chart" uri="{C3380CC4-5D6E-409C-BE32-E72D297353CC}">
              <c16:uniqueId val="{00000003-33AE-4DB0-8707-4A0DD538BA66}"/>
            </c:ext>
          </c:extLst>
        </c:ser>
        <c:ser>
          <c:idx val="4"/>
          <c:order val="4"/>
          <c:tx>
            <c:strRef>
              <c:f>'リンク切公表時非表示（グラフの添え物）'!$W$20</c:f>
              <c:strCache>
                <c:ptCount val="1"/>
                <c:pt idx="0">
                  <c:v>PFCs</c:v>
                </c:pt>
              </c:strCache>
            </c:strRef>
          </c:tx>
          <c:spPr>
            <a:ln w="28575" cap="rnd">
              <a:solidFill>
                <a:srgbClr val="4BACC6">
                  <a:lumMod val="60000"/>
                  <a:lumOff val="40000"/>
                </a:srgbClr>
              </a:solidFill>
              <a:round/>
            </a:ln>
            <a:effectLst/>
          </c:spPr>
          <c:marker>
            <c:symbol val="circle"/>
            <c:size val="5"/>
            <c:spPr>
              <a:solidFill>
                <a:srgbClr val="4BACC6">
                  <a:lumMod val="60000"/>
                  <a:lumOff val="40000"/>
                </a:srgbClr>
              </a:solidFill>
              <a:ln w="9525">
                <a:solidFill>
                  <a:srgbClr val="4BACC6">
                    <a:lumMod val="60000"/>
                    <a:lumOff val="40000"/>
                  </a:srgbClr>
                </a:solidFill>
              </a:ln>
              <a:effectLst/>
            </c:spPr>
          </c:marker>
          <c:cat>
            <c:numRef>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'1.Total'!$AA$12:$BE$12</c:f>
              <c:numCache>
                <c:formatCode>#,##0.0_ </c:formatCode>
                <c:ptCount val="31"/>
                <c:pt idx="0">
                  <c:v>6.5392993330603124</c:v>
                </c:pt>
                <c:pt idx="1">
                  <c:v>7.5069220881606293</c:v>
                </c:pt>
                <c:pt idx="2">
                  <c:v>7.6172931076973525</c:v>
                </c:pt>
                <c:pt idx="3">
                  <c:v>10.942797023893531</c:v>
                </c:pt>
                <c:pt idx="4">
                  <c:v>13.443461837094947</c:v>
                </c:pt>
                <c:pt idx="5">
                  <c:v>17.676953625043755</c:v>
                </c:pt>
                <c:pt idx="6">
                  <c:v>18.321504409685684</c:v>
                </c:pt>
                <c:pt idx="7">
                  <c:v>20.041414860962643</c:v>
                </c:pt>
                <c:pt idx="8">
                  <c:v>16.615961396138431</c:v>
                </c:pt>
                <c:pt idx="9">
                  <c:v>13.146059289846729</c:v>
                </c:pt>
                <c:pt idx="10">
                  <c:v>11.890206050447885</c:v>
                </c:pt>
                <c:pt idx="11">
                  <c:v>9.8932836271260101</c:v>
                </c:pt>
                <c:pt idx="12">
                  <c:v>9.2135729790821568</c:v>
                </c:pt>
                <c:pt idx="13">
                  <c:v>8.8685457684294118</c:v>
                </c:pt>
                <c:pt idx="14">
                  <c:v>9.2307113837214185</c:v>
                </c:pt>
                <c:pt idx="15">
                  <c:v>8.6374369281878121</c:v>
                </c:pt>
                <c:pt idx="16">
                  <c:v>9.0128976406620911</c:v>
                </c:pt>
                <c:pt idx="17">
                  <c:v>7.9308465107277391</c:v>
                </c:pt>
                <c:pt idx="18">
                  <c:v>5.7573805284157267</c:v>
                </c:pt>
                <c:pt idx="19">
                  <c:v>4.0573733784539989</c:v>
                </c:pt>
                <c:pt idx="20">
                  <c:v>4.2594326052948741</c:v>
                </c:pt>
                <c:pt idx="21">
                  <c:v>3.7653151763263932</c:v>
                </c:pt>
                <c:pt idx="22">
                  <c:v>3.444917372575858</c:v>
                </c:pt>
                <c:pt idx="23">
                  <c:v>3.286269080905889</c:v>
                </c:pt>
                <c:pt idx="24">
                  <c:v>3.3626630521651188</c:v>
                </c:pt>
                <c:pt idx="25">
                  <c:v>3.3081046771154901</c:v>
                </c:pt>
                <c:pt idx="26">
                  <c:v>3.3753293478526532</c:v>
                </c:pt>
                <c:pt idx="27">
                  <c:v>3.5155875828049723</c:v>
                </c:pt>
                <c:pt idx="28">
                  <c:v>3.4874489205307491</c:v>
                </c:pt>
                <c:pt idx="29">
                  <c:v>3.4226018595979957</c:v>
                </c:pt>
                <c:pt idx="30">
                  <c:v>3.474537136109221</c:v>
                </c:pt>
              </c:numCache>
            </c:numRef>
          </c:val>
          <c:smooth val="0"/>
          <c:extLst>
            <c:ext xmlns:c16="http://schemas.microsoft.com/office/drawing/2014/chart" uri="{C3380CC4-5D6E-409C-BE32-E72D297353CC}">
              <c16:uniqueId val="{00000004-33AE-4DB0-8707-4A0DD538BA66}"/>
            </c:ext>
          </c:extLst>
        </c:ser>
        <c:ser>
          <c:idx val="5"/>
          <c:order val="5"/>
          <c:tx>
            <c:strRef>
              <c:f>'リンク切公表時非表示（グラフの添え物）'!$W$21</c:f>
              <c:strCache>
                <c:ptCount val="1"/>
                <c:pt idx="0">
                  <c:v>SF₆</c:v>
                </c:pt>
              </c:strCache>
            </c:strRef>
          </c:tx>
          <c:spPr>
            <a:ln w="28575" cap="rnd">
              <a:solidFill>
                <a:srgbClr val="FFCCFF"/>
              </a:solidFill>
              <a:round/>
            </a:ln>
            <a:effectLst/>
          </c:spPr>
          <c:marker>
            <c:symbol val="circle"/>
            <c:size val="5"/>
            <c:spPr>
              <a:solidFill>
                <a:srgbClr val="FFCCFF"/>
              </a:solidFill>
              <a:ln w="9525">
                <a:solidFill>
                  <a:srgbClr val="FFCCFF"/>
                </a:solidFill>
              </a:ln>
              <a:effectLst/>
            </c:spPr>
          </c:marker>
          <c:cat>
            <c:numRef>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'1.Total'!$AA$13:$BE$13</c:f>
              <c:numCache>
                <c:formatCode>#,##0.0_ </c:formatCode>
                <c:ptCount val="31"/>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5.0273514352714539</c:v>
                </c:pt>
                <c:pt idx="16">
                  <c:v>5.2023880798331499</c:v>
                </c:pt>
                <c:pt idx="17">
                  <c:v>4.708042131894544</c:v>
                </c:pt>
                <c:pt idx="18">
                  <c:v>4.1508999868307095</c:v>
                </c:pt>
                <c:pt idx="19">
                  <c:v>2.4197509350141626</c:v>
                </c:pt>
                <c:pt idx="20">
                  <c:v>2.3981357722873771</c:v>
                </c:pt>
                <c:pt idx="21">
                  <c:v>2.222142959381602</c:v>
                </c:pt>
                <c:pt idx="22">
                  <c:v>2.2072726992822638</c:v>
                </c:pt>
                <c:pt idx="23">
                  <c:v>2.0752507946442691</c:v>
                </c:pt>
                <c:pt idx="24">
                  <c:v>2.0388590558698669</c:v>
                </c:pt>
                <c:pt idx="25">
                  <c:v>2.0751053198261808</c:v>
                </c:pt>
                <c:pt idx="26">
                  <c:v>2.1582652390468082</c:v>
                </c:pt>
                <c:pt idx="27">
                  <c:v>2.0707538690302223</c:v>
                </c:pt>
                <c:pt idx="28">
                  <c:v>2.0549448652505751</c:v>
                </c:pt>
                <c:pt idx="29">
                  <c:v>2.0010287951396291</c:v>
                </c:pt>
                <c:pt idx="30">
                  <c:v>2.0283146558619358</c:v>
                </c:pt>
              </c:numCache>
            </c:numRef>
          </c:val>
          <c:smooth val="0"/>
          <c:extLst>
            <c:ext xmlns:c16="http://schemas.microsoft.com/office/drawing/2014/chart" uri="{C3380CC4-5D6E-409C-BE32-E72D297353CC}">
              <c16:uniqueId val="{00000005-33AE-4DB0-8707-4A0DD538BA66}"/>
            </c:ext>
          </c:extLst>
        </c:ser>
        <c:ser>
          <c:idx val="6"/>
          <c:order val="6"/>
          <c:tx>
            <c:strRef>
              <c:f>'リンク切公表時非表示（グラフの添え物）'!$W$22</c:f>
              <c:strCache>
                <c:ptCount val="1"/>
                <c:pt idx="0">
                  <c:v>NF₃</c:v>
                </c:pt>
              </c:strCache>
            </c:strRef>
          </c:tx>
          <c:spPr>
            <a:ln w="28575" cap="rnd">
              <a:solidFill>
                <a:srgbClr val="CCCCFF"/>
              </a:solidFill>
              <a:round/>
            </a:ln>
            <a:effectLst/>
          </c:spPr>
          <c:marker>
            <c:symbol val="circle"/>
            <c:size val="5"/>
            <c:spPr>
              <a:solidFill>
                <a:srgbClr val="CCCCFF"/>
              </a:solidFill>
              <a:ln w="9525">
                <a:solidFill>
                  <a:srgbClr val="CCCCFF"/>
                </a:solidFill>
              </a:ln>
              <a:effectLst/>
            </c:spPr>
          </c:marker>
          <c:cat>
            <c:numRef>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'1.Total'!$AA$14:$BE$14</c:f>
              <c:numCache>
                <c:formatCode>#,##0.00_ </c:formatCode>
                <c:ptCount val="31"/>
                <c:pt idx="0">
                  <c:v>3.260985386689496E-2</c:v>
                </c:pt>
                <c:pt idx="1">
                  <c:v>3.260985386689496E-2</c:v>
                </c:pt>
                <c:pt idx="2">
                  <c:v>3.260985386689496E-2</c:v>
                </c:pt>
                <c:pt idx="3">
                  <c:v>4.3479805155859939E-2</c:v>
                </c:pt>
                <c:pt idx="4">
                  <c:v>7.6089659022754899E-2</c:v>
                </c:pt>
                <c:pt idx="5">
                  <c:v>0.20109409884585214</c:v>
                </c:pt>
                <c:pt idx="6">
                  <c:v>0.19255413105106323</c:v>
                </c:pt>
                <c:pt idx="7">
                  <c:v>0.17105935042516235</c:v>
                </c:pt>
                <c:pt idx="8">
                  <c:v>0.18813466808746665</c:v>
                </c:pt>
                <c:pt idx="9">
                  <c:v>0.3152691710736984</c:v>
                </c:pt>
                <c:pt idx="10">
                  <c:v>0.28577261607893389</c:v>
                </c:pt>
                <c:pt idx="11">
                  <c:v>0.29481291048766206</c:v>
                </c:pt>
                <c:pt idx="12">
                  <c:v>0.37148283306236585</c:v>
                </c:pt>
                <c:pt idx="13">
                  <c:v>0.4160962715590813</c:v>
                </c:pt>
                <c:pt idx="14">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c:v>0.57103108219650822</c:v>
                </c:pt>
                <c:pt idx="26">
                  <c:v>0.63443528411853689</c:v>
                </c:pt>
                <c:pt idx="27">
                  <c:v>0.44977529760978152</c:v>
                </c:pt>
                <c:pt idx="28">
                  <c:v>0.28249689981167958</c:v>
                </c:pt>
                <c:pt idx="29">
                  <c:v>0.2614726799363582</c:v>
                </c:pt>
                <c:pt idx="30">
                  <c:v>0.28882556827642358</c:v>
                </c:pt>
              </c:numCache>
            </c:numRef>
          </c:val>
          <c:smooth val="0"/>
          <c:extLst>
            <c:ext xmlns:c16="http://schemas.microsoft.com/office/drawing/2014/chart" uri="{C3380CC4-5D6E-409C-BE32-E72D297353CC}">
              <c16:uniqueId val="{00000006-33AE-4DB0-8707-4A0DD538BA66}"/>
            </c:ext>
          </c:extLst>
        </c:ser>
        <c:dLbls>
          <c:showLegendKey val="0"/>
          <c:showVal val="0"/>
          <c:showCatName val="0"/>
          <c:showSerName val="0"/>
          <c:showPercent val="0"/>
          <c:showBubbleSize val="0"/>
        </c:dLbls>
        <c:marker val="1"/>
        <c:smooth val="0"/>
        <c:axId val="178292992"/>
        <c:axId val="178311552"/>
      </c:lineChart>
      <c:catAx>
        <c:axId val="17829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a:lstStyle/>
          <a:p>
            <a:pPr>
              <a:defRPr sz="1100">
                <a:latin typeface="Century" panose="02040604050505020304" pitchFamily="18" charset="0"/>
              </a:defRPr>
            </a:pPr>
            <a:endParaRPr lang="ja-JP"/>
          </a:p>
        </c:txPr>
        <c:crossAx val="178311552"/>
        <c:crosses val="autoZero"/>
        <c:auto val="1"/>
        <c:lblAlgn val="ctr"/>
        <c:lblOffset val="100"/>
        <c:noMultiLvlLbl val="0"/>
      </c:catAx>
      <c:valAx>
        <c:axId val="178311552"/>
        <c:scaling>
          <c:orientation val="minMax"/>
          <c:max val="11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vert="horz"/>
          <a:lstStyle/>
          <a:p>
            <a:pPr>
              <a:defRPr sz="1200">
                <a:latin typeface="Century" panose="02040604050505020304" pitchFamily="18" charset="0"/>
              </a:defRPr>
            </a:pPr>
            <a:endParaRPr lang="ja-JP"/>
          </a:p>
        </c:txPr>
        <c:crossAx val="178292992"/>
        <c:crosses val="autoZero"/>
        <c:crossBetween val="between"/>
        <c:majorUnit val="10"/>
      </c:valAx>
      <c:spPr>
        <a:noFill/>
        <a:ln>
          <a:noFill/>
        </a:ln>
        <a:effectLst/>
      </c:spPr>
    </c:plotArea>
    <c:legend>
      <c:legendPos val="r"/>
      <c:layout>
        <c:manualLayout>
          <c:xMode val="edge"/>
          <c:yMode val="edge"/>
          <c:x val="0.79438990199385728"/>
          <c:y val="0.16154035153548221"/>
          <c:w val="0.16875862943261766"/>
          <c:h val="0.71249725666662211"/>
        </c:manualLayout>
      </c:layout>
      <c:overlay val="0"/>
      <c:spPr>
        <a:noFill/>
        <a:ln>
          <a:noFill/>
        </a:ln>
        <a:effectLst/>
      </c:spPr>
      <c:txPr>
        <a:bodyPr rot="0" vert="horz"/>
        <a:lstStyle/>
        <a:p>
          <a:pPr>
            <a:defRPr>
              <a:latin typeface="Century" panose="02040604050505020304" pitchFamily="18" charset="0"/>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Century" panose="02040604050505020304" pitchFamily="18" charset="0"/>
        </a:defRPr>
      </a:pPr>
      <a:endParaRPr lang="ja-JP"/>
    </a:p>
  </c:txPr>
  <c:printSettings>
    <c:headerFooter/>
    <c:pageMargins b="0.75000000000000033" l="0.70000000000000029" r="0.70000000000000029" t="0.75000000000000033" header="0.30000000000000016" footer="0.30000000000000016"/>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'リンク切公表時非表示（グラフの添え物）'!$CA$37:$CA$38</c:f>
              <c:strCache>
                <c:ptCount val="2"/>
                <c:pt idx="0">
                  <c:v>2020年度</c:v>
                </c:pt>
                <c:pt idx="1">
                  <c:v>（速報値）</c:v>
                </c:pt>
              </c:strCache>
            </c:strRef>
          </c:tx>
          <c:spPr>
            <a:noFill/>
          </c:spPr>
          <c:dPt>
            <c:idx val="0"/>
            <c:bubble3D val="0"/>
            <c:spPr>
              <a:noFill/>
              <a:ln>
                <a:noFill/>
              </a:ln>
              <a:effectLst/>
            </c:spPr>
            <c:extLst>
              <c:ext xmlns:c16="http://schemas.microsoft.com/office/drawing/2014/chart" uri="{C3380CC4-5D6E-409C-BE32-E72D297353CC}">
                <c16:uniqueId val="{00000000-932D-41DC-B88A-51A50A06F813}"/>
              </c:ext>
            </c:extLst>
          </c:dPt>
          <c:dLbls>
            <c:dLbl>
              <c:idx val="0"/>
              <c:layout>
                <c:manualLayout>
                  <c:x val="-3.812389152836748E-6"/>
                  <c:y val="-0.10549983898727376"/>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fld id="{2FD1C98B-8D19-42D8-9095-7BF29EA25A8C}" type="SERIESNAME">
                      <a:rPr lang="ja-JP" altLang="en-US" sz="1300"/>
                      <a:pPr>
                        <a:defRPr sz="1400"/>
                      </a:pPr>
                      <a:t>[系列名]</a:t>
                    </a:fld>
                    <a:endParaRPr lang="ja-JP" altLang="en-US" sz="1300" baseline="0"/>
                  </a:p>
                  <a:p>
                    <a:pPr>
                      <a:defRPr sz="1400"/>
                    </a:pPr>
                    <a:fld id="{F586A538-C89A-410A-A804-C35A40D81FDA}" type="VALUE">
                      <a:rPr lang="ja-JP" altLang="en-US" sz="1300"/>
                      <a:pPr>
                        <a:defRPr sz="14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4984976803994745"/>
                      <c:h val="0.12694253956227369"/>
                    </c:manualLayout>
                  </c15:layout>
                  <c15:dlblFieldTable/>
                  <c15:showDataLabelsRange val="0"/>
                </c:ext>
                <c:ext xmlns:c16="http://schemas.microsoft.com/office/drawing/2014/chart" uri="{C3380CC4-5D6E-409C-BE32-E72D297353CC}">
                  <c16:uniqueId val="{00000000-932D-41DC-B88A-51A50A06F81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1"/>
            <c:leaderLines>
              <c:spPr>
                <a:ln w="9525" cap="flat" cmpd="sng" algn="ctr">
                  <a:noFill/>
                  <a:prstDash val="solid"/>
                  <a:round/>
                </a:ln>
                <a:effectLst/>
              </c:spPr>
            </c:leaderLines>
            <c:extLst>
              <c:ext xmlns:c15="http://schemas.microsoft.com/office/drawing/2012/chart" uri="{CE6537A1-D6FC-4f65-9D91-7224C49458BB}"/>
            </c:extLst>
          </c:dLbls>
          <c:cat>
            <c:strRef>
              <c:f>'リンク切公表時非表示（グラフの添え物）'!$W$38:$W$42</c:f>
              <c:strCache>
                <c:ptCount val="5"/>
                <c:pt idx="0">
                  <c:v>農業
（家畜の消化管内発酵、稲作等）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'リンク切公表時非表示（グラフの添え物）'!$CA$39</c:f>
              <c:numCache>
                <c:formatCode>#,##0"万トン"</c:formatCode>
                <c:ptCount val="1"/>
                <c:pt idx="0">
                  <c:v>2820</c:v>
                </c:pt>
              </c:numCache>
            </c:numRef>
          </c:val>
          <c:extLst>
            <c:ext xmlns:c16="http://schemas.microsoft.com/office/drawing/2014/chart" uri="{C3380CC4-5D6E-409C-BE32-E72D297353CC}">
              <c16:uniqueId val="{00000001-932D-41DC-B88A-51A50A06F813}"/>
            </c:ext>
          </c:extLst>
        </c:ser>
        <c:ser>
          <c:idx val="0"/>
          <c:order val="1"/>
          <c:tx>
            <c:strRef>
              <c:f>'5.CH4'!$BE$13</c:f>
              <c:strCache>
                <c:ptCount val="1"/>
                <c:pt idx="0">
                  <c:v>2020</c:v>
                </c:pt>
              </c:strCache>
            </c:strRef>
          </c:tx>
          <c:dPt>
            <c:idx val="0"/>
            <c:bubble3D val="0"/>
            <c:spPr>
              <a:solidFill>
                <a:schemeClr val="accent6">
                  <a:shade val="53000"/>
                </a:schemeClr>
              </a:solidFill>
              <a:ln>
                <a:noFill/>
              </a:ln>
              <a:effectLst/>
            </c:spPr>
            <c:extLst>
              <c:ext xmlns:c16="http://schemas.microsoft.com/office/drawing/2014/chart" uri="{C3380CC4-5D6E-409C-BE32-E72D297353CC}">
                <c16:uniqueId val="{00000003-932D-41DC-B88A-51A50A06F813}"/>
              </c:ext>
            </c:extLst>
          </c:dPt>
          <c:dPt>
            <c:idx val="1"/>
            <c:bubble3D val="0"/>
            <c:spPr>
              <a:solidFill>
                <a:schemeClr val="accent6">
                  <a:shade val="76000"/>
                </a:schemeClr>
              </a:solidFill>
              <a:ln>
                <a:noFill/>
              </a:ln>
              <a:effectLst/>
            </c:spPr>
            <c:extLst>
              <c:ext xmlns:c16="http://schemas.microsoft.com/office/drawing/2014/chart" uri="{C3380CC4-5D6E-409C-BE32-E72D297353CC}">
                <c16:uniqueId val="{00000005-932D-41DC-B88A-51A50A06F813}"/>
              </c:ext>
            </c:extLst>
          </c:dPt>
          <c:dPt>
            <c:idx val="2"/>
            <c:bubble3D val="0"/>
            <c:spPr>
              <a:solidFill>
                <a:schemeClr val="accent6"/>
              </a:solidFill>
              <a:ln>
                <a:noFill/>
              </a:ln>
              <a:effectLst/>
            </c:spPr>
            <c:extLst>
              <c:ext xmlns:c16="http://schemas.microsoft.com/office/drawing/2014/chart" uri="{C3380CC4-5D6E-409C-BE32-E72D297353CC}">
                <c16:uniqueId val="{00000007-932D-41DC-B88A-51A50A06F813}"/>
              </c:ext>
            </c:extLst>
          </c:dPt>
          <c:dPt>
            <c:idx val="3"/>
            <c:bubble3D val="0"/>
            <c:spPr>
              <a:solidFill>
                <a:schemeClr val="accent6">
                  <a:tint val="77000"/>
                </a:schemeClr>
              </a:solidFill>
              <a:ln>
                <a:noFill/>
              </a:ln>
              <a:effectLst/>
            </c:spPr>
            <c:extLst>
              <c:ext xmlns:c16="http://schemas.microsoft.com/office/drawing/2014/chart" uri="{C3380CC4-5D6E-409C-BE32-E72D297353CC}">
                <c16:uniqueId val="{00000009-932D-41DC-B88A-51A50A06F813}"/>
              </c:ext>
            </c:extLst>
          </c:dPt>
          <c:dPt>
            <c:idx val="4"/>
            <c:bubble3D val="0"/>
            <c:spPr>
              <a:solidFill>
                <a:schemeClr val="accent6">
                  <a:tint val="54000"/>
                </a:schemeClr>
              </a:solidFill>
              <a:ln>
                <a:noFill/>
              </a:ln>
              <a:effectLst/>
            </c:spPr>
            <c:extLst>
              <c:ext xmlns:c16="http://schemas.microsoft.com/office/drawing/2014/chart" uri="{C3380CC4-5D6E-409C-BE32-E72D297353CC}">
                <c16:uniqueId val="{0000000A-932D-41DC-B88A-51A50A06F813}"/>
              </c:ext>
            </c:extLst>
          </c:dPt>
          <c:dLbls>
            <c:dLbl>
              <c:idx val="0"/>
              <c:layout>
                <c:manualLayout>
                  <c:x val="0.17550707624491943"/>
                  <c:y val="0.1066931295511210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610934975329198"/>
                      <c:h val="0.13687527234586216"/>
                    </c:manualLayout>
                  </c15:layout>
                </c:ext>
                <c:ext xmlns:c16="http://schemas.microsoft.com/office/drawing/2014/chart" uri="{C3380CC4-5D6E-409C-BE32-E72D297353CC}">
                  <c16:uniqueId val="{00000003-932D-41DC-B88A-51A50A06F813}"/>
                </c:ext>
              </c:extLst>
            </c:dLbl>
            <c:dLbl>
              <c:idx val="1"/>
              <c:layout>
                <c:manualLayout>
                  <c:x val="-0.16861005851223101"/>
                  <c:y val="-5.8617658622755813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7532415235895549"/>
                      <c:h val="0.15032349885830959"/>
                    </c:manualLayout>
                  </c15:layout>
                </c:ext>
                <c:ext xmlns:c16="http://schemas.microsoft.com/office/drawing/2014/chart" uri="{C3380CC4-5D6E-409C-BE32-E72D297353CC}">
                  <c16:uniqueId val="{00000005-932D-41DC-B88A-51A50A06F813}"/>
                </c:ext>
              </c:extLst>
            </c:dLbl>
            <c:dLbl>
              <c:idx val="2"/>
              <c:layout>
                <c:manualLayout>
                  <c:x val="-0.2003474039615489"/>
                  <c:y val="-3.472737877387684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1914971013928723"/>
                      <c:h val="0.12612061804462851"/>
                    </c:manualLayout>
                  </c15:layout>
                </c:ext>
                <c:ext xmlns:c16="http://schemas.microsoft.com/office/drawing/2014/chart" uri="{C3380CC4-5D6E-409C-BE32-E72D297353CC}">
                  <c16:uniqueId val="{00000007-932D-41DC-B88A-51A50A06F813}"/>
                </c:ext>
              </c:extLst>
            </c:dLbl>
            <c:dLbl>
              <c:idx val="3"/>
              <c:layout>
                <c:manualLayout>
                  <c:x val="-0.15635759574855074"/>
                  <c:y val="-0.1428835958960205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7584874868980425"/>
                      <c:h val="0.14348278668257192"/>
                    </c:manualLayout>
                  </c15:layout>
                </c:ext>
                <c:ext xmlns:c16="http://schemas.microsoft.com/office/drawing/2014/chart" uri="{C3380CC4-5D6E-409C-BE32-E72D297353CC}">
                  <c16:uniqueId val="{00000009-932D-41DC-B88A-51A50A06F813}"/>
                </c:ext>
              </c:extLst>
            </c:dLbl>
            <c:dLbl>
              <c:idx val="4"/>
              <c:layout>
                <c:manualLayout>
                  <c:x val="0.1693257551508951"/>
                  <c:y val="-0.12725660065897079"/>
                </c:manualLayout>
              </c:layout>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717094328709385"/>
                      <c:h val="0.14499945199909139"/>
                    </c:manualLayout>
                  </c15:layout>
                </c:ext>
                <c:ext xmlns:c16="http://schemas.microsoft.com/office/drawing/2014/chart" uri="{C3380CC4-5D6E-409C-BE32-E72D297353CC}">
                  <c16:uniqueId val="{0000000A-932D-41DC-B88A-51A50A06F81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'リンク切公表時非表示（グラフの添え物）'!$W$38:$W$42</c:f>
              <c:strCache>
                <c:ptCount val="5"/>
                <c:pt idx="0">
                  <c:v>農業
（家畜の消化管内発酵、稲作等）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'5.CH4'!$BE$14:$BE$18</c:f>
              <c:numCache>
                <c:formatCode>0.0%</c:formatCode>
                <c:ptCount val="5"/>
                <c:pt idx="0">
                  <c:v>0.77654635388339766</c:v>
                </c:pt>
                <c:pt idx="1">
                  <c:v>0.15940930976090179</c:v>
                </c:pt>
                <c:pt idx="2">
                  <c:v>3.8635591708333882E-2</c:v>
                </c:pt>
                <c:pt idx="3">
                  <c:v>2.4059619051750296E-2</c:v>
                </c:pt>
                <c:pt idx="4">
                  <c:v>1.3491255956163226E-3</c:v>
                </c:pt>
              </c:numCache>
            </c:numRef>
          </c:val>
          <c:extLst>
            <c:ext xmlns:c16="http://schemas.microsoft.com/office/drawing/2014/chart" uri="{C3380CC4-5D6E-409C-BE32-E72D297353CC}">
              <c16:uniqueId val="{0000000B-932D-41DC-B88A-51A50A06F813}"/>
            </c:ext>
          </c:extLst>
        </c:ser>
        <c:dLbls>
          <c:showLegendKey val="0"/>
          <c:showVal val="0"/>
          <c:showCatName val="0"/>
          <c:showSerName val="0"/>
          <c:showPercent val="0"/>
          <c:showBubbleSize val="0"/>
          <c:showLeaderLines val="1"/>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'リンク切公表時非表示（グラフの添え物）'!$AX$37</c:f>
              <c:strCache>
                <c:ptCount val="1"/>
                <c:pt idx="0">
                  <c:v>2013年度</c:v>
                </c:pt>
              </c:strCache>
            </c:strRef>
          </c:tx>
          <c:spPr>
            <a:noFill/>
          </c:spPr>
          <c:dPt>
            <c:idx val="0"/>
            <c:bubble3D val="0"/>
            <c:spPr>
              <a:noFill/>
              <a:ln>
                <a:noFill/>
              </a:ln>
              <a:effectLst/>
            </c:spPr>
            <c:extLst>
              <c:ext xmlns:c16="http://schemas.microsoft.com/office/drawing/2014/chart" uri="{C3380CC4-5D6E-409C-BE32-E72D297353CC}">
                <c16:uniqueId val="{00000000-0B92-488A-BA98-D6F5B59C1BE8}"/>
              </c:ext>
            </c:extLst>
          </c:dPt>
          <c:dLbls>
            <c:dLbl>
              <c:idx val="0"/>
              <c:layout>
                <c:manualLayout>
                  <c:x val="-7.1570249326254715E-4"/>
                  <c:y val="-0.11333809703669015"/>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fld id="{2FD1C98B-8D19-42D8-9095-7BF29EA25A8C}" type="SERIESNAME">
                      <a:rPr lang="ja-JP" altLang="en-US" sz="1300" baseline="0"/>
                      <a:pPr>
                        <a:defRPr sz="1400"/>
                      </a:pPr>
                      <a:t>[系列名]</a:t>
                    </a:fld>
                    <a:endParaRPr lang="ja-JP" altLang="en-US" sz="1300" baseline="0"/>
                  </a:p>
                  <a:p>
                    <a:pPr>
                      <a:defRPr sz="1400"/>
                    </a:pPr>
                    <a:fld id="{F586A538-C89A-410A-A804-C35A40D81FDA}" type="VALUE">
                      <a:rPr lang="ja-JP" altLang="en-US" sz="1300" baseline="0"/>
                      <a:pPr>
                        <a:defRPr sz="14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3510354952581329"/>
                      <c:h val="0.12567109835167253"/>
                    </c:manualLayout>
                  </c15:layout>
                  <c15:dlblFieldTable/>
                  <c15:showDataLabelsRange val="0"/>
                </c:ext>
                <c:ext xmlns:c16="http://schemas.microsoft.com/office/drawing/2014/chart" uri="{C3380CC4-5D6E-409C-BE32-E72D297353CC}">
                  <c16:uniqueId val="{00000000-0B92-488A-BA98-D6F5B59C1BE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1"/>
            <c:leaderLines>
              <c:spPr>
                <a:ln w="9525" cap="flat" cmpd="sng" algn="ctr">
                  <a:noFill/>
                  <a:prstDash val="solid"/>
                  <a:round/>
                </a:ln>
                <a:effectLst/>
              </c:spPr>
            </c:leaderLines>
            <c:extLst>
              <c:ext xmlns:c15="http://schemas.microsoft.com/office/drawing/2012/chart" uri="{CE6537A1-D6FC-4f65-9D91-7224C49458BB}"/>
            </c:extLst>
          </c:dLbls>
          <c:cat>
            <c:strRef>
              <c:f>'リンク切公表時非表示（グラフの添え物）'!$W$38:$W$42</c:f>
              <c:strCache>
                <c:ptCount val="5"/>
                <c:pt idx="0">
                  <c:v>農業
（家畜の消化管内発酵、稲作等）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'リンク切公表時非表示（グラフの添え物）'!$AX$39</c:f>
              <c:numCache>
                <c:formatCode>#,##0"万トン"</c:formatCode>
                <c:ptCount val="1"/>
                <c:pt idx="0">
                  <c:v>3000</c:v>
                </c:pt>
              </c:numCache>
            </c:numRef>
          </c:val>
          <c:extLst>
            <c:ext xmlns:c16="http://schemas.microsoft.com/office/drawing/2014/chart" uri="{C3380CC4-5D6E-409C-BE32-E72D297353CC}">
              <c16:uniqueId val="{00000001-0B92-488A-BA98-D6F5B59C1BE8}"/>
            </c:ext>
          </c:extLst>
        </c:ser>
        <c:ser>
          <c:idx val="0"/>
          <c:order val="1"/>
          <c:tx>
            <c:strRef>
              <c:f>'5.CH4'!$AX$13</c:f>
              <c:strCache>
                <c:ptCount val="1"/>
                <c:pt idx="0">
                  <c:v>2013</c:v>
                </c:pt>
              </c:strCache>
            </c:strRef>
          </c:tx>
          <c:dPt>
            <c:idx val="0"/>
            <c:bubble3D val="0"/>
            <c:spPr>
              <a:solidFill>
                <a:schemeClr val="accent6">
                  <a:shade val="53000"/>
                </a:schemeClr>
              </a:solidFill>
              <a:ln>
                <a:noFill/>
              </a:ln>
              <a:effectLst/>
            </c:spPr>
            <c:extLst>
              <c:ext xmlns:c16="http://schemas.microsoft.com/office/drawing/2014/chart" uri="{C3380CC4-5D6E-409C-BE32-E72D297353CC}">
                <c16:uniqueId val="{00000003-0B92-488A-BA98-D6F5B59C1BE8}"/>
              </c:ext>
            </c:extLst>
          </c:dPt>
          <c:dPt>
            <c:idx val="1"/>
            <c:bubble3D val="0"/>
            <c:spPr>
              <a:solidFill>
                <a:schemeClr val="accent6">
                  <a:shade val="76000"/>
                </a:schemeClr>
              </a:solidFill>
              <a:ln>
                <a:noFill/>
              </a:ln>
              <a:effectLst/>
            </c:spPr>
            <c:extLst>
              <c:ext xmlns:c16="http://schemas.microsoft.com/office/drawing/2014/chart" uri="{C3380CC4-5D6E-409C-BE32-E72D297353CC}">
                <c16:uniqueId val="{00000005-0B92-488A-BA98-D6F5B59C1BE8}"/>
              </c:ext>
            </c:extLst>
          </c:dPt>
          <c:dPt>
            <c:idx val="2"/>
            <c:bubble3D val="0"/>
            <c:spPr>
              <a:solidFill>
                <a:schemeClr val="accent6"/>
              </a:solidFill>
              <a:ln>
                <a:noFill/>
              </a:ln>
              <a:effectLst/>
            </c:spPr>
            <c:extLst>
              <c:ext xmlns:c16="http://schemas.microsoft.com/office/drawing/2014/chart" uri="{C3380CC4-5D6E-409C-BE32-E72D297353CC}">
                <c16:uniqueId val="{00000007-0B92-488A-BA98-D6F5B59C1BE8}"/>
              </c:ext>
            </c:extLst>
          </c:dPt>
          <c:dPt>
            <c:idx val="3"/>
            <c:bubble3D val="0"/>
            <c:spPr>
              <a:solidFill>
                <a:schemeClr val="accent6">
                  <a:tint val="77000"/>
                </a:schemeClr>
              </a:solidFill>
              <a:ln>
                <a:noFill/>
              </a:ln>
              <a:effectLst/>
            </c:spPr>
            <c:extLst>
              <c:ext xmlns:c16="http://schemas.microsoft.com/office/drawing/2014/chart" uri="{C3380CC4-5D6E-409C-BE32-E72D297353CC}">
                <c16:uniqueId val="{00000009-0B92-488A-BA98-D6F5B59C1BE8}"/>
              </c:ext>
            </c:extLst>
          </c:dPt>
          <c:dPt>
            <c:idx val="4"/>
            <c:bubble3D val="0"/>
            <c:spPr>
              <a:solidFill>
                <a:schemeClr val="accent6">
                  <a:tint val="54000"/>
                </a:schemeClr>
              </a:solidFill>
              <a:ln>
                <a:noFill/>
              </a:ln>
              <a:effectLst/>
            </c:spPr>
            <c:extLst>
              <c:ext xmlns:c16="http://schemas.microsoft.com/office/drawing/2014/chart" uri="{C3380CC4-5D6E-409C-BE32-E72D297353CC}">
                <c16:uniqueId val="{0000000A-0B92-488A-BA98-D6F5B59C1BE8}"/>
              </c:ext>
            </c:extLst>
          </c:dPt>
          <c:dLbls>
            <c:dLbl>
              <c:idx val="0"/>
              <c:layout>
                <c:manualLayout>
                  <c:x val="1.528603881648727E-2"/>
                  <c:y val="0.22868729376581259"/>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fld id="{55FBCDB7-0F9B-4F7A-85B0-E19813D9A854}" type="CATEGORYNAME">
                      <a:rPr lang="ja-JP" altLang="en-US" sz="900" baseline="0"/>
                      <a:pPr>
                        <a:defRPr/>
                      </a:pPr>
                      <a:t>[分類名]</a:t>
                    </a:fld>
                    <a:endParaRPr lang="ja-JP" altLang="en-US" sz="900" baseline="0"/>
                  </a:p>
                  <a:p>
                    <a:pPr>
                      <a:defRPr/>
                    </a:pPr>
                    <a:fld id="{78A4CF5D-44B2-453A-BF73-0318751B31A8}" type="VALUE">
                      <a:rPr lang="en-US" altLang="ja-JP"/>
                      <a:pPr>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5639119813029446"/>
                      <c:h val="0.13889037857709188"/>
                    </c:manualLayout>
                  </c15:layout>
                  <c15:dlblFieldTable/>
                  <c15:showDataLabelsRange val="0"/>
                </c:ext>
                <c:ext xmlns:c16="http://schemas.microsoft.com/office/drawing/2014/chart" uri="{C3380CC4-5D6E-409C-BE32-E72D297353CC}">
                  <c16:uniqueId val="{00000003-0B92-488A-BA98-D6F5B59C1BE8}"/>
                </c:ext>
              </c:extLst>
            </c:dLbl>
            <c:dLbl>
              <c:idx val="1"/>
              <c:layout>
                <c:manualLayout>
                  <c:x val="-0.20582468950317712"/>
                  <c:y val="-4.2418915394823453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fld id="{ABEA10DD-44EB-458B-A860-97E23412A508}" type="CATEGORYNAME">
                      <a:rPr lang="ja-JP" altLang="en-US" sz="900" baseline="0"/>
                      <a:pPr>
                        <a:defRPr/>
                      </a:pPr>
                      <a:t>[分類名]</a:t>
                    </a:fld>
                    <a:endParaRPr lang="ja-JP" altLang="en-US" sz="900" baseline="0"/>
                  </a:p>
                  <a:p>
                    <a:pPr>
                      <a:defRPr/>
                    </a:pPr>
                    <a:fld id="{315BF8FB-61F6-4CB4-A864-8BE2FF72A94F}" type="VALUE">
                      <a:rPr lang="en-US" altLang="ja-JP"/>
                      <a:pPr>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086617407791314"/>
                      <c:h val="0.13524572494537224"/>
                    </c:manualLayout>
                  </c15:layout>
                  <c15:dlblFieldTable/>
                  <c15:showDataLabelsRange val="0"/>
                </c:ext>
                <c:ext xmlns:c16="http://schemas.microsoft.com/office/drawing/2014/chart" uri="{C3380CC4-5D6E-409C-BE32-E72D297353CC}">
                  <c16:uniqueId val="{00000005-0B92-488A-BA98-D6F5B59C1BE8}"/>
                </c:ext>
              </c:extLst>
            </c:dLbl>
            <c:dLbl>
              <c:idx val="2"/>
              <c:layout>
                <c:manualLayout>
                  <c:x val="-0.2473046377467131"/>
                  <c:y val="-3.6961267405692222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fld id="{868B3718-2387-44A0-B95D-D165CB57C710}" type="CATEGORYNAME">
                      <a:rPr lang="ja-JP" altLang="en-US" sz="900" baseline="0"/>
                      <a:pPr>
                        <a:defRPr sz="900"/>
                      </a:pPr>
                      <a:t>[分類名]</a:t>
                    </a:fld>
                    <a:endParaRPr lang="ja-JP" altLang="en-US" sz="900" baseline="0"/>
                  </a:p>
                  <a:p>
                    <a:pPr>
                      <a:defRPr sz="900"/>
                    </a:pPr>
                    <a:fld id="{9D3E5D02-08D8-485B-85C0-435F7373962C}" type="VALUE">
                      <a:rPr lang="en-US" altLang="ja-JP" sz="900" baseline="0"/>
                      <a:pPr>
                        <a:defRPr sz="9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351067934339954"/>
                      <c:h val="0.10398540666384852"/>
                    </c:manualLayout>
                  </c15:layout>
                  <c15:dlblFieldTable/>
                  <c15:showDataLabelsRange val="0"/>
                </c:ext>
                <c:ext xmlns:c16="http://schemas.microsoft.com/office/drawing/2014/chart" uri="{C3380CC4-5D6E-409C-BE32-E72D297353CC}">
                  <c16:uniqueId val="{00000007-0B92-488A-BA98-D6F5B59C1BE8}"/>
                </c:ext>
              </c:extLst>
            </c:dLbl>
            <c:dLbl>
              <c:idx val="3"/>
              <c:layout>
                <c:manualLayout>
                  <c:x val="-0.20554451772473836"/>
                  <c:y val="-0.13595012839359735"/>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fld id="{43B1B313-9802-40BD-B900-65DC2D8C9D53}" type="CATEGORYNAME">
                      <a:rPr lang="ja-JP" altLang="en-US" sz="900" baseline="0"/>
                      <a:pPr>
                        <a:defRPr/>
                      </a:pPr>
                      <a:t>[分類名]</a:t>
                    </a:fld>
                    <a:endParaRPr lang="ja-JP" altLang="en-US" sz="900" baseline="0"/>
                  </a:p>
                  <a:p>
                    <a:pPr>
                      <a:defRPr/>
                    </a:pPr>
                    <a:fld id="{EE73E337-B3F9-4097-954A-70B2FC251B28}" type="VALUE">
                      <a:rPr lang="en-US" altLang="ja-JP"/>
                      <a:pPr>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7177417810360719"/>
                      <c:h val="0.13250592545389922"/>
                    </c:manualLayout>
                  </c15:layout>
                  <c15:dlblFieldTable/>
                  <c15:showDataLabelsRange val="0"/>
                </c:ext>
                <c:ext xmlns:c16="http://schemas.microsoft.com/office/drawing/2014/chart" uri="{C3380CC4-5D6E-409C-BE32-E72D297353CC}">
                  <c16:uniqueId val="{00000009-0B92-488A-BA98-D6F5B59C1BE8}"/>
                </c:ext>
              </c:extLst>
            </c:dLbl>
            <c:dLbl>
              <c:idx val="4"/>
              <c:layout>
                <c:manualLayout>
                  <c:x val="0.23996712823281544"/>
                  <c:y val="-0.13899658458309411"/>
                </c:manualLayout>
              </c:layout>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fld id="{3E3DEFCA-34C9-44F9-8222-B176A5E62A6C}" type="CATEGORYNAME">
                      <a:rPr lang="ja-JP" altLang="en-US" sz="900"/>
                      <a:pPr>
                        <a:defRPr/>
                      </a:pPr>
                      <a:t>[分類名]</a:t>
                    </a:fld>
                    <a:endParaRPr lang="ja-JP" altLang="en-US" sz="900" baseline="0"/>
                  </a:p>
                  <a:p>
                    <a:pPr>
                      <a:defRPr/>
                    </a:pPr>
                    <a:fld id="{31FC8531-9CB5-4F32-8F77-2A28473D57DF}" type="VALUE">
                      <a:rPr lang="en-US" altLang="ja-JP"/>
                      <a:pPr>
                        <a:defRPr/>
                      </a:pPr>
                      <a:t>[値]</a:t>
                    </a:fld>
                    <a:endParaRPr lang="ja-JP" altLang="en-US"/>
                  </a:p>
                </c:rich>
              </c:tx>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3974722996830958"/>
                      <c:h val="0.14568151657970393"/>
                    </c:manualLayout>
                  </c15:layout>
                  <c15:dlblFieldTable/>
                  <c15:showDataLabelsRange val="0"/>
                </c:ext>
                <c:ext xmlns:c16="http://schemas.microsoft.com/office/drawing/2014/chart" uri="{C3380CC4-5D6E-409C-BE32-E72D297353CC}">
                  <c16:uniqueId val="{0000000A-0B92-488A-BA98-D6F5B59C1BE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'リンク切公表時非表示（グラフの添え物）'!$W$38:$W$42</c:f>
              <c:strCache>
                <c:ptCount val="5"/>
                <c:pt idx="0">
                  <c:v>農業
（家畜の消化管内発酵、稲作等）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'5.CH4'!$AX$14:$AX$18</c:f>
              <c:numCache>
                <c:formatCode>0.0%</c:formatCode>
                <c:ptCount val="5"/>
                <c:pt idx="0">
                  <c:v>0.74082838091145919</c:v>
                </c:pt>
                <c:pt idx="1">
                  <c:v>0.19749969696848022</c:v>
                </c:pt>
                <c:pt idx="2">
                  <c:v>3.2702804826586385E-2</c:v>
                </c:pt>
                <c:pt idx="3">
                  <c:v>2.7425892297700958E-2</c:v>
                </c:pt>
                <c:pt idx="4">
                  <c:v>1.5432249957732132E-3</c:v>
                </c:pt>
              </c:numCache>
            </c:numRef>
          </c:val>
          <c:extLst>
            <c:ext xmlns:c16="http://schemas.microsoft.com/office/drawing/2014/chart" uri="{C3380CC4-5D6E-409C-BE32-E72D297353CC}">
              <c16:uniqueId val="{0000000B-0B92-488A-BA98-D6F5B59C1BE8}"/>
            </c:ext>
          </c:extLst>
        </c:ser>
        <c:dLbls>
          <c:showLegendKey val="0"/>
          <c:showVal val="0"/>
          <c:showCatName val="0"/>
          <c:showSerName val="0"/>
          <c:showPercent val="0"/>
          <c:showBubbleSize val="0"/>
          <c:showLeaderLines val="1"/>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'リンク切公表時非表示（グラフの添え物）'!$AP$37</c:f>
              <c:strCache>
                <c:ptCount val="1"/>
                <c:pt idx="0">
                  <c:v>2005年度</c:v>
                </c:pt>
              </c:strCache>
            </c:strRef>
          </c:tx>
          <c:spPr>
            <a:noFill/>
          </c:spPr>
          <c:dPt>
            <c:idx val="0"/>
            <c:bubble3D val="0"/>
            <c:spPr>
              <a:noFill/>
              <a:ln>
                <a:noFill/>
              </a:ln>
              <a:effectLst/>
            </c:spPr>
            <c:extLst>
              <c:ext xmlns:c16="http://schemas.microsoft.com/office/drawing/2014/chart" uri="{C3380CC4-5D6E-409C-BE32-E72D297353CC}">
                <c16:uniqueId val="{00000000-8B9E-41EE-9F52-B87E476767D6}"/>
              </c:ext>
            </c:extLst>
          </c:dPt>
          <c:dLbls>
            <c:dLbl>
              <c:idx val="0"/>
              <c:layout>
                <c:manualLayout>
                  <c:x val="2.7795813068813425E-3"/>
                  <c:y val="-0.1201666398095121"/>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fld id="{2FD1C98B-8D19-42D8-9095-7BF29EA25A8C}" type="SERIESNAME">
                      <a:rPr lang="ja-JP" altLang="en-US" sz="1300"/>
                      <a:pPr>
                        <a:defRPr sz="1400"/>
                      </a:pPr>
                      <a:t>[系列名]</a:t>
                    </a:fld>
                    <a:endParaRPr lang="ja-JP" altLang="en-US" sz="1300" baseline="0"/>
                  </a:p>
                  <a:p>
                    <a:pPr>
                      <a:defRPr sz="1400"/>
                    </a:pPr>
                    <a:fld id="{F586A538-C89A-410A-A804-C35A40D81FDA}" type="VALUE">
                      <a:rPr lang="ja-JP" altLang="en-US" sz="1300"/>
                      <a:pPr>
                        <a:defRPr sz="14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68570258059112954"/>
                      <c:h val="0.13852619950766593"/>
                    </c:manualLayout>
                  </c15:layout>
                  <c15:dlblFieldTable/>
                  <c15:showDataLabelsRange val="0"/>
                </c:ext>
                <c:ext xmlns:c16="http://schemas.microsoft.com/office/drawing/2014/chart" uri="{C3380CC4-5D6E-409C-BE32-E72D297353CC}">
                  <c16:uniqueId val="{00000000-8B9E-41EE-9F52-B87E476767D6}"/>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1"/>
            <c:leaderLines>
              <c:spPr>
                <a:ln w="9525" cap="flat" cmpd="sng" algn="ctr">
                  <a:noFill/>
                  <a:prstDash val="solid"/>
                  <a:round/>
                </a:ln>
                <a:effectLst/>
              </c:spPr>
            </c:leaderLines>
            <c:extLst>
              <c:ext xmlns:c15="http://schemas.microsoft.com/office/drawing/2012/chart" uri="{CE6537A1-D6FC-4f65-9D91-7224C49458BB}"/>
            </c:extLst>
          </c:dLbls>
          <c:cat>
            <c:strRef>
              <c:f>'リンク切公表時非表示（グラフの添え物）'!$W$38:$W$42</c:f>
              <c:strCache>
                <c:ptCount val="5"/>
                <c:pt idx="0">
                  <c:v>農業
（家畜の消化管内発酵、稲作等）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'リンク切公表時非表示（グラフの添え物）'!$AP$39</c:f>
              <c:numCache>
                <c:formatCode>#,##0"万トン"</c:formatCode>
                <c:ptCount val="1"/>
                <c:pt idx="0">
                  <c:v>3460</c:v>
                </c:pt>
              </c:numCache>
            </c:numRef>
          </c:val>
          <c:extLst>
            <c:ext xmlns:c16="http://schemas.microsoft.com/office/drawing/2014/chart" uri="{C3380CC4-5D6E-409C-BE32-E72D297353CC}">
              <c16:uniqueId val="{00000001-8B9E-41EE-9F52-B87E476767D6}"/>
            </c:ext>
          </c:extLst>
        </c:ser>
        <c:ser>
          <c:idx val="0"/>
          <c:order val="1"/>
          <c:tx>
            <c:strRef>
              <c:f>'5.CH4'!$AP$13</c:f>
              <c:strCache>
                <c:ptCount val="1"/>
                <c:pt idx="0">
                  <c:v>2005</c:v>
                </c:pt>
              </c:strCache>
            </c:strRef>
          </c:tx>
          <c:dPt>
            <c:idx val="0"/>
            <c:bubble3D val="0"/>
            <c:spPr>
              <a:solidFill>
                <a:schemeClr val="accent6">
                  <a:shade val="53000"/>
                </a:schemeClr>
              </a:solidFill>
              <a:ln>
                <a:noFill/>
              </a:ln>
              <a:effectLst/>
            </c:spPr>
            <c:extLst>
              <c:ext xmlns:c16="http://schemas.microsoft.com/office/drawing/2014/chart" uri="{C3380CC4-5D6E-409C-BE32-E72D297353CC}">
                <c16:uniqueId val="{00000003-8B9E-41EE-9F52-B87E476767D6}"/>
              </c:ext>
            </c:extLst>
          </c:dPt>
          <c:dPt>
            <c:idx val="1"/>
            <c:bubble3D val="0"/>
            <c:spPr>
              <a:solidFill>
                <a:schemeClr val="accent6">
                  <a:shade val="76000"/>
                </a:schemeClr>
              </a:solidFill>
              <a:ln>
                <a:noFill/>
              </a:ln>
              <a:effectLst/>
            </c:spPr>
            <c:extLst>
              <c:ext xmlns:c16="http://schemas.microsoft.com/office/drawing/2014/chart" uri="{C3380CC4-5D6E-409C-BE32-E72D297353CC}">
                <c16:uniqueId val="{00000005-8B9E-41EE-9F52-B87E476767D6}"/>
              </c:ext>
            </c:extLst>
          </c:dPt>
          <c:dPt>
            <c:idx val="2"/>
            <c:bubble3D val="0"/>
            <c:spPr>
              <a:solidFill>
                <a:schemeClr val="accent6"/>
              </a:solidFill>
              <a:ln>
                <a:noFill/>
              </a:ln>
              <a:effectLst/>
            </c:spPr>
            <c:extLst>
              <c:ext xmlns:c16="http://schemas.microsoft.com/office/drawing/2014/chart" uri="{C3380CC4-5D6E-409C-BE32-E72D297353CC}">
                <c16:uniqueId val="{00000007-8B9E-41EE-9F52-B87E476767D6}"/>
              </c:ext>
            </c:extLst>
          </c:dPt>
          <c:dPt>
            <c:idx val="3"/>
            <c:bubble3D val="0"/>
            <c:spPr>
              <a:solidFill>
                <a:schemeClr val="accent6">
                  <a:tint val="77000"/>
                </a:schemeClr>
              </a:solidFill>
              <a:ln>
                <a:noFill/>
              </a:ln>
              <a:effectLst/>
            </c:spPr>
            <c:extLst>
              <c:ext xmlns:c16="http://schemas.microsoft.com/office/drawing/2014/chart" uri="{C3380CC4-5D6E-409C-BE32-E72D297353CC}">
                <c16:uniqueId val="{00000009-8B9E-41EE-9F52-B87E476767D6}"/>
              </c:ext>
            </c:extLst>
          </c:dPt>
          <c:dPt>
            <c:idx val="4"/>
            <c:bubble3D val="0"/>
            <c:spPr>
              <a:solidFill>
                <a:schemeClr val="accent6">
                  <a:tint val="54000"/>
                </a:schemeClr>
              </a:solidFill>
              <a:ln>
                <a:noFill/>
              </a:ln>
              <a:effectLst/>
            </c:spPr>
            <c:extLst>
              <c:ext xmlns:c16="http://schemas.microsoft.com/office/drawing/2014/chart" uri="{C3380CC4-5D6E-409C-BE32-E72D297353CC}">
                <c16:uniqueId val="{0000000A-8B9E-41EE-9F52-B87E476767D6}"/>
              </c:ext>
            </c:extLst>
          </c:dPt>
          <c:dLbls>
            <c:dLbl>
              <c:idx val="0"/>
              <c:layout>
                <c:manualLayout>
                  <c:x val="8.4529058739120186E-2"/>
                  <c:y val="0.26506249059116133"/>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fld id="{55FBCDB7-0F9B-4F7A-85B0-E19813D9A854}" type="CATEGORYNAME">
                      <a:rPr lang="ja-JP" altLang="en-US" sz="900" baseline="0"/>
                      <a:pPr>
                        <a:defRPr/>
                      </a:pPr>
                      <a:t>[分類名]</a:t>
                    </a:fld>
                    <a:endParaRPr lang="ja-JP" altLang="en-US" sz="900" baseline="0"/>
                  </a:p>
                  <a:p>
                    <a:pPr>
                      <a:defRPr/>
                    </a:pPr>
                    <a:fld id="{78A4CF5D-44B2-453A-BF73-0318751B31A8}" type="VALUE">
                      <a:rPr lang="en-US" altLang="ja-JP"/>
                      <a:pPr>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5634076249310803"/>
                      <c:h val="0.13082251571782011"/>
                    </c:manualLayout>
                  </c15:layout>
                  <c15:dlblFieldTable/>
                  <c15:showDataLabelsRange val="0"/>
                </c:ext>
                <c:ext xmlns:c16="http://schemas.microsoft.com/office/drawing/2014/chart" uri="{C3380CC4-5D6E-409C-BE32-E72D297353CC}">
                  <c16:uniqueId val="{00000003-8B9E-41EE-9F52-B87E476767D6}"/>
                </c:ext>
              </c:extLst>
            </c:dLbl>
            <c:dLbl>
              <c:idx val="1"/>
              <c:layout>
                <c:manualLayout>
                  <c:x val="-0.21009159791876866"/>
                  <c:y val="-2.1202015601039504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fld id="{ABEA10DD-44EB-458B-A860-97E23412A508}" type="CATEGORYNAME">
                      <a:rPr lang="ja-JP" altLang="en-US" sz="900" baseline="0"/>
                      <a:pPr>
                        <a:defRPr/>
                      </a:pPr>
                      <a:t>[分類名]</a:t>
                    </a:fld>
                    <a:endParaRPr lang="ja-JP" altLang="en-US" sz="900" baseline="0"/>
                  </a:p>
                  <a:p>
                    <a:pPr>
                      <a:defRPr/>
                    </a:pPr>
                    <a:fld id="{315BF8FB-61F6-4CB4-A864-8BE2FF72A94F}" type="VALUE">
                      <a:rPr lang="en-US" altLang="ja-JP"/>
                      <a:pPr>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360904745561815"/>
                      <c:h val="0.14118190397783176"/>
                    </c:manualLayout>
                  </c15:layout>
                  <c15:dlblFieldTable/>
                  <c15:showDataLabelsRange val="0"/>
                </c:ext>
                <c:ext xmlns:c16="http://schemas.microsoft.com/office/drawing/2014/chart" uri="{C3380CC4-5D6E-409C-BE32-E72D297353CC}">
                  <c16:uniqueId val="{00000005-8B9E-41EE-9F52-B87E476767D6}"/>
                </c:ext>
              </c:extLst>
            </c:dLbl>
            <c:dLbl>
              <c:idx val="2"/>
              <c:layout>
                <c:manualLayout>
                  <c:x val="-0.25154118293693084"/>
                  <c:y val="-1.3751441262540732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fld id="{868B3718-2387-44A0-B95D-D165CB57C710}" type="CATEGORYNAME">
                      <a:rPr lang="ja-JP" altLang="en-US" sz="900" baseline="0"/>
                      <a:pPr>
                        <a:defRPr sz="900"/>
                      </a:pPr>
                      <a:t>[分類名]</a:t>
                    </a:fld>
                    <a:endParaRPr lang="ja-JP" altLang="en-US" sz="900" baseline="0"/>
                  </a:p>
                  <a:p>
                    <a:pPr>
                      <a:defRPr sz="900"/>
                    </a:pPr>
                    <a:fld id="{9D3E5D02-08D8-485B-85C0-435F7373962C}" type="VALUE">
                      <a:rPr lang="en-US" altLang="ja-JP" sz="900" baseline="0"/>
                      <a:pPr>
                        <a:defRPr sz="9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9450348445552543"/>
                      <c:h val="0.11734012241320324"/>
                    </c:manualLayout>
                  </c15:layout>
                  <c15:dlblFieldTable/>
                  <c15:showDataLabelsRange val="0"/>
                </c:ext>
                <c:ext xmlns:c16="http://schemas.microsoft.com/office/drawing/2014/chart" uri="{C3380CC4-5D6E-409C-BE32-E72D297353CC}">
                  <c16:uniqueId val="{00000007-8B9E-41EE-9F52-B87E476767D6}"/>
                </c:ext>
              </c:extLst>
            </c:dLbl>
            <c:dLbl>
              <c:idx val="3"/>
              <c:layout>
                <c:manualLayout>
                  <c:x val="-0.22753231817826028"/>
                  <c:y val="-0.14103764561903745"/>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fld id="{43B1B313-9802-40BD-B900-65DC2D8C9D53}" type="CATEGORYNAME">
                      <a:rPr lang="ja-JP" altLang="en-US" sz="900" baseline="0"/>
                      <a:pPr>
                        <a:defRPr/>
                      </a:pPr>
                      <a:t>[分類名]</a:t>
                    </a:fld>
                    <a:endParaRPr lang="ja-JP" altLang="en-US" sz="900" baseline="0"/>
                  </a:p>
                  <a:p>
                    <a:pPr>
                      <a:defRPr/>
                    </a:pPr>
                    <a:fld id="{EE73E337-B3F9-4097-954A-70B2FC251B28}" type="VALUE">
                      <a:rPr lang="en-US" altLang="ja-JP"/>
                      <a:pPr>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7746165643512153"/>
                      <c:h val="0.15571712256887676"/>
                    </c:manualLayout>
                  </c15:layout>
                  <c15:dlblFieldTable/>
                  <c15:showDataLabelsRange val="0"/>
                </c:ext>
                <c:ext xmlns:c16="http://schemas.microsoft.com/office/drawing/2014/chart" uri="{C3380CC4-5D6E-409C-BE32-E72D297353CC}">
                  <c16:uniqueId val="{00000009-8B9E-41EE-9F52-B87E476767D6}"/>
                </c:ext>
              </c:extLst>
            </c:dLbl>
            <c:dLbl>
              <c:idx val="4"/>
              <c:layout>
                <c:manualLayout>
                  <c:x val="0.2024681254536505"/>
                  <c:y val="-0.12545691488964339"/>
                </c:manualLayout>
              </c:layout>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fld id="{3E3DEFCA-34C9-44F9-8222-B176A5E62A6C}" type="CATEGORYNAME">
                      <a:rPr lang="ja-JP" altLang="en-US" sz="900"/>
                      <a:pPr>
                        <a:defRPr/>
                      </a:pPr>
                      <a:t>[分類名]</a:t>
                    </a:fld>
                    <a:endParaRPr lang="ja-JP" altLang="en-US" sz="900" baseline="0"/>
                  </a:p>
                  <a:p>
                    <a:pPr>
                      <a:defRPr/>
                    </a:pPr>
                    <a:fld id="{31FC8531-9CB5-4F32-8F77-2A28473D57DF}" type="VALUE">
                      <a:rPr lang="en-US" altLang="ja-JP"/>
                      <a:pPr>
                        <a:defRPr/>
                      </a:pPr>
                      <a:t>[値]</a:t>
                    </a:fld>
                    <a:endParaRPr lang="ja-JP" altLang="en-US"/>
                  </a:p>
                </c:rich>
              </c:tx>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4126933951268767"/>
                      <c:h val="0.14605154832020917"/>
                    </c:manualLayout>
                  </c15:layout>
                  <c15:dlblFieldTable/>
                  <c15:showDataLabelsRange val="0"/>
                </c:ext>
                <c:ext xmlns:c16="http://schemas.microsoft.com/office/drawing/2014/chart" uri="{C3380CC4-5D6E-409C-BE32-E72D297353CC}">
                  <c16:uniqueId val="{0000000A-8B9E-41EE-9F52-B87E476767D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'リンク切公表時非表示（グラフの添え物）'!$W$38:$W$42</c:f>
              <c:strCache>
                <c:ptCount val="5"/>
                <c:pt idx="0">
                  <c:v>農業
（家畜の消化管内発酵、稲作等）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'5.CH4'!$AP$14:$AP$18</c:f>
              <c:numCache>
                <c:formatCode>0.0%</c:formatCode>
                <c:ptCount val="5"/>
                <c:pt idx="0">
                  <c:v>0.6826938721278909</c:v>
                </c:pt>
                <c:pt idx="1">
                  <c:v>0.2481944198711063</c:v>
                </c:pt>
                <c:pt idx="2">
                  <c:v>3.9042187177554484E-2</c:v>
                </c:pt>
                <c:pt idx="3">
                  <c:v>2.8516909163818185E-2</c:v>
                </c:pt>
                <c:pt idx="4">
                  <c:v>1.5526116596302467E-3</c:v>
                </c:pt>
              </c:numCache>
            </c:numRef>
          </c:val>
          <c:extLst>
            <c:ext xmlns:c16="http://schemas.microsoft.com/office/drawing/2014/chart" uri="{C3380CC4-5D6E-409C-BE32-E72D297353CC}">
              <c16:uniqueId val="{0000000B-8B9E-41EE-9F52-B87E476767D6}"/>
            </c:ext>
          </c:extLst>
        </c:ser>
        <c:dLbls>
          <c:showLegendKey val="0"/>
          <c:showVal val="0"/>
          <c:showCatName val="0"/>
          <c:showSerName val="0"/>
          <c:showPercent val="0"/>
          <c:showBubbleSize val="0"/>
          <c:showLeaderLines val="1"/>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354343188335741"/>
          <c:y val="0.18468809405177464"/>
          <c:w val="0.69888383822947886"/>
          <c:h val="0.70622652669487485"/>
        </c:manualLayout>
      </c:layout>
      <c:doughnutChart>
        <c:varyColors val="1"/>
        <c:ser>
          <c:idx val="1"/>
          <c:order val="0"/>
          <c:tx>
            <c:strRef>
              <c:f>'リンク切公表時非表示（グラフの添え物）'!$CA$45:$CA$46</c:f>
              <c:strCache>
                <c:ptCount val="2"/>
                <c:pt idx="0">
                  <c:v>2020年度</c:v>
                </c:pt>
                <c:pt idx="1">
                  <c:v>（速報値）</c:v>
                </c:pt>
              </c:strCache>
            </c:strRef>
          </c:tx>
          <c:spPr>
            <a:noFill/>
          </c:spPr>
          <c:dPt>
            <c:idx val="0"/>
            <c:bubble3D val="0"/>
            <c:spPr>
              <a:noFill/>
              <a:ln>
                <a:noFill/>
              </a:ln>
              <a:effectLst/>
            </c:spPr>
            <c:extLst>
              <c:ext xmlns:c16="http://schemas.microsoft.com/office/drawing/2014/chart" uri="{C3380CC4-5D6E-409C-BE32-E72D297353CC}">
                <c16:uniqueId val="{00000000-36A1-4C8D-B80A-E7601080BBA7}"/>
              </c:ext>
            </c:extLst>
          </c:dPt>
          <c:dLbls>
            <c:dLbl>
              <c:idx val="0"/>
              <c:layout>
                <c:manualLayout>
                  <c:x val="5.3517729186006195E-3"/>
                  <c:y val="-0.11246318109685809"/>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fld id="{FDD4C8C0-F755-428A-90F5-023AA4C42C51}" type="SERIESNAME">
                      <a:rPr lang="ja-JP" altLang="en-US" sz="1300"/>
                      <a:pPr>
                        <a:defRPr sz="1400"/>
                      </a:pPr>
                      <a:t>[系列名]</a:t>
                    </a:fld>
                    <a:endParaRPr lang="ja-JP" altLang="en-US" sz="1300" baseline="0"/>
                  </a:p>
                  <a:p>
                    <a:pPr>
                      <a:defRPr sz="1400"/>
                    </a:pPr>
                    <a:fld id="{B5BE40CC-05CC-4783-B1D6-DB982F334CAB}" type="VALUE">
                      <a:rPr lang="ja-JP" altLang="en-US" sz="1300"/>
                      <a:pPr>
                        <a:defRPr sz="14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2128913687427281"/>
                      <c:h val="0.15374812910645277"/>
                    </c:manualLayout>
                  </c15:layout>
                  <c15:dlblFieldTable/>
                  <c15:showDataLabelsRange val="0"/>
                </c:ext>
                <c:ext xmlns:c16="http://schemas.microsoft.com/office/drawing/2014/chart" uri="{C3380CC4-5D6E-409C-BE32-E72D297353CC}">
                  <c16:uniqueId val="{00000000-36A1-4C8D-B80A-E7601080BBA7}"/>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'リンク切公表時非表示（グラフの添え物）'!$W$46:$W$49</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'リンク切公表時非表示（グラフの添え物）'!$CA$47</c:f>
              <c:numCache>
                <c:formatCode>#,##0"万トン"</c:formatCode>
                <c:ptCount val="1"/>
                <c:pt idx="0">
                  <c:v>1930</c:v>
                </c:pt>
              </c:numCache>
            </c:numRef>
          </c:val>
          <c:extLst>
            <c:ext xmlns:c16="http://schemas.microsoft.com/office/drawing/2014/chart" uri="{C3380CC4-5D6E-409C-BE32-E72D297353CC}">
              <c16:uniqueId val="{00000001-36A1-4C8D-B80A-E7601080BBA7}"/>
            </c:ext>
          </c:extLst>
        </c:ser>
        <c:ser>
          <c:idx val="0"/>
          <c:order val="1"/>
          <c:tx>
            <c:strRef>
              <c:f>'6.N2O'!$BE$12</c:f>
              <c:strCache>
                <c:ptCount val="1"/>
                <c:pt idx="0">
                  <c:v>2020</c:v>
                </c:pt>
              </c:strCache>
            </c:strRef>
          </c:tx>
          <c:dPt>
            <c:idx val="0"/>
            <c:bubble3D val="0"/>
            <c:spPr>
              <a:solidFill>
                <a:schemeClr val="accent1">
                  <a:shade val="58000"/>
                </a:schemeClr>
              </a:solidFill>
              <a:ln>
                <a:noFill/>
              </a:ln>
              <a:effectLst/>
            </c:spPr>
            <c:extLst>
              <c:ext xmlns:c16="http://schemas.microsoft.com/office/drawing/2014/chart" uri="{C3380CC4-5D6E-409C-BE32-E72D297353CC}">
                <c16:uniqueId val="{00000003-36A1-4C8D-B80A-E7601080BBA7}"/>
              </c:ext>
            </c:extLst>
          </c:dPt>
          <c:dPt>
            <c:idx val="1"/>
            <c:bubble3D val="0"/>
            <c:spPr>
              <a:solidFill>
                <a:schemeClr val="accent1">
                  <a:shade val="86000"/>
                </a:schemeClr>
              </a:solidFill>
              <a:ln>
                <a:noFill/>
              </a:ln>
              <a:effectLst/>
            </c:spPr>
            <c:extLst>
              <c:ext xmlns:c16="http://schemas.microsoft.com/office/drawing/2014/chart" uri="{C3380CC4-5D6E-409C-BE32-E72D297353CC}">
                <c16:uniqueId val="{00000005-36A1-4C8D-B80A-E7601080BBA7}"/>
              </c:ext>
            </c:extLst>
          </c:dPt>
          <c:dPt>
            <c:idx val="2"/>
            <c:bubble3D val="0"/>
            <c:spPr>
              <a:solidFill>
                <a:schemeClr val="accent1">
                  <a:tint val="86000"/>
                </a:schemeClr>
              </a:solidFill>
              <a:ln>
                <a:noFill/>
              </a:ln>
              <a:effectLst/>
            </c:spPr>
            <c:extLst>
              <c:ext xmlns:c16="http://schemas.microsoft.com/office/drawing/2014/chart" uri="{C3380CC4-5D6E-409C-BE32-E72D297353CC}">
                <c16:uniqueId val="{00000007-36A1-4C8D-B80A-E7601080BBA7}"/>
              </c:ext>
            </c:extLst>
          </c:dPt>
          <c:dPt>
            <c:idx val="3"/>
            <c:bubble3D val="0"/>
            <c:spPr>
              <a:solidFill>
                <a:schemeClr val="accent1">
                  <a:tint val="58000"/>
                </a:schemeClr>
              </a:solidFill>
              <a:ln>
                <a:noFill/>
              </a:ln>
              <a:effectLst/>
            </c:spPr>
            <c:extLst>
              <c:ext xmlns:c16="http://schemas.microsoft.com/office/drawing/2014/chart" uri="{C3380CC4-5D6E-409C-BE32-E72D297353CC}">
                <c16:uniqueId val="{00000009-36A1-4C8D-B80A-E7601080BBA7}"/>
              </c:ext>
            </c:extLst>
          </c:dPt>
          <c:dLbls>
            <c:dLbl>
              <c:idx val="0"/>
              <c:layout>
                <c:manualLayout>
                  <c:x val="0.19483448316536137"/>
                  <c:y val="-4.6157163513982019E-3"/>
                </c:manualLayout>
              </c:layout>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137624428524775"/>
                      <c:h val="0.19844206454304036"/>
                    </c:manualLayout>
                  </c15:layout>
                </c:ext>
                <c:ext xmlns:c16="http://schemas.microsoft.com/office/drawing/2014/chart" uri="{C3380CC4-5D6E-409C-BE32-E72D297353CC}">
                  <c16:uniqueId val="{00000003-36A1-4C8D-B80A-E7601080BBA7}"/>
                </c:ext>
              </c:extLst>
            </c:dLbl>
            <c:dLbl>
              <c:idx val="1"/>
              <c:layout>
                <c:manualLayout>
                  <c:x val="-0.16045884076340619"/>
                  <c:y val="0.10178196444527125"/>
                </c:manualLayout>
              </c:layout>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8479784217715919"/>
                      <c:h val="0.1234237281447219"/>
                    </c:manualLayout>
                  </c15:layout>
                </c:ext>
                <c:ext xmlns:c16="http://schemas.microsoft.com/office/drawing/2014/chart" uri="{C3380CC4-5D6E-409C-BE32-E72D297353CC}">
                  <c16:uniqueId val="{00000005-36A1-4C8D-B80A-E7601080BBA7}"/>
                </c:ext>
              </c:extLst>
            </c:dLbl>
            <c:dLbl>
              <c:idx val="2"/>
              <c:layout>
                <c:manualLayout>
                  <c:x val="-0.17108482961497304"/>
                  <c:y val="-7.8347384413307519E-2"/>
                </c:manualLayout>
              </c:layout>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1453284955956151"/>
                      <c:h val="0.15822925386933198"/>
                    </c:manualLayout>
                  </c15:layout>
                </c:ext>
                <c:ext xmlns:c16="http://schemas.microsoft.com/office/drawing/2014/chart" uri="{C3380CC4-5D6E-409C-BE32-E72D297353CC}">
                  <c16:uniqueId val="{00000007-36A1-4C8D-B80A-E7601080BBA7}"/>
                </c:ext>
              </c:extLst>
            </c:dLbl>
            <c:dLbl>
              <c:idx val="3"/>
              <c:layout>
                <c:manualLayout>
                  <c:x val="-2.0264702844244777E-2"/>
                  <c:y val="-0.17063859833078243"/>
                </c:manualLayout>
              </c:layout>
              <c:numFmt formatCode="0.0%" sourceLinked="0"/>
              <c:spPr>
                <a:noFill/>
                <a:ln>
                  <a:noFill/>
                </a:ln>
                <a:effectLst/>
              </c:spPr>
              <c:txPr>
                <a:bodyPr rot="0" spcFirstLastPara="1" vertOverflow="ellipsis" vert="horz" wrap="square" anchor="ct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40483774908150372"/>
                      <c:h val="0.15777403833957665"/>
                    </c:manualLayout>
                  </c15:layout>
                </c:ext>
                <c:ext xmlns:c16="http://schemas.microsoft.com/office/drawing/2014/chart" uri="{C3380CC4-5D6E-409C-BE32-E72D297353CC}">
                  <c16:uniqueId val="{00000009-36A1-4C8D-B80A-E7601080BBA7}"/>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A-36A1-4C8D-B80A-E7601080BBA7}"/>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'リンク切公表時非表示（グラフの添え物）'!$W$46:$W$49</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'6.N2O'!$BE$13:$BE$16</c:f>
              <c:numCache>
                <c:formatCode>0.0%</c:formatCode>
                <c:ptCount val="4"/>
                <c:pt idx="0">
                  <c:v>0.47036898079619466</c:v>
                </c:pt>
                <c:pt idx="1">
                  <c:v>0.26567709280943491</c:v>
                </c:pt>
                <c:pt idx="2">
                  <c:v>0.20886876895312476</c:v>
                </c:pt>
                <c:pt idx="3">
                  <c:v>5.5085157441245786E-2</c:v>
                </c:pt>
              </c:numCache>
            </c:numRef>
          </c:val>
          <c:extLst>
            <c:ext xmlns:c16="http://schemas.microsoft.com/office/drawing/2014/chart" uri="{C3380CC4-5D6E-409C-BE32-E72D297353CC}">
              <c16:uniqueId val="{0000000B-36A1-4C8D-B80A-E7601080BBA7}"/>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354343188335741"/>
          <c:y val="0.18468809405177464"/>
          <c:w val="0.69888383822947886"/>
          <c:h val="0.70622652669487485"/>
        </c:manualLayout>
      </c:layout>
      <c:doughnutChart>
        <c:varyColors val="1"/>
        <c:ser>
          <c:idx val="1"/>
          <c:order val="0"/>
          <c:tx>
            <c:strRef>
              <c:f>'リンク切公表時非表示（グラフの添え物）'!$AX$45</c:f>
              <c:strCache>
                <c:ptCount val="1"/>
                <c:pt idx="0">
                  <c:v>2013年度</c:v>
                </c:pt>
              </c:strCache>
            </c:strRef>
          </c:tx>
          <c:spPr>
            <a:noFill/>
          </c:spPr>
          <c:dPt>
            <c:idx val="0"/>
            <c:bubble3D val="0"/>
            <c:spPr>
              <a:noFill/>
              <a:ln>
                <a:noFill/>
              </a:ln>
              <a:effectLst/>
            </c:spPr>
            <c:extLst>
              <c:ext xmlns:c16="http://schemas.microsoft.com/office/drawing/2014/chart" uri="{C3380CC4-5D6E-409C-BE32-E72D297353CC}">
                <c16:uniqueId val="{00000000-63F7-4D62-A049-E00105A92418}"/>
              </c:ext>
            </c:extLst>
          </c:dPt>
          <c:dLbls>
            <c:dLbl>
              <c:idx val="0"/>
              <c:layout>
                <c:manualLayout>
                  <c:x val="3.0425042796414659E-4"/>
                  <c:y val="-0.12998265060482966"/>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fld id="{FDD4C8C0-F755-428A-90F5-023AA4C42C51}" type="SERIESNAME">
                      <a:rPr lang="ja-JP" altLang="en-US" sz="1300"/>
                      <a:pPr>
                        <a:defRPr sz="1400"/>
                      </a:pPr>
                      <a:t>[系列名]</a:t>
                    </a:fld>
                    <a:endParaRPr lang="ja-JP" altLang="en-US" sz="1300" baseline="0"/>
                  </a:p>
                  <a:p>
                    <a:pPr>
                      <a:defRPr sz="1400"/>
                    </a:pPr>
                    <a:fld id="{B5BE40CC-05CC-4783-B1D6-DB982F334CAB}" type="VALUE">
                      <a:rPr lang="ja-JP" altLang="en-US" sz="1300"/>
                      <a:pPr>
                        <a:defRPr sz="14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2128916861650865"/>
                      <c:h val="0.15310652930357202"/>
                    </c:manualLayout>
                  </c15:layout>
                  <c15:dlblFieldTable/>
                  <c15:showDataLabelsRange val="0"/>
                </c:ext>
                <c:ext xmlns:c16="http://schemas.microsoft.com/office/drawing/2014/chart" uri="{C3380CC4-5D6E-409C-BE32-E72D297353CC}">
                  <c16:uniqueId val="{00000000-63F7-4D62-A049-E00105A9241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'リンク切公表時非表示（グラフの添え物）'!$W$46:$W$49</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'リンク切公表時非表示（グラフの添え物）'!$AX$47</c:f>
              <c:numCache>
                <c:formatCode>#,##0"万トン"</c:formatCode>
                <c:ptCount val="1"/>
                <c:pt idx="0">
                  <c:v>2140</c:v>
                </c:pt>
              </c:numCache>
            </c:numRef>
          </c:val>
          <c:extLst>
            <c:ext xmlns:c16="http://schemas.microsoft.com/office/drawing/2014/chart" uri="{C3380CC4-5D6E-409C-BE32-E72D297353CC}">
              <c16:uniqueId val="{00000001-63F7-4D62-A049-E00105A92418}"/>
            </c:ext>
          </c:extLst>
        </c:ser>
        <c:ser>
          <c:idx val="0"/>
          <c:order val="1"/>
          <c:tx>
            <c:strRef>
              <c:f>'6.N2O'!$AX$12</c:f>
              <c:strCache>
                <c:ptCount val="1"/>
                <c:pt idx="0">
                  <c:v>2013</c:v>
                </c:pt>
              </c:strCache>
            </c:strRef>
          </c:tx>
          <c:dPt>
            <c:idx val="0"/>
            <c:bubble3D val="0"/>
            <c:spPr>
              <a:solidFill>
                <a:schemeClr val="accent1">
                  <a:shade val="58000"/>
                </a:schemeClr>
              </a:solidFill>
              <a:ln>
                <a:noFill/>
              </a:ln>
              <a:effectLst/>
            </c:spPr>
            <c:extLst>
              <c:ext xmlns:c16="http://schemas.microsoft.com/office/drawing/2014/chart" uri="{C3380CC4-5D6E-409C-BE32-E72D297353CC}">
                <c16:uniqueId val="{00000003-63F7-4D62-A049-E00105A92418}"/>
              </c:ext>
            </c:extLst>
          </c:dPt>
          <c:dPt>
            <c:idx val="1"/>
            <c:bubble3D val="0"/>
            <c:spPr>
              <a:solidFill>
                <a:schemeClr val="accent1">
                  <a:shade val="86000"/>
                </a:schemeClr>
              </a:solidFill>
              <a:ln>
                <a:noFill/>
              </a:ln>
              <a:effectLst/>
            </c:spPr>
            <c:extLst>
              <c:ext xmlns:c16="http://schemas.microsoft.com/office/drawing/2014/chart" uri="{C3380CC4-5D6E-409C-BE32-E72D297353CC}">
                <c16:uniqueId val="{00000005-63F7-4D62-A049-E00105A92418}"/>
              </c:ext>
            </c:extLst>
          </c:dPt>
          <c:dPt>
            <c:idx val="2"/>
            <c:bubble3D val="0"/>
            <c:spPr>
              <a:solidFill>
                <a:schemeClr val="accent1">
                  <a:tint val="86000"/>
                </a:schemeClr>
              </a:solidFill>
              <a:ln>
                <a:noFill/>
              </a:ln>
              <a:effectLst/>
            </c:spPr>
            <c:extLst>
              <c:ext xmlns:c16="http://schemas.microsoft.com/office/drawing/2014/chart" uri="{C3380CC4-5D6E-409C-BE32-E72D297353CC}">
                <c16:uniqueId val="{00000007-63F7-4D62-A049-E00105A92418}"/>
              </c:ext>
            </c:extLst>
          </c:dPt>
          <c:dPt>
            <c:idx val="3"/>
            <c:bubble3D val="0"/>
            <c:spPr>
              <a:solidFill>
                <a:schemeClr val="accent1">
                  <a:tint val="58000"/>
                </a:schemeClr>
              </a:solidFill>
              <a:ln>
                <a:noFill/>
              </a:ln>
              <a:effectLst/>
            </c:spPr>
            <c:extLst>
              <c:ext xmlns:c16="http://schemas.microsoft.com/office/drawing/2014/chart" uri="{C3380CC4-5D6E-409C-BE32-E72D297353CC}">
                <c16:uniqueId val="{00000009-63F7-4D62-A049-E00105A92418}"/>
              </c:ext>
            </c:extLst>
          </c:dPt>
          <c:dLbls>
            <c:dLbl>
              <c:idx val="0"/>
              <c:layout>
                <c:manualLayout>
                  <c:x val="0.18981720060938803"/>
                  <c:y val="-1.4102416389389741E-2"/>
                </c:manualLayout>
              </c:layout>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837346321965545"/>
                      <c:h val="0.21023008941396759"/>
                    </c:manualLayout>
                  </c15:layout>
                </c:ext>
                <c:ext xmlns:c16="http://schemas.microsoft.com/office/drawing/2014/chart" uri="{C3380CC4-5D6E-409C-BE32-E72D297353CC}">
                  <c16:uniqueId val="{00000003-63F7-4D62-A049-E00105A92418}"/>
                </c:ext>
              </c:extLst>
            </c:dLbl>
            <c:dLbl>
              <c:idx val="1"/>
              <c:layout>
                <c:manualLayout>
                  <c:x val="-0.16583798383155549"/>
                  <c:y val="0.11610062370224766"/>
                </c:manualLayout>
              </c:layout>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0423394417763993"/>
                      <c:h val="0.12342369209301106"/>
                    </c:manualLayout>
                  </c15:layout>
                </c:ext>
                <c:ext xmlns:c16="http://schemas.microsoft.com/office/drawing/2014/chart" uri="{C3380CC4-5D6E-409C-BE32-E72D297353CC}">
                  <c16:uniqueId val="{00000005-63F7-4D62-A049-E00105A92418}"/>
                </c:ext>
              </c:extLst>
            </c:dLbl>
            <c:dLbl>
              <c:idx val="2"/>
              <c:layout>
                <c:manualLayout>
                  <c:x val="-0.17541444948930976"/>
                  <c:y val="-8.2698504671280745E-2"/>
                </c:manualLayout>
              </c:layout>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313569398447589"/>
                      <c:h val="0.15822932948869919"/>
                    </c:manualLayout>
                  </c15:layout>
                </c:ext>
                <c:ext xmlns:c16="http://schemas.microsoft.com/office/drawing/2014/chart" uri="{C3380CC4-5D6E-409C-BE32-E72D297353CC}">
                  <c16:uniqueId val="{00000007-63F7-4D62-A049-E00105A92418}"/>
                </c:ext>
              </c:extLst>
            </c:dLbl>
            <c:dLbl>
              <c:idx val="3"/>
              <c:layout>
                <c:manualLayout>
                  <c:x val="-3.3259366749574769E-2"/>
                  <c:y val="-0.17060182789366515"/>
                </c:manualLayout>
              </c:layout>
              <c:numFmt formatCode="0.0%" sourceLinked="0"/>
              <c:spPr>
                <a:noFill/>
                <a:ln>
                  <a:noFill/>
                </a:ln>
                <a:effectLst/>
              </c:spPr>
              <c:txPr>
                <a:bodyPr rot="0" spcFirstLastPara="1" vertOverflow="ellipsis" vert="horz" wrap="square" anchor="ct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41337718998877876"/>
                      <c:h val="0.15777404386531915"/>
                    </c:manualLayout>
                  </c15:layout>
                </c:ext>
                <c:ext xmlns:c16="http://schemas.microsoft.com/office/drawing/2014/chart" uri="{C3380CC4-5D6E-409C-BE32-E72D297353CC}">
                  <c16:uniqueId val="{00000009-63F7-4D62-A049-E00105A92418}"/>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A-63F7-4D62-A049-E00105A92418}"/>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'リンク切公表時非表示（グラフの添え物）'!$W$46:$W$49</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'6.N2O'!$AX$13:$AX$16</c:f>
              <c:numCache>
                <c:formatCode>0.0%</c:formatCode>
                <c:ptCount val="4"/>
                <c:pt idx="0">
                  <c:v>0.43481607797918481</c:v>
                </c:pt>
                <c:pt idx="1">
                  <c:v>0.28933977133341954</c:v>
                </c:pt>
                <c:pt idx="2">
                  <c:v>0.20025413319524027</c:v>
                </c:pt>
                <c:pt idx="3">
                  <c:v>7.5590017492155409E-2</c:v>
                </c:pt>
              </c:numCache>
            </c:numRef>
          </c:val>
          <c:extLst>
            <c:ext xmlns:c16="http://schemas.microsoft.com/office/drawing/2014/chart" uri="{C3380CC4-5D6E-409C-BE32-E72D297353CC}">
              <c16:uniqueId val="{0000000B-63F7-4D62-A049-E00105A92418}"/>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354343188335741"/>
          <c:y val="0.18468809405177464"/>
          <c:w val="0.69888383822947886"/>
          <c:h val="0.70622652669487485"/>
        </c:manualLayout>
      </c:layout>
      <c:doughnutChart>
        <c:varyColors val="1"/>
        <c:ser>
          <c:idx val="1"/>
          <c:order val="0"/>
          <c:tx>
            <c:strRef>
              <c:f>'リンク切公表時非表示（グラフの添え物）'!$AP$45</c:f>
              <c:strCache>
                <c:ptCount val="1"/>
                <c:pt idx="0">
                  <c:v>2005年度</c:v>
                </c:pt>
              </c:strCache>
            </c:strRef>
          </c:tx>
          <c:spPr>
            <a:noFill/>
          </c:spPr>
          <c:dPt>
            <c:idx val="0"/>
            <c:bubble3D val="0"/>
            <c:spPr>
              <a:noFill/>
              <a:ln>
                <a:noFill/>
              </a:ln>
              <a:effectLst/>
            </c:spPr>
            <c:extLst>
              <c:ext xmlns:c16="http://schemas.microsoft.com/office/drawing/2014/chart" uri="{C3380CC4-5D6E-409C-BE32-E72D297353CC}">
                <c16:uniqueId val="{00000000-814F-468A-A82C-CD7C4BF71493}"/>
              </c:ext>
            </c:extLst>
          </c:dPt>
          <c:dLbls>
            <c:dLbl>
              <c:idx val="0"/>
              <c:layout>
                <c:manualLayout>
                  <c:x val="2.47128817890672E-3"/>
                  <c:y val="-0.11773852196894916"/>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fld id="{FDD4C8C0-F755-428A-90F5-023AA4C42C51}" type="SERIESNAME">
                      <a:rPr lang="ja-JP" altLang="en-US" sz="1300"/>
                      <a:pPr>
                        <a:defRPr sz="1400"/>
                      </a:pPr>
                      <a:t>[系列名]</a:t>
                    </a:fld>
                    <a:endParaRPr lang="ja-JP" altLang="en-US" sz="1300" baseline="0"/>
                  </a:p>
                  <a:p>
                    <a:pPr>
                      <a:defRPr sz="1400"/>
                    </a:pPr>
                    <a:fld id="{B5BE40CC-05CC-4783-B1D6-DB982F334CAB}" type="VALUE">
                      <a:rPr lang="ja-JP" altLang="en-US" sz="1300"/>
                      <a:pPr>
                        <a:defRPr sz="14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2128913573086921"/>
                      <c:h val="0.15647203150155706"/>
                    </c:manualLayout>
                  </c15:layout>
                  <c15:dlblFieldTable/>
                  <c15:showDataLabelsRange val="0"/>
                </c:ext>
                <c:ext xmlns:c16="http://schemas.microsoft.com/office/drawing/2014/chart" uri="{C3380CC4-5D6E-409C-BE32-E72D297353CC}">
                  <c16:uniqueId val="{00000000-814F-468A-A82C-CD7C4BF71493}"/>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'リンク切公表時非表示（グラフの添え物）'!$W$46:$W$49</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'リンク切公表時非表示（グラフの添え物）'!$AP$47</c:f>
              <c:numCache>
                <c:formatCode>#,##0"万トン"</c:formatCode>
                <c:ptCount val="1"/>
                <c:pt idx="0">
                  <c:v>2500</c:v>
                </c:pt>
              </c:numCache>
            </c:numRef>
          </c:val>
          <c:extLst>
            <c:ext xmlns:c16="http://schemas.microsoft.com/office/drawing/2014/chart" uri="{C3380CC4-5D6E-409C-BE32-E72D297353CC}">
              <c16:uniqueId val="{00000001-814F-468A-A82C-CD7C4BF71493}"/>
            </c:ext>
          </c:extLst>
        </c:ser>
        <c:ser>
          <c:idx val="0"/>
          <c:order val="1"/>
          <c:tx>
            <c:strRef>
              <c:f>'6.N2O'!$AP$12</c:f>
              <c:strCache>
                <c:ptCount val="1"/>
                <c:pt idx="0">
                  <c:v>2005</c:v>
                </c:pt>
              </c:strCache>
            </c:strRef>
          </c:tx>
          <c:dPt>
            <c:idx val="0"/>
            <c:bubble3D val="0"/>
            <c:spPr>
              <a:solidFill>
                <a:schemeClr val="accent1">
                  <a:shade val="58000"/>
                </a:schemeClr>
              </a:solidFill>
              <a:ln>
                <a:noFill/>
              </a:ln>
              <a:effectLst/>
            </c:spPr>
            <c:extLst>
              <c:ext xmlns:c16="http://schemas.microsoft.com/office/drawing/2014/chart" uri="{C3380CC4-5D6E-409C-BE32-E72D297353CC}">
                <c16:uniqueId val="{00000003-814F-468A-A82C-CD7C4BF71493}"/>
              </c:ext>
            </c:extLst>
          </c:dPt>
          <c:dPt>
            <c:idx val="1"/>
            <c:bubble3D val="0"/>
            <c:spPr>
              <a:solidFill>
                <a:schemeClr val="accent1">
                  <a:shade val="86000"/>
                </a:schemeClr>
              </a:solidFill>
              <a:ln>
                <a:noFill/>
              </a:ln>
              <a:effectLst/>
            </c:spPr>
            <c:extLst>
              <c:ext xmlns:c16="http://schemas.microsoft.com/office/drawing/2014/chart" uri="{C3380CC4-5D6E-409C-BE32-E72D297353CC}">
                <c16:uniqueId val="{00000005-814F-468A-A82C-CD7C4BF71493}"/>
              </c:ext>
            </c:extLst>
          </c:dPt>
          <c:dPt>
            <c:idx val="2"/>
            <c:bubble3D val="0"/>
            <c:spPr>
              <a:solidFill>
                <a:schemeClr val="accent1">
                  <a:tint val="86000"/>
                </a:schemeClr>
              </a:solidFill>
              <a:ln>
                <a:noFill/>
              </a:ln>
              <a:effectLst/>
            </c:spPr>
            <c:extLst>
              <c:ext xmlns:c16="http://schemas.microsoft.com/office/drawing/2014/chart" uri="{C3380CC4-5D6E-409C-BE32-E72D297353CC}">
                <c16:uniqueId val="{00000007-814F-468A-A82C-CD7C4BF71493}"/>
              </c:ext>
            </c:extLst>
          </c:dPt>
          <c:dPt>
            <c:idx val="3"/>
            <c:bubble3D val="0"/>
            <c:spPr>
              <a:solidFill>
                <a:schemeClr val="accent1">
                  <a:tint val="58000"/>
                </a:schemeClr>
              </a:solidFill>
              <a:ln>
                <a:noFill/>
              </a:ln>
              <a:effectLst/>
            </c:spPr>
            <c:extLst>
              <c:ext xmlns:c16="http://schemas.microsoft.com/office/drawing/2014/chart" uri="{C3380CC4-5D6E-409C-BE32-E72D297353CC}">
                <c16:uniqueId val="{00000009-814F-468A-A82C-CD7C4BF71493}"/>
              </c:ext>
            </c:extLst>
          </c:dPt>
          <c:dLbls>
            <c:dLbl>
              <c:idx val="0"/>
              <c:layout>
                <c:manualLayout>
                  <c:x val="0.18720018620194456"/>
                  <c:y val="-3.44018243393849E-2"/>
                </c:manualLayout>
              </c:layout>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137624428524775"/>
                      <c:h val="0.19844206454304036"/>
                    </c:manualLayout>
                  </c15:layout>
                </c:ext>
                <c:ext xmlns:c16="http://schemas.microsoft.com/office/drawing/2014/chart" uri="{C3380CC4-5D6E-409C-BE32-E72D297353CC}">
                  <c16:uniqueId val="{00000003-814F-468A-A82C-CD7C4BF71493}"/>
                </c:ext>
              </c:extLst>
            </c:dLbl>
            <c:dLbl>
              <c:idx val="1"/>
              <c:layout>
                <c:manualLayout>
                  <c:x val="-0.17342291457917541"/>
                  <c:y val="0.10526868691233787"/>
                </c:manualLayout>
              </c:layout>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9773257496539429"/>
                      <c:h val="0.1234238035235838"/>
                    </c:manualLayout>
                  </c15:layout>
                </c:ext>
                <c:ext xmlns:c16="http://schemas.microsoft.com/office/drawing/2014/chart" uri="{C3380CC4-5D6E-409C-BE32-E72D297353CC}">
                  <c16:uniqueId val="{00000005-814F-468A-A82C-CD7C4BF71493}"/>
                </c:ext>
              </c:extLst>
            </c:dLbl>
            <c:dLbl>
              <c:idx val="2"/>
              <c:layout>
                <c:manualLayout>
                  <c:x val="-0.17216367956338102"/>
                  <c:y val="-5.9612012300246098E-2"/>
                </c:manualLayout>
              </c:layout>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096857091372729"/>
                      <c:h val="0.15822948556404179"/>
                    </c:manualLayout>
                  </c15:layout>
                </c:ext>
                <c:ext xmlns:c16="http://schemas.microsoft.com/office/drawing/2014/chart" uri="{C3380CC4-5D6E-409C-BE32-E72D297353CC}">
                  <c16:uniqueId val="{00000007-814F-468A-A82C-CD7C4BF71493}"/>
                </c:ext>
              </c:extLst>
            </c:dLbl>
            <c:dLbl>
              <c:idx val="3"/>
              <c:layout>
                <c:manualLayout>
                  <c:x val="-2.7841559072703397E-2"/>
                  <c:y val="-0.1905284352212816"/>
                </c:manualLayout>
              </c:layout>
              <c:numFmt formatCode="0.0%" sourceLinked="0"/>
              <c:spPr>
                <a:noFill/>
                <a:ln>
                  <a:noFill/>
                </a:ln>
                <a:effectLst/>
              </c:spPr>
              <c:txPr>
                <a:bodyPr rot="0" spcFirstLastPara="1" vertOverflow="ellipsis" vert="horz" wrap="square" anchor="ct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52390046659695466"/>
                      <c:h val="0.16138472158411157"/>
                    </c:manualLayout>
                  </c15:layout>
                </c:ext>
                <c:ext xmlns:c16="http://schemas.microsoft.com/office/drawing/2014/chart" uri="{C3380CC4-5D6E-409C-BE32-E72D297353CC}">
                  <c16:uniqueId val="{00000009-814F-468A-A82C-CD7C4BF71493}"/>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A-814F-468A-A82C-CD7C4BF71493}"/>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'リンク切公表時非表示（グラフの添え物）'!$W$46:$W$49</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'6.N2O'!$AP$13:$AP$16</c:f>
              <c:numCache>
                <c:formatCode>0.0%</c:formatCode>
                <c:ptCount val="4"/>
                <c:pt idx="0">
                  <c:v>0.39765640621386489</c:v>
                </c:pt>
                <c:pt idx="1">
                  <c:v>0.28740180978198859</c:v>
                </c:pt>
                <c:pt idx="2">
                  <c:v>0.19771311035591271</c:v>
                </c:pt>
                <c:pt idx="3">
                  <c:v>0.11722867364823386</c:v>
                </c:pt>
              </c:numCache>
            </c:numRef>
          </c:val>
          <c:extLst>
            <c:ext xmlns:c16="http://schemas.microsoft.com/office/drawing/2014/chart" uri="{C3380CC4-5D6E-409C-BE32-E72D297353CC}">
              <c16:uniqueId val="{0000000B-814F-468A-A82C-CD7C4BF71493}"/>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2444595769485096"/>
          <c:y val="0.26277854125135902"/>
          <c:w val="0.57703556605390427"/>
          <c:h val="0.58897755100052074"/>
        </c:manualLayout>
      </c:layout>
      <c:doughnutChart>
        <c:varyColors val="1"/>
        <c:ser>
          <c:idx val="1"/>
          <c:order val="0"/>
          <c:tx>
            <c:strRef>
              <c:f>'リンク切公表時非表示（グラフの添え物）'!$CA$53:$CA$54</c:f>
              <c:strCache>
                <c:ptCount val="2"/>
                <c:pt idx="0">
                  <c:v>2020年</c:v>
                </c:pt>
                <c:pt idx="1">
                  <c:v>（速報値）</c:v>
                </c:pt>
              </c:strCache>
            </c:strRef>
          </c:tx>
          <c:dPt>
            <c:idx val="0"/>
            <c:bubble3D val="0"/>
            <c:spPr>
              <a:noFill/>
              <a:ln>
                <a:noFill/>
              </a:ln>
              <a:effectLst/>
            </c:spPr>
            <c:extLst>
              <c:ext xmlns:c16="http://schemas.microsoft.com/office/drawing/2014/chart" uri="{C3380CC4-5D6E-409C-BE32-E72D297353CC}">
                <c16:uniqueId val="{00000000-4626-4C35-AC26-266F5D9B067E}"/>
              </c:ext>
            </c:extLst>
          </c:dPt>
          <c:dLbls>
            <c:dLbl>
              <c:idx val="0"/>
              <c:layout>
                <c:manualLayout>
                  <c:x val="8.3126222457510449E-3"/>
                  <c:y val="-0.10007477377300979"/>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fld id="{CBB5B11C-B4EE-49B2-9D6D-81ABBE77164B}" type="SERIESNAME">
                      <a:rPr lang="ja-JP" altLang="en-US" sz="1300" baseline="0"/>
                      <a:pPr>
                        <a:defRPr/>
                      </a:pPr>
                      <a:t>[系列名]</a:t>
                    </a:fld>
                    <a:endParaRPr lang="ja-JP" altLang="en-US" sz="1300" baseline="0"/>
                  </a:p>
                  <a:p>
                    <a:pPr>
                      <a:defRPr/>
                    </a:pPr>
                    <a:fld id="{3015D1E3-44A1-46DB-94A0-1930BA717861}" type="VALUE">
                      <a:rPr lang="ja-JP" altLang="en-US" sz="1300"/>
                      <a:pPr>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1203073212613937"/>
                      <c:h val="0.13493434592226938"/>
                    </c:manualLayout>
                  </c15:layout>
                  <c15:dlblFieldTable/>
                  <c15:showDataLabelsRange val="0"/>
                </c:ext>
                <c:ext xmlns:c16="http://schemas.microsoft.com/office/drawing/2014/chart" uri="{C3380CC4-5D6E-409C-BE32-E72D297353CC}">
                  <c16:uniqueId val="{00000000-4626-4C35-AC26-266F5D9B067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'リンク切公表時非表示（グラフの添え物）'!$CA$58</c:f>
              <c:numCache>
                <c:formatCode>#,##0"万トン"</c:formatCode>
                <c:ptCount val="1"/>
                <c:pt idx="0">
                  <c:v>5190</c:v>
                </c:pt>
              </c:numCache>
            </c:numRef>
          </c:val>
          <c:extLst>
            <c:ext xmlns:c16="http://schemas.microsoft.com/office/drawing/2014/chart" uri="{C3380CC4-5D6E-409C-BE32-E72D297353CC}">
              <c16:uniqueId val="{00000001-4626-4C35-AC26-266F5D9B067E}"/>
            </c:ext>
          </c:extLst>
        </c:ser>
        <c:ser>
          <c:idx val="0"/>
          <c:order val="1"/>
          <c:tx>
            <c:strRef>
              <c:f>'7.F-gas'!$BE$38</c:f>
              <c:strCache>
                <c:ptCount val="1"/>
                <c:pt idx="0">
                  <c:v>2020</c:v>
                </c:pt>
              </c:strCache>
            </c:strRef>
          </c:tx>
          <c:dPt>
            <c:idx val="0"/>
            <c:bubble3D val="0"/>
            <c:spPr>
              <a:solidFill>
                <a:schemeClr val="accent3">
                  <a:shade val="42000"/>
                </a:schemeClr>
              </a:solidFill>
              <a:ln>
                <a:noFill/>
              </a:ln>
              <a:effectLst/>
            </c:spPr>
            <c:extLst>
              <c:ext xmlns:c16="http://schemas.microsoft.com/office/drawing/2014/chart" uri="{C3380CC4-5D6E-409C-BE32-E72D297353CC}">
                <c16:uniqueId val="{00000003-4626-4C35-AC26-266F5D9B067E}"/>
              </c:ext>
            </c:extLst>
          </c:dPt>
          <c:dPt>
            <c:idx val="1"/>
            <c:bubble3D val="0"/>
            <c:spPr>
              <a:solidFill>
                <a:schemeClr val="accent3">
                  <a:shade val="55000"/>
                </a:schemeClr>
              </a:solidFill>
              <a:ln>
                <a:noFill/>
              </a:ln>
              <a:effectLst/>
            </c:spPr>
            <c:extLst>
              <c:ext xmlns:c16="http://schemas.microsoft.com/office/drawing/2014/chart" uri="{C3380CC4-5D6E-409C-BE32-E72D297353CC}">
                <c16:uniqueId val="{00000005-4626-4C35-AC26-266F5D9B067E}"/>
              </c:ext>
            </c:extLst>
          </c:dPt>
          <c:dPt>
            <c:idx val="2"/>
            <c:bubble3D val="0"/>
            <c:spPr>
              <a:solidFill>
                <a:schemeClr val="accent3">
                  <a:shade val="68000"/>
                </a:schemeClr>
              </a:solidFill>
              <a:ln>
                <a:noFill/>
              </a:ln>
              <a:effectLst/>
            </c:spPr>
            <c:extLst>
              <c:ext xmlns:c16="http://schemas.microsoft.com/office/drawing/2014/chart" uri="{C3380CC4-5D6E-409C-BE32-E72D297353CC}">
                <c16:uniqueId val="{00000007-4626-4C35-AC26-266F5D9B067E}"/>
              </c:ext>
            </c:extLst>
          </c:dPt>
          <c:dPt>
            <c:idx val="3"/>
            <c:bubble3D val="0"/>
            <c:spPr>
              <a:solidFill>
                <a:schemeClr val="accent3">
                  <a:shade val="80000"/>
                </a:schemeClr>
              </a:solidFill>
              <a:ln>
                <a:noFill/>
              </a:ln>
              <a:effectLst/>
            </c:spPr>
            <c:extLst>
              <c:ext xmlns:c16="http://schemas.microsoft.com/office/drawing/2014/chart" uri="{C3380CC4-5D6E-409C-BE32-E72D297353CC}">
                <c16:uniqueId val="{00000009-4626-4C35-AC26-266F5D9B067E}"/>
              </c:ext>
            </c:extLst>
          </c:dPt>
          <c:dPt>
            <c:idx val="4"/>
            <c:bubble3D val="0"/>
            <c:spPr>
              <a:solidFill>
                <a:schemeClr val="accent3">
                  <a:shade val="93000"/>
                </a:schemeClr>
              </a:solidFill>
              <a:ln>
                <a:noFill/>
              </a:ln>
              <a:effectLst/>
            </c:spPr>
            <c:extLst>
              <c:ext xmlns:c16="http://schemas.microsoft.com/office/drawing/2014/chart" uri="{C3380CC4-5D6E-409C-BE32-E72D297353CC}">
                <c16:uniqueId val="{0000000A-4626-4C35-AC26-266F5D9B067E}"/>
              </c:ext>
            </c:extLst>
          </c:dPt>
          <c:dPt>
            <c:idx val="5"/>
            <c:bubble3D val="0"/>
            <c:spPr>
              <a:solidFill>
                <a:schemeClr val="accent3">
                  <a:tint val="94000"/>
                </a:schemeClr>
              </a:solidFill>
              <a:ln>
                <a:noFill/>
              </a:ln>
              <a:effectLst/>
            </c:spPr>
            <c:extLst>
              <c:ext xmlns:c16="http://schemas.microsoft.com/office/drawing/2014/chart" uri="{C3380CC4-5D6E-409C-BE32-E72D297353CC}">
                <c16:uniqueId val="{0000000B-4626-4C35-AC26-266F5D9B067E}"/>
              </c:ext>
            </c:extLst>
          </c:dPt>
          <c:dPt>
            <c:idx val="6"/>
            <c:bubble3D val="0"/>
            <c:spPr>
              <a:solidFill>
                <a:schemeClr val="accent3">
                  <a:tint val="81000"/>
                </a:schemeClr>
              </a:solidFill>
              <a:ln>
                <a:noFill/>
              </a:ln>
              <a:effectLst/>
            </c:spPr>
            <c:extLst>
              <c:ext xmlns:c16="http://schemas.microsoft.com/office/drawing/2014/chart" uri="{C3380CC4-5D6E-409C-BE32-E72D297353CC}">
                <c16:uniqueId val="{0000000C-4626-4C35-AC26-266F5D9B067E}"/>
              </c:ext>
            </c:extLst>
          </c:dPt>
          <c:dPt>
            <c:idx val="7"/>
            <c:bubble3D val="0"/>
            <c:spPr>
              <a:solidFill>
                <a:schemeClr val="accent3">
                  <a:tint val="69000"/>
                </a:schemeClr>
              </a:solidFill>
              <a:ln>
                <a:noFill/>
              </a:ln>
              <a:effectLst/>
            </c:spPr>
            <c:extLst>
              <c:ext xmlns:c16="http://schemas.microsoft.com/office/drawing/2014/chart" uri="{C3380CC4-5D6E-409C-BE32-E72D297353CC}">
                <c16:uniqueId val="{0000000D-4626-4C35-AC26-266F5D9B067E}"/>
              </c:ext>
            </c:extLst>
          </c:dPt>
          <c:dPt>
            <c:idx val="8"/>
            <c:bubble3D val="0"/>
            <c:spPr>
              <a:solidFill>
                <a:schemeClr val="accent3">
                  <a:tint val="56000"/>
                </a:schemeClr>
              </a:solidFill>
              <a:ln>
                <a:noFill/>
              </a:ln>
              <a:effectLst/>
            </c:spPr>
            <c:extLst>
              <c:ext xmlns:c16="http://schemas.microsoft.com/office/drawing/2014/chart" uri="{C3380CC4-5D6E-409C-BE32-E72D297353CC}">
                <c16:uniqueId val="{0000000E-4626-4C35-AC26-266F5D9B067E}"/>
              </c:ext>
            </c:extLst>
          </c:dPt>
          <c:dPt>
            <c:idx val="9"/>
            <c:bubble3D val="0"/>
            <c:spPr>
              <a:solidFill>
                <a:schemeClr val="accent3">
                  <a:tint val="43000"/>
                </a:schemeClr>
              </a:solidFill>
              <a:ln>
                <a:noFill/>
              </a:ln>
              <a:effectLst/>
            </c:spPr>
            <c:extLst>
              <c:ext xmlns:c16="http://schemas.microsoft.com/office/drawing/2014/chart" uri="{C3380CC4-5D6E-409C-BE32-E72D297353CC}">
                <c16:uniqueId val="{0000000F-4626-4C35-AC26-266F5D9B067E}"/>
              </c:ext>
            </c:extLst>
          </c:dPt>
          <c:dLbls>
            <c:dLbl>
              <c:idx val="0"/>
              <c:layout>
                <c:manualLayout>
                  <c:x val="2.3894702995009797E-2"/>
                  <c:y val="0.15609066802350444"/>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196934462953652"/>
                      <c:h val="8.5410038504086239E-2"/>
                    </c:manualLayout>
                  </c15:layout>
                </c:ext>
                <c:ext xmlns:c16="http://schemas.microsoft.com/office/drawing/2014/chart" uri="{C3380CC4-5D6E-409C-BE32-E72D297353CC}">
                  <c16:uniqueId val="{00000003-4626-4C35-AC26-266F5D9B067E}"/>
                </c:ext>
              </c:extLst>
            </c:dLbl>
            <c:dLbl>
              <c:idx val="1"/>
              <c:layout>
                <c:manualLayout>
                  <c:x val="-0.33436480175092331"/>
                  <c:y val="5.702316057471231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9.5689488242201581E-2"/>
                      <c:h val="0.10841982698411337"/>
                    </c:manualLayout>
                  </c15:layout>
                </c:ext>
                <c:ext xmlns:c16="http://schemas.microsoft.com/office/drawing/2014/chart" uri="{C3380CC4-5D6E-409C-BE32-E72D297353CC}">
                  <c16:uniqueId val="{00000005-4626-4C35-AC26-266F5D9B067E}"/>
                </c:ext>
              </c:extLst>
            </c:dLbl>
            <c:dLbl>
              <c:idx val="2"/>
              <c:layout>
                <c:manualLayout>
                  <c:x val="-0.34534813280440857"/>
                  <c:y val="-5.178387497272508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1861173239439"/>
                      <c:h val="0.14716736271306591"/>
                    </c:manualLayout>
                  </c15:layout>
                </c:ext>
                <c:ext xmlns:c16="http://schemas.microsoft.com/office/drawing/2014/chart" uri="{C3380CC4-5D6E-409C-BE32-E72D297353CC}">
                  <c16:uniqueId val="{00000007-4626-4C35-AC26-266F5D9B067E}"/>
                </c:ext>
              </c:extLst>
            </c:dLbl>
            <c:dLbl>
              <c:idx val="3"/>
              <c:layout>
                <c:manualLayout>
                  <c:x val="-0.27303709520112701"/>
                  <c:y val="-0.1435156203102623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958916545124116"/>
                      <c:h val="5.2303051265413306E-2"/>
                    </c:manualLayout>
                  </c15:layout>
                </c:ext>
                <c:ext xmlns:c16="http://schemas.microsoft.com/office/drawing/2014/chart" uri="{C3380CC4-5D6E-409C-BE32-E72D297353CC}">
                  <c16:uniqueId val="{00000009-4626-4C35-AC26-266F5D9B067E}"/>
                </c:ext>
              </c:extLst>
            </c:dLbl>
            <c:dLbl>
              <c:idx val="4"/>
              <c:layout>
                <c:manualLayout>
                  <c:x val="-0.1937806336082771"/>
                  <c:y val="-0.2052507910917494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343254521649379"/>
                      <c:h val="6.2146081130139239E-2"/>
                    </c:manualLayout>
                  </c15:layout>
                </c:ext>
                <c:ext xmlns:c16="http://schemas.microsoft.com/office/drawing/2014/chart" uri="{C3380CC4-5D6E-409C-BE32-E72D297353CC}">
                  <c16:uniqueId val="{0000000A-4626-4C35-AC26-266F5D9B067E}"/>
                </c:ext>
              </c:extLst>
            </c:dLbl>
            <c:dLbl>
              <c:idx val="5"/>
              <c:layout>
                <c:manualLayout>
                  <c:x val="-0.11961741188091021"/>
                  <c:y val="-0.2642891989415902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059885983908418"/>
                      <c:h val="4.4318527221083585E-2"/>
                    </c:manualLayout>
                  </c15:layout>
                </c:ext>
                <c:ext xmlns:c16="http://schemas.microsoft.com/office/drawing/2014/chart" uri="{C3380CC4-5D6E-409C-BE32-E72D297353CC}">
                  <c16:uniqueId val="{0000000B-4626-4C35-AC26-266F5D9B067E}"/>
                </c:ext>
              </c:extLst>
            </c:dLbl>
            <c:dLbl>
              <c:idx val="6"/>
              <c:layout>
                <c:manualLayout>
                  <c:x val="0.16173203909021625"/>
                  <c:y val="-0.26633434143338869"/>
                </c:manualLayout>
              </c:layout>
              <c:numFmt formatCode="0.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634948800894847"/>
                      <c:h val="8.753436604982856E-2"/>
                    </c:manualLayout>
                  </c15:layout>
                </c:ext>
                <c:ext xmlns:c16="http://schemas.microsoft.com/office/drawing/2014/chart" uri="{C3380CC4-5D6E-409C-BE32-E72D297353CC}">
                  <c16:uniqueId val="{0000000C-4626-4C35-AC26-266F5D9B067E}"/>
                </c:ext>
              </c:extLst>
            </c:dLbl>
            <c:dLbl>
              <c:idx val="7"/>
              <c:layout>
                <c:manualLayout>
                  <c:x val="0.19343776814122512"/>
                  <c:y val="-0.18131734761062182"/>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607451017315594"/>
                      <c:h val="8.8758302771131739E-2"/>
                    </c:manualLayout>
                  </c15:layout>
                </c:ext>
                <c:ext xmlns:c16="http://schemas.microsoft.com/office/drawing/2014/chart" uri="{C3380CC4-5D6E-409C-BE32-E72D297353CC}">
                  <c16:uniqueId val="{0000000D-4626-4C35-AC26-266F5D9B067E}"/>
                </c:ext>
              </c:extLst>
            </c:dLbl>
            <c:dLbl>
              <c:idx val="8"/>
              <c:layout>
                <c:manualLayout>
                  <c:x val="0.22236246742333937"/>
                  <c:y val="-0.10316565332601559"/>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671157930333538"/>
                      <c:h val="6.0357857465015034E-2"/>
                    </c:manualLayout>
                  </c15:layout>
                </c:ext>
                <c:ext xmlns:c16="http://schemas.microsoft.com/office/drawing/2014/chart" uri="{C3380CC4-5D6E-409C-BE32-E72D297353CC}">
                  <c16:uniqueId val="{0000000E-4626-4C35-AC26-266F5D9B067E}"/>
                </c:ext>
              </c:extLst>
            </c:dLbl>
            <c:dLbl>
              <c:idx val="9"/>
              <c:layout>
                <c:manualLayout>
                  <c:x val="0.31663890031888653"/>
                  <c:y val="-2.966088343990567E-2"/>
                </c:manualLayout>
              </c:layout>
              <c:numFmt formatCode="0.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111674657978373"/>
                      <c:h val="6.057318777816844E-2"/>
                    </c:manualLayout>
                  </c15:layout>
                </c:ext>
                <c:ext xmlns:c16="http://schemas.microsoft.com/office/drawing/2014/chart" uri="{C3380CC4-5D6E-409C-BE32-E72D297353CC}">
                  <c16:uniqueId val="{0000000F-4626-4C35-AC26-266F5D9B067E}"/>
                </c:ext>
              </c:extLst>
            </c:dLbl>
            <c:numFmt formatCode="0.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bg1">
                      <a:lumMod val="50000"/>
                    </a:schemeClr>
                  </a:solidFill>
                  <a:prstDash val="solid"/>
                  <a:round/>
                </a:ln>
                <a:effectLst/>
              </c:spPr>
            </c:leaderLines>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'7.F-gas'!$BE$40:$BE$49</c:f>
              <c:numCache>
                <c:formatCode>#0.0%;[Red]\-#0.0%</c:formatCode>
                <c:ptCount val="10"/>
                <c:pt idx="0">
                  <c:v>0.9220783431224574</c:v>
                </c:pt>
                <c:pt idx="1">
                  <c:v>5.6315317435355845E-2</c:v>
                </c:pt>
                <c:pt idx="2">
                  <c:v>1.267828725455866E-2</c:v>
                </c:pt>
                <c:pt idx="3">
                  <c:v>2.4364214213863935E-3</c:v>
                </c:pt>
                <c:pt idx="4">
                  <c:v>1.4601611049200579E-3</c:v>
                </c:pt>
                <c:pt idx="5">
                  <c:v>2.0836385921486371E-3</c:v>
                </c:pt>
                <c:pt idx="6">
                  <c:v>2.3538846676525393E-5</c:v>
                </c:pt>
                <c:pt idx="7">
                  <c:v>2.7070098251124166E-3</c:v>
                </c:pt>
                <c:pt idx="8">
                  <c:v>1.9250343831630571E-4</c:v>
                </c:pt>
                <c:pt idx="9">
                  <c:v>2.477895906770754E-5</c:v>
                </c:pt>
              </c:numCache>
            </c:numRef>
          </c:val>
          <c:extLst>
            <c:ext xmlns:c16="http://schemas.microsoft.com/office/drawing/2014/chart" uri="{C3380CC4-5D6E-409C-BE32-E72D297353CC}">
              <c16:uniqueId val="{00000010-4626-4C35-AC26-266F5D9B067E}"/>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2444595769485096"/>
          <c:y val="0.26277854125135902"/>
          <c:w val="0.57703556605390427"/>
          <c:h val="0.58897755100052074"/>
        </c:manualLayout>
      </c:layout>
      <c:doughnutChart>
        <c:varyColors val="1"/>
        <c:ser>
          <c:idx val="1"/>
          <c:order val="0"/>
          <c:tx>
            <c:strRef>
              <c:f>'リンク切公表時非表示（グラフの添え物）'!$AX$53</c:f>
              <c:strCache>
                <c:ptCount val="1"/>
                <c:pt idx="0">
                  <c:v>2013年</c:v>
                </c:pt>
              </c:strCache>
            </c:strRef>
          </c:tx>
          <c:dPt>
            <c:idx val="0"/>
            <c:bubble3D val="0"/>
            <c:spPr>
              <a:noFill/>
              <a:ln>
                <a:noFill/>
              </a:ln>
              <a:effectLst/>
            </c:spPr>
            <c:extLst>
              <c:ext xmlns:c16="http://schemas.microsoft.com/office/drawing/2014/chart" uri="{C3380CC4-5D6E-409C-BE32-E72D297353CC}">
                <c16:uniqueId val="{00000000-A631-4856-9355-3035C8779AC4}"/>
              </c:ext>
            </c:extLst>
          </c:dPt>
          <c:dLbls>
            <c:dLbl>
              <c:idx val="0"/>
              <c:layout>
                <c:manualLayout>
                  <c:x val="-2.9682125399222168E-3"/>
                  <c:y val="-0.10314718247092455"/>
                </c:manualLayout>
              </c:layout>
              <c:tx>
                <c:rich>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fld id="{CBB5B11C-B4EE-49B2-9D6D-81ABBE77164B}" type="SERIESNAME">
                      <a:rPr lang="ja-JP" altLang="en-US" sz="1300" baseline="0"/>
                      <a:pPr>
                        <a:defRPr sz="1300"/>
                      </a:pPr>
                      <a:t>[系列名]</a:t>
                    </a:fld>
                    <a:endParaRPr lang="ja-JP" altLang="en-US" sz="1300" baseline="0"/>
                  </a:p>
                  <a:p>
                    <a:pPr>
                      <a:defRPr sz="1300"/>
                    </a:pPr>
                    <a:fld id="{3015D1E3-44A1-46DB-94A0-1930BA717861}" type="VALUE">
                      <a:rPr lang="ja-JP" altLang="en-US" sz="1300" baseline="0"/>
                      <a:pPr>
                        <a:defRPr sz="13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1203073212613937"/>
                      <c:h val="0.13493434592226938"/>
                    </c:manualLayout>
                  </c15:layout>
                  <c15:dlblFieldTable/>
                  <c15:showDataLabelsRange val="0"/>
                </c:ext>
                <c:ext xmlns:c16="http://schemas.microsoft.com/office/drawing/2014/chart" uri="{C3380CC4-5D6E-409C-BE32-E72D297353CC}">
                  <c16:uniqueId val="{00000000-A631-4856-9355-3035C8779AC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'リンク切公表時非表示（グラフの添え物）'!$AX$58</c:f>
              <c:numCache>
                <c:formatCode>#,##0"万トン"</c:formatCode>
                <c:ptCount val="1"/>
                <c:pt idx="0">
                  <c:v>3210</c:v>
                </c:pt>
              </c:numCache>
            </c:numRef>
          </c:val>
          <c:extLst>
            <c:ext xmlns:c16="http://schemas.microsoft.com/office/drawing/2014/chart" uri="{C3380CC4-5D6E-409C-BE32-E72D297353CC}">
              <c16:uniqueId val="{00000001-A631-4856-9355-3035C8779AC4}"/>
            </c:ext>
          </c:extLst>
        </c:ser>
        <c:ser>
          <c:idx val="0"/>
          <c:order val="1"/>
          <c:tx>
            <c:strRef>
              <c:f>'7.F-gas'!$AX$38</c:f>
              <c:strCache>
                <c:ptCount val="1"/>
                <c:pt idx="0">
                  <c:v>2013</c:v>
                </c:pt>
              </c:strCache>
            </c:strRef>
          </c:tx>
          <c:dPt>
            <c:idx val="0"/>
            <c:bubble3D val="0"/>
            <c:spPr>
              <a:solidFill>
                <a:schemeClr val="accent3">
                  <a:shade val="42000"/>
                </a:schemeClr>
              </a:solidFill>
              <a:ln>
                <a:noFill/>
              </a:ln>
              <a:effectLst/>
            </c:spPr>
            <c:extLst>
              <c:ext xmlns:c16="http://schemas.microsoft.com/office/drawing/2014/chart" uri="{C3380CC4-5D6E-409C-BE32-E72D297353CC}">
                <c16:uniqueId val="{00000003-A631-4856-9355-3035C8779AC4}"/>
              </c:ext>
            </c:extLst>
          </c:dPt>
          <c:dPt>
            <c:idx val="1"/>
            <c:bubble3D val="0"/>
            <c:spPr>
              <a:solidFill>
                <a:schemeClr val="accent3">
                  <a:shade val="55000"/>
                </a:schemeClr>
              </a:solidFill>
              <a:ln>
                <a:noFill/>
              </a:ln>
              <a:effectLst/>
            </c:spPr>
            <c:extLst>
              <c:ext xmlns:c16="http://schemas.microsoft.com/office/drawing/2014/chart" uri="{C3380CC4-5D6E-409C-BE32-E72D297353CC}">
                <c16:uniqueId val="{00000005-A631-4856-9355-3035C8779AC4}"/>
              </c:ext>
            </c:extLst>
          </c:dPt>
          <c:dPt>
            <c:idx val="2"/>
            <c:bubble3D val="0"/>
            <c:spPr>
              <a:solidFill>
                <a:schemeClr val="accent3">
                  <a:shade val="68000"/>
                </a:schemeClr>
              </a:solidFill>
              <a:ln>
                <a:noFill/>
              </a:ln>
              <a:effectLst/>
            </c:spPr>
            <c:extLst>
              <c:ext xmlns:c16="http://schemas.microsoft.com/office/drawing/2014/chart" uri="{C3380CC4-5D6E-409C-BE32-E72D297353CC}">
                <c16:uniqueId val="{00000007-A631-4856-9355-3035C8779AC4}"/>
              </c:ext>
            </c:extLst>
          </c:dPt>
          <c:dPt>
            <c:idx val="3"/>
            <c:bubble3D val="0"/>
            <c:spPr>
              <a:solidFill>
                <a:schemeClr val="accent3">
                  <a:shade val="80000"/>
                </a:schemeClr>
              </a:solidFill>
              <a:ln>
                <a:noFill/>
              </a:ln>
              <a:effectLst/>
            </c:spPr>
            <c:extLst>
              <c:ext xmlns:c16="http://schemas.microsoft.com/office/drawing/2014/chart" uri="{C3380CC4-5D6E-409C-BE32-E72D297353CC}">
                <c16:uniqueId val="{00000009-A631-4856-9355-3035C8779AC4}"/>
              </c:ext>
            </c:extLst>
          </c:dPt>
          <c:dPt>
            <c:idx val="4"/>
            <c:bubble3D val="0"/>
            <c:spPr>
              <a:solidFill>
                <a:schemeClr val="accent3">
                  <a:shade val="93000"/>
                </a:schemeClr>
              </a:solidFill>
              <a:ln>
                <a:noFill/>
              </a:ln>
              <a:effectLst/>
            </c:spPr>
            <c:extLst>
              <c:ext xmlns:c16="http://schemas.microsoft.com/office/drawing/2014/chart" uri="{C3380CC4-5D6E-409C-BE32-E72D297353CC}">
                <c16:uniqueId val="{0000000A-A631-4856-9355-3035C8779AC4}"/>
              </c:ext>
            </c:extLst>
          </c:dPt>
          <c:dPt>
            <c:idx val="5"/>
            <c:bubble3D val="0"/>
            <c:spPr>
              <a:solidFill>
                <a:schemeClr val="accent3">
                  <a:tint val="94000"/>
                </a:schemeClr>
              </a:solidFill>
              <a:ln>
                <a:noFill/>
              </a:ln>
              <a:effectLst/>
            </c:spPr>
            <c:extLst>
              <c:ext xmlns:c16="http://schemas.microsoft.com/office/drawing/2014/chart" uri="{C3380CC4-5D6E-409C-BE32-E72D297353CC}">
                <c16:uniqueId val="{0000000B-A631-4856-9355-3035C8779AC4}"/>
              </c:ext>
            </c:extLst>
          </c:dPt>
          <c:dPt>
            <c:idx val="6"/>
            <c:bubble3D val="0"/>
            <c:spPr>
              <a:solidFill>
                <a:schemeClr val="accent3">
                  <a:tint val="81000"/>
                </a:schemeClr>
              </a:solidFill>
              <a:ln>
                <a:noFill/>
              </a:ln>
              <a:effectLst/>
            </c:spPr>
            <c:extLst>
              <c:ext xmlns:c16="http://schemas.microsoft.com/office/drawing/2014/chart" uri="{C3380CC4-5D6E-409C-BE32-E72D297353CC}">
                <c16:uniqueId val="{0000000C-A631-4856-9355-3035C8779AC4}"/>
              </c:ext>
            </c:extLst>
          </c:dPt>
          <c:dPt>
            <c:idx val="7"/>
            <c:bubble3D val="0"/>
            <c:spPr>
              <a:solidFill>
                <a:schemeClr val="accent3">
                  <a:tint val="69000"/>
                </a:schemeClr>
              </a:solidFill>
              <a:ln>
                <a:noFill/>
              </a:ln>
              <a:effectLst/>
            </c:spPr>
            <c:extLst>
              <c:ext xmlns:c16="http://schemas.microsoft.com/office/drawing/2014/chart" uri="{C3380CC4-5D6E-409C-BE32-E72D297353CC}">
                <c16:uniqueId val="{0000000D-A631-4856-9355-3035C8779AC4}"/>
              </c:ext>
            </c:extLst>
          </c:dPt>
          <c:dPt>
            <c:idx val="8"/>
            <c:bubble3D val="0"/>
            <c:spPr>
              <a:solidFill>
                <a:schemeClr val="accent3">
                  <a:tint val="56000"/>
                </a:schemeClr>
              </a:solidFill>
              <a:ln>
                <a:noFill/>
              </a:ln>
              <a:effectLst/>
            </c:spPr>
            <c:extLst>
              <c:ext xmlns:c16="http://schemas.microsoft.com/office/drawing/2014/chart" uri="{C3380CC4-5D6E-409C-BE32-E72D297353CC}">
                <c16:uniqueId val="{0000000E-A631-4856-9355-3035C8779AC4}"/>
              </c:ext>
            </c:extLst>
          </c:dPt>
          <c:dPt>
            <c:idx val="9"/>
            <c:bubble3D val="0"/>
            <c:spPr>
              <a:solidFill>
                <a:schemeClr val="accent3">
                  <a:tint val="43000"/>
                </a:schemeClr>
              </a:solidFill>
              <a:ln>
                <a:noFill/>
              </a:ln>
              <a:effectLst/>
            </c:spPr>
            <c:extLst>
              <c:ext xmlns:c16="http://schemas.microsoft.com/office/drawing/2014/chart" uri="{C3380CC4-5D6E-409C-BE32-E72D297353CC}">
                <c16:uniqueId val="{0000000F-A631-4856-9355-3035C8779AC4}"/>
              </c:ext>
            </c:extLst>
          </c:dPt>
          <c:dLbls>
            <c:dLbl>
              <c:idx val="0"/>
              <c:layout>
                <c:manualLayout>
                  <c:x val="4.6514859332506819E-2"/>
                  <c:y val="0.1401016557427369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8861129883234"/>
                      <c:h val="9.6172633251510778E-2"/>
                    </c:manualLayout>
                  </c15:layout>
                </c:ext>
                <c:ext xmlns:c16="http://schemas.microsoft.com/office/drawing/2014/chart" uri="{C3380CC4-5D6E-409C-BE32-E72D297353CC}">
                  <c16:uniqueId val="{00000003-A631-4856-9355-3035C8779AC4}"/>
                </c:ext>
              </c:extLst>
            </c:dLbl>
            <c:dLbl>
              <c:idx val="1"/>
              <c:layout>
                <c:manualLayout>
                  <c:x val="-0.33774911811796154"/>
                  <c:y val="8.42505408782033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306887718501049"/>
                      <c:h val="0.10841988556587695"/>
                    </c:manualLayout>
                  </c15:layout>
                </c:ext>
                <c:ext xmlns:c16="http://schemas.microsoft.com/office/drawing/2014/chart" uri="{C3380CC4-5D6E-409C-BE32-E72D297353CC}">
                  <c16:uniqueId val="{00000005-A631-4856-9355-3035C8779AC4}"/>
                </c:ext>
              </c:extLst>
            </c:dLbl>
            <c:dLbl>
              <c:idx val="2"/>
              <c:layout>
                <c:manualLayout>
                  <c:x val="-0.3837028486760265"/>
                  <c:y val="-5.783431698497371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172316051125107"/>
                      <c:h val="0.14716740495730152"/>
                    </c:manualLayout>
                  </c15:layout>
                </c:ext>
                <c:ext xmlns:c16="http://schemas.microsoft.com/office/drawing/2014/chart" uri="{C3380CC4-5D6E-409C-BE32-E72D297353CC}">
                  <c16:uniqueId val="{00000007-A631-4856-9355-3035C8779AC4}"/>
                </c:ext>
              </c:extLst>
            </c:dLbl>
            <c:dLbl>
              <c:idx val="3"/>
              <c:layout>
                <c:manualLayout>
                  <c:x val="-0.35989930427508704"/>
                  <c:y val="-0.15410411114314579"/>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4891926873721035"/>
                      <c:h val="4.9277696128413741E-2"/>
                    </c:manualLayout>
                  </c15:layout>
                </c:ext>
                <c:ext xmlns:c16="http://schemas.microsoft.com/office/drawing/2014/chart" uri="{C3380CC4-5D6E-409C-BE32-E72D297353CC}">
                  <c16:uniqueId val="{00000009-A631-4856-9355-3035C8779AC4}"/>
                </c:ext>
              </c:extLst>
            </c:dLbl>
            <c:dLbl>
              <c:idx val="4"/>
              <c:layout>
                <c:manualLayout>
                  <c:x val="-0.28391693471834811"/>
                  <c:y val="-0.2143665593755256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261073911052653"/>
                      <c:h val="6.8116570066626941E-2"/>
                    </c:manualLayout>
                  </c15:layout>
                </c:ext>
                <c:ext xmlns:c16="http://schemas.microsoft.com/office/drawing/2014/chart" uri="{C3380CC4-5D6E-409C-BE32-E72D297353CC}">
                  <c16:uniqueId val="{0000000A-A631-4856-9355-3035C8779AC4}"/>
                </c:ext>
              </c:extLst>
            </c:dLbl>
            <c:dLbl>
              <c:idx val="5"/>
              <c:layout>
                <c:manualLayout>
                  <c:x val="-0.1366633636432906"/>
                  <c:y val="-0.2567939572945146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816021716636908"/>
                      <c:h val="4.128523193037574E-2"/>
                    </c:manualLayout>
                  </c15:layout>
                </c:ext>
                <c:ext xmlns:c16="http://schemas.microsoft.com/office/drawing/2014/chart" uri="{C3380CC4-5D6E-409C-BE32-E72D297353CC}">
                  <c16:uniqueId val="{0000000B-A631-4856-9355-3035C8779AC4}"/>
                </c:ext>
              </c:extLst>
            </c:dLbl>
            <c:dLbl>
              <c:idx val="6"/>
              <c:layout>
                <c:manualLayout>
                  <c:x val="0.15915923160021328"/>
                  <c:y val="-0.2422122454448781"/>
                </c:manualLayout>
              </c:layout>
              <c:numFmt formatCode="0.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634948800894847"/>
                      <c:h val="8.753436604982856E-2"/>
                    </c:manualLayout>
                  </c15:layout>
                </c:ext>
                <c:ext xmlns:c16="http://schemas.microsoft.com/office/drawing/2014/chart" uri="{C3380CC4-5D6E-409C-BE32-E72D297353CC}">
                  <c16:uniqueId val="{0000000C-A631-4856-9355-3035C8779AC4}"/>
                </c:ext>
              </c:extLst>
            </c:dLbl>
            <c:dLbl>
              <c:idx val="7"/>
              <c:layout>
                <c:manualLayout>
                  <c:x val="0.25538135855737043"/>
                  <c:y val="-0.1691884598827115"/>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3345391801713198"/>
                      <c:h val="8.8846140322367581E-2"/>
                    </c:manualLayout>
                  </c15:layout>
                </c:ext>
                <c:ext xmlns:c16="http://schemas.microsoft.com/office/drawing/2014/chart" uri="{C3380CC4-5D6E-409C-BE32-E72D297353CC}">
                  <c16:uniqueId val="{0000000D-A631-4856-9355-3035C8779AC4}"/>
                </c:ext>
              </c:extLst>
            </c:dLbl>
            <c:dLbl>
              <c:idx val="8"/>
              <c:layout>
                <c:manualLayout>
                  <c:x val="0.29224582327175208"/>
                  <c:y val="-8.803943733446612E-2"/>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671157930333538"/>
                      <c:h val="6.0357857465015034E-2"/>
                    </c:manualLayout>
                  </c15:layout>
                </c:ext>
                <c:ext xmlns:c16="http://schemas.microsoft.com/office/drawing/2014/chart" uri="{C3380CC4-5D6E-409C-BE32-E72D297353CC}">
                  <c16:uniqueId val="{0000000E-A631-4856-9355-3035C8779AC4}"/>
                </c:ext>
              </c:extLst>
            </c:dLbl>
            <c:dLbl>
              <c:idx val="9"/>
              <c:layout>
                <c:manualLayout>
                  <c:x val="0.3166389419470631"/>
                  <c:y val="-1.6047264433771427E-2"/>
                </c:manualLayout>
              </c:layout>
              <c:numFmt formatCode="0.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111682983613688"/>
                      <c:h val="8.7800425790436926E-2"/>
                    </c:manualLayout>
                  </c15:layout>
                </c:ext>
                <c:ext xmlns:c16="http://schemas.microsoft.com/office/drawing/2014/chart" uri="{C3380CC4-5D6E-409C-BE32-E72D297353CC}">
                  <c16:uniqueId val="{0000000F-A631-4856-9355-3035C8779A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bg1">
                      <a:lumMod val="50000"/>
                    </a:schemeClr>
                  </a:solidFill>
                  <a:prstDash val="solid"/>
                  <a:round/>
                </a:ln>
                <a:effectLst/>
              </c:spPr>
            </c:leaderLines>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'7.F-gas'!$AX$40:$AX$49</c:f>
              <c:numCache>
                <c:formatCode>#0.0%;[Red]\-#0.0%</c:formatCode>
                <c:ptCount val="10"/>
                <c:pt idx="0">
                  <c:v>0.90360117118732253</c:v>
                </c:pt>
                <c:pt idx="1">
                  <c:v>6.9403959819286043E-2</c:v>
                </c:pt>
                <c:pt idx="2">
                  <c:v>1.5235075977112895E-2</c:v>
                </c:pt>
                <c:pt idx="3">
                  <c:v>3.3808880672573792E-3</c:v>
                </c:pt>
                <c:pt idx="4">
                  <c:v>4.0832791442007282E-3</c:v>
                </c:pt>
                <c:pt idx="5">
                  <c:v>3.4009438158617723E-3</c:v>
                </c:pt>
                <c:pt idx="6">
                  <c:v>7.3716174005590343E-5</c:v>
                </c:pt>
                <c:pt idx="7">
                  <c:v>5.0683797623159166E-4</c:v>
                </c:pt>
                <c:pt idx="8">
                  <c:v>2.7406024195189874E-4</c:v>
                </c:pt>
                <c:pt idx="9">
                  <c:v>4.0067596769659609E-5</c:v>
                </c:pt>
              </c:numCache>
            </c:numRef>
          </c:val>
          <c:extLst>
            <c:ext xmlns:c16="http://schemas.microsoft.com/office/drawing/2014/chart" uri="{C3380CC4-5D6E-409C-BE32-E72D297353CC}">
              <c16:uniqueId val="{00000010-A631-4856-9355-3035C8779AC4}"/>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2444595769485096"/>
          <c:y val="0.26277854125135902"/>
          <c:w val="0.57703556605390427"/>
          <c:h val="0.58897755100052074"/>
        </c:manualLayout>
      </c:layout>
      <c:doughnutChart>
        <c:varyColors val="1"/>
        <c:ser>
          <c:idx val="1"/>
          <c:order val="0"/>
          <c:tx>
            <c:strRef>
              <c:f>'リンク切公表時非表示（グラフの添え物）'!$AP$53</c:f>
              <c:strCache>
                <c:ptCount val="1"/>
                <c:pt idx="0">
                  <c:v>2005年</c:v>
                </c:pt>
              </c:strCache>
            </c:strRef>
          </c:tx>
          <c:dPt>
            <c:idx val="0"/>
            <c:bubble3D val="0"/>
            <c:spPr>
              <a:noFill/>
              <a:ln>
                <a:noFill/>
              </a:ln>
              <a:effectLst/>
            </c:spPr>
            <c:extLst>
              <c:ext xmlns:c16="http://schemas.microsoft.com/office/drawing/2014/chart" uri="{C3380CC4-5D6E-409C-BE32-E72D297353CC}">
                <c16:uniqueId val="{00000000-639A-460E-901E-4CB60EF939D8}"/>
              </c:ext>
            </c:extLst>
          </c:dPt>
          <c:dLbls>
            <c:dLbl>
              <c:idx val="0"/>
              <c:layout>
                <c:manualLayout>
                  <c:x val="-2.9682125399222168E-3"/>
                  <c:y val="-0.10314718247092455"/>
                </c:manualLayout>
              </c:layout>
              <c:tx>
                <c:rich>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fld id="{CBB5B11C-B4EE-49B2-9D6D-81ABBE77164B}" type="SERIESNAME">
                      <a:rPr lang="ja-JP" altLang="en-US" sz="1300" baseline="0"/>
                      <a:pPr>
                        <a:defRPr sz="1300"/>
                      </a:pPr>
                      <a:t>[系列名]</a:t>
                    </a:fld>
                    <a:endParaRPr lang="ja-JP" altLang="en-US" sz="1300" baseline="0"/>
                  </a:p>
                  <a:p>
                    <a:pPr>
                      <a:defRPr sz="1300"/>
                    </a:pPr>
                    <a:fld id="{3015D1E3-44A1-46DB-94A0-1930BA717861}" type="VALUE">
                      <a:rPr lang="ja-JP" altLang="en-US" sz="1300" baseline="0"/>
                      <a:pPr>
                        <a:defRPr sz="13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1203073212613937"/>
                      <c:h val="0.13493434592226938"/>
                    </c:manualLayout>
                  </c15:layout>
                  <c15:dlblFieldTable/>
                  <c15:showDataLabelsRange val="0"/>
                </c:ext>
                <c:ext xmlns:c16="http://schemas.microsoft.com/office/drawing/2014/chart" uri="{C3380CC4-5D6E-409C-BE32-E72D297353CC}">
                  <c16:uniqueId val="{00000000-639A-460E-901E-4CB60EF939D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'リンク切公表時非表示（グラフの添え物）'!$AP$58</c:f>
              <c:numCache>
                <c:formatCode>#,##0"万トン"</c:formatCode>
                <c:ptCount val="1"/>
                <c:pt idx="0">
                  <c:v>1280</c:v>
                </c:pt>
              </c:numCache>
            </c:numRef>
          </c:val>
          <c:extLst>
            <c:ext xmlns:c16="http://schemas.microsoft.com/office/drawing/2014/chart" uri="{C3380CC4-5D6E-409C-BE32-E72D297353CC}">
              <c16:uniqueId val="{00000001-639A-460E-901E-4CB60EF939D8}"/>
            </c:ext>
          </c:extLst>
        </c:ser>
        <c:ser>
          <c:idx val="0"/>
          <c:order val="1"/>
          <c:tx>
            <c:strRef>
              <c:f>'7.F-gas'!$AP$38</c:f>
              <c:strCache>
                <c:ptCount val="1"/>
                <c:pt idx="0">
                  <c:v>2005</c:v>
                </c:pt>
              </c:strCache>
            </c:strRef>
          </c:tx>
          <c:dPt>
            <c:idx val="0"/>
            <c:bubble3D val="0"/>
            <c:spPr>
              <a:solidFill>
                <a:schemeClr val="accent3">
                  <a:shade val="42000"/>
                </a:schemeClr>
              </a:solidFill>
              <a:ln>
                <a:noFill/>
              </a:ln>
              <a:effectLst/>
            </c:spPr>
            <c:extLst>
              <c:ext xmlns:c16="http://schemas.microsoft.com/office/drawing/2014/chart" uri="{C3380CC4-5D6E-409C-BE32-E72D297353CC}">
                <c16:uniqueId val="{00000003-639A-460E-901E-4CB60EF939D8}"/>
              </c:ext>
            </c:extLst>
          </c:dPt>
          <c:dPt>
            <c:idx val="1"/>
            <c:bubble3D val="0"/>
            <c:spPr>
              <a:solidFill>
                <a:schemeClr val="accent3">
                  <a:shade val="55000"/>
                </a:schemeClr>
              </a:solidFill>
              <a:ln>
                <a:noFill/>
              </a:ln>
              <a:effectLst/>
            </c:spPr>
            <c:extLst>
              <c:ext xmlns:c16="http://schemas.microsoft.com/office/drawing/2014/chart" uri="{C3380CC4-5D6E-409C-BE32-E72D297353CC}">
                <c16:uniqueId val="{00000005-639A-460E-901E-4CB60EF939D8}"/>
              </c:ext>
            </c:extLst>
          </c:dPt>
          <c:dPt>
            <c:idx val="2"/>
            <c:bubble3D val="0"/>
            <c:spPr>
              <a:solidFill>
                <a:schemeClr val="accent3">
                  <a:shade val="68000"/>
                </a:schemeClr>
              </a:solidFill>
              <a:ln>
                <a:noFill/>
              </a:ln>
              <a:effectLst/>
            </c:spPr>
            <c:extLst>
              <c:ext xmlns:c16="http://schemas.microsoft.com/office/drawing/2014/chart" uri="{C3380CC4-5D6E-409C-BE32-E72D297353CC}">
                <c16:uniqueId val="{00000007-639A-460E-901E-4CB60EF939D8}"/>
              </c:ext>
            </c:extLst>
          </c:dPt>
          <c:dPt>
            <c:idx val="3"/>
            <c:bubble3D val="0"/>
            <c:spPr>
              <a:solidFill>
                <a:schemeClr val="accent3">
                  <a:shade val="80000"/>
                </a:schemeClr>
              </a:solidFill>
              <a:ln>
                <a:noFill/>
              </a:ln>
              <a:effectLst/>
            </c:spPr>
            <c:extLst>
              <c:ext xmlns:c16="http://schemas.microsoft.com/office/drawing/2014/chart" uri="{C3380CC4-5D6E-409C-BE32-E72D297353CC}">
                <c16:uniqueId val="{00000009-639A-460E-901E-4CB60EF939D8}"/>
              </c:ext>
            </c:extLst>
          </c:dPt>
          <c:dPt>
            <c:idx val="4"/>
            <c:bubble3D val="0"/>
            <c:spPr>
              <a:solidFill>
                <a:schemeClr val="accent3">
                  <a:shade val="93000"/>
                </a:schemeClr>
              </a:solidFill>
              <a:ln>
                <a:noFill/>
              </a:ln>
              <a:effectLst/>
            </c:spPr>
            <c:extLst>
              <c:ext xmlns:c16="http://schemas.microsoft.com/office/drawing/2014/chart" uri="{C3380CC4-5D6E-409C-BE32-E72D297353CC}">
                <c16:uniqueId val="{0000000A-639A-460E-901E-4CB60EF939D8}"/>
              </c:ext>
            </c:extLst>
          </c:dPt>
          <c:dPt>
            <c:idx val="5"/>
            <c:bubble3D val="0"/>
            <c:spPr>
              <a:solidFill>
                <a:schemeClr val="accent3">
                  <a:tint val="94000"/>
                </a:schemeClr>
              </a:solidFill>
              <a:ln>
                <a:noFill/>
              </a:ln>
              <a:effectLst/>
            </c:spPr>
            <c:extLst>
              <c:ext xmlns:c16="http://schemas.microsoft.com/office/drawing/2014/chart" uri="{C3380CC4-5D6E-409C-BE32-E72D297353CC}">
                <c16:uniqueId val="{0000000B-639A-460E-901E-4CB60EF939D8}"/>
              </c:ext>
            </c:extLst>
          </c:dPt>
          <c:dPt>
            <c:idx val="6"/>
            <c:bubble3D val="0"/>
            <c:spPr>
              <a:solidFill>
                <a:schemeClr val="accent3">
                  <a:tint val="81000"/>
                </a:schemeClr>
              </a:solidFill>
              <a:ln>
                <a:noFill/>
              </a:ln>
              <a:effectLst/>
            </c:spPr>
            <c:extLst>
              <c:ext xmlns:c16="http://schemas.microsoft.com/office/drawing/2014/chart" uri="{C3380CC4-5D6E-409C-BE32-E72D297353CC}">
                <c16:uniqueId val="{0000000C-639A-460E-901E-4CB60EF939D8}"/>
              </c:ext>
            </c:extLst>
          </c:dPt>
          <c:dPt>
            <c:idx val="7"/>
            <c:bubble3D val="0"/>
            <c:spPr>
              <a:solidFill>
                <a:schemeClr val="accent3">
                  <a:tint val="69000"/>
                </a:schemeClr>
              </a:solidFill>
              <a:ln>
                <a:noFill/>
              </a:ln>
              <a:effectLst/>
            </c:spPr>
            <c:extLst>
              <c:ext xmlns:c16="http://schemas.microsoft.com/office/drawing/2014/chart" uri="{C3380CC4-5D6E-409C-BE32-E72D297353CC}">
                <c16:uniqueId val="{0000000D-639A-460E-901E-4CB60EF939D8}"/>
              </c:ext>
            </c:extLst>
          </c:dPt>
          <c:dPt>
            <c:idx val="8"/>
            <c:bubble3D val="0"/>
            <c:spPr>
              <a:solidFill>
                <a:schemeClr val="accent3">
                  <a:tint val="56000"/>
                </a:schemeClr>
              </a:solidFill>
              <a:ln>
                <a:noFill/>
              </a:ln>
              <a:effectLst/>
            </c:spPr>
            <c:extLst>
              <c:ext xmlns:c16="http://schemas.microsoft.com/office/drawing/2014/chart" uri="{C3380CC4-5D6E-409C-BE32-E72D297353CC}">
                <c16:uniqueId val="{0000000E-639A-460E-901E-4CB60EF939D8}"/>
              </c:ext>
            </c:extLst>
          </c:dPt>
          <c:dPt>
            <c:idx val="9"/>
            <c:bubble3D val="0"/>
            <c:spPr>
              <a:solidFill>
                <a:schemeClr val="accent3">
                  <a:tint val="43000"/>
                </a:schemeClr>
              </a:solidFill>
              <a:ln>
                <a:noFill/>
              </a:ln>
              <a:effectLst/>
            </c:spPr>
            <c:extLst>
              <c:ext xmlns:c16="http://schemas.microsoft.com/office/drawing/2014/chart" uri="{C3380CC4-5D6E-409C-BE32-E72D297353CC}">
                <c16:uniqueId val="{0000000F-639A-460E-901E-4CB60EF939D8}"/>
              </c:ext>
            </c:extLst>
          </c:dPt>
          <c:dLbls>
            <c:dLbl>
              <c:idx val="0"/>
              <c:layout>
                <c:manualLayout>
                  <c:x val="0.17679527024953526"/>
                  <c:y val="8.912728592758678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207777731922254"/>
                      <c:h val="9.5870604633737574E-2"/>
                    </c:manualLayout>
                  </c15:layout>
                </c:ext>
                <c:ext xmlns:c16="http://schemas.microsoft.com/office/drawing/2014/chart" uri="{C3380CC4-5D6E-409C-BE32-E72D297353CC}">
                  <c16:uniqueId val="{00000003-639A-460E-901E-4CB60EF939D8}"/>
                </c:ext>
              </c:extLst>
            </c:dLbl>
            <c:dLbl>
              <c:idx val="1"/>
              <c:layout>
                <c:manualLayout>
                  <c:x val="-0.16463561965452447"/>
                  <c:y val="3.60076552324881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9.3791832143382464E-2"/>
                      <c:h val="0.10841992478195146"/>
                    </c:manualLayout>
                  </c15:layout>
                </c:ext>
                <c:ext xmlns:c16="http://schemas.microsoft.com/office/drawing/2014/chart" uri="{C3380CC4-5D6E-409C-BE32-E72D297353CC}">
                  <c16:uniqueId val="{00000005-639A-460E-901E-4CB60EF939D8}"/>
                </c:ext>
              </c:extLst>
            </c:dLbl>
            <c:dLbl>
              <c:idx val="2"/>
              <c:layout>
                <c:manualLayout>
                  <c:x val="-0.22330413651065423"/>
                  <c:y val="-5.0296306713055093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17231836009356"/>
                      <c:h val="0.12606109988530448"/>
                    </c:manualLayout>
                  </c15:layout>
                </c:ext>
                <c:ext xmlns:c16="http://schemas.microsoft.com/office/drawing/2014/chart" uri="{C3380CC4-5D6E-409C-BE32-E72D297353CC}">
                  <c16:uniqueId val="{00000007-639A-460E-901E-4CB60EF939D8}"/>
                </c:ext>
              </c:extLst>
            </c:dLbl>
            <c:dLbl>
              <c:idx val="3"/>
              <c:layout>
                <c:manualLayout>
                  <c:x val="-0.18972000263845634"/>
                  <c:y val="-9.2258087032329614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860172042874212"/>
                      <c:h val="8.251430845192842E-2"/>
                    </c:manualLayout>
                  </c15:layout>
                </c:ext>
                <c:ext xmlns:c16="http://schemas.microsoft.com/office/drawing/2014/chart" uri="{C3380CC4-5D6E-409C-BE32-E72D297353CC}">
                  <c16:uniqueId val="{00000009-639A-460E-901E-4CB60EF939D8}"/>
                </c:ext>
              </c:extLst>
            </c:dLbl>
            <c:dLbl>
              <c:idx val="4"/>
              <c:layout>
                <c:manualLayout>
                  <c:x val="-0.22346578878028184"/>
                  <c:y val="-0.1525594245612735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985456743954392"/>
                      <c:h val="5.927771965049556E-2"/>
                    </c:manualLayout>
                  </c15:layout>
                </c:ext>
                <c:ext xmlns:c16="http://schemas.microsoft.com/office/drawing/2014/chart" uri="{C3380CC4-5D6E-409C-BE32-E72D297353CC}">
                  <c16:uniqueId val="{0000000A-639A-460E-901E-4CB60EF939D8}"/>
                </c:ext>
              </c:extLst>
            </c:dLbl>
            <c:dLbl>
              <c:idx val="5"/>
              <c:layout>
                <c:manualLayout>
                  <c:x val="-0.17083290564238124"/>
                  <c:y val="-0.1919851539201727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568142897102668"/>
                      <c:h val="4.4298449604121153E-2"/>
                    </c:manualLayout>
                  </c15:layout>
                </c:ext>
                <c:ext xmlns:c16="http://schemas.microsoft.com/office/drawing/2014/chart" uri="{C3380CC4-5D6E-409C-BE32-E72D297353CC}">
                  <c16:uniqueId val="{0000000B-639A-460E-901E-4CB60EF939D8}"/>
                </c:ext>
              </c:extLst>
            </c:dLbl>
            <c:dLbl>
              <c:idx val="6"/>
              <c:layout>
                <c:manualLayout>
                  <c:x val="-0.10935219900168995"/>
                  <c:y val="-0.24072529552915334"/>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451498435092035"/>
                      <c:h val="6.0397847019281241E-2"/>
                    </c:manualLayout>
                  </c15:layout>
                </c:ext>
                <c:ext xmlns:c16="http://schemas.microsoft.com/office/drawing/2014/chart" uri="{C3380CC4-5D6E-409C-BE32-E72D297353CC}">
                  <c16:uniqueId val="{0000000C-639A-460E-901E-4CB60EF939D8}"/>
                </c:ext>
              </c:extLst>
            </c:dLbl>
            <c:dLbl>
              <c:idx val="7"/>
              <c:layout>
                <c:manualLayout>
                  <c:x val="0.16622980460960898"/>
                  <c:y val="-0.20687076346485453"/>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313638032713329"/>
                      <c:h val="9.1884394688440535E-2"/>
                    </c:manualLayout>
                  </c15:layout>
                </c:ext>
                <c:ext xmlns:c16="http://schemas.microsoft.com/office/drawing/2014/chart" uri="{C3380CC4-5D6E-409C-BE32-E72D297353CC}">
                  <c16:uniqueId val="{0000000D-639A-460E-901E-4CB60EF939D8}"/>
                </c:ext>
              </c:extLst>
            </c:dLbl>
            <c:dLbl>
              <c:idx val="8"/>
              <c:layout>
                <c:manualLayout>
                  <c:x val="0.14466783139699563"/>
                  <c:y val="-0.12723690124052089"/>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671157930333538"/>
                      <c:h val="6.0357857465015034E-2"/>
                    </c:manualLayout>
                  </c15:layout>
                </c:ext>
                <c:ext xmlns:c16="http://schemas.microsoft.com/office/drawing/2014/chart" uri="{C3380CC4-5D6E-409C-BE32-E72D297353CC}">
                  <c16:uniqueId val="{0000000E-639A-460E-901E-4CB60EF939D8}"/>
                </c:ext>
              </c:extLst>
            </c:dLbl>
            <c:dLbl>
              <c:idx val="9"/>
              <c:delete val="1"/>
              <c:extLst>
                <c:ext xmlns:c15="http://schemas.microsoft.com/office/drawing/2012/chart" uri="{CE6537A1-D6FC-4f65-9D91-7224C49458BB}"/>
                <c:ext xmlns:c16="http://schemas.microsoft.com/office/drawing/2014/chart" uri="{C3380CC4-5D6E-409C-BE32-E72D297353CC}">
                  <c16:uniqueId val="{0000000F-639A-460E-901E-4CB60EF939D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bg1">
                      <a:lumMod val="50000"/>
                    </a:schemeClr>
                  </a:solidFill>
                  <a:prstDash val="solid"/>
                  <a:round/>
                </a:ln>
                <a:effectLst/>
              </c:spPr>
            </c:leaderLines>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'7.F-gas'!$AP$40:$AP$49</c:f>
              <c:numCache>
                <c:formatCode>#0.0%;[Red]\-#0.0%</c:formatCode>
                <c:ptCount val="10"/>
                <c:pt idx="0">
                  <c:v>0.69428407028825712</c:v>
                </c:pt>
                <c:pt idx="1">
                  <c:v>7.3334751422467731E-2</c:v>
                </c:pt>
                <c:pt idx="2">
                  <c:v>0.13260412597149912</c:v>
                </c:pt>
                <c:pt idx="3">
                  <c:v>4.5119999715856622E-4</c:v>
                </c:pt>
                <c:pt idx="4">
                  <c:v>3.5152074873782385E-2</c:v>
                </c:pt>
                <c:pt idx="5">
                  <c:v>1.7520533778784382E-2</c:v>
                </c:pt>
                <c:pt idx="6">
                  <c:v>2.3297154340483684E-4</c:v>
                </c:pt>
                <c:pt idx="7">
                  <c:v>4.5846182341843664E-2</c:v>
                </c:pt>
                <c:pt idx="8">
                  <c:v>5.7408978280219011E-4</c:v>
                </c:pt>
                <c:pt idx="9">
                  <c:v>0</c:v>
                </c:pt>
              </c:numCache>
            </c:numRef>
          </c:val>
          <c:extLst>
            <c:ext xmlns:c16="http://schemas.microsoft.com/office/drawing/2014/chart" uri="{C3380CC4-5D6E-409C-BE32-E72D297353CC}">
              <c16:uniqueId val="{00000010-639A-460E-901E-4CB60EF939D8}"/>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9657791955247869"/>
          <c:y val="0.24095817656429466"/>
          <c:w val="0.58343109163857287"/>
          <c:h val="0.59788268595751548"/>
        </c:manualLayout>
      </c:layout>
      <c:doughnutChart>
        <c:varyColors val="1"/>
        <c:ser>
          <c:idx val="1"/>
          <c:order val="0"/>
          <c:tx>
            <c:strRef>
              <c:f>'リンク切公表時非表示（グラフの添え物）'!$CA$53:$CA$54</c:f>
              <c:strCache>
                <c:ptCount val="2"/>
                <c:pt idx="0">
                  <c:v>2020年</c:v>
                </c:pt>
                <c:pt idx="1">
                  <c:v>（速報値）</c:v>
                </c:pt>
              </c:strCache>
            </c:strRef>
          </c:tx>
          <c:dPt>
            <c:idx val="0"/>
            <c:bubble3D val="0"/>
            <c:spPr>
              <a:noFill/>
              <a:ln>
                <a:noFill/>
              </a:ln>
              <a:effectLst/>
            </c:spPr>
            <c:extLst>
              <c:ext xmlns:c16="http://schemas.microsoft.com/office/drawing/2014/chart" uri="{C3380CC4-5D6E-409C-BE32-E72D297353CC}">
                <c16:uniqueId val="{00000000-F4E1-4F7F-B433-C76C98FA1290}"/>
              </c:ext>
            </c:extLst>
          </c:dPt>
          <c:dLbls>
            <c:dLbl>
              <c:idx val="0"/>
              <c:layout>
                <c:manualLayout>
                  <c:x val="-2.9610780237684479E-3"/>
                  <c:y val="-0.10779826913112497"/>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fld id="{CBB5B11C-B4EE-49B2-9D6D-81ABBE77164B}" type="SERIESNAME">
                      <a:rPr lang="ja-JP" altLang="en-US" sz="1300" baseline="0"/>
                      <a:pPr>
                        <a:defRPr/>
                      </a:pPr>
                      <a:t>[系列名]</a:t>
                    </a:fld>
                    <a:endParaRPr lang="ja-JP" altLang="en-US" sz="1300" baseline="0"/>
                  </a:p>
                  <a:p>
                    <a:pPr>
                      <a:defRPr/>
                    </a:pPr>
                    <a:fld id="{3015D1E3-44A1-46DB-94A0-1930BA717861}" type="VALUE">
                      <a:rPr lang="ja-JP" altLang="en-US" sz="1300"/>
                      <a:pPr>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1174830128432158"/>
                      <c:h val="0.13330085903333108"/>
                    </c:manualLayout>
                  </c15:layout>
                  <c15:dlblFieldTable/>
                  <c15:showDataLabelsRange val="0"/>
                </c:ext>
                <c:ext xmlns:c16="http://schemas.microsoft.com/office/drawing/2014/chart" uri="{C3380CC4-5D6E-409C-BE32-E72D297353CC}">
                  <c16:uniqueId val="{00000000-F4E1-4F7F-B433-C76C98FA129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'リンク切公表時非表示（グラフの添え物）'!$CA$61</c:f>
              <c:numCache>
                <c:formatCode>#,##0"万トン"</c:formatCode>
                <c:ptCount val="1"/>
                <c:pt idx="0">
                  <c:v>350</c:v>
                </c:pt>
              </c:numCache>
            </c:numRef>
          </c:val>
          <c:extLst>
            <c:ext xmlns:c16="http://schemas.microsoft.com/office/drawing/2014/chart" uri="{C3380CC4-5D6E-409C-BE32-E72D297353CC}">
              <c16:uniqueId val="{00000001-F4E1-4F7F-B433-C76C98FA1290}"/>
            </c:ext>
          </c:extLst>
        </c:ser>
        <c:ser>
          <c:idx val="0"/>
          <c:order val="1"/>
          <c:tx>
            <c:strRef>
              <c:f>'7.F-gas'!$BE$38</c:f>
              <c:strCache>
                <c:ptCount val="1"/>
                <c:pt idx="0">
                  <c:v>2020</c:v>
                </c:pt>
              </c:strCache>
            </c:strRef>
          </c:tx>
          <c:dPt>
            <c:idx val="0"/>
            <c:bubble3D val="0"/>
            <c:spPr>
              <a:solidFill>
                <a:schemeClr val="accent5">
                  <a:shade val="50000"/>
                </a:schemeClr>
              </a:solidFill>
              <a:ln>
                <a:noFill/>
              </a:ln>
              <a:effectLst/>
            </c:spPr>
            <c:extLst>
              <c:ext xmlns:c16="http://schemas.microsoft.com/office/drawing/2014/chart" uri="{C3380CC4-5D6E-409C-BE32-E72D297353CC}">
                <c16:uniqueId val="{00000003-F4E1-4F7F-B433-C76C98FA1290}"/>
              </c:ext>
            </c:extLst>
          </c:dPt>
          <c:dPt>
            <c:idx val="1"/>
            <c:bubble3D val="0"/>
            <c:spPr>
              <a:solidFill>
                <a:schemeClr val="accent5">
                  <a:shade val="70000"/>
                </a:schemeClr>
              </a:solidFill>
              <a:ln>
                <a:noFill/>
              </a:ln>
              <a:effectLst/>
            </c:spPr>
            <c:extLst>
              <c:ext xmlns:c16="http://schemas.microsoft.com/office/drawing/2014/chart" uri="{C3380CC4-5D6E-409C-BE32-E72D297353CC}">
                <c16:uniqueId val="{00000005-F4E1-4F7F-B433-C76C98FA1290}"/>
              </c:ext>
            </c:extLst>
          </c:dPt>
          <c:dPt>
            <c:idx val="2"/>
            <c:bubble3D val="0"/>
            <c:spPr>
              <a:solidFill>
                <a:schemeClr val="accent5">
                  <a:shade val="90000"/>
                </a:schemeClr>
              </a:solidFill>
              <a:ln>
                <a:noFill/>
              </a:ln>
              <a:effectLst/>
            </c:spPr>
            <c:extLst>
              <c:ext xmlns:c16="http://schemas.microsoft.com/office/drawing/2014/chart" uri="{C3380CC4-5D6E-409C-BE32-E72D297353CC}">
                <c16:uniqueId val="{00000007-F4E1-4F7F-B433-C76C98FA1290}"/>
              </c:ext>
            </c:extLst>
          </c:dPt>
          <c:dPt>
            <c:idx val="3"/>
            <c:bubble3D val="0"/>
            <c:spPr>
              <a:solidFill>
                <a:schemeClr val="accent5">
                  <a:tint val="90000"/>
                </a:schemeClr>
              </a:solidFill>
              <a:ln>
                <a:noFill/>
              </a:ln>
              <a:effectLst/>
            </c:spPr>
            <c:extLst>
              <c:ext xmlns:c16="http://schemas.microsoft.com/office/drawing/2014/chart" uri="{C3380CC4-5D6E-409C-BE32-E72D297353CC}">
                <c16:uniqueId val="{00000009-F4E1-4F7F-B433-C76C98FA1290}"/>
              </c:ext>
            </c:extLst>
          </c:dPt>
          <c:dPt>
            <c:idx val="4"/>
            <c:bubble3D val="0"/>
            <c:spPr>
              <a:solidFill>
                <a:schemeClr val="accent5">
                  <a:tint val="70000"/>
                </a:schemeClr>
              </a:solidFill>
              <a:ln>
                <a:noFill/>
              </a:ln>
              <a:effectLst/>
            </c:spPr>
            <c:extLst>
              <c:ext xmlns:c16="http://schemas.microsoft.com/office/drawing/2014/chart" uri="{C3380CC4-5D6E-409C-BE32-E72D297353CC}">
                <c16:uniqueId val="{0000000B-F4E1-4F7F-B433-C76C98FA1290}"/>
              </c:ext>
            </c:extLst>
          </c:dPt>
          <c:dPt>
            <c:idx val="5"/>
            <c:bubble3D val="0"/>
            <c:spPr>
              <a:solidFill>
                <a:schemeClr val="accent5">
                  <a:tint val="50000"/>
                </a:schemeClr>
              </a:solidFill>
              <a:ln>
                <a:noFill/>
              </a:ln>
              <a:effectLst/>
            </c:spPr>
            <c:extLst>
              <c:ext xmlns:c16="http://schemas.microsoft.com/office/drawing/2014/chart" uri="{C3380CC4-5D6E-409C-BE32-E72D297353CC}">
                <c16:uniqueId val="{0000000C-F4E1-4F7F-B433-C76C98FA1290}"/>
              </c:ext>
            </c:extLst>
          </c:dPt>
          <c:dLbls>
            <c:dLbl>
              <c:idx val="0"/>
              <c:layout>
                <c:manualLayout>
                  <c:x val="0.20513772265844235"/>
                  <c:y val="-2.2407509467697083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6319897995324786"/>
                      <c:h val="0.12133248728810578"/>
                    </c:manualLayout>
                  </c15:layout>
                </c:ext>
                <c:ext xmlns:c16="http://schemas.microsoft.com/office/drawing/2014/chart" uri="{C3380CC4-5D6E-409C-BE32-E72D297353CC}">
                  <c16:uniqueId val="{00000003-F4E1-4F7F-B433-C76C98FA1290}"/>
                </c:ext>
              </c:extLst>
            </c:dLbl>
            <c:dLbl>
              <c:idx val="1"/>
              <c:layout>
                <c:manualLayout>
                  <c:x val="-0.12588401327368531"/>
                  <c:y val="0.1252166738153771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5264302177952388"/>
                      <c:h val="0.10529359377754263"/>
                    </c:manualLayout>
                  </c15:layout>
                </c:ext>
                <c:ext xmlns:c16="http://schemas.microsoft.com/office/drawing/2014/chart" uri="{C3380CC4-5D6E-409C-BE32-E72D297353CC}">
                  <c16:uniqueId val="{00000005-F4E1-4F7F-B433-C76C98FA1290}"/>
                </c:ext>
              </c:extLst>
            </c:dLbl>
            <c:dLbl>
              <c:idx val="2"/>
              <c:layout>
                <c:manualLayout>
                  <c:x val="-0.17467690346063938"/>
                  <c:y val="-5.545382753431083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7713133646830609"/>
                      <c:h val="0.11169809472522158"/>
                    </c:manualLayout>
                  </c15:layout>
                </c:ext>
                <c:ext xmlns:c16="http://schemas.microsoft.com/office/drawing/2014/chart" uri="{C3380CC4-5D6E-409C-BE32-E72D297353CC}">
                  <c16:uniqueId val="{00000007-F4E1-4F7F-B433-C76C98FA1290}"/>
                </c:ext>
              </c:extLst>
            </c:dLbl>
            <c:dLbl>
              <c:idx val="3"/>
              <c:layout>
                <c:manualLayout>
                  <c:x val="-0.18439611815541548"/>
                  <c:y val="-0.118343849494470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7693702628037115"/>
                      <c:h val="9.564659297473721E-2"/>
                    </c:manualLayout>
                  </c15:layout>
                </c:ext>
                <c:ext xmlns:c16="http://schemas.microsoft.com/office/drawing/2014/chart" uri="{C3380CC4-5D6E-409C-BE32-E72D297353CC}">
                  <c16:uniqueId val="{00000009-F4E1-4F7F-B433-C76C98FA1290}"/>
                </c:ext>
              </c:extLst>
            </c:dLbl>
            <c:dLbl>
              <c:idx val="4"/>
              <c:layout>
                <c:manualLayout>
                  <c:x val="0.1160174584924886"/>
                  <c:y val="-0.14054962712342764"/>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0048130246515999"/>
                      <c:h val="5.501534968071127E-2"/>
                    </c:manualLayout>
                  </c15:layout>
                </c:ext>
                <c:ext xmlns:c16="http://schemas.microsoft.com/office/drawing/2014/chart" uri="{C3380CC4-5D6E-409C-BE32-E72D297353CC}">
                  <c16:uniqueId val="{0000000B-F4E1-4F7F-B433-C76C98FA1290}"/>
                </c:ext>
              </c:extLst>
            </c:dLbl>
            <c:dLbl>
              <c:idx val="5"/>
              <c:delete val="1"/>
              <c:extLst>
                <c:ext xmlns:c15="http://schemas.microsoft.com/office/drawing/2012/chart" uri="{CE6537A1-D6FC-4f65-9D91-7224C49458BB}"/>
                <c:ext xmlns:c16="http://schemas.microsoft.com/office/drawing/2014/chart" uri="{C3380CC4-5D6E-409C-BE32-E72D297353CC}">
                  <c16:uniqueId val="{0000000C-F4E1-4F7F-B433-C76C98FA1290}"/>
                </c:ext>
              </c:extLst>
            </c:dLbl>
            <c:dLbl>
              <c:idx val="6"/>
              <c:layout>
                <c:manualLayout>
                  <c:x val="-0.24430262135023451"/>
                  <c:y val="-0.2593413155670033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D-F4E1-4F7F-B433-C76C98FA1290}"/>
                </c:ext>
              </c:extLst>
            </c:dLbl>
            <c:dLbl>
              <c:idx val="7"/>
              <c:layout>
                <c:manualLayout>
                  <c:x val="0.1393174047597264"/>
                  <c:y val="-0.1976494462993116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E-F4E1-4F7F-B433-C76C98FA1290}"/>
                </c:ext>
              </c:extLst>
            </c:dLbl>
            <c:dLbl>
              <c:idx val="8"/>
              <c:layout>
                <c:manualLayout>
                  <c:x val="0.16894859471325335"/>
                  <c:y val="-0.1529268441120418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F-F4E1-4F7F-B433-C76C98FA1290}"/>
                </c:ext>
              </c:extLst>
            </c:dLbl>
            <c:numFmt formatCode="0.00%" sourceLinked="0"/>
            <c:spPr>
              <a:solidFill>
                <a:sysClr val="window" lastClr="FFFFFF"/>
              </a:solidFill>
              <a:ln>
                <a:solidFill>
                  <a:sysClr val="windowText" lastClr="000000">
                    <a:lumMod val="65000"/>
                    <a:lumOff val="35000"/>
                  </a:sysClr>
                </a:solid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'7.F-gas'!$BE$51:$BE$56</c:f>
              <c:numCache>
                <c:formatCode>0.0%</c:formatCode>
                <c:ptCount val="6"/>
                <c:pt idx="0">
                  <c:v>0.52107759807706688</c:v>
                </c:pt>
                <c:pt idx="1">
                  <c:v>2.2232452583253057E-2</c:v>
                </c:pt>
                <c:pt idx="2">
                  <c:v>0.41921128305550071</c:v>
                </c:pt>
                <c:pt idx="3">
                  <c:v>2.1226510721745272E-2</c:v>
                </c:pt>
                <c:pt idx="4">
                  <c:v>1.6252155562434013E-2</c:v>
                </c:pt>
                <c:pt idx="5">
                  <c:v>0</c:v>
                </c:pt>
              </c:numCache>
            </c:numRef>
          </c:val>
          <c:extLst>
            <c:ext xmlns:c16="http://schemas.microsoft.com/office/drawing/2014/chart" uri="{C3380CC4-5D6E-409C-BE32-E72D297353CC}">
              <c16:uniqueId val="{00000010-F4E1-4F7F-B433-C76C98FA1290}"/>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a:defRPr sz="1600" b="0" i="0" u="none" strike="noStrike" kern="1200" spc="0" baseline="0">
                <a:solidFill>
                  <a:schemeClr val="tx1">
                    <a:lumMod val="65000"/>
                    <a:lumOff val="35000"/>
                  </a:schemeClr>
                </a:solidFill>
                <a:latin typeface="+mn-lt"/>
                <a:ea typeface="+mn-ea"/>
                <a:cs typeface="+mn-cs"/>
              </a:defRPr>
            </a:pPr>
            <a:r>
              <a:rPr lang="ja-JP" altLang="en-US" sz="1600" b="1" baseline="0">
                <a:solidFill>
                  <a:schemeClr val="tx1"/>
                </a:solidFill>
                <a:latin typeface="+mn-ea"/>
                <a:ea typeface="+mn-ea"/>
              </a:rPr>
              <a:t>各温室効果ガスの排出量シェア</a:t>
            </a:r>
          </a:p>
        </c:rich>
      </c:tx>
      <c:layout>
        <c:manualLayout>
          <c:xMode val="edge"/>
          <c:yMode val="edge"/>
          <c:x val="0.31437570509832091"/>
          <c:y val="2.4411727852612693E-2"/>
        </c:manualLayout>
      </c:layout>
      <c:overlay val="0"/>
      <c:spPr>
        <a:noFill/>
        <a:ln>
          <a:noFill/>
        </a:ln>
        <a:effectLst/>
      </c:spPr>
      <c:txPr>
        <a:bodyPr rot="0" spcFirstLastPara="1" vertOverflow="ellipsis" vert="horz" wrap="square" anchor="ctr" anchorCtr="1"/>
        <a:lstStyle/>
        <a:p>
          <a:pPr algn="ct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595604537994187"/>
          <c:y val="0.24985786808525753"/>
          <c:w val="0.62932333761143289"/>
          <c:h val="0.67952902774539514"/>
        </c:manualLayout>
      </c:layout>
      <c:doughnutChart>
        <c:varyColors val="1"/>
        <c:ser>
          <c:idx val="1"/>
          <c:order val="0"/>
          <c:tx>
            <c:strRef>
              <c:f>'リンク切公表時非表示（グラフの添え物）'!$CA$3:$CA$4</c:f>
              <c:strCache>
                <c:ptCount val="2"/>
                <c:pt idx="0">
                  <c:v>2020年度</c:v>
                </c:pt>
                <c:pt idx="1">
                  <c:v>速報値</c:v>
                </c:pt>
              </c:strCache>
            </c:strRef>
          </c:tx>
          <c:spPr>
            <a:noFill/>
            <a:ln>
              <a:noFill/>
            </a:ln>
          </c:spPr>
          <c:dPt>
            <c:idx val="0"/>
            <c:bubble3D val="0"/>
            <c:spPr>
              <a:noFill/>
              <a:ln w="19050">
                <a:noFill/>
              </a:ln>
              <a:effectLst/>
            </c:spPr>
            <c:extLst>
              <c:ext xmlns:c16="http://schemas.microsoft.com/office/drawing/2014/chart" uri="{C3380CC4-5D6E-409C-BE32-E72D297353CC}">
                <c16:uniqueId val="{00000001-AAE1-4481-9A55-95CC2BD7A257}"/>
              </c:ext>
            </c:extLst>
          </c:dPt>
          <c:dLbls>
            <c:dLbl>
              <c:idx val="0"/>
              <c:layout>
                <c:manualLayout>
                  <c:x val="-4.967510341981245E-3"/>
                  <c:y val="-7.3106214953755563E-2"/>
                </c:manualLayout>
              </c:layout>
              <c:tx>
                <c:rich>
                  <a:bodyPr rot="0" spcFirstLastPara="1" vertOverflow="ellipsis" vert="horz" wrap="square" lIns="38100" tIns="0" rIns="38100" bIns="0" anchor="ctr" anchorCtr="1">
                    <a:noAutofit/>
                  </a:bodyPr>
                  <a:lstStyle/>
                  <a:p>
                    <a:pPr>
                      <a:defRPr sz="900" b="0" i="0" u="none" strike="noStrike" kern="1200" baseline="0">
                        <a:solidFill>
                          <a:schemeClr val="tx1"/>
                        </a:solidFill>
                        <a:latin typeface="Calibri" panose="020F0502020204030204" pitchFamily="34" charset="0"/>
                        <a:ea typeface="+mj-ea"/>
                        <a:cs typeface="+mn-cs"/>
                      </a:defRPr>
                    </a:pPr>
                    <a:fld id="{38B5CA8E-8DAB-4AA9-938F-81F3228CA595}" type="SERIESNAME">
                      <a:rPr lang="ja-JP" altLang="en-US" sz="1600" baseline="0">
                        <a:solidFill>
                          <a:schemeClr val="tx1"/>
                        </a:solidFill>
                        <a:latin typeface="Calibri" panose="020F0502020204030204" pitchFamily="34" charset="0"/>
                        <a:ea typeface="+mj-ea"/>
                      </a:rPr>
                      <a:pPr>
                        <a:defRPr>
                          <a:solidFill>
                            <a:schemeClr val="tx1"/>
                          </a:solidFill>
                          <a:latin typeface="Calibri" panose="020F0502020204030204" pitchFamily="34" charset="0"/>
                          <a:ea typeface="+mj-ea"/>
                        </a:defRPr>
                      </a:pPr>
                      <a:t>[系列名]</a:t>
                    </a:fld>
                    <a:endParaRPr lang="ja-JP" altLang="en-US" sz="1600" baseline="0">
                      <a:solidFill>
                        <a:schemeClr val="tx1"/>
                      </a:solidFill>
                      <a:latin typeface="Calibri" panose="020F0502020204030204" pitchFamily="34" charset="0"/>
                      <a:ea typeface="+mj-ea"/>
                    </a:endParaRPr>
                  </a:p>
                  <a:p>
                    <a:pPr>
                      <a:defRPr>
                        <a:solidFill>
                          <a:schemeClr val="tx1"/>
                        </a:solidFill>
                        <a:latin typeface="Calibri" panose="020F0502020204030204" pitchFamily="34" charset="0"/>
                        <a:ea typeface="+mj-ea"/>
                      </a:defRPr>
                    </a:pPr>
                    <a:r>
                      <a:rPr lang="ja-JP" altLang="en-US" sz="1600" baseline="0">
                        <a:solidFill>
                          <a:schemeClr val="tx1"/>
                        </a:solidFill>
                        <a:latin typeface="Calibri" panose="020F0502020204030204" pitchFamily="34" charset="0"/>
                        <a:ea typeface="+mj-ea"/>
                      </a:rPr>
                      <a:t> </a:t>
                    </a:r>
                    <a:fld id="{A36F8668-6139-4DD9-A260-52721D3FE21F}" type="VALUE">
                      <a:rPr lang="ja-JP" altLang="en-US" sz="1600" b="1" baseline="0">
                        <a:solidFill>
                          <a:schemeClr val="tx1"/>
                        </a:solidFill>
                        <a:latin typeface="Calibri" panose="020F0502020204030204" pitchFamily="34" charset="0"/>
                        <a:ea typeface="+mj-ea"/>
                      </a:rPr>
                      <a:pPr>
                        <a:defRPr>
                          <a:solidFill>
                            <a:schemeClr val="tx1"/>
                          </a:solidFill>
                          <a:latin typeface="Calibri" panose="020F0502020204030204" pitchFamily="34" charset="0"/>
                          <a:ea typeface="+mj-ea"/>
                        </a:defRPr>
                      </a:pPr>
                      <a:t>[値]</a:t>
                    </a:fld>
                    <a:endParaRPr lang="ja-JP" altLang="en-US" sz="1600" baseline="0">
                      <a:solidFill>
                        <a:schemeClr val="tx1"/>
                      </a:solidFill>
                      <a:latin typeface="Calibri" panose="020F0502020204030204" pitchFamily="34" charset="0"/>
                      <a:ea typeface="+mj-ea"/>
                    </a:endParaRPr>
                  </a:p>
                </c:rich>
              </c:tx>
              <c:numFmt formatCode="##&quot;億&quot;#,###&quot;万トン&quot;" sourceLinked="0"/>
              <c:spPr>
                <a:noFill/>
                <a:ln>
                  <a:noFill/>
                </a:ln>
                <a:effectLst/>
              </c:spPr>
              <c:txPr>
                <a:bodyPr rot="0" spcFirstLastPara="1" vertOverflow="ellipsis" vert="horz" wrap="square" lIns="38100" tIns="0" rIns="38100" bIns="0" anchor="ctr" anchorCtr="1">
                  <a:noAutofit/>
                </a:bodyPr>
                <a:lstStyle/>
                <a:p>
                  <a:pPr>
                    <a:defRPr sz="900" b="0" i="0" u="none" strike="noStrike" kern="1200" baseline="0">
                      <a:solidFill>
                        <a:schemeClr val="tx1"/>
                      </a:solidFill>
                      <a:latin typeface="Calibri" panose="020F0502020204030204" pitchFamily="34" charset="0"/>
                      <a:ea typeface="+mj-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3114424064422627"/>
                      <c:h val="0.13269131110155599"/>
                    </c:manualLayout>
                  </c15:layout>
                  <c15:dlblFieldTable/>
                  <c15:showDataLabelsRange val="0"/>
                </c:ext>
                <c:ext xmlns:c16="http://schemas.microsoft.com/office/drawing/2014/chart" uri="{C3380CC4-5D6E-409C-BE32-E72D297353CC}">
                  <c16:uniqueId val="{00000001-AAE1-4481-9A55-95CC2BD7A2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'リンク切公表時非表示（グラフの添え物）'!$Y$3:$Y$9</c:f>
              <c:strCache>
                <c:ptCount val="7"/>
                <c:pt idx="0">
                  <c:v>CO₂</c:v>
                </c:pt>
                <c:pt idx="1">
                  <c:v>CH₄</c:v>
                </c:pt>
                <c:pt idx="2">
                  <c:v>N₂O</c:v>
                </c:pt>
                <c:pt idx="3">
                  <c:v>HFCs</c:v>
                </c:pt>
                <c:pt idx="4">
                  <c:v>PFCs</c:v>
                </c:pt>
                <c:pt idx="5">
                  <c:v>SF₆</c:v>
                </c:pt>
                <c:pt idx="6">
                  <c:v>NF₃</c:v>
                </c:pt>
              </c:strCache>
            </c:strRef>
          </c:cat>
          <c:val>
            <c:numRef>
              <c:f>'リンク切公表時非表示（グラフの添え物）'!$CA$5</c:f>
              <c:numCache>
                <c:formatCode>##"億"#,###"万t"</c:formatCode>
                <c:ptCount val="1"/>
                <c:pt idx="0">
                  <c:v>114900</c:v>
                </c:pt>
              </c:numCache>
            </c:numRef>
          </c:val>
          <c:extLst>
            <c:ext xmlns:c16="http://schemas.microsoft.com/office/drawing/2014/chart" uri="{C3380CC4-5D6E-409C-BE32-E72D297353CC}">
              <c16:uniqueId val="{00000002-AAE1-4481-9A55-95CC2BD7A257}"/>
            </c:ext>
          </c:extLst>
        </c:ser>
        <c:ser>
          <c:idx val="0"/>
          <c:order val="1"/>
          <c:tx>
            <c:strRef>
              <c:f>'1.Total'!$BE$20</c:f>
              <c:strCache>
                <c:ptCount val="1"/>
                <c:pt idx="0">
                  <c:v>2020</c:v>
                </c:pt>
              </c:strCache>
            </c:strRef>
          </c:tx>
          <c:spPr>
            <a:ln w="6350">
              <a:solidFill>
                <a:schemeClr val="tx1">
                  <a:lumMod val="95000"/>
                  <a:lumOff val="5000"/>
                </a:schemeClr>
              </a:solidFill>
            </a:ln>
          </c:spPr>
          <c:dPt>
            <c:idx val="0"/>
            <c:bubble3D val="0"/>
            <c:spPr>
              <a:solidFill>
                <a:schemeClr val="accent1"/>
              </a:solidFill>
              <a:ln w="6350">
                <a:solidFill>
                  <a:schemeClr val="tx1">
                    <a:lumMod val="95000"/>
                    <a:lumOff val="5000"/>
                  </a:schemeClr>
                </a:solidFill>
              </a:ln>
              <a:effectLst/>
            </c:spPr>
            <c:extLst>
              <c:ext xmlns:c16="http://schemas.microsoft.com/office/drawing/2014/chart" uri="{C3380CC4-5D6E-409C-BE32-E72D297353CC}">
                <c16:uniqueId val="{00000004-AAE1-4481-9A55-95CC2BD7A257}"/>
              </c:ext>
            </c:extLst>
          </c:dPt>
          <c:dPt>
            <c:idx val="1"/>
            <c:bubble3D val="0"/>
            <c:spPr>
              <a:solidFill>
                <a:srgbClr val="F79646"/>
              </a:solidFill>
              <a:ln w="6350">
                <a:solidFill>
                  <a:schemeClr val="tx1">
                    <a:lumMod val="95000"/>
                    <a:lumOff val="5000"/>
                  </a:schemeClr>
                </a:solidFill>
              </a:ln>
              <a:effectLst/>
            </c:spPr>
            <c:extLst>
              <c:ext xmlns:c16="http://schemas.microsoft.com/office/drawing/2014/chart" uri="{C3380CC4-5D6E-409C-BE32-E72D297353CC}">
                <c16:uniqueId val="{00000006-AAE1-4481-9A55-95CC2BD7A257}"/>
              </c:ext>
            </c:extLst>
          </c:dPt>
          <c:dPt>
            <c:idx val="2"/>
            <c:bubble3D val="0"/>
            <c:spPr>
              <a:solidFill>
                <a:srgbClr val="1F497D">
                  <a:lumMod val="40000"/>
                  <a:lumOff val="60000"/>
                </a:srgbClr>
              </a:solidFill>
              <a:ln w="6350">
                <a:solidFill>
                  <a:schemeClr val="tx1">
                    <a:lumMod val="95000"/>
                    <a:lumOff val="5000"/>
                  </a:schemeClr>
                </a:solidFill>
              </a:ln>
              <a:effectLst/>
            </c:spPr>
            <c:extLst>
              <c:ext xmlns:c16="http://schemas.microsoft.com/office/drawing/2014/chart" uri="{C3380CC4-5D6E-409C-BE32-E72D297353CC}">
                <c16:uniqueId val="{00000008-AAE1-4481-9A55-95CC2BD7A257}"/>
              </c:ext>
            </c:extLst>
          </c:dPt>
          <c:dPt>
            <c:idx val="3"/>
            <c:bubble3D val="0"/>
            <c:spPr>
              <a:solidFill>
                <a:srgbClr val="9BBB59"/>
              </a:solidFill>
              <a:ln w="6350">
                <a:solidFill>
                  <a:schemeClr val="tx1">
                    <a:lumMod val="95000"/>
                    <a:lumOff val="5000"/>
                  </a:schemeClr>
                </a:solidFill>
              </a:ln>
              <a:effectLst/>
            </c:spPr>
            <c:extLst>
              <c:ext xmlns:c16="http://schemas.microsoft.com/office/drawing/2014/chart" uri="{C3380CC4-5D6E-409C-BE32-E72D297353CC}">
                <c16:uniqueId val="{0000000A-AAE1-4481-9A55-95CC2BD7A257}"/>
              </c:ext>
            </c:extLst>
          </c:dPt>
          <c:dPt>
            <c:idx val="4"/>
            <c:bubble3D val="0"/>
            <c:spPr>
              <a:solidFill>
                <a:srgbClr val="CCFFFF"/>
              </a:solidFill>
              <a:ln w="6350">
                <a:solidFill>
                  <a:schemeClr val="tx1">
                    <a:lumMod val="95000"/>
                    <a:lumOff val="5000"/>
                  </a:schemeClr>
                </a:solidFill>
              </a:ln>
              <a:effectLst/>
            </c:spPr>
            <c:extLst>
              <c:ext xmlns:c16="http://schemas.microsoft.com/office/drawing/2014/chart" uri="{C3380CC4-5D6E-409C-BE32-E72D297353CC}">
                <c16:uniqueId val="{0000000C-AAE1-4481-9A55-95CC2BD7A257}"/>
              </c:ext>
            </c:extLst>
          </c:dPt>
          <c:dPt>
            <c:idx val="5"/>
            <c:bubble3D val="0"/>
            <c:spPr>
              <a:solidFill>
                <a:srgbClr val="FFCCCC"/>
              </a:solidFill>
              <a:ln w="6350">
                <a:solidFill>
                  <a:schemeClr val="tx1">
                    <a:lumMod val="95000"/>
                    <a:lumOff val="5000"/>
                  </a:schemeClr>
                </a:solidFill>
              </a:ln>
              <a:effectLst/>
            </c:spPr>
            <c:extLst>
              <c:ext xmlns:c16="http://schemas.microsoft.com/office/drawing/2014/chart" uri="{C3380CC4-5D6E-409C-BE32-E72D297353CC}">
                <c16:uniqueId val="{0000000E-AAE1-4481-9A55-95CC2BD7A257}"/>
              </c:ext>
            </c:extLst>
          </c:dPt>
          <c:dPt>
            <c:idx val="6"/>
            <c:bubble3D val="0"/>
            <c:spPr>
              <a:solidFill>
                <a:srgbClr val="CCCCFF"/>
              </a:solidFill>
              <a:ln w="6350">
                <a:solidFill>
                  <a:schemeClr val="tx1">
                    <a:lumMod val="95000"/>
                    <a:lumOff val="5000"/>
                  </a:schemeClr>
                </a:solidFill>
              </a:ln>
              <a:effectLst/>
            </c:spPr>
            <c:extLst>
              <c:ext xmlns:c16="http://schemas.microsoft.com/office/drawing/2014/chart" uri="{C3380CC4-5D6E-409C-BE32-E72D297353CC}">
                <c16:uniqueId val="{00000010-AAE1-4481-9A55-95CC2BD7A257}"/>
              </c:ext>
            </c:extLst>
          </c:dPt>
          <c:dPt>
            <c:idx val="7"/>
            <c:bubble3D val="0"/>
            <c:spPr>
              <a:solidFill>
                <a:schemeClr val="accent2">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2-AAE1-4481-9A55-95CC2BD7A257}"/>
              </c:ext>
            </c:extLst>
          </c:dPt>
          <c:dPt>
            <c:idx val="8"/>
            <c:bubble3D val="0"/>
            <c:spPr>
              <a:solidFill>
                <a:schemeClr val="accent3">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4-AAE1-4481-9A55-95CC2BD7A257}"/>
              </c:ext>
            </c:extLst>
          </c:dPt>
          <c:dLbls>
            <c:dLbl>
              <c:idx val="0"/>
              <c:layout>
                <c:manualLayout>
                  <c:x val="0.12539628264562758"/>
                  <c:y val="9.88777038983522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AE1-4481-9A55-95CC2BD7A257}"/>
                </c:ext>
              </c:extLst>
            </c:dLbl>
            <c:dLbl>
              <c:idx val="1"/>
              <c:layout>
                <c:manualLayout>
                  <c:x val="-0.2139337201378291"/>
                  <c:y val="-3.604227092493961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6.9907833990804996E-2"/>
                      <c:h val="0.13887782744336177"/>
                    </c:manualLayout>
                  </c15:layout>
                </c:ext>
                <c:ext xmlns:c16="http://schemas.microsoft.com/office/drawing/2014/chart" uri="{C3380CC4-5D6E-409C-BE32-E72D297353CC}">
                  <c16:uniqueId val="{00000006-AAE1-4481-9A55-95CC2BD7A257}"/>
                </c:ext>
              </c:extLst>
            </c:dLbl>
            <c:dLbl>
              <c:idx val="2"/>
              <c:layout>
                <c:manualLayout>
                  <c:x val="-0.17868100146851335"/>
                  <c:y val="-0.14515358299279404"/>
                </c:manualLayout>
              </c:layout>
              <c:showLegendKey val="0"/>
              <c:showVal val="0"/>
              <c:showCatName val="1"/>
              <c:showSerName val="0"/>
              <c:showPercent val="1"/>
              <c:showBubbleSize val="0"/>
              <c:extLst>
                <c:ext xmlns:c15="http://schemas.microsoft.com/office/drawing/2012/chart" uri="{CE6537A1-D6FC-4f65-9D91-7224C49458BB}">
                  <c15:layout>
                    <c:manualLayout>
                      <c:w val="7.1210299749488906E-2"/>
                      <c:h val="0.10417182816389392"/>
                    </c:manualLayout>
                  </c15:layout>
                </c:ext>
                <c:ext xmlns:c16="http://schemas.microsoft.com/office/drawing/2014/chart" uri="{C3380CC4-5D6E-409C-BE32-E72D297353CC}">
                  <c16:uniqueId val="{00000008-AAE1-4481-9A55-95CC2BD7A257}"/>
                </c:ext>
              </c:extLst>
            </c:dLbl>
            <c:dLbl>
              <c:idx val="3"/>
              <c:layout>
                <c:manualLayout>
                  <c:x val="-8.8906222022299225E-2"/>
                  <c:y val="-0.1542671715029809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AAE1-4481-9A55-95CC2BD7A257}"/>
                </c:ext>
              </c:extLst>
            </c:dLbl>
            <c:dLbl>
              <c:idx val="4"/>
              <c:layout>
                <c:manualLayout>
                  <c:x val="-1.4834153648619812E-2"/>
                  <c:y val="-0.1735513540834447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AAE1-4481-9A55-95CC2BD7A257}"/>
                </c:ext>
              </c:extLst>
            </c:dLbl>
            <c:dLbl>
              <c:idx val="5"/>
              <c:layout>
                <c:manualLayout>
                  <c:x val="8.7869767821321276E-2"/>
                  <c:y val="-0.17016383612548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AAE1-4481-9A55-95CC2BD7A257}"/>
                </c:ext>
              </c:extLst>
            </c:dLbl>
            <c:dLbl>
              <c:idx val="6"/>
              <c:layout>
                <c:manualLayout>
                  <c:x val="0.16738340675900065"/>
                  <c:y val="-0.14594912460639331"/>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7.5124415714052623E-2"/>
                      <c:h val="0.12812477869448663"/>
                    </c:manualLayout>
                  </c15:layout>
                </c:ext>
                <c:ext xmlns:c16="http://schemas.microsoft.com/office/drawing/2014/chart" uri="{C3380CC4-5D6E-409C-BE32-E72D297353CC}">
                  <c16:uniqueId val="{00000010-AAE1-4481-9A55-95CC2BD7A257}"/>
                </c:ext>
              </c:extLst>
            </c:dLbl>
            <c:dLbl>
              <c:idx val="7"/>
              <c:delete val="1"/>
              <c:extLst>
                <c:ext xmlns:c15="http://schemas.microsoft.com/office/drawing/2012/chart" uri="{CE6537A1-D6FC-4f65-9D91-7224C49458BB}"/>
                <c:ext xmlns:c16="http://schemas.microsoft.com/office/drawing/2014/chart" uri="{C3380CC4-5D6E-409C-BE32-E72D297353CC}">
                  <c16:uniqueId val="{00000012-AAE1-4481-9A55-95CC2BD7A257}"/>
                </c:ext>
              </c:extLst>
            </c:dLbl>
            <c:dLbl>
              <c:idx val="8"/>
              <c:layout>
                <c:manualLayout>
                  <c:x val="0.3000000000000001"/>
                  <c:y val="-0.104021425503992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AAE1-4481-9A55-95CC2BD7A2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'リンク切公表時非表示（グラフの添え物）'!$Y$3:$Y$9</c:f>
              <c:strCache>
                <c:ptCount val="7"/>
                <c:pt idx="0">
                  <c:v>CO₂</c:v>
                </c:pt>
                <c:pt idx="1">
                  <c:v>CH₄</c:v>
                </c:pt>
                <c:pt idx="2">
                  <c:v>N₂O</c:v>
                </c:pt>
                <c:pt idx="3">
                  <c:v>HFCs</c:v>
                </c:pt>
                <c:pt idx="4">
                  <c:v>PFCs</c:v>
                </c:pt>
                <c:pt idx="5">
                  <c:v>SF₆</c:v>
                </c:pt>
                <c:pt idx="6">
                  <c:v>NF₃</c:v>
                </c:pt>
              </c:strCache>
            </c:strRef>
          </c:cat>
          <c:val>
            <c:numRef>
              <c:f>('1.Total'!$BE$21,'1.Total'!$BE$24:$BE$25,'1.Total'!$BE$27:$BE$30)</c:f>
              <c:numCache>
                <c:formatCode>#0.0%;[Red]\-#0.0%</c:formatCode>
                <c:ptCount val="7"/>
                <c:pt idx="0">
                  <c:v>0.90837480407290105</c:v>
                </c:pt>
                <c:pt idx="1">
                  <c:v>2.4571422448186268E-2</c:v>
                </c:pt>
                <c:pt idx="2">
                  <c:v>1.6824930971190564E-2</c:v>
                </c:pt>
                <c:pt idx="3">
                  <c:v>4.5189786752270186E-2</c:v>
                </c:pt>
                <c:pt idx="4">
                  <c:v>3.0230251556164446E-3</c:v>
                </c:pt>
                <c:pt idx="5">
                  <c:v>1.7647375716474129E-3</c:v>
                </c:pt>
                <c:pt idx="6" formatCode="#0.00%;[Red]\-#0.00%">
                  <c:v>2.5129302818808526E-4</c:v>
                </c:pt>
              </c:numCache>
            </c:numRef>
          </c:val>
          <c:extLst>
            <c:ext xmlns:c16="http://schemas.microsoft.com/office/drawing/2014/chart" uri="{C3380CC4-5D6E-409C-BE32-E72D297353CC}">
              <c16:uniqueId val="{00000015-AAE1-4481-9A55-95CC2BD7A257}"/>
            </c:ext>
          </c:extLst>
        </c:ser>
        <c:dLbls>
          <c:showLegendKey val="0"/>
          <c:showVal val="0"/>
          <c:showCatName val="0"/>
          <c:showSerName val="0"/>
          <c:showPercent val="1"/>
          <c:showBubbleSize val="0"/>
          <c:showLeaderLines val="0"/>
        </c:dLbls>
        <c:firstSliceAng val="0"/>
        <c:holeSize val="13"/>
      </c:doughnut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userShapes r:id="rId4"/>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9657791955247869"/>
          <c:y val="0.24095817656429466"/>
          <c:w val="0.58343109163857287"/>
          <c:h val="0.59788268595751548"/>
        </c:manualLayout>
      </c:layout>
      <c:doughnutChart>
        <c:varyColors val="1"/>
        <c:ser>
          <c:idx val="1"/>
          <c:order val="0"/>
          <c:tx>
            <c:strRef>
              <c:f>'リンク切公表時非表示（グラフの添え物）'!$AX$53</c:f>
              <c:strCache>
                <c:ptCount val="1"/>
                <c:pt idx="0">
                  <c:v>2013年</c:v>
                </c:pt>
              </c:strCache>
            </c:strRef>
          </c:tx>
          <c:spPr>
            <a:noFill/>
          </c:spPr>
          <c:dPt>
            <c:idx val="0"/>
            <c:bubble3D val="0"/>
            <c:spPr>
              <a:noFill/>
              <a:ln>
                <a:noFill/>
              </a:ln>
              <a:effectLst/>
            </c:spPr>
            <c:extLst>
              <c:ext xmlns:c16="http://schemas.microsoft.com/office/drawing/2014/chart" uri="{C3380CC4-5D6E-409C-BE32-E72D297353CC}">
                <c16:uniqueId val="{00000000-9454-46CF-B7D4-EEBA0F681D01}"/>
              </c:ext>
            </c:extLst>
          </c:dPt>
          <c:dLbls>
            <c:dLbl>
              <c:idx val="0"/>
              <c:layout>
                <c:manualLayout>
                  <c:x val="-2.9611501591923313E-3"/>
                  <c:y val="-0.10455691542459644"/>
                </c:manualLayout>
              </c:layout>
              <c:tx>
                <c:rich>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fld id="{CBB5B11C-B4EE-49B2-9D6D-81ABBE77164B}" type="SERIESNAME">
                      <a:rPr lang="ja-JP" altLang="en-US" sz="1300" baseline="0"/>
                      <a:pPr>
                        <a:defRPr sz="1300"/>
                      </a:pPr>
                      <a:t>[系列名]</a:t>
                    </a:fld>
                    <a:endParaRPr lang="ja-JP" altLang="en-US" sz="1300" baseline="0"/>
                  </a:p>
                  <a:p>
                    <a:pPr>
                      <a:defRPr sz="1300"/>
                    </a:pPr>
                    <a:fld id="{3015D1E3-44A1-46DB-94A0-1930BA717861}" type="VALUE">
                      <a:rPr lang="ja-JP" altLang="en-US" sz="1300" baseline="0"/>
                      <a:pPr>
                        <a:defRPr sz="13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1174827414837964"/>
                      <c:h val="0.13330089591610234"/>
                    </c:manualLayout>
                  </c15:layout>
                  <c15:dlblFieldTable/>
                  <c15:showDataLabelsRange val="0"/>
                </c:ext>
                <c:ext xmlns:c16="http://schemas.microsoft.com/office/drawing/2014/chart" uri="{C3380CC4-5D6E-409C-BE32-E72D297353CC}">
                  <c16:uniqueId val="{00000000-9454-46CF-B7D4-EEBA0F681D0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'リンク切公表時非表示（グラフの添え物）'!$AX$61</c:f>
              <c:numCache>
                <c:formatCode>#,##0"万トン"</c:formatCode>
                <c:ptCount val="1"/>
                <c:pt idx="0">
                  <c:v>330</c:v>
                </c:pt>
              </c:numCache>
            </c:numRef>
          </c:val>
          <c:extLst>
            <c:ext xmlns:c16="http://schemas.microsoft.com/office/drawing/2014/chart" uri="{C3380CC4-5D6E-409C-BE32-E72D297353CC}">
              <c16:uniqueId val="{00000001-9454-46CF-B7D4-EEBA0F681D01}"/>
            </c:ext>
          </c:extLst>
        </c:ser>
        <c:ser>
          <c:idx val="0"/>
          <c:order val="1"/>
          <c:tx>
            <c:strRef>
              <c:f>'7.F-gas'!$AX$38</c:f>
              <c:strCache>
                <c:ptCount val="1"/>
                <c:pt idx="0">
                  <c:v>2013</c:v>
                </c:pt>
              </c:strCache>
            </c:strRef>
          </c:tx>
          <c:dPt>
            <c:idx val="0"/>
            <c:bubble3D val="0"/>
            <c:spPr>
              <a:solidFill>
                <a:schemeClr val="accent5">
                  <a:shade val="50000"/>
                </a:schemeClr>
              </a:solidFill>
              <a:ln>
                <a:noFill/>
              </a:ln>
              <a:effectLst/>
            </c:spPr>
            <c:extLst>
              <c:ext xmlns:c16="http://schemas.microsoft.com/office/drawing/2014/chart" uri="{C3380CC4-5D6E-409C-BE32-E72D297353CC}">
                <c16:uniqueId val="{00000003-9454-46CF-B7D4-EEBA0F681D01}"/>
              </c:ext>
            </c:extLst>
          </c:dPt>
          <c:dPt>
            <c:idx val="1"/>
            <c:bubble3D val="0"/>
            <c:spPr>
              <a:solidFill>
                <a:schemeClr val="accent5">
                  <a:shade val="70000"/>
                </a:schemeClr>
              </a:solidFill>
              <a:ln>
                <a:noFill/>
              </a:ln>
              <a:effectLst/>
            </c:spPr>
            <c:extLst>
              <c:ext xmlns:c16="http://schemas.microsoft.com/office/drawing/2014/chart" uri="{C3380CC4-5D6E-409C-BE32-E72D297353CC}">
                <c16:uniqueId val="{00000005-9454-46CF-B7D4-EEBA0F681D01}"/>
              </c:ext>
            </c:extLst>
          </c:dPt>
          <c:dPt>
            <c:idx val="2"/>
            <c:bubble3D val="0"/>
            <c:spPr>
              <a:solidFill>
                <a:schemeClr val="accent5">
                  <a:shade val="90000"/>
                </a:schemeClr>
              </a:solidFill>
              <a:ln>
                <a:noFill/>
              </a:ln>
              <a:effectLst/>
            </c:spPr>
            <c:extLst>
              <c:ext xmlns:c16="http://schemas.microsoft.com/office/drawing/2014/chart" uri="{C3380CC4-5D6E-409C-BE32-E72D297353CC}">
                <c16:uniqueId val="{00000007-9454-46CF-B7D4-EEBA0F681D01}"/>
              </c:ext>
            </c:extLst>
          </c:dPt>
          <c:dPt>
            <c:idx val="3"/>
            <c:bubble3D val="0"/>
            <c:spPr>
              <a:solidFill>
                <a:schemeClr val="accent5">
                  <a:tint val="90000"/>
                </a:schemeClr>
              </a:solidFill>
              <a:ln>
                <a:noFill/>
              </a:ln>
              <a:effectLst/>
            </c:spPr>
            <c:extLst>
              <c:ext xmlns:c16="http://schemas.microsoft.com/office/drawing/2014/chart" uri="{C3380CC4-5D6E-409C-BE32-E72D297353CC}">
                <c16:uniqueId val="{00000009-9454-46CF-B7D4-EEBA0F681D01}"/>
              </c:ext>
            </c:extLst>
          </c:dPt>
          <c:dPt>
            <c:idx val="4"/>
            <c:bubble3D val="0"/>
            <c:spPr>
              <a:solidFill>
                <a:schemeClr val="accent5">
                  <a:tint val="70000"/>
                </a:schemeClr>
              </a:solidFill>
              <a:ln>
                <a:noFill/>
              </a:ln>
              <a:effectLst/>
            </c:spPr>
            <c:extLst>
              <c:ext xmlns:c16="http://schemas.microsoft.com/office/drawing/2014/chart" uri="{C3380CC4-5D6E-409C-BE32-E72D297353CC}">
                <c16:uniqueId val="{0000000B-9454-46CF-B7D4-EEBA0F681D01}"/>
              </c:ext>
            </c:extLst>
          </c:dPt>
          <c:dPt>
            <c:idx val="5"/>
            <c:bubble3D val="0"/>
            <c:spPr>
              <a:solidFill>
                <a:schemeClr val="accent5">
                  <a:tint val="50000"/>
                </a:schemeClr>
              </a:solidFill>
              <a:ln>
                <a:noFill/>
              </a:ln>
              <a:effectLst/>
            </c:spPr>
            <c:extLst>
              <c:ext xmlns:c16="http://schemas.microsoft.com/office/drawing/2014/chart" uri="{C3380CC4-5D6E-409C-BE32-E72D297353CC}">
                <c16:uniqueId val="{0000000C-9454-46CF-B7D4-EEBA0F681D01}"/>
              </c:ext>
            </c:extLst>
          </c:dPt>
          <c:dLbls>
            <c:dLbl>
              <c:idx val="0"/>
              <c:layout>
                <c:manualLayout>
                  <c:x val="0.1746627243422198"/>
                  <c:y val="-5.2395668311835245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7428842132775743"/>
                      <c:h val="0.12133260113846896"/>
                    </c:manualLayout>
                  </c15:layout>
                </c:ext>
                <c:ext xmlns:c16="http://schemas.microsoft.com/office/drawing/2014/chart" uri="{C3380CC4-5D6E-409C-BE32-E72D297353CC}">
                  <c16:uniqueId val="{00000003-9454-46CF-B7D4-EEBA0F681D01}"/>
                </c:ext>
              </c:extLst>
            </c:dLbl>
            <c:dLbl>
              <c:idx val="1"/>
              <c:layout>
                <c:manualLayout>
                  <c:x val="0.12767195940059245"/>
                  <c:y val="0.11285281667225217"/>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5028402160655163"/>
                      <c:h val="9.9097775739219282E-2"/>
                    </c:manualLayout>
                  </c15:layout>
                </c:ext>
                <c:ext xmlns:c16="http://schemas.microsoft.com/office/drawing/2014/chart" uri="{C3380CC4-5D6E-409C-BE32-E72D297353CC}">
                  <c16:uniqueId val="{00000005-9454-46CF-B7D4-EEBA0F681D01}"/>
                </c:ext>
              </c:extLst>
            </c:dLbl>
            <c:dLbl>
              <c:idx val="2"/>
              <c:layout>
                <c:manualLayout>
                  <c:x val="-0.18014919846663183"/>
                  <c:y val="2.2211234975696888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7165054887611081"/>
                      <c:h val="0.11470271931919497"/>
                    </c:manualLayout>
                  </c15:layout>
                </c:ext>
                <c:ext xmlns:c16="http://schemas.microsoft.com/office/drawing/2014/chart" uri="{C3380CC4-5D6E-409C-BE32-E72D297353CC}">
                  <c16:uniqueId val="{00000007-9454-46CF-B7D4-EEBA0F681D01}"/>
                </c:ext>
              </c:extLst>
            </c:dLbl>
            <c:dLbl>
              <c:idx val="3"/>
              <c:layout>
                <c:manualLayout>
                  <c:x val="-0.17609188796721995"/>
                  <c:y val="-0.11970179865073924"/>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80092350583725"/>
                      <c:h val="9.8697954540037811E-2"/>
                    </c:manualLayout>
                  </c15:layout>
                </c:ext>
                <c:ext xmlns:c16="http://schemas.microsoft.com/office/drawing/2014/chart" uri="{C3380CC4-5D6E-409C-BE32-E72D297353CC}">
                  <c16:uniqueId val="{00000009-9454-46CF-B7D4-EEBA0F681D01}"/>
                </c:ext>
              </c:extLst>
            </c:dLbl>
            <c:dLbl>
              <c:idx val="4"/>
              <c:layout>
                <c:manualLayout>
                  <c:x val="-6.4768470116745589E-3"/>
                  <c:y val="-0.1775317996477487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157649416274612"/>
                      <c:h val="9.8256302899092818E-2"/>
                    </c:manualLayout>
                  </c15:layout>
                </c:ext>
                <c:ext xmlns:c16="http://schemas.microsoft.com/office/drawing/2014/chart" uri="{C3380CC4-5D6E-409C-BE32-E72D297353CC}">
                  <c16:uniqueId val="{0000000B-9454-46CF-B7D4-EEBA0F681D01}"/>
                </c:ext>
              </c:extLst>
            </c:dLbl>
            <c:dLbl>
              <c:idx val="5"/>
              <c:layout>
                <c:manualLayout>
                  <c:x val="0.1908092655514898"/>
                  <c:y val="-0.1170267408394980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2667298309810069"/>
                      <c:h val="8.9570649427336391E-2"/>
                    </c:manualLayout>
                  </c15:layout>
                </c:ext>
                <c:ext xmlns:c16="http://schemas.microsoft.com/office/drawing/2014/chart" uri="{C3380CC4-5D6E-409C-BE32-E72D297353CC}">
                  <c16:uniqueId val="{0000000C-9454-46CF-B7D4-EEBA0F681D01}"/>
                </c:ext>
              </c:extLst>
            </c:dLbl>
            <c:dLbl>
              <c:idx val="6"/>
              <c:layout>
                <c:manualLayout>
                  <c:x val="-0.24430262135023451"/>
                  <c:y val="-0.2593413155670033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D-9454-46CF-B7D4-EEBA0F681D01}"/>
                </c:ext>
              </c:extLst>
            </c:dLbl>
            <c:dLbl>
              <c:idx val="7"/>
              <c:layout>
                <c:manualLayout>
                  <c:x val="0.1393174047597264"/>
                  <c:y val="-0.1976494462993116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E-9454-46CF-B7D4-EEBA0F681D01}"/>
                </c:ext>
              </c:extLst>
            </c:dLbl>
            <c:dLbl>
              <c:idx val="8"/>
              <c:layout>
                <c:manualLayout>
                  <c:x val="0.16894859471325335"/>
                  <c:y val="-0.1529268441120418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F-9454-46CF-B7D4-EEBA0F681D01}"/>
                </c:ext>
              </c:extLst>
            </c:dLbl>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'7.F-gas'!$AX$51:$AX$56</c:f>
              <c:numCache>
                <c:formatCode>0.0%</c:formatCode>
                <c:ptCount val="6"/>
                <c:pt idx="0">
                  <c:v>0.47340382422275951</c:v>
                </c:pt>
                <c:pt idx="1">
                  <c:v>2.3013743159812132E-2</c:v>
                </c:pt>
                <c:pt idx="2">
                  <c:v>0.46190532090621289</c:v>
                </c:pt>
                <c:pt idx="3">
                  <c:v>3.3715741855641745E-2</c:v>
                </c:pt>
                <c:pt idx="4">
                  <c:v>3.1528233060124653E-3</c:v>
                </c:pt>
                <c:pt idx="5">
                  <c:v>4.8085465495613013E-3</c:v>
                </c:pt>
              </c:numCache>
            </c:numRef>
          </c:val>
          <c:extLst>
            <c:ext xmlns:c16="http://schemas.microsoft.com/office/drawing/2014/chart" uri="{C3380CC4-5D6E-409C-BE32-E72D297353CC}">
              <c16:uniqueId val="{00000010-9454-46CF-B7D4-EEBA0F681D01}"/>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22444595769485096"/>
          <c:y val="0.26277854125135902"/>
          <c:w val="0.58830605124616842"/>
          <c:h val="0.59795094053034081"/>
        </c:manualLayout>
      </c:layout>
      <c:doughnutChart>
        <c:varyColors val="1"/>
        <c:ser>
          <c:idx val="1"/>
          <c:order val="0"/>
          <c:tx>
            <c:strRef>
              <c:f>'リンク切公表時非表示（グラフの添え物）'!$AP$53</c:f>
              <c:strCache>
                <c:ptCount val="1"/>
                <c:pt idx="0">
                  <c:v>2005年</c:v>
                </c:pt>
              </c:strCache>
            </c:strRef>
          </c:tx>
          <c:spPr>
            <a:noFill/>
          </c:spPr>
          <c:dPt>
            <c:idx val="0"/>
            <c:bubble3D val="0"/>
            <c:spPr>
              <a:noFill/>
              <a:ln>
                <a:noFill/>
              </a:ln>
              <a:effectLst/>
            </c:spPr>
            <c:extLst>
              <c:ext xmlns:c16="http://schemas.microsoft.com/office/drawing/2014/chart" uri="{C3380CC4-5D6E-409C-BE32-E72D297353CC}">
                <c16:uniqueId val="{00000000-F40A-41C6-9694-E70A760B8B55}"/>
              </c:ext>
            </c:extLst>
          </c:dPt>
          <c:dLbls>
            <c:dLbl>
              <c:idx val="0"/>
              <c:layout>
                <c:manualLayout>
                  <c:x val="-1.4654810492961839E-3"/>
                  <c:y val="-0.11239238048625952"/>
                </c:manualLayout>
              </c:layout>
              <c:tx>
                <c:rich>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fld id="{CBB5B11C-B4EE-49B2-9D6D-81ABBE77164B}" type="SERIESNAME">
                      <a:rPr lang="ja-JP" altLang="en-US" sz="1300" baseline="0"/>
                      <a:pPr>
                        <a:defRPr sz="1300"/>
                      </a:pPr>
                      <a:t>[系列名]</a:t>
                    </a:fld>
                    <a:endParaRPr lang="ja-JP" altLang="en-US" sz="1300" baseline="0"/>
                  </a:p>
                  <a:p>
                    <a:pPr>
                      <a:defRPr sz="1300"/>
                    </a:pPr>
                    <a:fld id="{3015D1E3-44A1-46DB-94A0-1930BA717861}" type="VALUE">
                      <a:rPr lang="ja-JP" altLang="en-US" sz="1300" baseline="0"/>
                      <a:pPr>
                        <a:defRPr sz="13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4415363994642596"/>
                      <c:h val="0.12905787156343973"/>
                    </c:manualLayout>
                  </c15:layout>
                  <c15:dlblFieldTable/>
                  <c15:showDataLabelsRange val="0"/>
                </c:ext>
                <c:ext xmlns:c16="http://schemas.microsoft.com/office/drawing/2014/chart" uri="{C3380CC4-5D6E-409C-BE32-E72D297353CC}">
                  <c16:uniqueId val="{00000000-F40A-41C6-9694-E70A760B8B5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'リンク切公表時非表示（グラフの添え物）'!$AP$61</c:f>
              <c:numCache>
                <c:formatCode>#,##0"万トン"</c:formatCode>
                <c:ptCount val="1"/>
                <c:pt idx="0">
                  <c:v>860</c:v>
                </c:pt>
              </c:numCache>
            </c:numRef>
          </c:val>
          <c:extLst>
            <c:ext xmlns:c16="http://schemas.microsoft.com/office/drawing/2014/chart" uri="{C3380CC4-5D6E-409C-BE32-E72D297353CC}">
              <c16:uniqueId val="{00000001-F40A-41C6-9694-E70A760B8B55}"/>
            </c:ext>
          </c:extLst>
        </c:ser>
        <c:ser>
          <c:idx val="0"/>
          <c:order val="1"/>
          <c:tx>
            <c:strRef>
              <c:f>'7.F-gas'!$AP$38</c:f>
              <c:strCache>
                <c:ptCount val="1"/>
                <c:pt idx="0">
                  <c:v>2005</c:v>
                </c:pt>
              </c:strCache>
            </c:strRef>
          </c:tx>
          <c:dPt>
            <c:idx val="0"/>
            <c:bubble3D val="0"/>
            <c:spPr>
              <a:solidFill>
                <a:schemeClr val="accent5">
                  <a:shade val="50000"/>
                </a:schemeClr>
              </a:solidFill>
              <a:ln>
                <a:noFill/>
              </a:ln>
              <a:effectLst/>
            </c:spPr>
            <c:extLst>
              <c:ext xmlns:c16="http://schemas.microsoft.com/office/drawing/2014/chart" uri="{C3380CC4-5D6E-409C-BE32-E72D297353CC}">
                <c16:uniqueId val="{00000003-F40A-41C6-9694-E70A760B8B55}"/>
              </c:ext>
            </c:extLst>
          </c:dPt>
          <c:dPt>
            <c:idx val="1"/>
            <c:bubble3D val="0"/>
            <c:spPr>
              <a:solidFill>
                <a:schemeClr val="accent5">
                  <a:shade val="70000"/>
                </a:schemeClr>
              </a:solidFill>
              <a:ln>
                <a:noFill/>
              </a:ln>
              <a:effectLst/>
            </c:spPr>
            <c:extLst>
              <c:ext xmlns:c16="http://schemas.microsoft.com/office/drawing/2014/chart" uri="{C3380CC4-5D6E-409C-BE32-E72D297353CC}">
                <c16:uniqueId val="{00000005-F40A-41C6-9694-E70A760B8B55}"/>
              </c:ext>
            </c:extLst>
          </c:dPt>
          <c:dPt>
            <c:idx val="2"/>
            <c:bubble3D val="0"/>
            <c:spPr>
              <a:solidFill>
                <a:schemeClr val="accent5">
                  <a:shade val="90000"/>
                </a:schemeClr>
              </a:solidFill>
              <a:ln>
                <a:noFill/>
              </a:ln>
              <a:effectLst/>
            </c:spPr>
            <c:extLst>
              <c:ext xmlns:c16="http://schemas.microsoft.com/office/drawing/2014/chart" uri="{C3380CC4-5D6E-409C-BE32-E72D297353CC}">
                <c16:uniqueId val="{00000007-F40A-41C6-9694-E70A760B8B55}"/>
              </c:ext>
            </c:extLst>
          </c:dPt>
          <c:dPt>
            <c:idx val="3"/>
            <c:bubble3D val="0"/>
            <c:spPr>
              <a:solidFill>
                <a:schemeClr val="accent5">
                  <a:tint val="90000"/>
                </a:schemeClr>
              </a:solidFill>
              <a:ln>
                <a:noFill/>
              </a:ln>
              <a:effectLst/>
            </c:spPr>
            <c:extLst>
              <c:ext xmlns:c16="http://schemas.microsoft.com/office/drawing/2014/chart" uri="{C3380CC4-5D6E-409C-BE32-E72D297353CC}">
                <c16:uniqueId val="{00000009-F40A-41C6-9694-E70A760B8B55}"/>
              </c:ext>
            </c:extLst>
          </c:dPt>
          <c:dPt>
            <c:idx val="4"/>
            <c:bubble3D val="0"/>
            <c:spPr>
              <a:solidFill>
                <a:schemeClr val="accent5">
                  <a:tint val="70000"/>
                </a:schemeClr>
              </a:solidFill>
              <a:ln>
                <a:noFill/>
              </a:ln>
              <a:effectLst/>
            </c:spPr>
            <c:extLst>
              <c:ext xmlns:c16="http://schemas.microsoft.com/office/drawing/2014/chart" uri="{C3380CC4-5D6E-409C-BE32-E72D297353CC}">
                <c16:uniqueId val="{0000000A-F40A-41C6-9694-E70A760B8B55}"/>
              </c:ext>
            </c:extLst>
          </c:dPt>
          <c:dPt>
            <c:idx val="5"/>
            <c:bubble3D val="0"/>
            <c:spPr>
              <a:solidFill>
                <a:schemeClr val="accent5">
                  <a:tint val="50000"/>
                </a:schemeClr>
              </a:solidFill>
              <a:ln>
                <a:noFill/>
              </a:ln>
              <a:effectLst/>
            </c:spPr>
            <c:extLst>
              <c:ext xmlns:c16="http://schemas.microsoft.com/office/drawing/2014/chart" uri="{C3380CC4-5D6E-409C-BE32-E72D297353CC}">
                <c16:uniqueId val="{0000000B-F40A-41C6-9694-E70A760B8B55}"/>
              </c:ext>
            </c:extLst>
          </c:dPt>
          <c:dLbls>
            <c:dLbl>
              <c:idx val="0"/>
              <c:layout>
                <c:manualLayout>
                  <c:x val="0.17427134567223335"/>
                  <c:y val="-3.061992728776535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619414125335138"/>
                      <c:h val="0.10302164578537464"/>
                    </c:manualLayout>
                  </c15:layout>
                </c:ext>
                <c:ext xmlns:c16="http://schemas.microsoft.com/office/drawing/2014/chart" uri="{C3380CC4-5D6E-409C-BE32-E72D297353CC}">
                  <c16:uniqueId val="{00000003-F40A-41C6-9694-E70A760B8B55}"/>
                </c:ext>
              </c:extLst>
            </c:dLbl>
            <c:dLbl>
              <c:idx val="1"/>
              <c:layout>
                <c:manualLayout>
                  <c:x val="-0.16575533975160617"/>
                  <c:y val="9.157534195321544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387031510182193"/>
                      <c:h val="9.9385559801686993E-2"/>
                    </c:manualLayout>
                  </c15:layout>
                </c:ext>
                <c:ext xmlns:c16="http://schemas.microsoft.com/office/drawing/2014/chart" uri="{C3380CC4-5D6E-409C-BE32-E72D297353CC}">
                  <c16:uniqueId val="{00000005-F40A-41C6-9694-E70A760B8B55}"/>
                </c:ext>
              </c:extLst>
            </c:dLbl>
            <c:dLbl>
              <c:idx val="2"/>
              <c:layout>
                <c:manualLayout>
                  <c:x val="-0.20347225532168653"/>
                  <c:y val="3.402374861637134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188013155051091"/>
                      <c:h val="0.10302306853977025"/>
                    </c:manualLayout>
                  </c15:layout>
                </c:ext>
                <c:ext xmlns:c16="http://schemas.microsoft.com/office/drawing/2014/chart" uri="{C3380CC4-5D6E-409C-BE32-E72D297353CC}">
                  <c16:uniqueId val="{00000007-F40A-41C6-9694-E70A760B8B55}"/>
                </c:ext>
              </c:extLst>
            </c:dLbl>
            <c:dLbl>
              <c:idx val="3"/>
              <c:layout>
                <c:manualLayout>
                  <c:x val="-0.21998321122623557"/>
                  <c:y val="-0.1421897186076356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897200644998832"/>
                      <c:h val="0.10162307821450013"/>
                    </c:manualLayout>
                  </c15:layout>
                </c:ext>
                <c:ext xmlns:c16="http://schemas.microsoft.com/office/drawing/2014/chart" uri="{C3380CC4-5D6E-409C-BE32-E72D297353CC}">
                  <c16:uniqueId val="{00000009-F40A-41C6-9694-E70A760B8B55}"/>
                </c:ext>
              </c:extLst>
            </c:dLbl>
            <c:dLbl>
              <c:idx val="4"/>
              <c:layout>
                <c:manualLayout>
                  <c:x val="-3.4480754828840041E-3"/>
                  <c:y val="-0.1920366302346691"/>
                </c:manualLayout>
              </c:layout>
              <c:numFmt formatCode="0.0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1982579198765893"/>
                      <c:h val="8.5289383501550312E-2"/>
                    </c:manualLayout>
                  </c15:layout>
                </c:ext>
                <c:ext xmlns:c16="http://schemas.microsoft.com/office/drawing/2014/chart" uri="{C3380CC4-5D6E-409C-BE32-E72D297353CC}">
                  <c16:uniqueId val="{0000000A-F40A-41C6-9694-E70A760B8B55}"/>
                </c:ext>
              </c:extLst>
            </c:dLbl>
            <c:dLbl>
              <c:idx val="5"/>
              <c:layout>
                <c:manualLayout>
                  <c:x val="0.15751597969589978"/>
                  <c:y val="-0.1167387766019503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720234041687257"/>
                      <c:h val="9.138896872121885E-2"/>
                    </c:manualLayout>
                  </c15:layout>
                </c:ext>
                <c:ext xmlns:c16="http://schemas.microsoft.com/office/drawing/2014/chart" uri="{C3380CC4-5D6E-409C-BE32-E72D297353CC}">
                  <c16:uniqueId val="{0000000B-F40A-41C6-9694-E70A760B8B55}"/>
                </c:ext>
              </c:extLst>
            </c:dLbl>
            <c:dLbl>
              <c:idx val="6"/>
              <c:layout>
                <c:manualLayout>
                  <c:x val="-0.24430262135023451"/>
                  <c:y val="-0.25934131556700335"/>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C-F40A-41C6-9694-E70A760B8B55}"/>
                </c:ext>
              </c:extLst>
            </c:dLbl>
            <c:dLbl>
              <c:idx val="7"/>
              <c:layout>
                <c:manualLayout>
                  <c:x val="0.1393174047597264"/>
                  <c:y val="-0.19764944629931169"/>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D-F40A-41C6-9694-E70A760B8B55}"/>
                </c:ext>
              </c:extLst>
            </c:dLbl>
            <c:dLbl>
              <c:idx val="8"/>
              <c:layout>
                <c:manualLayout>
                  <c:x val="0.16894859471325335"/>
                  <c:y val="-0.15292684411204183"/>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E-F40A-41C6-9694-E70A760B8B55}"/>
                </c:ext>
              </c:extLst>
            </c:dLbl>
            <c:dLbl>
              <c:idx val="9"/>
              <c:delete val="1"/>
              <c:extLst>
                <c:ext xmlns:c15="http://schemas.microsoft.com/office/drawing/2012/chart" uri="{CE6537A1-D6FC-4f65-9D91-7224C49458BB}"/>
                <c:ext xmlns:c16="http://schemas.microsoft.com/office/drawing/2014/chart" uri="{C3380CC4-5D6E-409C-BE32-E72D297353CC}">
                  <c16:uniqueId val="{0000000F-F40A-41C6-9694-E70A760B8B5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'7.F-gas'!$AP$51:$AP$56</c:f>
              <c:numCache>
                <c:formatCode>0.0%</c:formatCode>
                <c:ptCount val="6"/>
                <c:pt idx="0">
                  <c:v>0.53188390663117868</c:v>
                </c:pt>
                <c:pt idx="1">
                  <c:v>1.7600731648108929E-2</c:v>
                </c:pt>
                <c:pt idx="2">
                  <c:v>0.32585696652005186</c:v>
                </c:pt>
                <c:pt idx="3">
                  <c:v>0.12047520678316823</c:v>
                </c:pt>
                <c:pt idx="4">
                  <c:v>3.3443104059921844E-5</c:v>
                </c:pt>
                <c:pt idx="5">
                  <c:v>4.1497453134323624E-3</c:v>
                </c:pt>
              </c:numCache>
            </c:numRef>
          </c:val>
          <c:extLst>
            <c:ext xmlns:c16="http://schemas.microsoft.com/office/drawing/2014/chart" uri="{C3380CC4-5D6E-409C-BE32-E72D297353CC}">
              <c16:uniqueId val="{00000010-F40A-41C6-9694-E70A760B8B55}"/>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0195095486111111"/>
          <c:y val="0.22102105655814669"/>
          <c:w val="0.61215874565972217"/>
          <c:h val="0.58054410043347959"/>
        </c:manualLayout>
      </c:layout>
      <c:doughnutChart>
        <c:varyColors val="1"/>
        <c:ser>
          <c:idx val="1"/>
          <c:order val="0"/>
          <c:tx>
            <c:strRef>
              <c:f>'リンク切公表時非表示（グラフの添え物）'!$CA$53:$CA$54</c:f>
              <c:strCache>
                <c:ptCount val="2"/>
                <c:pt idx="0">
                  <c:v>2020年</c:v>
                </c:pt>
                <c:pt idx="1">
                  <c:v>（速報値）</c:v>
                </c:pt>
              </c:strCache>
            </c:strRef>
          </c:tx>
          <c:spPr>
            <a:noFill/>
          </c:spPr>
          <c:dPt>
            <c:idx val="0"/>
            <c:bubble3D val="0"/>
            <c:spPr>
              <a:noFill/>
              <a:ln>
                <a:noFill/>
              </a:ln>
              <a:effectLst/>
            </c:spPr>
            <c:extLst>
              <c:ext xmlns:c16="http://schemas.microsoft.com/office/drawing/2014/chart" uri="{C3380CC4-5D6E-409C-BE32-E72D297353CC}">
                <c16:uniqueId val="{00000000-EF11-4970-887B-EDDB2F762188}"/>
              </c:ext>
            </c:extLst>
          </c:dPt>
          <c:dLbls>
            <c:dLbl>
              <c:idx val="0"/>
              <c:layout>
                <c:manualLayout>
                  <c:x val="3.0861501870218509E-3"/>
                  <c:y val="-0.11635840032713979"/>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fld id="{CBB5B11C-B4EE-49B2-9D6D-81ABBE77164B}" type="SERIESNAME">
                      <a:rPr lang="ja-JP" altLang="en-US" sz="1300" baseline="0"/>
                      <a:pPr>
                        <a:defRPr/>
                      </a:pPr>
                      <a:t>[系列名]</a:t>
                    </a:fld>
                    <a:endParaRPr lang="ja-JP" altLang="en-US" sz="1300" baseline="0"/>
                  </a:p>
                  <a:p>
                    <a:pPr>
                      <a:defRPr/>
                    </a:pPr>
                    <a:fld id="{3015D1E3-44A1-46DB-94A0-1930BA717861}" type="VALUE">
                      <a:rPr lang="ja-JP" altLang="en-US" sz="1300"/>
                      <a:pPr>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9067746116995126"/>
                      <c:h val="0.12646473317852946"/>
                    </c:manualLayout>
                  </c15:layout>
                  <c15:dlblFieldTable/>
                  <c15:showDataLabelsRange val="0"/>
                </c:ext>
                <c:ext xmlns:c16="http://schemas.microsoft.com/office/drawing/2014/chart" uri="{C3380CC4-5D6E-409C-BE32-E72D297353CC}">
                  <c16:uniqueId val="{00000000-EF11-4970-887B-EDDB2F76218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'リンク切公表時非表示（グラフの添え物）'!$CA$64</c:f>
              <c:numCache>
                <c:formatCode>#,##0"万トン"</c:formatCode>
                <c:ptCount val="1"/>
                <c:pt idx="0">
                  <c:v>200</c:v>
                </c:pt>
              </c:numCache>
            </c:numRef>
          </c:val>
          <c:extLst>
            <c:ext xmlns:c16="http://schemas.microsoft.com/office/drawing/2014/chart" uri="{C3380CC4-5D6E-409C-BE32-E72D297353CC}">
              <c16:uniqueId val="{00000001-EF11-4970-887B-EDDB2F762188}"/>
            </c:ext>
          </c:extLst>
        </c:ser>
        <c:ser>
          <c:idx val="0"/>
          <c:order val="1"/>
          <c:tx>
            <c:strRef>
              <c:f>'7.F-gas'!$BE$38</c:f>
              <c:strCache>
                <c:ptCount val="1"/>
                <c:pt idx="0">
                  <c:v>2020</c:v>
                </c:pt>
              </c:strCache>
            </c:strRef>
          </c:tx>
          <c:dPt>
            <c:idx val="0"/>
            <c:bubble3D val="0"/>
            <c:spPr>
              <a:solidFill>
                <a:schemeClr val="accent2">
                  <a:shade val="50000"/>
                </a:schemeClr>
              </a:solidFill>
              <a:ln>
                <a:noFill/>
              </a:ln>
              <a:effectLst/>
            </c:spPr>
            <c:extLst>
              <c:ext xmlns:c16="http://schemas.microsoft.com/office/drawing/2014/chart" uri="{C3380CC4-5D6E-409C-BE32-E72D297353CC}">
                <c16:uniqueId val="{00000003-EF11-4970-887B-EDDB2F762188}"/>
              </c:ext>
            </c:extLst>
          </c:dPt>
          <c:dPt>
            <c:idx val="1"/>
            <c:bubble3D val="0"/>
            <c:spPr>
              <a:solidFill>
                <a:schemeClr val="accent2">
                  <a:shade val="70000"/>
                </a:schemeClr>
              </a:solidFill>
              <a:ln>
                <a:noFill/>
              </a:ln>
              <a:effectLst/>
            </c:spPr>
            <c:extLst>
              <c:ext xmlns:c16="http://schemas.microsoft.com/office/drawing/2014/chart" uri="{C3380CC4-5D6E-409C-BE32-E72D297353CC}">
                <c16:uniqueId val="{00000005-EF11-4970-887B-EDDB2F762188}"/>
              </c:ext>
            </c:extLst>
          </c:dPt>
          <c:dPt>
            <c:idx val="2"/>
            <c:bubble3D val="0"/>
            <c:spPr>
              <a:solidFill>
                <a:schemeClr val="accent2">
                  <a:shade val="90000"/>
                </a:schemeClr>
              </a:solidFill>
              <a:ln>
                <a:noFill/>
              </a:ln>
              <a:effectLst/>
            </c:spPr>
            <c:extLst>
              <c:ext xmlns:c16="http://schemas.microsoft.com/office/drawing/2014/chart" uri="{C3380CC4-5D6E-409C-BE32-E72D297353CC}">
                <c16:uniqueId val="{00000007-EF11-4970-887B-EDDB2F762188}"/>
              </c:ext>
            </c:extLst>
          </c:dPt>
          <c:dPt>
            <c:idx val="3"/>
            <c:bubble3D val="0"/>
            <c:spPr>
              <a:solidFill>
                <a:schemeClr val="accent2">
                  <a:tint val="90000"/>
                </a:schemeClr>
              </a:solidFill>
              <a:ln>
                <a:noFill/>
              </a:ln>
              <a:effectLst/>
            </c:spPr>
            <c:extLst>
              <c:ext xmlns:c16="http://schemas.microsoft.com/office/drawing/2014/chart" uri="{C3380CC4-5D6E-409C-BE32-E72D297353CC}">
                <c16:uniqueId val="{00000009-EF11-4970-887B-EDDB2F762188}"/>
              </c:ext>
            </c:extLst>
          </c:dPt>
          <c:dPt>
            <c:idx val="4"/>
            <c:bubble3D val="0"/>
            <c:spPr>
              <a:solidFill>
                <a:schemeClr val="accent2">
                  <a:tint val="70000"/>
                </a:schemeClr>
              </a:solidFill>
              <a:ln>
                <a:noFill/>
              </a:ln>
              <a:effectLst/>
            </c:spPr>
            <c:extLst>
              <c:ext xmlns:c16="http://schemas.microsoft.com/office/drawing/2014/chart" uri="{C3380CC4-5D6E-409C-BE32-E72D297353CC}">
                <c16:uniqueId val="{0000000B-EF11-4970-887B-EDDB2F762188}"/>
              </c:ext>
            </c:extLst>
          </c:dPt>
          <c:dPt>
            <c:idx val="5"/>
            <c:bubble3D val="0"/>
            <c:spPr>
              <a:solidFill>
                <a:schemeClr val="accent2">
                  <a:tint val="50000"/>
                </a:schemeClr>
              </a:solidFill>
              <a:ln>
                <a:noFill/>
              </a:ln>
              <a:effectLst/>
            </c:spPr>
            <c:extLst>
              <c:ext xmlns:c16="http://schemas.microsoft.com/office/drawing/2014/chart" uri="{C3380CC4-5D6E-409C-BE32-E72D297353CC}">
                <c16:uniqueId val="{0000000D-EF11-4970-887B-EDDB2F762188}"/>
              </c:ext>
            </c:extLst>
          </c:dPt>
          <c:dLbls>
            <c:dLbl>
              <c:idx val="0"/>
              <c:layout>
                <c:manualLayout>
                  <c:x val="0.15643804140721401"/>
                  <c:y val="-4.804796261576756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59826054774239"/>
                      <c:h val="0.10302160750667165"/>
                    </c:manualLayout>
                  </c15:layout>
                </c:ext>
                <c:ext xmlns:c16="http://schemas.microsoft.com/office/drawing/2014/chart" uri="{C3380CC4-5D6E-409C-BE32-E72D297353CC}">
                  <c16:uniqueId val="{00000003-EF11-4970-887B-EDDB2F762188}"/>
                </c:ext>
              </c:extLst>
            </c:dLbl>
            <c:dLbl>
              <c:idx val="1"/>
              <c:layout>
                <c:manualLayout>
                  <c:x val="-0.16782958168593093"/>
                  <c:y val="0.1111909840422209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252368441942692"/>
                      <c:h val="8.6020371298109369E-2"/>
                    </c:manualLayout>
                  </c15:layout>
                </c:ext>
                <c:ext xmlns:c16="http://schemas.microsoft.com/office/drawing/2014/chart" uri="{C3380CC4-5D6E-409C-BE32-E72D297353CC}">
                  <c16:uniqueId val="{00000005-EF11-4970-887B-EDDB2F762188}"/>
                </c:ext>
              </c:extLst>
            </c:dLbl>
            <c:dLbl>
              <c:idx val="2"/>
              <c:layout>
                <c:manualLayout>
                  <c:x val="-0.17926554949273993"/>
                  <c:y val="1.332255048763355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13823895341248"/>
                      <c:h val="0.12107572185161489"/>
                    </c:manualLayout>
                  </c15:layout>
                </c:ext>
                <c:ext xmlns:c16="http://schemas.microsoft.com/office/drawing/2014/chart" uri="{C3380CC4-5D6E-409C-BE32-E72D297353CC}">
                  <c16:uniqueId val="{00000007-EF11-4970-887B-EDDB2F762188}"/>
                </c:ext>
              </c:extLst>
            </c:dLbl>
            <c:dLbl>
              <c:idx val="3"/>
              <c:layout>
                <c:manualLayout>
                  <c:x val="-0.22789370510238319"/>
                  <c:y val="-0.1373253916818972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757771644021257"/>
                      <c:h val="9.6214115582299115E-2"/>
                    </c:manualLayout>
                  </c15:layout>
                </c:ext>
                <c:ext xmlns:c16="http://schemas.microsoft.com/office/drawing/2014/chart" uri="{C3380CC4-5D6E-409C-BE32-E72D297353CC}">
                  <c16:uniqueId val="{00000009-EF11-4970-887B-EDDB2F762188}"/>
                </c:ext>
              </c:extLst>
            </c:dLbl>
            <c:dLbl>
              <c:idx val="4"/>
              <c:layout>
                <c:manualLayout>
                  <c:x val="-0.12681842630306697"/>
                  <c:y val="-0.1311427179709931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2970484826054773"/>
                      <c:h val="9.8914746477660756E-2"/>
                    </c:manualLayout>
                  </c15:layout>
                </c:ext>
                <c:ext xmlns:c16="http://schemas.microsoft.com/office/drawing/2014/chart" uri="{C3380CC4-5D6E-409C-BE32-E72D297353CC}">
                  <c16:uniqueId val="{0000000B-EF11-4970-887B-EDDB2F762188}"/>
                </c:ext>
              </c:extLst>
            </c:dLbl>
            <c:dLbl>
              <c:idx val="5"/>
              <c:layout>
                <c:manualLayout>
                  <c:x val="-3.1249887510257138E-3"/>
                  <c:y val="-0.189715635403815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955557315395092"/>
                      <c:h val="8.6954098198371979E-2"/>
                    </c:manualLayout>
                  </c15:layout>
                </c:ext>
                <c:ext xmlns:c16="http://schemas.microsoft.com/office/drawing/2014/chart" uri="{C3380CC4-5D6E-409C-BE32-E72D297353CC}">
                  <c16:uniqueId val="{0000000D-EF11-4970-887B-EDDB2F762188}"/>
                </c:ext>
              </c:extLst>
            </c:dLbl>
            <c:dLbl>
              <c:idx val="6"/>
              <c:layout>
                <c:manualLayout>
                  <c:x val="-0.24430262135023451"/>
                  <c:y val="-0.25934131556700335"/>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E-EF11-4970-887B-EDDB2F762188}"/>
                </c:ext>
              </c:extLst>
            </c:dLbl>
            <c:dLbl>
              <c:idx val="7"/>
              <c:layout>
                <c:manualLayout>
                  <c:x val="0.1393174047597264"/>
                  <c:y val="-0.19764944629931169"/>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F-EF11-4970-887B-EDDB2F762188}"/>
                </c:ext>
              </c:extLst>
            </c:dLbl>
            <c:dLbl>
              <c:idx val="8"/>
              <c:layout>
                <c:manualLayout>
                  <c:x val="0.16894859471325335"/>
                  <c:y val="-0.15292684411204183"/>
                </c:manualLayout>
              </c:layout>
              <c:numFmt formatCode="0.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10-EF11-4970-887B-EDDB2F762188}"/>
                </c:ext>
              </c:extLst>
            </c:dLbl>
            <c:dLbl>
              <c:idx val="9"/>
              <c:delete val="1"/>
              <c:extLst>
                <c:ext xmlns:c15="http://schemas.microsoft.com/office/drawing/2012/chart" uri="{CE6537A1-D6FC-4f65-9D91-7224C49458BB}"/>
                <c:ext xmlns:c16="http://schemas.microsoft.com/office/drawing/2014/chart" uri="{C3380CC4-5D6E-409C-BE32-E72D297353CC}">
                  <c16:uniqueId val="{00000011-EF11-4970-887B-EDDB2F7621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'7.F-gas'!$BE$58:$BE$63</c:f>
              <c:numCache>
                <c:formatCode>0.0%</c:formatCode>
                <c:ptCount val="6"/>
                <c:pt idx="0">
                  <c:v>0.38672002782870213</c:v>
                </c:pt>
                <c:pt idx="1">
                  <c:v>0.28165755939172304</c:v>
                </c:pt>
                <c:pt idx="2">
                  <c:v>0.14613117306202389</c:v>
                </c:pt>
                <c:pt idx="3">
                  <c:v>9.1418303083118158E-2</c:v>
                </c:pt>
                <c:pt idx="4">
                  <c:v>6.8421295273353708E-2</c:v>
                </c:pt>
                <c:pt idx="5">
                  <c:v>2.5651641361079003E-2</c:v>
                </c:pt>
              </c:numCache>
            </c:numRef>
          </c:val>
          <c:extLst>
            <c:ext xmlns:c16="http://schemas.microsoft.com/office/drawing/2014/chart" uri="{C3380CC4-5D6E-409C-BE32-E72D297353CC}">
              <c16:uniqueId val="{00000012-EF11-4970-887B-EDDB2F762188}"/>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0195095486111111"/>
          <c:y val="0.22102105655814669"/>
          <c:w val="0.61215874565972217"/>
          <c:h val="0.58054410043347959"/>
        </c:manualLayout>
      </c:layout>
      <c:doughnutChart>
        <c:varyColors val="1"/>
        <c:ser>
          <c:idx val="1"/>
          <c:order val="0"/>
          <c:tx>
            <c:strRef>
              <c:f>'リンク切公表時非表示（グラフの添え物）'!$AX$53</c:f>
              <c:strCache>
                <c:ptCount val="1"/>
                <c:pt idx="0">
                  <c:v>2013年</c:v>
                </c:pt>
              </c:strCache>
            </c:strRef>
          </c:tx>
          <c:spPr>
            <a:noFill/>
          </c:spPr>
          <c:dPt>
            <c:idx val="0"/>
            <c:bubble3D val="0"/>
            <c:spPr>
              <a:noFill/>
              <a:ln>
                <a:noFill/>
              </a:ln>
              <a:effectLst/>
            </c:spPr>
            <c:extLst>
              <c:ext xmlns:c16="http://schemas.microsoft.com/office/drawing/2014/chart" uri="{C3380CC4-5D6E-409C-BE32-E72D297353CC}">
                <c16:uniqueId val="{00000000-273C-4DB9-BC3A-C0EF8312982C}"/>
              </c:ext>
            </c:extLst>
          </c:dPt>
          <c:dLbls>
            <c:dLbl>
              <c:idx val="0"/>
              <c:layout>
                <c:manualLayout>
                  <c:x val="5.4921868628826313E-3"/>
                  <c:y val="-0.11635849397145574"/>
                </c:manualLayout>
              </c:layout>
              <c:tx>
                <c:rich>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fld id="{CBB5B11C-B4EE-49B2-9D6D-81ABBE77164B}" type="SERIESNAME">
                      <a:rPr lang="ja-JP" altLang="en-US" sz="1300" baseline="0"/>
                      <a:pPr>
                        <a:defRPr sz="1300"/>
                      </a:pPr>
                      <a:t>[系列名]</a:t>
                    </a:fld>
                    <a:endParaRPr lang="ja-JP" altLang="en-US" sz="1300" baseline="0"/>
                  </a:p>
                  <a:p>
                    <a:pPr>
                      <a:defRPr sz="1300"/>
                    </a:pPr>
                    <a:fld id="{3015D1E3-44A1-46DB-94A0-1930BA717861}" type="VALUE">
                      <a:rPr lang="ja-JP" altLang="en-US" sz="1300" baseline="0"/>
                      <a:pPr>
                        <a:defRPr sz="13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9067746116995126"/>
                      <c:h val="0.12646473317852946"/>
                    </c:manualLayout>
                  </c15:layout>
                  <c15:dlblFieldTable/>
                  <c15:showDataLabelsRange val="0"/>
                </c:ext>
                <c:ext xmlns:c16="http://schemas.microsoft.com/office/drawing/2014/chart" uri="{C3380CC4-5D6E-409C-BE32-E72D297353CC}">
                  <c16:uniqueId val="{00000000-273C-4DB9-BC3A-C0EF8312982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'リンク切公表時非表示（グラフの添え物）'!$AX$64</c:f>
              <c:numCache>
                <c:formatCode>#,##0"万トン"</c:formatCode>
                <c:ptCount val="1"/>
                <c:pt idx="0">
                  <c:v>210</c:v>
                </c:pt>
              </c:numCache>
            </c:numRef>
          </c:val>
          <c:extLst>
            <c:ext xmlns:c16="http://schemas.microsoft.com/office/drawing/2014/chart" uri="{C3380CC4-5D6E-409C-BE32-E72D297353CC}">
              <c16:uniqueId val="{00000001-273C-4DB9-BC3A-C0EF8312982C}"/>
            </c:ext>
          </c:extLst>
        </c:ser>
        <c:ser>
          <c:idx val="0"/>
          <c:order val="1"/>
          <c:tx>
            <c:strRef>
              <c:f>'7.F-gas'!$AX$38</c:f>
              <c:strCache>
                <c:ptCount val="1"/>
                <c:pt idx="0">
                  <c:v>2013</c:v>
                </c:pt>
              </c:strCache>
            </c:strRef>
          </c:tx>
          <c:dPt>
            <c:idx val="0"/>
            <c:bubble3D val="0"/>
            <c:spPr>
              <a:solidFill>
                <a:schemeClr val="accent2">
                  <a:shade val="50000"/>
                </a:schemeClr>
              </a:solidFill>
              <a:ln>
                <a:noFill/>
              </a:ln>
              <a:effectLst/>
            </c:spPr>
            <c:extLst>
              <c:ext xmlns:c16="http://schemas.microsoft.com/office/drawing/2014/chart" uri="{C3380CC4-5D6E-409C-BE32-E72D297353CC}">
                <c16:uniqueId val="{00000003-273C-4DB9-BC3A-C0EF8312982C}"/>
              </c:ext>
            </c:extLst>
          </c:dPt>
          <c:dPt>
            <c:idx val="1"/>
            <c:bubble3D val="0"/>
            <c:spPr>
              <a:solidFill>
                <a:schemeClr val="accent2">
                  <a:shade val="70000"/>
                </a:schemeClr>
              </a:solidFill>
              <a:ln>
                <a:noFill/>
              </a:ln>
              <a:effectLst/>
            </c:spPr>
            <c:extLst>
              <c:ext xmlns:c16="http://schemas.microsoft.com/office/drawing/2014/chart" uri="{C3380CC4-5D6E-409C-BE32-E72D297353CC}">
                <c16:uniqueId val="{00000005-273C-4DB9-BC3A-C0EF8312982C}"/>
              </c:ext>
            </c:extLst>
          </c:dPt>
          <c:dPt>
            <c:idx val="2"/>
            <c:bubble3D val="0"/>
            <c:spPr>
              <a:solidFill>
                <a:schemeClr val="accent2">
                  <a:shade val="90000"/>
                </a:schemeClr>
              </a:solidFill>
              <a:ln>
                <a:noFill/>
              </a:ln>
              <a:effectLst/>
            </c:spPr>
            <c:extLst>
              <c:ext xmlns:c16="http://schemas.microsoft.com/office/drawing/2014/chart" uri="{C3380CC4-5D6E-409C-BE32-E72D297353CC}">
                <c16:uniqueId val="{00000007-273C-4DB9-BC3A-C0EF8312982C}"/>
              </c:ext>
            </c:extLst>
          </c:dPt>
          <c:dPt>
            <c:idx val="3"/>
            <c:bubble3D val="0"/>
            <c:spPr>
              <a:solidFill>
                <a:schemeClr val="accent2">
                  <a:tint val="90000"/>
                </a:schemeClr>
              </a:solidFill>
              <a:ln>
                <a:noFill/>
              </a:ln>
              <a:effectLst/>
            </c:spPr>
            <c:extLst>
              <c:ext xmlns:c16="http://schemas.microsoft.com/office/drawing/2014/chart" uri="{C3380CC4-5D6E-409C-BE32-E72D297353CC}">
                <c16:uniqueId val="{00000009-273C-4DB9-BC3A-C0EF8312982C}"/>
              </c:ext>
            </c:extLst>
          </c:dPt>
          <c:dPt>
            <c:idx val="4"/>
            <c:bubble3D val="0"/>
            <c:spPr>
              <a:solidFill>
                <a:schemeClr val="accent2">
                  <a:tint val="70000"/>
                </a:schemeClr>
              </a:solidFill>
              <a:ln>
                <a:noFill/>
              </a:ln>
              <a:effectLst/>
            </c:spPr>
            <c:extLst>
              <c:ext xmlns:c16="http://schemas.microsoft.com/office/drawing/2014/chart" uri="{C3380CC4-5D6E-409C-BE32-E72D297353CC}">
                <c16:uniqueId val="{0000000B-273C-4DB9-BC3A-C0EF8312982C}"/>
              </c:ext>
            </c:extLst>
          </c:dPt>
          <c:dPt>
            <c:idx val="5"/>
            <c:bubble3D val="0"/>
            <c:spPr>
              <a:solidFill>
                <a:schemeClr val="accent2">
                  <a:tint val="50000"/>
                </a:schemeClr>
              </a:solidFill>
              <a:ln>
                <a:noFill/>
              </a:ln>
              <a:effectLst/>
            </c:spPr>
            <c:extLst>
              <c:ext xmlns:c16="http://schemas.microsoft.com/office/drawing/2014/chart" uri="{C3380CC4-5D6E-409C-BE32-E72D297353CC}">
                <c16:uniqueId val="{0000000D-273C-4DB9-BC3A-C0EF8312982C}"/>
              </c:ext>
            </c:extLst>
          </c:dPt>
          <c:dLbls>
            <c:dLbl>
              <c:idx val="0"/>
              <c:layout>
                <c:manualLayout>
                  <c:x val="0.15987306185898131"/>
                  <c:y val="-0.1128164264143611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59826054774239"/>
                      <c:h val="0.10302160750667165"/>
                    </c:manualLayout>
                  </c15:layout>
                </c:ext>
                <c:ext xmlns:c16="http://schemas.microsoft.com/office/drawing/2014/chart" uri="{C3380CC4-5D6E-409C-BE32-E72D297353CC}">
                  <c16:uniqueId val="{00000003-273C-4DB9-BC3A-C0EF8312982C}"/>
                </c:ext>
              </c:extLst>
            </c:dLbl>
            <c:dLbl>
              <c:idx val="1"/>
              <c:layout>
                <c:manualLayout>
                  <c:x val="-0.21885571744404644"/>
                  <c:y val="9.8550661425004918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422657399421644"/>
                      <c:h val="0.1530089242159029"/>
                    </c:manualLayout>
                  </c15:layout>
                </c:ext>
                <c:ext xmlns:c16="http://schemas.microsoft.com/office/drawing/2014/chart" uri="{C3380CC4-5D6E-409C-BE32-E72D297353CC}">
                  <c16:uniqueId val="{00000005-273C-4DB9-BC3A-C0EF8312982C}"/>
                </c:ext>
              </c:extLst>
            </c:dLbl>
            <c:dLbl>
              <c:idx val="2"/>
              <c:layout>
                <c:manualLayout>
                  <c:x val="-0.18287470512093684"/>
                  <c:y val="7.3539556371775394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41641722895845"/>
                      <c:h val="0.18276128439840456"/>
                    </c:manualLayout>
                  </c15:layout>
                </c:ext>
                <c:ext xmlns:c16="http://schemas.microsoft.com/office/drawing/2014/chart" uri="{C3380CC4-5D6E-409C-BE32-E72D297353CC}">
                  <c16:uniqueId val="{00000007-273C-4DB9-BC3A-C0EF8312982C}"/>
                </c:ext>
              </c:extLst>
            </c:dLbl>
            <c:dLbl>
              <c:idx val="3"/>
              <c:layout>
                <c:manualLayout>
                  <c:x val="-0.17977183567727609"/>
                  <c:y val="-0.1285131854572584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238989637305701"/>
                      <c:h val="0.10796384401274067"/>
                    </c:manualLayout>
                  </c15:layout>
                </c:ext>
                <c:ext xmlns:c16="http://schemas.microsoft.com/office/drawing/2014/chart" uri="{C3380CC4-5D6E-409C-BE32-E72D297353CC}">
                  <c16:uniqueId val="{00000009-273C-4DB9-BC3A-C0EF8312982C}"/>
                </c:ext>
              </c:extLst>
            </c:dLbl>
            <c:dLbl>
              <c:idx val="4"/>
              <c:layout>
                <c:manualLayout>
                  <c:x val="-0.12922446336047372"/>
                  <c:y val="-0.1517046687135929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2970484826054773"/>
                      <c:h val="9.8914746477660756E-2"/>
                    </c:manualLayout>
                  </c15:layout>
                </c:ext>
                <c:ext xmlns:c16="http://schemas.microsoft.com/office/drawing/2014/chart" uri="{C3380CC4-5D6E-409C-BE32-E72D297353CC}">
                  <c16:uniqueId val="{0000000B-273C-4DB9-BC3A-C0EF8312982C}"/>
                </c:ext>
              </c:extLst>
            </c:dLbl>
            <c:dLbl>
              <c:idx val="5"/>
              <c:layout>
                <c:manualLayout>
                  <c:x val="6.5448802714021453E-2"/>
                  <c:y val="-0.1750287239232115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4151529602759878"/>
                      <c:h val="0.1045784957961491"/>
                    </c:manualLayout>
                  </c15:layout>
                </c:ext>
                <c:ext xmlns:c16="http://schemas.microsoft.com/office/drawing/2014/chart" uri="{C3380CC4-5D6E-409C-BE32-E72D297353CC}">
                  <c16:uniqueId val="{0000000D-273C-4DB9-BC3A-C0EF8312982C}"/>
                </c:ext>
              </c:extLst>
            </c:dLbl>
            <c:dLbl>
              <c:idx val="6"/>
              <c:layout>
                <c:manualLayout>
                  <c:x val="-0.24430262135023451"/>
                  <c:y val="-0.25934131556700335"/>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E-273C-4DB9-BC3A-C0EF8312982C}"/>
                </c:ext>
              </c:extLst>
            </c:dLbl>
            <c:dLbl>
              <c:idx val="7"/>
              <c:layout>
                <c:manualLayout>
                  <c:x val="0.1393174047597264"/>
                  <c:y val="-0.19764944629931169"/>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F-273C-4DB9-BC3A-C0EF8312982C}"/>
                </c:ext>
              </c:extLst>
            </c:dLbl>
            <c:dLbl>
              <c:idx val="8"/>
              <c:layout>
                <c:manualLayout>
                  <c:x val="0.16894859471325335"/>
                  <c:y val="-0.15292684411204183"/>
                </c:manualLayout>
              </c:layout>
              <c:numFmt formatCode="0.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10-273C-4DB9-BC3A-C0EF8312982C}"/>
                </c:ext>
              </c:extLst>
            </c:dLbl>
            <c:dLbl>
              <c:idx val="9"/>
              <c:delete val="1"/>
              <c:extLst>
                <c:ext xmlns:c15="http://schemas.microsoft.com/office/drawing/2012/chart" uri="{CE6537A1-D6FC-4f65-9D91-7224C49458BB}"/>
                <c:ext xmlns:c16="http://schemas.microsoft.com/office/drawing/2014/chart" uri="{C3380CC4-5D6E-409C-BE32-E72D297353CC}">
                  <c16:uniqueId val="{00000011-273C-4DB9-BC3A-C0EF8312982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'7.F-gas'!$AX$58:$AX$63</c:f>
              <c:numCache>
                <c:formatCode>0.0%</c:formatCode>
                <c:ptCount val="6"/>
                <c:pt idx="0">
                  <c:v>0.39937388513670086</c:v>
                </c:pt>
                <c:pt idx="1">
                  <c:v>0.30971936370645381</c:v>
                </c:pt>
                <c:pt idx="2">
                  <c:v>7.6906367371061754E-2</c:v>
                </c:pt>
                <c:pt idx="3">
                  <c:v>8.744210764980434E-2</c:v>
                </c:pt>
                <c:pt idx="4">
                  <c:v>8.1842716821661998E-2</c:v>
                </c:pt>
                <c:pt idx="5">
                  <c:v>4.4715559314317338E-2</c:v>
                </c:pt>
              </c:numCache>
            </c:numRef>
          </c:val>
          <c:extLst>
            <c:ext xmlns:c16="http://schemas.microsoft.com/office/drawing/2014/chart" uri="{C3380CC4-5D6E-409C-BE32-E72D297353CC}">
              <c16:uniqueId val="{00000012-273C-4DB9-BC3A-C0EF8312982C}"/>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0195095486111111"/>
          <c:y val="0.22102105655814669"/>
          <c:w val="0.61215874565972217"/>
          <c:h val="0.58054410043347959"/>
        </c:manualLayout>
      </c:layout>
      <c:doughnutChart>
        <c:varyColors val="1"/>
        <c:ser>
          <c:idx val="1"/>
          <c:order val="0"/>
          <c:tx>
            <c:strRef>
              <c:f>'リンク切公表時非表示（グラフの添え物）'!$AP$53</c:f>
              <c:strCache>
                <c:ptCount val="1"/>
                <c:pt idx="0">
                  <c:v>2005年</c:v>
                </c:pt>
              </c:strCache>
            </c:strRef>
          </c:tx>
          <c:spPr>
            <a:noFill/>
          </c:spPr>
          <c:dPt>
            <c:idx val="0"/>
            <c:bubble3D val="0"/>
            <c:spPr>
              <a:noFill/>
              <a:ln>
                <a:noFill/>
              </a:ln>
              <a:effectLst/>
            </c:spPr>
            <c:extLst>
              <c:ext xmlns:c16="http://schemas.microsoft.com/office/drawing/2014/chart" uri="{C3380CC4-5D6E-409C-BE32-E72D297353CC}">
                <c16:uniqueId val="{00000000-11F2-4F80-BB55-A95126D0B7BE}"/>
              </c:ext>
            </c:extLst>
          </c:dPt>
          <c:dLbls>
            <c:dLbl>
              <c:idx val="0"/>
              <c:layout>
                <c:manualLayout>
                  <c:x val="7.8772394655256209E-3"/>
                  <c:y val="-0.10404837049343681"/>
                </c:manualLayout>
              </c:layout>
              <c:tx>
                <c:rich>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fld id="{CBB5B11C-B4EE-49B2-9D6D-81ABBE77164B}" type="SERIESNAME">
                      <a:rPr lang="ja-JP" altLang="en-US" sz="1300" baseline="0"/>
                      <a:pPr>
                        <a:defRPr sz="1300"/>
                      </a:pPr>
                      <a:t>[系列名]</a:t>
                    </a:fld>
                    <a:endParaRPr lang="ja-JP" altLang="en-US" sz="1300" baseline="0"/>
                  </a:p>
                  <a:p>
                    <a:pPr>
                      <a:defRPr sz="1300"/>
                    </a:pPr>
                    <a:fld id="{3015D1E3-44A1-46DB-94A0-1930BA717861}" type="VALUE">
                      <a:rPr lang="ja-JP" altLang="en-US" sz="1300" baseline="0"/>
                      <a:pPr>
                        <a:defRPr sz="13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9067746116995126"/>
                      <c:h val="0.12646473317852946"/>
                    </c:manualLayout>
                  </c15:layout>
                  <c15:dlblFieldTable/>
                  <c15:showDataLabelsRange val="0"/>
                </c:ext>
                <c:ext xmlns:c16="http://schemas.microsoft.com/office/drawing/2014/chart" uri="{C3380CC4-5D6E-409C-BE32-E72D297353CC}">
                  <c16:uniqueId val="{00000000-11F2-4F80-BB55-A95126D0B7B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'リンク切公表時非表示（グラフの添え物）'!$AP$64</c:f>
              <c:numCache>
                <c:formatCode>#,##0"万トン"</c:formatCode>
                <c:ptCount val="1"/>
                <c:pt idx="0">
                  <c:v>500</c:v>
                </c:pt>
              </c:numCache>
            </c:numRef>
          </c:val>
          <c:extLst>
            <c:ext xmlns:c16="http://schemas.microsoft.com/office/drawing/2014/chart" uri="{C3380CC4-5D6E-409C-BE32-E72D297353CC}">
              <c16:uniqueId val="{00000001-11F2-4F80-BB55-A95126D0B7BE}"/>
            </c:ext>
          </c:extLst>
        </c:ser>
        <c:ser>
          <c:idx val="0"/>
          <c:order val="1"/>
          <c:tx>
            <c:strRef>
              <c:f>'7.F-gas'!$AP$38</c:f>
              <c:strCache>
                <c:ptCount val="1"/>
                <c:pt idx="0">
                  <c:v>2005</c:v>
                </c:pt>
              </c:strCache>
            </c:strRef>
          </c:tx>
          <c:dPt>
            <c:idx val="0"/>
            <c:bubble3D val="0"/>
            <c:spPr>
              <a:solidFill>
                <a:schemeClr val="accent2">
                  <a:shade val="50000"/>
                </a:schemeClr>
              </a:solidFill>
              <a:ln>
                <a:noFill/>
              </a:ln>
              <a:effectLst/>
            </c:spPr>
            <c:extLst>
              <c:ext xmlns:c16="http://schemas.microsoft.com/office/drawing/2014/chart" uri="{C3380CC4-5D6E-409C-BE32-E72D297353CC}">
                <c16:uniqueId val="{00000003-11F2-4F80-BB55-A95126D0B7BE}"/>
              </c:ext>
            </c:extLst>
          </c:dPt>
          <c:dPt>
            <c:idx val="1"/>
            <c:bubble3D val="0"/>
            <c:spPr>
              <a:solidFill>
                <a:schemeClr val="accent2">
                  <a:shade val="70000"/>
                </a:schemeClr>
              </a:solidFill>
              <a:ln>
                <a:noFill/>
              </a:ln>
              <a:effectLst/>
            </c:spPr>
            <c:extLst>
              <c:ext xmlns:c16="http://schemas.microsoft.com/office/drawing/2014/chart" uri="{C3380CC4-5D6E-409C-BE32-E72D297353CC}">
                <c16:uniqueId val="{00000005-11F2-4F80-BB55-A95126D0B7BE}"/>
              </c:ext>
            </c:extLst>
          </c:dPt>
          <c:dPt>
            <c:idx val="2"/>
            <c:bubble3D val="0"/>
            <c:spPr>
              <a:solidFill>
                <a:schemeClr val="accent2">
                  <a:shade val="90000"/>
                </a:schemeClr>
              </a:solidFill>
              <a:ln>
                <a:noFill/>
              </a:ln>
              <a:effectLst/>
            </c:spPr>
            <c:extLst>
              <c:ext xmlns:c16="http://schemas.microsoft.com/office/drawing/2014/chart" uri="{C3380CC4-5D6E-409C-BE32-E72D297353CC}">
                <c16:uniqueId val="{00000007-11F2-4F80-BB55-A95126D0B7BE}"/>
              </c:ext>
            </c:extLst>
          </c:dPt>
          <c:dPt>
            <c:idx val="3"/>
            <c:bubble3D val="0"/>
            <c:spPr>
              <a:solidFill>
                <a:schemeClr val="accent2">
                  <a:tint val="90000"/>
                </a:schemeClr>
              </a:solidFill>
              <a:ln>
                <a:noFill/>
              </a:ln>
              <a:effectLst/>
            </c:spPr>
            <c:extLst>
              <c:ext xmlns:c16="http://schemas.microsoft.com/office/drawing/2014/chart" uri="{C3380CC4-5D6E-409C-BE32-E72D297353CC}">
                <c16:uniqueId val="{00000009-11F2-4F80-BB55-A95126D0B7BE}"/>
              </c:ext>
            </c:extLst>
          </c:dPt>
          <c:dPt>
            <c:idx val="4"/>
            <c:bubble3D val="0"/>
            <c:spPr>
              <a:solidFill>
                <a:schemeClr val="accent2">
                  <a:tint val="70000"/>
                </a:schemeClr>
              </a:solidFill>
              <a:ln>
                <a:noFill/>
              </a:ln>
              <a:effectLst/>
            </c:spPr>
            <c:extLst>
              <c:ext xmlns:c16="http://schemas.microsoft.com/office/drawing/2014/chart" uri="{C3380CC4-5D6E-409C-BE32-E72D297353CC}">
                <c16:uniqueId val="{0000000B-11F2-4F80-BB55-A95126D0B7BE}"/>
              </c:ext>
            </c:extLst>
          </c:dPt>
          <c:dPt>
            <c:idx val="5"/>
            <c:bubble3D val="0"/>
            <c:spPr>
              <a:solidFill>
                <a:schemeClr val="accent2">
                  <a:tint val="50000"/>
                </a:schemeClr>
              </a:solidFill>
              <a:ln>
                <a:noFill/>
              </a:ln>
              <a:effectLst/>
            </c:spPr>
            <c:extLst>
              <c:ext xmlns:c16="http://schemas.microsoft.com/office/drawing/2014/chart" uri="{C3380CC4-5D6E-409C-BE32-E72D297353CC}">
                <c16:uniqueId val="{0000000D-11F2-4F80-BB55-A95126D0B7BE}"/>
              </c:ext>
            </c:extLst>
          </c:dPt>
          <c:dLbls>
            <c:dLbl>
              <c:idx val="0"/>
              <c:layout>
                <c:manualLayout>
                  <c:x val="0.18046570720114288"/>
                  <c:y val="-0.1329224210810742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59826054774239"/>
                      <c:h val="0.10302160750667165"/>
                    </c:manualLayout>
                  </c15:layout>
                </c:ext>
                <c:ext xmlns:c16="http://schemas.microsoft.com/office/drawing/2014/chart" uri="{C3380CC4-5D6E-409C-BE32-E72D297353CC}">
                  <c16:uniqueId val="{00000003-11F2-4F80-BB55-A95126D0B7BE}"/>
                </c:ext>
              </c:extLst>
            </c:dLbl>
            <c:dLbl>
              <c:idx val="1"/>
              <c:layout>
                <c:manualLayout>
                  <c:x val="0.13399889473070459"/>
                  <c:y val="-2.106938972421007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120327321952776"/>
                      <c:h val="0.15300887903605601"/>
                    </c:manualLayout>
                  </c15:layout>
                </c:ext>
                <c:ext xmlns:c16="http://schemas.microsoft.com/office/drawing/2014/chart" uri="{C3380CC4-5D6E-409C-BE32-E72D297353CC}">
                  <c16:uniqueId val="{00000005-11F2-4F80-BB55-A95126D0B7BE}"/>
                </c:ext>
              </c:extLst>
            </c:dLbl>
            <c:dLbl>
              <c:idx val="2"/>
              <c:layout>
                <c:manualLayout>
                  <c:x val="0.20333969458419912"/>
                  <c:y val="0.1202410040948197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597803637341078"/>
                      <c:h val="9.5884138537339708E-2"/>
                    </c:manualLayout>
                  </c15:layout>
                </c:ext>
                <c:ext xmlns:c16="http://schemas.microsoft.com/office/drawing/2014/chart" uri="{C3380CC4-5D6E-409C-BE32-E72D297353CC}">
                  <c16:uniqueId val="{00000007-11F2-4F80-BB55-A95126D0B7BE}"/>
                </c:ext>
              </c:extLst>
            </c:dLbl>
            <c:dLbl>
              <c:idx val="3"/>
              <c:layout>
                <c:manualLayout>
                  <c:x val="-0.1746305863417138"/>
                  <c:y val="0.1347985562995509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238989637305701"/>
                      <c:h val="0.10796384401274067"/>
                    </c:manualLayout>
                  </c15:layout>
                </c:ext>
                <c:ext xmlns:c16="http://schemas.microsoft.com/office/drawing/2014/chart" uri="{C3380CC4-5D6E-409C-BE32-E72D297353CC}">
                  <c16:uniqueId val="{00000009-11F2-4F80-BB55-A95126D0B7BE}"/>
                </c:ext>
              </c:extLst>
            </c:dLbl>
            <c:dLbl>
              <c:idx val="4"/>
              <c:layout>
                <c:manualLayout>
                  <c:x val="-0.17816058853054953"/>
                  <c:y val="-0.1225289746034298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2970484826054773"/>
                      <c:h val="9.8914746477660756E-2"/>
                    </c:manualLayout>
                  </c15:layout>
                </c:ext>
                <c:ext xmlns:c16="http://schemas.microsoft.com/office/drawing/2014/chart" uri="{C3380CC4-5D6E-409C-BE32-E72D297353CC}">
                  <c16:uniqueId val="{0000000B-11F2-4F80-BB55-A95126D0B7BE}"/>
                </c:ext>
              </c:extLst>
            </c:dLbl>
            <c:dLbl>
              <c:idx val="5"/>
              <c:layout>
                <c:manualLayout>
                  <c:x val="-7.878379817174265E-2"/>
                  <c:y val="-0.1750287735903238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4151529602759878"/>
                      <c:h val="0.1045784957961491"/>
                    </c:manualLayout>
                  </c15:layout>
                </c:ext>
                <c:ext xmlns:c16="http://schemas.microsoft.com/office/drawing/2014/chart" uri="{C3380CC4-5D6E-409C-BE32-E72D297353CC}">
                  <c16:uniqueId val="{0000000D-11F2-4F80-BB55-A95126D0B7BE}"/>
                </c:ext>
              </c:extLst>
            </c:dLbl>
            <c:dLbl>
              <c:idx val="6"/>
              <c:layout>
                <c:manualLayout>
                  <c:x val="-0.24430262135023451"/>
                  <c:y val="-0.25934131556700335"/>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E-11F2-4F80-BB55-A95126D0B7BE}"/>
                </c:ext>
              </c:extLst>
            </c:dLbl>
            <c:dLbl>
              <c:idx val="7"/>
              <c:layout>
                <c:manualLayout>
                  <c:x val="0.1393174047597264"/>
                  <c:y val="-0.19764944629931169"/>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F-11F2-4F80-BB55-A95126D0B7BE}"/>
                </c:ext>
              </c:extLst>
            </c:dLbl>
            <c:dLbl>
              <c:idx val="8"/>
              <c:layout>
                <c:manualLayout>
                  <c:x val="0.16894859471325335"/>
                  <c:y val="-0.15292684411204183"/>
                </c:manualLayout>
              </c:layout>
              <c:numFmt formatCode="0.0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10-11F2-4F80-BB55-A95126D0B7BE}"/>
                </c:ext>
              </c:extLst>
            </c:dLbl>
            <c:dLbl>
              <c:idx val="9"/>
              <c:delete val="1"/>
              <c:extLst>
                <c:ext xmlns:c15="http://schemas.microsoft.com/office/drawing/2012/chart" uri="{CE6537A1-D6FC-4f65-9D91-7224C49458BB}"/>
                <c:ext xmlns:c16="http://schemas.microsoft.com/office/drawing/2014/chart" uri="{C3380CC4-5D6E-409C-BE32-E72D297353CC}">
                  <c16:uniqueId val="{00000011-11F2-4F80-BB55-A95126D0B7B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'7.F-gas'!$AP$58:$AP$63</c:f>
              <c:numCache>
                <c:formatCode>0.0%</c:formatCode>
                <c:ptCount val="6"/>
                <c:pt idx="0">
                  <c:v>0.16741994640757032</c:v>
                </c:pt>
                <c:pt idx="1">
                  <c:v>0.17890494362386625</c:v>
                </c:pt>
                <c:pt idx="2">
                  <c:v>0.21960781027192114</c:v>
                </c:pt>
                <c:pt idx="3">
                  <c:v>0.10745364120444681</c:v>
                </c:pt>
                <c:pt idx="4">
                  <c:v>0.1415778574392757</c:v>
                </c:pt>
                <c:pt idx="5">
                  <c:v>0.18503580105291986</c:v>
                </c:pt>
              </c:numCache>
            </c:numRef>
          </c:val>
          <c:extLst>
            <c:ext xmlns:c16="http://schemas.microsoft.com/office/drawing/2014/chart" uri="{C3380CC4-5D6E-409C-BE32-E72D297353CC}">
              <c16:uniqueId val="{00000012-11F2-4F80-BB55-A95126D0B7BE}"/>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216793790248196"/>
          <c:y val="0.14373442747586779"/>
          <c:w val="0.57976574959611593"/>
          <c:h val="0.60932984187802641"/>
        </c:manualLayout>
      </c:layout>
      <c:doughnutChart>
        <c:varyColors val="1"/>
        <c:ser>
          <c:idx val="1"/>
          <c:order val="0"/>
          <c:tx>
            <c:strRef>
              <c:f>'リンク切公表時非表示（グラフの添え物）'!$CA$53:$CA$54</c:f>
              <c:strCache>
                <c:ptCount val="2"/>
                <c:pt idx="0">
                  <c:v>2020年</c:v>
                </c:pt>
                <c:pt idx="1">
                  <c:v>（速報値）</c:v>
                </c:pt>
              </c:strCache>
            </c:strRef>
          </c:tx>
          <c:dPt>
            <c:idx val="0"/>
            <c:bubble3D val="0"/>
            <c:spPr>
              <a:noFill/>
              <a:ln>
                <a:noFill/>
              </a:ln>
              <a:effectLst/>
            </c:spPr>
            <c:extLst>
              <c:ext xmlns:c16="http://schemas.microsoft.com/office/drawing/2014/chart" uri="{C3380CC4-5D6E-409C-BE32-E72D297353CC}">
                <c16:uniqueId val="{00000000-1F52-48A8-B8D1-64A4B42A1650}"/>
              </c:ext>
            </c:extLst>
          </c:dPt>
          <c:dLbls>
            <c:dLbl>
              <c:idx val="0"/>
              <c:layout>
                <c:manualLayout>
                  <c:x val="-1.9179099304853105E-3"/>
                  <c:y val="-0.10939634262834699"/>
                </c:manualLayout>
              </c:layout>
              <c:tx>
                <c:rich>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fld id="{CBB5B11C-B4EE-49B2-9D6D-81ABBE77164B}" type="SERIESNAME">
                      <a:rPr lang="ja-JP" altLang="en-US" sz="1300" baseline="0"/>
                      <a:pPr>
                        <a:defRPr sz="1300"/>
                      </a:pPr>
                      <a:t>[系列名]</a:t>
                    </a:fld>
                    <a:endParaRPr lang="ja-JP" altLang="en-US" sz="1300" baseline="0"/>
                  </a:p>
                  <a:p>
                    <a:pPr>
                      <a:defRPr sz="1300"/>
                    </a:pPr>
                    <a:fld id="{3015D1E3-44A1-46DB-94A0-1930BA717861}" type="VALUE">
                      <a:rPr lang="ja-JP" altLang="en-US" sz="1300" baseline="0"/>
                      <a:pPr>
                        <a:defRPr sz="13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9996988976789989"/>
                      <c:h val="0.14226281660843074"/>
                    </c:manualLayout>
                  </c15:layout>
                  <c15:dlblFieldTable/>
                  <c15:showDataLabelsRange val="0"/>
                </c:ext>
                <c:ext xmlns:c16="http://schemas.microsoft.com/office/drawing/2014/chart" uri="{C3380CC4-5D6E-409C-BE32-E72D297353CC}">
                  <c16:uniqueId val="{00000000-1F52-48A8-B8D1-64A4B42A165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'リンク切公表時非表示（グラフの添え物）'!$CA$67</c:f>
              <c:numCache>
                <c:formatCode>#,##0"万トン"</c:formatCode>
                <c:ptCount val="1"/>
                <c:pt idx="0">
                  <c:v>28.9</c:v>
                </c:pt>
              </c:numCache>
            </c:numRef>
          </c:val>
          <c:extLst>
            <c:ext xmlns:c16="http://schemas.microsoft.com/office/drawing/2014/chart" uri="{C3380CC4-5D6E-409C-BE32-E72D297353CC}">
              <c16:uniqueId val="{00000001-1F52-48A8-B8D1-64A4B42A1650}"/>
            </c:ext>
          </c:extLst>
        </c:ser>
        <c:ser>
          <c:idx val="0"/>
          <c:order val="1"/>
          <c:tx>
            <c:strRef>
              <c:f>'7.F-gas'!$BE$38</c:f>
              <c:strCache>
                <c:ptCount val="1"/>
                <c:pt idx="0">
                  <c:v>2020</c:v>
                </c:pt>
              </c:strCache>
            </c:strRef>
          </c:tx>
          <c:dPt>
            <c:idx val="0"/>
            <c:bubble3D val="0"/>
            <c:spPr>
              <a:solidFill>
                <a:schemeClr val="accent4">
                  <a:shade val="65000"/>
                </a:schemeClr>
              </a:solidFill>
              <a:ln>
                <a:noFill/>
              </a:ln>
              <a:effectLst/>
            </c:spPr>
            <c:extLst>
              <c:ext xmlns:c16="http://schemas.microsoft.com/office/drawing/2014/chart" uri="{C3380CC4-5D6E-409C-BE32-E72D297353CC}">
                <c16:uniqueId val="{00000003-1F52-48A8-B8D1-64A4B42A1650}"/>
              </c:ext>
            </c:extLst>
          </c:dPt>
          <c:dPt>
            <c:idx val="1"/>
            <c:bubble3D val="0"/>
            <c:spPr>
              <a:solidFill>
                <a:schemeClr val="accent4"/>
              </a:solidFill>
              <a:ln>
                <a:noFill/>
              </a:ln>
              <a:effectLst/>
            </c:spPr>
            <c:extLst>
              <c:ext xmlns:c16="http://schemas.microsoft.com/office/drawing/2014/chart" uri="{C3380CC4-5D6E-409C-BE32-E72D297353CC}">
                <c16:uniqueId val="{00000005-1F52-48A8-B8D1-64A4B42A1650}"/>
              </c:ext>
            </c:extLst>
          </c:dPt>
          <c:dPt>
            <c:idx val="2"/>
            <c:bubble3D val="0"/>
            <c:spPr>
              <a:solidFill>
                <a:schemeClr val="accent4">
                  <a:tint val="65000"/>
                </a:schemeClr>
              </a:solidFill>
              <a:ln>
                <a:noFill/>
              </a:ln>
              <a:effectLst/>
            </c:spPr>
            <c:extLst>
              <c:ext xmlns:c16="http://schemas.microsoft.com/office/drawing/2014/chart" uri="{C3380CC4-5D6E-409C-BE32-E72D297353CC}">
                <c16:uniqueId val="{00000007-1F52-48A8-B8D1-64A4B42A1650}"/>
              </c:ext>
            </c:extLst>
          </c:dPt>
          <c:dLbls>
            <c:dLbl>
              <c:idx val="0"/>
              <c:layout>
                <c:manualLayout>
                  <c:x val="0.13293073868217756"/>
                  <c:y val="0.108471351478056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931634294226765"/>
                      <c:h val="0.1191199458393026"/>
                    </c:manualLayout>
                  </c15:layout>
                </c:ext>
                <c:ext xmlns:c16="http://schemas.microsoft.com/office/drawing/2014/chart" uri="{C3380CC4-5D6E-409C-BE32-E72D297353CC}">
                  <c16:uniqueId val="{00000003-1F52-48A8-B8D1-64A4B42A1650}"/>
                </c:ext>
              </c:extLst>
            </c:dLbl>
            <c:dLbl>
              <c:idx val="1"/>
              <c:layout>
                <c:manualLayout>
                  <c:x val="-0.19256677244052522"/>
                  <c:y val="-8.061465816776954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363921989723371"/>
                      <c:h val="0.11455764078898908"/>
                    </c:manualLayout>
                  </c15:layout>
                </c:ext>
                <c:ext xmlns:c16="http://schemas.microsoft.com/office/drawing/2014/chart" uri="{C3380CC4-5D6E-409C-BE32-E72D297353CC}">
                  <c16:uniqueId val="{00000005-1F52-48A8-B8D1-64A4B42A1650}"/>
                </c:ext>
              </c:extLst>
            </c:dLbl>
            <c:dLbl>
              <c:idx val="2"/>
              <c:layout>
                <c:manualLayout>
                  <c:x val="-1.3460166564530814E-2"/>
                  <c:y val="-0.1495544061649217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49040535941769"/>
                      <c:h val="9.2893123621029472E-2"/>
                    </c:manualLayout>
                  </c15:layout>
                </c:ext>
                <c:ext xmlns:c16="http://schemas.microsoft.com/office/drawing/2014/chart" uri="{C3380CC4-5D6E-409C-BE32-E72D297353CC}">
                  <c16:uniqueId val="{00000007-1F52-48A8-B8D1-64A4B42A1650}"/>
                </c:ext>
              </c:extLst>
            </c:dLbl>
            <c:dLbl>
              <c:idx val="3"/>
              <c:layout>
                <c:manualLayout>
                  <c:x val="-8.3790184604984122E-2"/>
                  <c:y val="-0.1604510822204794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8-1F52-48A8-B8D1-64A4B42A1650}"/>
                </c:ext>
              </c:extLst>
            </c:dLbl>
            <c:dLbl>
              <c:idx val="4"/>
              <c:layout>
                <c:manualLayout>
                  <c:x val="8.5569536729545675E-2"/>
                  <c:y val="-0.1902982176459441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9-1F52-48A8-B8D1-64A4B42A1650}"/>
                </c:ext>
              </c:extLst>
            </c:dLbl>
            <c:dLbl>
              <c:idx val="5"/>
              <c:delete val="1"/>
              <c:extLst>
                <c:ext xmlns:c15="http://schemas.microsoft.com/office/drawing/2012/chart" uri="{CE6537A1-D6FC-4f65-9D91-7224C49458BB}"/>
                <c:ext xmlns:c16="http://schemas.microsoft.com/office/drawing/2014/chart" uri="{C3380CC4-5D6E-409C-BE32-E72D297353CC}">
                  <c16:uniqueId val="{0000000A-1F52-48A8-B8D1-64A4B42A1650}"/>
                </c:ext>
              </c:extLst>
            </c:dLbl>
            <c:dLbl>
              <c:idx val="6"/>
              <c:layout>
                <c:manualLayout>
                  <c:x val="-0.24430262135023451"/>
                  <c:y val="-0.25934131556700335"/>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B-1F52-48A8-B8D1-64A4B42A1650}"/>
                </c:ext>
              </c:extLst>
            </c:dLbl>
            <c:dLbl>
              <c:idx val="7"/>
              <c:layout>
                <c:manualLayout>
                  <c:x val="0.1393174047597264"/>
                  <c:y val="-0.19764944629931169"/>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C-1F52-48A8-B8D1-64A4B42A1650}"/>
                </c:ext>
              </c:extLst>
            </c:dLbl>
            <c:dLbl>
              <c:idx val="8"/>
              <c:layout>
                <c:manualLayout>
                  <c:x val="0.16894859471325335"/>
                  <c:y val="-0.15292684411204183"/>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D-1F52-48A8-B8D1-64A4B42A1650}"/>
                </c:ext>
              </c:extLst>
            </c:dLbl>
            <c:dLbl>
              <c:idx val="9"/>
              <c:delete val="1"/>
              <c:extLst>
                <c:ext xmlns:c15="http://schemas.microsoft.com/office/drawing/2012/chart" uri="{CE6537A1-D6FC-4f65-9D91-7224C49458BB}"/>
                <c:ext xmlns:c16="http://schemas.microsoft.com/office/drawing/2014/chart" uri="{C3380CC4-5D6E-409C-BE32-E72D297353CC}">
                  <c16:uniqueId val="{0000000E-1F52-48A8-B8D1-64A4B42A165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'7.F-gas'!$BE$65:$BE$67</c:f>
              <c:numCache>
                <c:formatCode>0.0%</c:formatCode>
                <c:ptCount val="3"/>
                <c:pt idx="0">
                  <c:v>0.88194914688622039</c:v>
                </c:pt>
                <c:pt idx="1">
                  <c:v>5.2314218217838777E-2</c:v>
                </c:pt>
                <c:pt idx="2">
                  <c:v>6.5736634895940962E-2</c:v>
                </c:pt>
              </c:numCache>
            </c:numRef>
          </c:val>
          <c:extLst>
            <c:ext xmlns:c16="http://schemas.microsoft.com/office/drawing/2014/chart" uri="{C3380CC4-5D6E-409C-BE32-E72D297353CC}">
              <c16:uniqueId val="{0000000F-1F52-48A8-B8D1-64A4B42A1650}"/>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216793790248196"/>
          <c:y val="0.14373442747586779"/>
          <c:w val="0.57976574959611593"/>
          <c:h val="0.60932984187802641"/>
        </c:manualLayout>
      </c:layout>
      <c:doughnutChart>
        <c:varyColors val="1"/>
        <c:ser>
          <c:idx val="1"/>
          <c:order val="0"/>
          <c:tx>
            <c:strRef>
              <c:f>'リンク切公表時非表示（グラフの添え物）'!$AX$53</c:f>
              <c:strCache>
                <c:ptCount val="1"/>
                <c:pt idx="0">
                  <c:v>2013年</c:v>
                </c:pt>
              </c:strCache>
            </c:strRef>
          </c:tx>
          <c:spPr>
            <a:noFill/>
          </c:spPr>
          <c:dPt>
            <c:idx val="0"/>
            <c:bubble3D val="0"/>
            <c:spPr>
              <a:noFill/>
              <a:ln>
                <a:noFill/>
              </a:ln>
              <a:effectLst/>
            </c:spPr>
            <c:extLst>
              <c:ext xmlns:c16="http://schemas.microsoft.com/office/drawing/2014/chart" uri="{C3380CC4-5D6E-409C-BE32-E72D297353CC}">
                <c16:uniqueId val="{00000000-31FC-4CB2-894A-DC5C192DE76F}"/>
              </c:ext>
            </c:extLst>
          </c:dPt>
          <c:dLbls>
            <c:dLbl>
              <c:idx val="0"/>
              <c:layout>
                <c:manualLayout>
                  <c:x val="2.9202684426350529E-3"/>
                  <c:y val="-0.10914058853323534"/>
                </c:manualLayout>
              </c:layout>
              <c:tx>
                <c:rich>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fld id="{CBB5B11C-B4EE-49B2-9D6D-81ABBE77164B}" type="SERIESNAME">
                      <a:rPr lang="ja-JP" altLang="en-US" sz="1300" baseline="0"/>
                      <a:pPr>
                        <a:defRPr sz="1300"/>
                      </a:pPr>
                      <a:t>[系列名]</a:t>
                    </a:fld>
                    <a:endParaRPr lang="ja-JP" altLang="en-US" sz="1300" baseline="0"/>
                  </a:p>
                  <a:p>
                    <a:pPr>
                      <a:defRPr sz="1300"/>
                    </a:pPr>
                    <a:fld id="{3015D1E3-44A1-46DB-94A0-1930BA717861}" type="VALUE">
                      <a:rPr lang="ja-JP" altLang="en-US" sz="1300" baseline="0"/>
                      <a:pPr>
                        <a:defRPr sz="13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9996988976789989"/>
                      <c:h val="0.14226281660843074"/>
                    </c:manualLayout>
                  </c15:layout>
                  <c15:dlblFieldTable/>
                  <c15:showDataLabelsRange val="0"/>
                </c:ext>
                <c:ext xmlns:c16="http://schemas.microsoft.com/office/drawing/2014/chart" uri="{C3380CC4-5D6E-409C-BE32-E72D297353CC}">
                  <c16:uniqueId val="{00000000-31FC-4CB2-894A-DC5C192DE76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'リンク切公表時非表示（グラフの添え物）'!$AX$67</c:f>
              <c:numCache>
                <c:formatCode>#,##0"万トン"</c:formatCode>
                <c:ptCount val="1"/>
                <c:pt idx="0">
                  <c:v>160</c:v>
                </c:pt>
              </c:numCache>
            </c:numRef>
          </c:val>
          <c:extLst>
            <c:ext xmlns:c16="http://schemas.microsoft.com/office/drawing/2014/chart" uri="{C3380CC4-5D6E-409C-BE32-E72D297353CC}">
              <c16:uniqueId val="{00000001-31FC-4CB2-894A-DC5C192DE76F}"/>
            </c:ext>
          </c:extLst>
        </c:ser>
        <c:ser>
          <c:idx val="0"/>
          <c:order val="1"/>
          <c:tx>
            <c:strRef>
              <c:f>'7.F-gas'!$AX$38</c:f>
              <c:strCache>
                <c:ptCount val="1"/>
                <c:pt idx="0">
                  <c:v>2013</c:v>
                </c:pt>
              </c:strCache>
            </c:strRef>
          </c:tx>
          <c:dPt>
            <c:idx val="0"/>
            <c:bubble3D val="0"/>
            <c:spPr>
              <a:solidFill>
                <a:schemeClr val="accent4">
                  <a:shade val="65000"/>
                </a:schemeClr>
              </a:solidFill>
              <a:ln>
                <a:noFill/>
              </a:ln>
              <a:effectLst/>
            </c:spPr>
            <c:extLst>
              <c:ext xmlns:c16="http://schemas.microsoft.com/office/drawing/2014/chart" uri="{C3380CC4-5D6E-409C-BE32-E72D297353CC}">
                <c16:uniqueId val="{00000003-31FC-4CB2-894A-DC5C192DE76F}"/>
              </c:ext>
            </c:extLst>
          </c:dPt>
          <c:dPt>
            <c:idx val="1"/>
            <c:bubble3D val="0"/>
            <c:spPr>
              <a:solidFill>
                <a:schemeClr val="accent4"/>
              </a:solidFill>
              <a:ln>
                <a:noFill/>
              </a:ln>
              <a:effectLst/>
            </c:spPr>
            <c:extLst>
              <c:ext xmlns:c16="http://schemas.microsoft.com/office/drawing/2014/chart" uri="{C3380CC4-5D6E-409C-BE32-E72D297353CC}">
                <c16:uniqueId val="{00000005-31FC-4CB2-894A-DC5C192DE76F}"/>
              </c:ext>
            </c:extLst>
          </c:dPt>
          <c:dPt>
            <c:idx val="2"/>
            <c:bubble3D val="0"/>
            <c:spPr>
              <a:solidFill>
                <a:schemeClr val="accent4">
                  <a:tint val="65000"/>
                </a:schemeClr>
              </a:solidFill>
              <a:ln>
                <a:noFill/>
              </a:ln>
              <a:effectLst/>
            </c:spPr>
            <c:extLst>
              <c:ext xmlns:c16="http://schemas.microsoft.com/office/drawing/2014/chart" uri="{C3380CC4-5D6E-409C-BE32-E72D297353CC}">
                <c16:uniqueId val="{00000007-31FC-4CB2-894A-DC5C192DE76F}"/>
              </c:ext>
            </c:extLst>
          </c:dPt>
          <c:dLbls>
            <c:dLbl>
              <c:idx val="0"/>
              <c:layout>
                <c:manualLayout>
                  <c:x val="0.10356503456113653"/>
                  <c:y val="-0.131055077339728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903068336151691"/>
                      <c:h val="9.7907502520326664E-2"/>
                    </c:manualLayout>
                  </c15:layout>
                </c:ext>
                <c:ext xmlns:c16="http://schemas.microsoft.com/office/drawing/2014/chart" uri="{C3380CC4-5D6E-409C-BE32-E72D297353CC}">
                  <c16:uniqueId val="{00000003-31FC-4CB2-894A-DC5C192DE76F}"/>
                </c:ext>
              </c:extLst>
            </c:dLbl>
            <c:dLbl>
              <c:idx val="1"/>
              <c:layout>
                <c:manualLayout>
                  <c:x val="-0.20230310984079936"/>
                  <c:y val="9.885044790545910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088522270591786"/>
                      <c:h val="9.3345025262919282E-2"/>
                    </c:manualLayout>
                  </c15:layout>
                </c:ext>
                <c:ext xmlns:c16="http://schemas.microsoft.com/office/drawing/2014/chart" uri="{C3380CC4-5D6E-409C-BE32-E72D297353CC}">
                  <c16:uniqueId val="{00000005-31FC-4CB2-894A-DC5C192DE76F}"/>
                </c:ext>
              </c:extLst>
            </c:dLbl>
            <c:dLbl>
              <c:idx val="2"/>
              <c:layout>
                <c:manualLayout>
                  <c:x val="-0.10144361912956221"/>
                  <c:y val="-0.1234902795922141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932124239748345"/>
                      <c:h val="9.5873345383179112E-2"/>
                    </c:manualLayout>
                  </c15:layout>
                </c:ext>
                <c:ext xmlns:c16="http://schemas.microsoft.com/office/drawing/2014/chart" uri="{C3380CC4-5D6E-409C-BE32-E72D297353CC}">
                  <c16:uniqueId val="{00000007-31FC-4CB2-894A-DC5C192DE76F}"/>
                </c:ext>
              </c:extLst>
            </c:dLbl>
            <c:dLbl>
              <c:idx val="3"/>
              <c:layout>
                <c:manualLayout>
                  <c:x val="-8.3790184604984122E-2"/>
                  <c:y val="-0.1604510822204794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8-31FC-4CB2-894A-DC5C192DE76F}"/>
                </c:ext>
              </c:extLst>
            </c:dLbl>
            <c:dLbl>
              <c:idx val="4"/>
              <c:layout>
                <c:manualLayout>
                  <c:x val="8.5569536729545675E-2"/>
                  <c:y val="-0.1902982176459441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9-31FC-4CB2-894A-DC5C192DE76F}"/>
                </c:ext>
              </c:extLst>
            </c:dLbl>
            <c:dLbl>
              <c:idx val="5"/>
              <c:delete val="1"/>
              <c:extLst>
                <c:ext xmlns:c15="http://schemas.microsoft.com/office/drawing/2012/chart" uri="{CE6537A1-D6FC-4f65-9D91-7224C49458BB}"/>
                <c:ext xmlns:c16="http://schemas.microsoft.com/office/drawing/2014/chart" uri="{C3380CC4-5D6E-409C-BE32-E72D297353CC}">
                  <c16:uniqueId val="{0000000A-31FC-4CB2-894A-DC5C192DE76F}"/>
                </c:ext>
              </c:extLst>
            </c:dLbl>
            <c:dLbl>
              <c:idx val="6"/>
              <c:layout>
                <c:manualLayout>
                  <c:x val="-0.24430262135023451"/>
                  <c:y val="-0.25934131556700335"/>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B-31FC-4CB2-894A-DC5C192DE76F}"/>
                </c:ext>
              </c:extLst>
            </c:dLbl>
            <c:dLbl>
              <c:idx val="7"/>
              <c:layout>
                <c:manualLayout>
                  <c:x val="0.1393174047597264"/>
                  <c:y val="-0.19764944629931169"/>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C-31FC-4CB2-894A-DC5C192DE76F}"/>
                </c:ext>
              </c:extLst>
            </c:dLbl>
            <c:dLbl>
              <c:idx val="8"/>
              <c:layout>
                <c:manualLayout>
                  <c:x val="0.16894859471325335"/>
                  <c:y val="-0.15292684411204183"/>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D-31FC-4CB2-894A-DC5C192DE76F}"/>
                </c:ext>
              </c:extLst>
            </c:dLbl>
            <c:dLbl>
              <c:idx val="9"/>
              <c:delete val="1"/>
              <c:extLst>
                <c:ext xmlns:c15="http://schemas.microsoft.com/office/drawing/2012/chart" uri="{CE6537A1-D6FC-4f65-9D91-7224C49458BB}"/>
                <c:ext xmlns:c16="http://schemas.microsoft.com/office/drawing/2014/chart" uri="{C3380CC4-5D6E-409C-BE32-E72D297353CC}">
                  <c16:uniqueId val="{0000000E-31FC-4CB2-894A-DC5C192DE7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'7.F-gas'!$AX$65:$AX$67</c:f>
              <c:numCache>
                <c:formatCode>0.0%</c:formatCode>
                <c:ptCount val="3"/>
                <c:pt idx="0">
                  <c:v>6.7878846090226527E-2</c:v>
                </c:pt>
                <c:pt idx="1">
                  <c:v>0.91890036153147592</c:v>
                </c:pt>
                <c:pt idx="2">
                  <c:v>1.322079237829751E-2</c:v>
                </c:pt>
              </c:numCache>
            </c:numRef>
          </c:val>
          <c:extLst>
            <c:ext xmlns:c16="http://schemas.microsoft.com/office/drawing/2014/chart" uri="{C3380CC4-5D6E-409C-BE32-E72D297353CC}">
              <c16:uniqueId val="{0000000F-31FC-4CB2-894A-DC5C192DE76F}"/>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216793790248196"/>
          <c:y val="0.14373442747586779"/>
          <c:w val="0.57976574959611593"/>
          <c:h val="0.60932984187802641"/>
        </c:manualLayout>
      </c:layout>
      <c:doughnutChart>
        <c:varyColors val="1"/>
        <c:ser>
          <c:idx val="1"/>
          <c:order val="0"/>
          <c:tx>
            <c:strRef>
              <c:f>'リンク切公表時非表示（グラフの添え物）'!$AP$53</c:f>
              <c:strCache>
                <c:ptCount val="1"/>
                <c:pt idx="0">
                  <c:v>2005年</c:v>
                </c:pt>
              </c:strCache>
            </c:strRef>
          </c:tx>
          <c:spPr>
            <a:noFill/>
          </c:spPr>
          <c:dPt>
            <c:idx val="0"/>
            <c:bubble3D val="0"/>
            <c:spPr>
              <a:noFill/>
              <a:ln>
                <a:noFill/>
              </a:ln>
              <a:effectLst/>
            </c:spPr>
            <c:extLst>
              <c:ext xmlns:c16="http://schemas.microsoft.com/office/drawing/2014/chart" uri="{C3380CC4-5D6E-409C-BE32-E72D297353CC}">
                <c16:uniqueId val="{00000000-2A14-4C45-9018-BE4BF80F4168}"/>
              </c:ext>
            </c:extLst>
          </c:dPt>
          <c:dLbls>
            <c:dLbl>
              <c:idx val="0"/>
              <c:layout>
                <c:manualLayout>
                  <c:x val="4.8225355816061395E-4"/>
                  <c:y val="-0.11859447713287352"/>
                </c:manualLayout>
              </c:layout>
              <c:tx>
                <c:rich>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fld id="{CBB5B11C-B4EE-49B2-9D6D-81ABBE77164B}" type="SERIESNAME">
                      <a:rPr lang="ja-JP" altLang="en-US" sz="1300" baseline="0"/>
                      <a:pPr>
                        <a:defRPr sz="1300"/>
                      </a:pPr>
                      <a:t>[系列名]</a:t>
                    </a:fld>
                    <a:endParaRPr lang="ja-JP" altLang="en-US" sz="1300" baseline="0"/>
                  </a:p>
                  <a:p>
                    <a:pPr>
                      <a:defRPr sz="1300"/>
                    </a:pPr>
                    <a:fld id="{3015D1E3-44A1-46DB-94A0-1930BA717861}" type="VALUE">
                      <a:rPr lang="ja-JP" altLang="en-US" sz="1300" baseline="0"/>
                      <a:pPr>
                        <a:defRPr sz="1300"/>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3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9996988976789989"/>
                      <c:h val="0.14226281660843074"/>
                    </c:manualLayout>
                  </c15:layout>
                  <c15:dlblFieldTable/>
                  <c15:showDataLabelsRange val="0"/>
                </c:ext>
                <c:ext xmlns:c16="http://schemas.microsoft.com/office/drawing/2014/chart" uri="{C3380CC4-5D6E-409C-BE32-E72D297353CC}">
                  <c16:uniqueId val="{00000000-2A14-4C45-9018-BE4BF80F416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'リンク切公表時非表示（グラフの添え物）'!$AP$67</c:f>
              <c:numCache>
                <c:formatCode>#,##0"万トン"</c:formatCode>
                <c:ptCount val="1"/>
                <c:pt idx="0">
                  <c:v>150</c:v>
                </c:pt>
              </c:numCache>
            </c:numRef>
          </c:val>
          <c:extLst>
            <c:ext xmlns:c16="http://schemas.microsoft.com/office/drawing/2014/chart" uri="{C3380CC4-5D6E-409C-BE32-E72D297353CC}">
              <c16:uniqueId val="{00000001-2A14-4C45-9018-BE4BF80F4168}"/>
            </c:ext>
          </c:extLst>
        </c:ser>
        <c:ser>
          <c:idx val="0"/>
          <c:order val="1"/>
          <c:tx>
            <c:strRef>
              <c:f>'7.F-gas'!$AP$38</c:f>
              <c:strCache>
                <c:ptCount val="1"/>
                <c:pt idx="0">
                  <c:v>2005</c:v>
                </c:pt>
              </c:strCache>
            </c:strRef>
          </c:tx>
          <c:dPt>
            <c:idx val="0"/>
            <c:bubble3D val="0"/>
            <c:spPr>
              <a:solidFill>
                <a:schemeClr val="accent4">
                  <a:shade val="65000"/>
                </a:schemeClr>
              </a:solidFill>
              <a:ln>
                <a:noFill/>
              </a:ln>
              <a:effectLst/>
            </c:spPr>
            <c:extLst>
              <c:ext xmlns:c16="http://schemas.microsoft.com/office/drawing/2014/chart" uri="{C3380CC4-5D6E-409C-BE32-E72D297353CC}">
                <c16:uniqueId val="{00000003-2A14-4C45-9018-BE4BF80F4168}"/>
              </c:ext>
            </c:extLst>
          </c:dPt>
          <c:dPt>
            <c:idx val="1"/>
            <c:bubble3D val="0"/>
            <c:spPr>
              <a:solidFill>
                <a:schemeClr val="accent4"/>
              </a:solidFill>
              <a:ln>
                <a:noFill/>
              </a:ln>
              <a:effectLst/>
            </c:spPr>
            <c:extLst>
              <c:ext xmlns:c16="http://schemas.microsoft.com/office/drawing/2014/chart" uri="{C3380CC4-5D6E-409C-BE32-E72D297353CC}">
                <c16:uniqueId val="{00000005-2A14-4C45-9018-BE4BF80F4168}"/>
              </c:ext>
            </c:extLst>
          </c:dPt>
          <c:dPt>
            <c:idx val="2"/>
            <c:bubble3D val="0"/>
            <c:spPr>
              <a:solidFill>
                <a:schemeClr val="accent4">
                  <a:tint val="65000"/>
                </a:schemeClr>
              </a:solidFill>
              <a:ln>
                <a:noFill/>
              </a:ln>
              <a:effectLst/>
            </c:spPr>
            <c:extLst>
              <c:ext xmlns:c16="http://schemas.microsoft.com/office/drawing/2014/chart" uri="{C3380CC4-5D6E-409C-BE32-E72D297353CC}">
                <c16:uniqueId val="{00000007-2A14-4C45-9018-BE4BF80F4168}"/>
              </c:ext>
            </c:extLst>
          </c:dPt>
          <c:dLbls>
            <c:dLbl>
              <c:idx val="0"/>
              <c:layout>
                <c:manualLayout>
                  <c:x val="0.21019007834650294"/>
                  <c:y val="-0.1032695187413267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921012321581847"/>
                      <c:h val="0.12202107906385125"/>
                    </c:manualLayout>
                  </c15:layout>
                </c:ext>
                <c:ext xmlns:c16="http://schemas.microsoft.com/office/drawing/2014/chart" uri="{C3380CC4-5D6E-409C-BE32-E72D297353CC}">
                  <c16:uniqueId val="{00000003-2A14-4C45-9018-BE4BF80F4168}"/>
                </c:ext>
              </c:extLst>
            </c:dLbl>
            <c:dLbl>
              <c:idx val="1"/>
              <c:layout>
                <c:manualLayout>
                  <c:x val="-0.20555143592331535"/>
                  <c:y val="0.103168845026606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601974851644282"/>
                      <c:h val="0.11455761513833522"/>
                    </c:manualLayout>
                  </c15:layout>
                </c:ext>
                <c:ext xmlns:c16="http://schemas.microsoft.com/office/drawing/2014/chart" uri="{C3380CC4-5D6E-409C-BE32-E72D297353CC}">
                  <c16:uniqueId val="{00000005-2A14-4C45-9018-BE4BF80F4168}"/>
                </c:ext>
              </c:extLst>
            </c:dLbl>
            <c:dLbl>
              <c:idx val="2"/>
              <c:layout>
                <c:manualLayout>
                  <c:x val="-2.3689605567455925E-2"/>
                  <c:y val="-0.1296258615771356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02422321472765"/>
                      <c:h val="0.10111385742932223"/>
                    </c:manualLayout>
                  </c15:layout>
                </c:ext>
                <c:ext xmlns:c16="http://schemas.microsoft.com/office/drawing/2014/chart" uri="{C3380CC4-5D6E-409C-BE32-E72D297353CC}">
                  <c16:uniqueId val="{00000007-2A14-4C45-9018-BE4BF80F4168}"/>
                </c:ext>
              </c:extLst>
            </c:dLbl>
            <c:dLbl>
              <c:idx val="3"/>
              <c:layout>
                <c:manualLayout>
                  <c:x val="-8.3790184604984122E-2"/>
                  <c:y val="-0.1604510822204794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8-2A14-4C45-9018-BE4BF80F4168}"/>
                </c:ext>
              </c:extLst>
            </c:dLbl>
            <c:dLbl>
              <c:idx val="4"/>
              <c:layout>
                <c:manualLayout>
                  <c:x val="8.5569536729545675E-2"/>
                  <c:y val="-0.1902982176459441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9-2A14-4C45-9018-BE4BF80F4168}"/>
                </c:ext>
              </c:extLst>
            </c:dLbl>
            <c:dLbl>
              <c:idx val="5"/>
              <c:delete val="1"/>
              <c:extLst>
                <c:ext xmlns:c15="http://schemas.microsoft.com/office/drawing/2012/chart" uri="{CE6537A1-D6FC-4f65-9D91-7224C49458BB}"/>
                <c:ext xmlns:c16="http://schemas.microsoft.com/office/drawing/2014/chart" uri="{C3380CC4-5D6E-409C-BE32-E72D297353CC}">
                  <c16:uniqueId val="{0000000A-2A14-4C45-9018-BE4BF80F4168}"/>
                </c:ext>
              </c:extLst>
            </c:dLbl>
            <c:dLbl>
              <c:idx val="6"/>
              <c:layout>
                <c:manualLayout>
                  <c:x val="-0.24430262135023451"/>
                  <c:y val="-0.25934131556700335"/>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B-2A14-4C45-9018-BE4BF80F4168}"/>
                </c:ext>
              </c:extLst>
            </c:dLbl>
            <c:dLbl>
              <c:idx val="7"/>
              <c:layout>
                <c:manualLayout>
                  <c:x val="0.1393174047597264"/>
                  <c:y val="-0.19764944629931169"/>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C-2A14-4C45-9018-BE4BF80F4168}"/>
                </c:ext>
              </c:extLst>
            </c:dLbl>
            <c:dLbl>
              <c:idx val="8"/>
              <c:layout>
                <c:manualLayout>
                  <c:x val="0.16894859471325335"/>
                  <c:y val="-0.15292684411204183"/>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D-2A14-4C45-9018-BE4BF80F4168}"/>
                </c:ext>
              </c:extLst>
            </c:dLbl>
            <c:dLbl>
              <c:idx val="9"/>
              <c:delete val="1"/>
              <c:extLst>
                <c:ext xmlns:c15="http://schemas.microsoft.com/office/drawing/2012/chart" uri="{CE6537A1-D6FC-4f65-9D91-7224C49458BB}"/>
                <c:ext xmlns:c16="http://schemas.microsoft.com/office/drawing/2014/chart" uri="{C3380CC4-5D6E-409C-BE32-E72D297353CC}">
                  <c16:uniqueId val="{0000000E-2A14-4C45-9018-BE4BF80F41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 lastClr="FFFFFF">
                      <a:lumMod val="50000"/>
                    </a:sysClr>
                  </a:solidFill>
                  <a:prstDash val="solid"/>
                  <a:round/>
                </a:ln>
                <a:effectLst/>
              </c:spPr>
            </c:leaderLines>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'7.F-gas'!$AP$65:$AP$67</c:f>
              <c:numCache>
                <c:formatCode>0.0%</c:formatCode>
                <c:ptCount val="3"/>
                <c:pt idx="0">
                  <c:v>0.10942005833983967</c:v>
                </c:pt>
                <c:pt idx="1">
                  <c:v>0.84261438097494479</c:v>
                </c:pt>
                <c:pt idx="2">
                  <c:v>4.7965560685215569E-2</c:v>
                </c:pt>
              </c:numCache>
            </c:numRef>
          </c:val>
          <c:extLst>
            <c:ext xmlns:c16="http://schemas.microsoft.com/office/drawing/2014/chart" uri="{C3380CC4-5D6E-409C-BE32-E72D297353CC}">
              <c16:uniqueId val="{0000000F-2A14-4C45-9018-BE4BF80F4168}"/>
            </c:ext>
          </c:extLst>
        </c:ser>
        <c:dLbls>
          <c:showLegendKey val="0"/>
          <c:showVal val="0"/>
          <c:showCatName val="0"/>
          <c:showSerName val="0"/>
          <c:showPercent val="0"/>
          <c:showBubbleSize val="0"/>
          <c:showLeaderLines val="0"/>
        </c:dLbls>
        <c:firstSliceAng val="0"/>
        <c:holeSize val="20"/>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ja-JP" altLang="en-US" sz="1600" b="1" i="0" baseline="0">
                <a:solidFill>
                  <a:sysClr val="windowText" lastClr="000000"/>
                </a:solidFill>
                <a:latin typeface="+mn-ea"/>
                <a:ea typeface="+mn-ea"/>
              </a:rPr>
              <a:t>各</a:t>
            </a:r>
            <a:r>
              <a:rPr lang="ja-JP" altLang="ja-JP" sz="1600" b="1" i="0" baseline="0">
                <a:solidFill>
                  <a:sysClr val="windowText" lastClr="000000"/>
                </a:solidFill>
                <a:latin typeface="+mn-ea"/>
                <a:ea typeface="+mn-ea"/>
              </a:rPr>
              <a:t>温室効果ガス</a:t>
            </a:r>
            <a:r>
              <a:rPr lang="ja-JP" altLang="en-US" sz="1600" b="1" i="0" baseline="0">
                <a:solidFill>
                  <a:sysClr val="windowText" lastClr="000000"/>
                </a:solidFill>
                <a:latin typeface="+mn-ea"/>
                <a:ea typeface="+mn-ea"/>
              </a:rPr>
              <a:t>の</a:t>
            </a:r>
            <a:r>
              <a:rPr lang="ja-JP" altLang="ja-JP" sz="1600" b="1" i="0" baseline="0">
                <a:solidFill>
                  <a:sysClr val="windowText" lastClr="000000"/>
                </a:solidFill>
                <a:latin typeface="+mn-ea"/>
                <a:ea typeface="+mn-ea"/>
              </a:rPr>
              <a:t>排出量の推移</a:t>
            </a:r>
            <a:r>
              <a:rPr lang="ja-JP" altLang="en-US" sz="1600" b="1" i="0" baseline="0">
                <a:solidFill>
                  <a:sysClr val="windowText" lastClr="000000"/>
                </a:solidFill>
                <a:latin typeface="+mn-ea"/>
                <a:ea typeface="+mn-ea"/>
              </a:rPr>
              <a:t>（</a:t>
            </a:r>
            <a:r>
              <a:rPr lang="en-US" altLang="ja-JP" sz="1600" b="1" i="0" u="none" strike="noStrike" baseline="0">
                <a:solidFill>
                  <a:sysClr val="windowText" lastClr="000000"/>
                </a:solidFill>
                <a:latin typeface="+mn-ea"/>
                <a:ea typeface="+mn-ea"/>
              </a:rPr>
              <a:t>2020</a:t>
            </a:r>
            <a:r>
              <a:rPr lang="ja-JP" altLang="ja-JP" sz="1600" b="1" i="0" u="none" strike="noStrike" baseline="0">
                <a:solidFill>
                  <a:sysClr val="windowText" lastClr="000000"/>
                </a:solidFill>
                <a:latin typeface="+mn-ea"/>
                <a:ea typeface="+mn-ea"/>
              </a:rPr>
              <a:t>年度</a:t>
            </a:r>
            <a:r>
              <a:rPr lang="ja-JP" altLang="en-US" sz="1600" b="1" i="0" baseline="0">
                <a:solidFill>
                  <a:sysClr val="windowText" lastClr="000000"/>
                </a:solidFill>
                <a:latin typeface="+mn-ea"/>
                <a:ea typeface="+mn-ea"/>
              </a:rPr>
              <a:t>）</a:t>
            </a:r>
            <a:endParaRPr lang="ja-JP" altLang="ja-JP" sz="1600" b="1" i="0" baseline="0">
              <a:solidFill>
                <a:sysClr val="windowText" lastClr="000000"/>
              </a:solidFill>
              <a:latin typeface="+mn-ea"/>
              <a:ea typeface="+mn-ea"/>
            </a:endParaRPr>
          </a:p>
        </c:rich>
      </c:tx>
      <c:layout>
        <c:manualLayout>
          <c:xMode val="edge"/>
          <c:yMode val="edge"/>
          <c:x val="0.28679285398809584"/>
          <c:y val="3.639016773937409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4653368877248787"/>
          <c:y val="0.11053314814814814"/>
          <c:w val="0.71908809590621359"/>
          <c:h val="0.61638740740740761"/>
        </c:manualLayout>
      </c:layout>
      <c:barChart>
        <c:barDir val="col"/>
        <c:grouping val="stacked"/>
        <c:varyColors val="0"/>
        <c:ser>
          <c:idx val="0"/>
          <c:order val="2"/>
          <c:tx>
            <c:strRef>
              <c:f>'リンク切公表時非表示（グラフの添え物）'!$Y$3</c:f>
              <c:strCache>
                <c:ptCount val="1"/>
                <c:pt idx="0">
                  <c:v>CO₂</c:v>
                </c:pt>
              </c:strCache>
            </c:strRef>
          </c:tx>
          <c:spPr>
            <a:solidFill>
              <a:schemeClr val="accent1"/>
            </a:solidFill>
            <a:ln>
              <a:noFill/>
            </a:ln>
            <a:effectLst/>
          </c:spPr>
          <c:invertIfNegative val="0"/>
          <c:cat>
            <c:numRef>
              <c:extLst>
                <c:ext xmlns:c15="http://schemas.microsoft.com/office/drawing/2012/chart" uri="{02D57815-91ED-43cb-92C2-25804820EDAC}">
                  <c15:fullRef>
                    <c15:sqref>'1.Total'!$AA$20:$BE$20</c15:sqref>
                  </c15:fullRef>
                </c:ext>
              </c:extLst>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extLst>
                <c:ext xmlns:c15="http://schemas.microsoft.com/office/drawing/2012/chart" uri="{02D57815-91ED-43cb-92C2-25804820EDAC}">
                  <c15:fullRef>
                    <c15:sqref>'1.Total'!$AA$5:$BE$5</c15:sqref>
                  </c15:fullRef>
                </c:ext>
              </c:extLst>
              <c:f>'1.Total'!$AA$5:$BE$5</c:f>
              <c:numCache>
                <c:formatCode>#,##0_ </c:formatCode>
                <c:ptCount val="31"/>
                <c:pt idx="0">
                  <c:v>1163.5434033167937</c:v>
                </c:pt>
                <c:pt idx="1">
                  <c:v>1175.0338010044143</c:v>
                </c:pt>
                <c:pt idx="2">
                  <c:v>1184.5047630996601</c:v>
                </c:pt>
                <c:pt idx="3">
                  <c:v>1177.2190014844155</c:v>
                </c:pt>
                <c:pt idx="4">
                  <c:v>1232.1215147655037</c:v>
                </c:pt>
                <c:pt idx="5">
                  <c:v>1244.3758442817145</c:v>
                </c:pt>
                <c:pt idx="6">
                  <c:v>1256.3167093227889</c:v>
                </c:pt>
                <c:pt idx="7">
                  <c:v>1249.4048209720424</c:v>
                </c:pt>
                <c:pt idx="8">
                  <c:v>1209.226199694951</c:v>
                </c:pt>
                <c:pt idx="9">
                  <c:v>1245.8399086532545</c:v>
                </c:pt>
                <c:pt idx="10">
                  <c:v>1268.6728201695089</c:v>
                </c:pt>
                <c:pt idx="11">
                  <c:v>1253.6155218463659</c:v>
                </c:pt>
                <c:pt idx="12">
                  <c:v>1282.714414392256</c:v>
                </c:pt>
                <c:pt idx="13">
                  <c:v>1290.9148061419608</c:v>
                </c:pt>
                <c:pt idx="14">
                  <c:v>1286.2157445368985</c:v>
                </c:pt>
                <c:pt idx="15">
                  <c:v>1293.6231200367552</c:v>
                </c:pt>
                <c:pt idx="16">
                  <c:v>1270.5471283932152</c:v>
                </c:pt>
                <c:pt idx="17">
                  <c:v>1306.1652257181797</c:v>
                </c:pt>
                <c:pt idx="18">
                  <c:v>1235.0640522610067</c:v>
                </c:pt>
                <c:pt idx="19">
                  <c:v>1165.7464567108659</c:v>
                </c:pt>
                <c:pt idx="20">
                  <c:v>1217.2781655317083</c:v>
                </c:pt>
                <c:pt idx="21">
                  <c:v>1267.2395181501834</c:v>
                </c:pt>
                <c:pt idx="22">
                  <c:v>1308.3054499834802</c:v>
                </c:pt>
                <c:pt idx="23">
                  <c:v>1317.6452880033949</c:v>
                </c:pt>
                <c:pt idx="24">
                  <c:v>1265.9581904357337</c:v>
                </c:pt>
                <c:pt idx="25">
                  <c:v>1225.6073013191562</c:v>
                </c:pt>
                <c:pt idx="26">
                  <c:v>1205.8878968221254</c:v>
                </c:pt>
                <c:pt idx="27">
                  <c:v>1190.2997188029158</c:v>
                </c:pt>
                <c:pt idx="28">
                  <c:v>1145.5484565097067</c:v>
                </c:pt>
                <c:pt idx="29">
                  <c:v>1107.7796475931266</c:v>
                </c:pt>
                <c:pt idx="30">
                  <c:v>1044.0475443591322</c:v>
                </c:pt>
              </c:numCache>
            </c:numRef>
          </c:val>
          <c:extLst>
            <c:ext xmlns:c16="http://schemas.microsoft.com/office/drawing/2014/chart" uri="{C3380CC4-5D6E-409C-BE32-E72D297353CC}">
              <c16:uniqueId val="{00000000-1115-4688-B43D-F38E4A3F87EF}"/>
            </c:ext>
          </c:extLst>
        </c:ser>
        <c:ser>
          <c:idx val="1"/>
          <c:order val="3"/>
          <c:tx>
            <c:strRef>
              <c:f>'リンク切公表時非表示（グラフの添え物）'!$Y$4</c:f>
              <c:strCache>
                <c:ptCount val="1"/>
                <c:pt idx="0">
                  <c:v>CH₄</c:v>
                </c:pt>
              </c:strCache>
            </c:strRef>
          </c:tx>
          <c:spPr>
            <a:solidFill>
              <a:schemeClr val="accent6">
                <a:lumMod val="75000"/>
              </a:schemeClr>
            </a:solidFill>
            <a:ln>
              <a:noFill/>
            </a:ln>
            <a:effectLst/>
          </c:spPr>
          <c:invertIfNegative val="0"/>
          <c:cat>
            <c:numRef>
              <c:extLst>
                <c:ext xmlns:c15="http://schemas.microsoft.com/office/drawing/2012/chart" uri="{02D57815-91ED-43cb-92C2-25804820EDAC}">
                  <c15:fullRef>
                    <c15:sqref>'1.Total'!$AA$20:$BE$20</c15:sqref>
                  </c15:fullRef>
                </c:ext>
              </c:extLst>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extLst>
                <c:ext xmlns:c15="http://schemas.microsoft.com/office/drawing/2012/chart" uri="{02D57815-91ED-43cb-92C2-25804820EDAC}">
                  <c15:fullRef>
                    <c15:sqref>'1.Total'!$AA$8:$BE$8</c15:sqref>
                  </c15:fullRef>
                </c:ext>
              </c:extLst>
              <c:f>'1.Total'!$AA$8:$BE$8</c:f>
              <c:numCache>
                <c:formatCode>#,##0.0_ </c:formatCode>
                <c:ptCount val="31"/>
                <c:pt idx="0">
                  <c:v>43.787895158034608</c:v>
                </c:pt>
                <c:pt idx="1">
                  <c:v>43.029209615652142</c:v>
                </c:pt>
                <c:pt idx="2">
                  <c:v>43.415592825138312</c:v>
                </c:pt>
                <c:pt idx="3">
                  <c:v>42.524441719565672</c:v>
                </c:pt>
                <c:pt idx="4">
                  <c:v>42.467961814584918</c:v>
                </c:pt>
                <c:pt idx="5">
                  <c:v>41.433844538749632</c:v>
                </c:pt>
                <c:pt idx="6">
                  <c:v>40.254129649577685</c:v>
                </c:pt>
                <c:pt idx="7">
                  <c:v>39.89381037386331</c:v>
                </c:pt>
                <c:pt idx="8">
                  <c:v>38.268202951189522</c:v>
                </c:pt>
                <c:pt idx="9">
                  <c:v>37.980244753132531</c:v>
                </c:pt>
                <c:pt idx="10">
                  <c:v>37.445743396314775</c:v>
                </c:pt>
                <c:pt idx="11">
                  <c:v>36.372169525201592</c:v>
                </c:pt>
                <c:pt idx="12">
                  <c:v>35.657081584148543</c:v>
                </c:pt>
                <c:pt idx="13">
                  <c:v>34.853094088649755</c:v>
                </c:pt>
                <c:pt idx="14">
                  <c:v>34.585620713961603</c:v>
                </c:pt>
                <c:pt idx="15">
                  <c:v>34.646177021761218</c:v>
                </c:pt>
                <c:pt idx="16">
                  <c:v>34.152392673379978</c:v>
                </c:pt>
                <c:pt idx="17">
                  <c:v>33.597245038375895</c:v>
                </c:pt>
                <c:pt idx="18">
                  <c:v>32.862723271612502</c:v>
                </c:pt>
                <c:pt idx="19">
                  <c:v>32.368525196915463</c:v>
                </c:pt>
                <c:pt idx="20">
                  <c:v>31.935609098768676</c:v>
                </c:pt>
                <c:pt idx="21">
                  <c:v>30.732403434275628</c:v>
                </c:pt>
                <c:pt idx="22">
                  <c:v>30.087643584023056</c:v>
                </c:pt>
                <c:pt idx="23">
                  <c:v>30.039713876441521</c:v>
                </c:pt>
                <c:pt idx="24">
                  <c:v>29.541877303231622</c:v>
                </c:pt>
                <c:pt idx="25">
                  <c:v>29.199105928166549</c:v>
                </c:pt>
                <c:pt idx="26">
                  <c:v>29.148853498344238</c:v>
                </c:pt>
                <c:pt idx="27">
                  <c:v>28.925182666397603</c:v>
                </c:pt>
                <c:pt idx="28">
                  <c:v>28.566239728776679</c:v>
                </c:pt>
                <c:pt idx="29">
                  <c:v>28.38103066433365</c:v>
                </c:pt>
                <c:pt idx="30">
                  <c:v>28.241352747143022</c:v>
                </c:pt>
              </c:numCache>
            </c:numRef>
          </c:val>
          <c:extLst>
            <c:ext xmlns:c16="http://schemas.microsoft.com/office/drawing/2014/chart" uri="{C3380CC4-5D6E-409C-BE32-E72D297353CC}">
              <c16:uniqueId val="{00000001-1115-4688-B43D-F38E4A3F87EF}"/>
            </c:ext>
          </c:extLst>
        </c:ser>
        <c:ser>
          <c:idx val="2"/>
          <c:order val="4"/>
          <c:tx>
            <c:strRef>
              <c:f>'リンク切公表時非表示（グラフの添え物）'!$Y$5</c:f>
              <c:strCache>
                <c:ptCount val="1"/>
                <c:pt idx="0">
                  <c:v>N₂O</c:v>
                </c:pt>
              </c:strCache>
            </c:strRef>
          </c:tx>
          <c:spPr>
            <a:solidFill>
              <a:schemeClr val="tx2">
                <a:lumMod val="40000"/>
                <a:lumOff val="60000"/>
              </a:schemeClr>
            </a:solidFill>
            <a:ln>
              <a:noFill/>
            </a:ln>
            <a:effectLst/>
          </c:spPr>
          <c:invertIfNegative val="0"/>
          <c:cat>
            <c:numRef>
              <c:extLst>
                <c:ext xmlns:c15="http://schemas.microsoft.com/office/drawing/2012/chart" uri="{02D57815-91ED-43cb-92C2-25804820EDAC}">
                  <c15:fullRef>
                    <c15:sqref>'1.Total'!$AA$20:$BE$20</c15:sqref>
                  </c15:fullRef>
                </c:ext>
              </c:extLst>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extLst>
                <c:ext xmlns:c15="http://schemas.microsoft.com/office/drawing/2012/chart" uri="{02D57815-91ED-43cb-92C2-25804820EDAC}">
                  <c15:fullRef>
                    <c15:sqref>'1.Total'!$AA$9:$BE$9</c15:sqref>
                  </c15:fullRef>
                </c:ext>
              </c:extLst>
              <c:f>'1.Total'!$AA$9:$BE$9</c:f>
              <c:numCache>
                <c:formatCode>#,##0.0_ </c:formatCode>
                <c:ptCount val="31"/>
                <c:pt idx="0">
                  <c:v>31.822594742300737</c:v>
                </c:pt>
                <c:pt idx="1">
                  <c:v>31.529058439152511</c:v>
                </c:pt>
                <c:pt idx="2">
                  <c:v>31.699599169103646</c:v>
                </c:pt>
                <c:pt idx="3">
                  <c:v>31.56562429501659</c:v>
                </c:pt>
                <c:pt idx="4">
                  <c:v>32.821118616537674</c:v>
                </c:pt>
                <c:pt idx="5">
                  <c:v>33.130109664805339</c:v>
                </c:pt>
                <c:pt idx="6">
                  <c:v>34.263522987407072</c:v>
                </c:pt>
                <c:pt idx="7">
                  <c:v>35.068976489301086</c:v>
                </c:pt>
                <c:pt idx="8">
                  <c:v>33.486310695144397</c:v>
                </c:pt>
                <c:pt idx="9">
                  <c:v>27.342220371665146</c:v>
                </c:pt>
                <c:pt idx="10">
                  <c:v>29.858026344921296</c:v>
                </c:pt>
                <c:pt idx="11">
                  <c:v>26.238825754584017</c:v>
                </c:pt>
                <c:pt idx="12">
                  <c:v>25.665283815314567</c:v>
                </c:pt>
                <c:pt idx="13">
                  <c:v>25.512151803553884</c:v>
                </c:pt>
                <c:pt idx="14">
                  <c:v>25.341023394046523</c:v>
                </c:pt>
                <c:pt idx="15">
                  <c:v>24.960100720308077</c:v>
                </c:pt>
                <c:pt idx="16">
                  <c:v>24.833388056838665</c:v>
                </c:pt>
                <c:pt idx="17">
                  <c:v>24.201716366612747</c:v>
                </c:pt>
                <c:pt idx="18">
                  <c:v>23.375212212087561</c:v>
                </c:pt>
                <c:pt idx="19">
                  <c:v>22.733742511544321</c:v>
                </c:pt>
                <c:pt idx="20">
                  <c:v>22.164993349063305</c:v>
                </c:pt>
                <c:pt idx="21">
                  <c:v>21.740626085973592</c:v>
                </c:pt>
                <c:pt idx="22">
                  <c:v>21.397579346076121</c:v>
                </c:pt>
                <c:pt idx="23">
                  <c:v>21.401752844463715</c:v>
                </c:pt>
                <c:pt idx="24">
                  <c:v>20.988081506468731</c:v>
                </c:pt>
                <c:pt idx="25">
                  <c:v>20.682179139980683</c:v>
                </c:pt>
                <c:pt idx="26">
                  <c:v>20.175336133843871</c:v>
                </c:pt>
                <c:pt idx="27">
                  <c:v>20.417581407109896</c:v>
                </c:pt>
                <c:pt idx="28">
                  <c:v>19.995156283191303</c:v>
                </c:pt>
                <c:pt idx="29">
                  <c:v>19.679702873905619</c:v>
                </c:pt>
                <c:pt idx="30">
                  <c:v>19.337863386040887</c:v>
                </c:pt>
              </c:numCache>
            </c:numRef>
          </c:val>
          <c:extLst>
            <c:ext xmlns:c16="http://schemas.microsoft.com/office/drawing/2014/chart" uri="{C3380CC4-5D6E-409C-BE32-E72D297353CC}">
              <c16:uniqueId val="{00000002-1115-4688-B43D-F38E4A3F87EF}"/>
            </c:ext>
          </c:extLst>
        </c:ser>
        <c:ser>
          <c:idx val="3"/>
          <c:order val="5"/>
          <c:tx>
            <c:strRef>
              <c:f>'リンク切公表時非表示（グラフの添え物）'!$Y$6</c:f>
              <c:strCache>
                <c:ptCount val="1"/>
                <c:pt idx="0">
                  <c:v>HFCs</c:v>
                </c:pt>
              </c:strCache>
            </c:strRef>
          </c:tx>
          <c:spPr>
            <a:solidFill>
              <a:schemeClr val="accent3">
                <a:lumMod val="75000"/>
              </a:schemeClr>
            </a:solidFill>
            <a:ln>
              <a:noFill/>
            </a:ln>
            <a:effectLst/>
          </c:spPr>
          <c:invertIfNegative val="0"/>
          <c:cat>
            <c:numRef>
              <c:extLst>
                <c:ext xmlns:c15="http://schemas.microsoft.com/office/drawing/2012/chart" uri="{02D57815-91ED-43cb-92C2-25804820EDAC}">
                  <c15:fullRef>
                    <c15:sqref>'1.Total'!$AA$20:$BE$20</c15:sqref>
                  </c15:fullRef>
                </c:ext>
              </c:extLst>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extLst>
                <c:ext xmlns:c15="http://schemas.microsoft.com/office/drawing/2012/chart" uri="{02D57815-91ED-43cb-92C2-25804820EDAC}">
                  <c15:fullRef>
                    <c15:sqref>'1.Total'!$Z$11:$BE$11</c15:sqref>
                  </c15:fullRef>
                </c:ext>
              </c:extLst>
              <c:f>'1.Total'!$Z$11:$BD$11</c:f>
              <c:numCache>
                <c:formatCode>#,##0.0_ </c:formatCode>
                <c:ptCount val="31"/>
                <c:pt idx="1">
                  <c:v>15.9323098610065</c:v>
                </c:pt>
                <c:pt idx="2">
                  <c:v>17.349612944863189</c:v>
                </c:pt>
                <c:pt idx="3">
                  <c:v>17.76722403564693</c:v>
                </c:pt>
                <c:pt idx="4">
                  <c:v>18.129020880760109</c:v>
                </c:pt>
                <c:pt idx="5">
                  <c:v>21.051642422646868</c:v>
                </c:pt>
                <c:pt idx="6">
                  <c:v>25.212861709953678</c:v>
                </c:pt>
                <c:pt idx="7">
                  <c:v>24.59776625454197</c:v>
                </c:pt>
                <c:pt idx="8">
                  <c:v>24.436427165488222</c:v>
                </c:pt>
                <c:pt idx="9">
                  <c:v>23.741693108649976</c:v>
                </c:pt>
                <c:pt idx="10">
                  <c:v>24.367379513984272</c:v>
                </c:pt>
                <c:pt idx="11">
                  <c:v>22.850632667610842</c:v>
                </c:pt>
                <c:pt idx="12">
                  <c:v>19.460877691057259</c:v>
                </c:pt>
                <c:pt idx="13">
                  <c:v>16.234175578863827</c:v>
                </c:pt>
                <c:pt idx="14">
                  <c:v>16.22734967087726</c:v>
                </c:pt>
                <c:pt idx="15">
                  <c:v>12.421069316497746</c:v>
                </c:pt>
                <c:pt idx="16">
                  <c:v>12.783616215413574</c:v>
                </c:pt>
                <c:pt idx="17">
                  <c:v>14.631319079641356</c:v>
                </c:pt>
                <c:pt idx="18">
                  <c:v>16.715612293123652</c:v>
                </c:pt>
                <c:pt idx="19">
                  <c:v>19.299398761020583</c:v>
                </c:pt>
                <c:pt idx="20">
                  <c:v>20.942663124848035</c:v>
                </c:pt>
                <c:pt idx="21">
                  <c:v>23.326508855625832</c:v>
                </c:pt>
                <c:pt idx="22">
                  <c:v>26.118677297845927</c:v>
                </c:pt>
                <c:pt idx="23">
                  <c:v>29.376667488174213</c:v>
                </c:pt>
                <c:pt idx="24">
                  <c:v>32.120718579621801</c:v>
                </c:pt>
                <c:pt idx="25">
                  <c:v>35.801146663164403</c:v>
                </c:pt>
                <c:pt idx="26">
                  <c:v>39.280553336551215</c:v>
                </c:pt>
                <c:pt idx="27">
                  <c:v>42.641965858942172</c:v>
                </c:pt>
                <c:pt idx="28">
                  <c:v>44.954222074429055</c:v>
                </c:pt>
                <c:pt idx="29">
                  <c:v>47.043413844705789</c:v>
                </c:pt>
                <c:pt idx="30">
                  <c:v>49.732716205918337</c:v>
                </c:pt>
              </c:numCache>
            </c:numRef>
          </c:val>
          <c:extLst>
            <c:ext xmlns:c16="http://schemas.microsoft.com/office/drawing/2014/chart" uri="{C3380CC4-5D6E-409C-BE32-E72D297353CC}">
              <c16:uniqueId val="{00000003-1115-4688-B43D-F38E4A3F87EF}"/>
            </c:ext>
          </c:extLst>
        </c:ser>
        <c:ser>
          <c:idx val="4"/>
          <c:order val="6"/>
          <c:tx>
            <c:strRef>
              <c:f>'リンク切公表時非表示（グラフの添え物）'!$Y$7</c:f>
              <c:strCache>
                <c:ptCount val="1"/>
                <c:pt idx="0">
                  <c:v>PFCs</c:v>
                </c:pt>
              </c:strCache>
            </c:strRef>
          </c:tx>
          <c:spPr>
            <a:solidFill>
              <a:schemeClr val="accent5">
                <a:lumMod val="60000"/>
                <a:lumOff val="40000"/>
              </a:schemeClr>
            </a:solidFill>
            <a:ln>
              <a:noFill/>
            </a:ln>
            <a:effectLst/>
          </c:spPr>
          <c:invertIfNegative val="0"/>
          <c:cat>
            <c:numRef>
              <c:extLst>
                <c:ext xmlns:c15="http://schemas.microsoft.com/office/drawing/2012/chart" uri="{02D57815-91ED-43cb-92C2-25804820EDAC}">
                  <c15:fullRef>
                    <c15:sqref>'1.Total'!$AA$20:$BE$20</c15:sqref>
                  </c15:fullRef>
                </c:ext>
              </c:extLst>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extLst>
                <c:ext xmlns:c15="http://schemas.microsoft.com/office/drawing/2012/chart" uri="{02D57815-91ED-43cb-92C2-25804820EDAC}">
                  <c15:fullRef>
                    <c15:sqref>'1.Total'!$AA$12:$BE$12</c15:sqref>
                  </c15:fullRef>
                </c:ext>
              </c:extLst>
              <c:f>'1.Total'!$AA$12:$BE$12</c:f>
              <c:numCache>
                <c:formatCode>#,##0.0_ </c:formatCode>
                <c:ptCount val="31"/>
                <c:pt idx="0">
                  <c:v>6.5392993330603124</c:v>
                </c:pt>
                <c:pt idx="1">
                  <c:v>7.5069220881606293</c:v>
                </c:pt>
                <c:pt idx="2">
                  <c:v>7.6172931076973525</c:v>
                </c:pt>
                <c:pt idx="3">
                  <c:v>10.942797023893531</c:v>
                </c:pt>
                <c:pt idx="4">
                  <c:v>13.443461837094947</c:v>
                </c:pt>
                <c:pt idx="5">
                  <c:v>17.676953625043755</c:v>
                </c:pt>
                <c:pt idx="6">
                  <c:v>18.321504409685684</c:v>
                </c:pt>
                <c:pt idx="7">
                  <c:v>20.041414860962643</c:v>
                </c:pt>
                <c:pt idx="8">
                  <c:v>16.615961396138431</c:v>
                </c:pt>
                <c:pt idx="9">
                  <c:v>13.146059289846729</c:v>
                </c:pt>
                <c:pt idx="10">
                  <c:v>11.890206050447885</c:v>
                </c:pt>
                <c:pt idx="11">
                  <c:v>9.8932836271260101</c:v>
                </c:pt>
                <c:pt idx="12">
                  <c:v>9.2135729790821568</c:v>
                </c:pt>
                <c:pt idx="13">
                  <c:v>8.8685457684294118</c:v>
                </c:pt>
                <c:pt idx="14">
                  <c:v>9.2307113837214185</c:v>
                </c:pt>
                <c:pt idx="15">
                  <c:v>8.6374369281878121</c:v>
                </c:pt>
                <c:pt idx="16">
                  <c:v>9.0128976406620911</c:v>
                </c:pt>
                <c:pt idx="17">
                  <c:v>7.9308465107277391</c:v>
                </c:pt>
                <c:pt idx="18">
                  <c:v>5.7573805284157267</c:v>
                </c:pt>
                <c:pt idx="19">
                  <c:v>4.0573733784539989</c:v>
                </c:pt>
                <c:pt idx="20">
                  <c:v>4.2594326052948741</c:v>
                </c:pt>
                <c:pt idx="21">
                  <c:v>3.7653151763263932</c:v>
                </c:pt>
                <c:pt idx="22">
                  <c:v>3.444917372575858</c:v>
                </c:pt>
                <c:pt idx="23">
                  <c:v>3.286269080905889</c:v>
                </c:pt>
                <c:pt idx="24">
                  <c:v>3.3626630521651188</c:v>
                </c:pt>
                <c:pt idx="25">
                  <c:v>3.3081046771154901</c:v>
                </c:pt>
                <c:pt idx="26">
                  <c:v>3.3753293478526532</c:v>
                </c:pt>
                <c:pt idx="27">
                  <c:v>3.5155875828049723</c:v>
                </c:pt>
                <c:pt idx="28">
                  <c:v>3.4874489205307491</c:v>
                </c:pt>
                <c:pt idx="29">
                  <c:v>3.4226018595979957</c:v>
                </c:pt>
                <c:pt idx="30">
                  <c:v>3.474537136109221</c:v>
                </c:pt>
              </c:numCache>
            </c:numRef>
          </c:val>
          <c:extLst>
            <c:ext xmlns:c16="http://schemas.microsoft.com/office/drawing/2014/chart" uri="{C3380CC4-5D6E-409C-BE32-E72D297353CC}">
              <c16:uniqueId val="{00000004-1115-4688-B43D-F38E4A3F87EF}"/>
            </c:ext>
          </c:extLst>
        </c:ser>
        <c:ser>
          <c:idx val="5"/>
          <c:order val="7"/>
          <c:tx>
            <c:strRef>
              <c:f>'リンク切公表時非表示（グラフの添え物）'!$Y$8</c:f>
              <c:strCache>
                <c:ptCount val="1"/>
                <c:pt idx="0">
                  <c:v>SF₆</c:v>
                </c:pt>
              </c:strCache>
            </c:strRef>
          </c:tx>
          <c:spPr>
            <a:solidFill>
              <a:srgbClr val="FFCCFF"/>
            </a:solidFill>
            <a:ln>
              <a:noFill/>
            </a:ln>
            <a:effectLst/>
          </c:spPr>
          <c:invertIfNegative val="0"/>
          <c:cat>
            <c:numRef>
              <c:extLst>
                <c:ext xmlns:c15="http://schemas.microsoft.com/office/drawing/2012/chart" uri="{02D57815-91ED-43cb-92C2-25804820EDAC}">
                  <c15:fullRef>
                    <c15:sqref>'1.Total'!$AA$20:$BE$20</c15:sqref>
                  </c15:fullRef>
                </c:ext>
              </c:extLst>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extLst>
                <c:ext xmlns:c15="http://schemas.microsoft.com/office/drawing/2012/chart" uri="{02D57815-91ED-43cb-92C2-25804820EDAC}">
                  <c15:fullRef>
                    <c15:sqref>'1.Total'!$AA$13:$BE$13</c15:sqref>
                  </c15:fullRef>
                </c:ext>
              </c:extLst>
              <c:f>'1.Total'!$AA$13:$BE$13</c:f>
              <c:numCache>
                <c:formatCode>#,##0.0_ </c:formatCode>
                <c:ptCount val="31"/>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5.0273514352714539</c:v>
                </c:pt>
                <c:pt idx="16">
                  <c:v>5.2023880798331499</c:v>
                </c:pt>
                <c:pt idx="17">
                  <c:v>4.708042131894544</c:v>
                </c:pt>
                <c:pt idx="18">
                  <c:v>4.1508999868307095</c:v>
                </c:pt>
                <c:pt idx="19">
                  <c:v>2.4197509350141626</c:v>
                </c:pt>
                <c:pt idx="20">
                  <c:v>2.3981357722873771</c:v>
                </c:pt>
                <c:pt idx="21">
                  <c:v>2.222142959381602</c:v>
                </c:pt>
                <c:pt idx="22">
                  <c:v>2.2072726992822638</c:v>
                </c:pt>
                <c:pt idx="23">
                  <c:v>2.0752507946442691</c:v>
                </c:pt>
                <c:pt idx="24">
                  <c:v>2.0388590558698669</c:v>
                </c:pt>
                <c:pt idx="25">
                  <c:v>2.0751053198261808</c:v>
                </c:pt>
                <c:pt idx="26">
                  <c:v>2.1582652390468082</c:v>
                </c:pt>
                <c:pt idx="27">
                  <c:v>2.0707538690302223</c:v>
                </c:pt>
                <c:pt idx="28">
                  <c:v>2.0549448652505751</c:v>
                </c:pt>
                <c:pt idx="29">
                  <c:v>2.0010287951396291</c:v>
                </c:pt>
                <c:pt idx="30">
                  <c:v>2.0283146558619358</c:v>
                </c:pt>
              </c:numCache>
            </c:numRef>
          </c:val>
          <c:extLst>
            <c:ext xmlns:c16="http://schemas.microsoft.com/office/drawing/2014/chart" uri="{C3380CC4-5D6E-409C-BE32-E72D297353CC}">
              <c16:uniqueId val="{00000005-1115-4688-B43D-F38E4A3F87EF}"/>
            </c:ext>
          </c:extLst>
        </c:ser>
        <c:ser>
          <c:idx val="6"/>
          <c:order val="8"/>
          <c:tx>
            <c:strRef>
              <c:f>'リンク切公表時非表示（グラフの添え物）'!$Y$9</c:f>
              <c:strCache>
                <c:ptCount val="1"/>
                <c:pt idx="0">
                  <c:v>NF₃</c:v>
                </c:pt>
              </c:strCache>
            </c:strRef>
          </c:tx>
          <c:spPr>
            <a:solidFill>
              <a:schemeClr val="accent4">
                <a:lumMod val="60000"/>
                <a:lumOff val="40000"/>
              </a:schemeClr>
            </a:solidFill>
            <a:ln>
              <a:noFill/>
            </a:ln>
            <a:effectLst/>
          </c:spPr>
          <c:invertIfNegative val="0"/>
          <c:cat>
            <c:numRef>
              <c:extLst>
                <c:ext xmlns:c15="http://schemas.microsoft.com/office/drawing/2012/chart" uri="{02D57815-91ED-43cb-92C2-25804820EDAC}">
                  <c15:fullRef>
                    <c15:sqref>'1.Total'!$AA$20:$BE$20</c15:sqref>
                  </c15:fullRef>
                </c:ext>
              </c:extLst>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extLst>
                <c:ext xmlns:c15="http://schemas.microsoft.com/office/drawing/2012/chart" uri="{02D57815-91ED-43cb-92C2-25804820EDAC}">
                  <c15:fullRef>
                    <c15:sqref>'1.Total'!$AA$14:$BE$14</c15:sqref>
                  </c15:fullRef>
                </c:ext>
              </c:extLst>
              <c:f>'1.Total'!$AA$14:$BE$14</c:f>
              <c:numCache>
                <c:formatCode>#,##0.00_ </c:formatCode>
                <c:ptCount val="31"/>
                <c:pt idx="0">
                  <c:v>3.260985386689496E-2</c:v>
                </c:pt>
                <c:pt idx="1">
                  <c:v>3.260985386689496E-2</c:v>
                </c:pt>
                <c:pt idx="2">
                  <c:v>3.260985386689496E-2</c:v>
                </c:pt>
                <c:pt idx="3">
                  <c:v>4.3479805155859939E-2</c:v>
                </c:pt>
                <c:pt idx="4">
                  <c:v>7.6089659022754899E-2</c:v>
                </c:pt>
                <c:pt idx="5">
                  <c:v>0.20109409884585214</c:v>
                </c:pt>
                <c:pt idx="6">
                  <c:v>0.19255413105106323</c:v>
                </c:pt>
                <c:pt idx="7">
                  <c:v>0.17105935042516235</c:v>
                </c:pt>
                <c:pt idx="8">
                  <c:v>0.18813466808746665</c:v>
                </c:pt>
                <c:pt idx="9">
                  <c:v>0.3152691710736984</c:v>
                </c:pt>
                <c:pt idx="10">
                  <c:v>0.28577261607893389</c:v>
                </c:pt>
                <c:pt idx="11">
                  <c:v>0.29481291048766206</c:v>
                </c:pt>
                <c:pt idx="12">
                  <c:v>0.37148283306236585</c:v>
                </c:pt>
                <c:pt idx="13">
                  <c:v>0.4160962715590813</c:v>
                </c:pt>
                <c:pt idx="14">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c:v>0.57103108219650822</c:v>
                </c:pt>
                <c:pt idx="26">
                  <c:v>0.63443528411853689</c:v>
                </c:pt>
                <c:pt idx="27">
                  <c:v>0.44977529760978152</c:v>
                </c:pt>
                <c:pt idx="28">
                  <c:v>0.28249689981167958</c:v>
                </c:pt>
                <c:pt idx="29">
                  <c:v>0.2614726799363582</c:v>
                </c:pt>
                <c:pt idx="30">
                  <c:v>0.28882556827642358</c:v>
                </c:pt>
              </c:numCache>
            </c:numRef>
          </c:val>
          <c:extLst>
            <c:ext xmlns:c16="http://schemas.microsoft.com/office/drawing/2014/chart" uri="{C3380CC4-5D6E-409C-BE32-E72D297353CC}">
              <c16:uniqueId val="{00000006-1115-4688-B43D-F38E4A3F87EF}"/>
            </c:ext>
          </c:extLst>
        </c:ser>
        <c:dLbls>
          <c:showLegendKey val="0"/>
          <c:showVal val="0"/>
          <c:showCatName val="0"/>
          <c:showSerName val="0"/>
          <c:showPercent val="0"/>
          <c:showBubbleSize val="0"/>
        </c:dLbls>
        <c:gapWidth val="47"/>
        <c:overlap val="100"/>
        <c:axId val="178231552"/>
        <c:axId val="178250112"/>
      </c:barChart>
      <c:lineChart>
        <c:grouping val="standard"/>
        <c:varyColors val="0"/>
        <c:ser>
          <c:idx val="10"/>
          <c:order val="0"/>
          <c:tx>
            <c:strRef>
              <c:f>'リンク切公表時非表示（グラフの添え物）'!$Y$13</c:f>
              <c:strCache>
                <c:ptCount val="1"/>
                <c:pt idx="0">
                  <c:v>2013年度比-46%</c:v>
                </c:pt>
              </c:strCache>
            </c:strRef>
          </c:tx>
          <c:spPr>
            <a:ln w="28575" cap="rnd" cmpd="sng" algn="ctr">
              <a:solidFill>
                <a:schemeClr val="tx1"/>
              </a:solidFill>
              <a:prstDash val="solid"/>
              <a:round/>
            </a:ln>
            <a:effectLst/>
          </c:spPr>
          <c:marker>
            <c:symbol val="none"/>
          </c:marker>
          <c:cat>
            <c:numRef>
              <c:extLst>
                <c:ext xmlns:c15="http://schemas.microsoft.com/office/drawing/2012/chart" uri="{02D57815-91ED-43cb-92C2-25804820EDAC}">
                  <c15:fullRef>
                    <c15:sqref>'1.Total'!$AA$20:$BE$20</c15:sqref>
                  </c15:fullRef>
                </c:ext>
              </c:extLst>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extLst>
                <c:ext xmlns:c15="http://schemas.microsoft.com/office/drawing/2012/chart" uri="{02D57815-91ED-43cb-92C2-25804820EDAC}">
                  <c15:fullRef>
                    <c15:sqref>'リンク切公表時非表示（グラフの添え物）'!$AA$13:$BE$13</c15:sqref>
                  </c15:fullRef>
                </c:ext>
              </c:extLst>
              <c:f>'リンク切公表時非表示（グラフの添え物）'!$AA$13:$BE$13</c:f>
              <c:numCache>
                <c:formatCode>General</c:formatCode>
                <c:ptCount val="31"/>
                <c:pt idx="0">
                  <c:v>760.42056449437894</c:v>
                </c:pt>
                <c:pt idx="1">
                  <c:v>760.42056449437894</c:v>
                </c:pt>
                <c:pt idx="2">
                  <c:v>760.42056449437894</c:v>
                </c:pt>
                <c:pt idx="3">
                  <c:v>760.42056449437894</c:v>
                </c:pt>
                <c:pt idx="4">
                  <c:v>760.42056449437894</c:v>
                </c:pt>
                <c:pt idx="5">
                  <c:v>760.42056449437894</c:v>
                </c:pt>
                <c:pt idx="6">
                  <c:v>760.42056449437894</c:v>
                </c:pt>
                <c:pt idx="7">
                  <c:v>760.42056449437894</c:v>
                </c:pt>
                <c:pt idx="8">
                  <c:v>760.42056449437894</c:v>
                </c:pt>
                <c:pt idx="9">
                  <c:v>760.42056449437894</c:v>
                </c:pt>
                <c:pt idx="10">
                  <c:v>760.42056449437894</c:v>
                </c:pt>
                <c:pt idx="11">
                  <c:v>760.42056449437894</c:v>
                </c:pt>
                <c:pt idx="12">
                  <c:v>760.42056449437894</c:v>
                </c:pt>
                <c:pt idx="13">
                  <c:v>760.42056449437894</c:v>
                </c:pt>
                <c:pt idx="14">
                  <c:v>760.42056449437894</c:v>
                </c:pt>
                <c:pt idx="15">
                  <c:v>760.42056449437894</c:v>
                </c:pt>
                <c:pt idx="16">
                  <c:v>760.42056449437894</c:v>
                </c:pt>
                <c:pt idx="17">
                  <c:v>760.42056449437894</c:v>
                </c:pt>
                <c:pt idx="18">
                  <c:v>760.42056449437894</c:v>
                </c:pt>
                <c:pt idx="19">
                  <c:v>760.42056449437894</c:v>
                </c:pt>
                <c:pt idx="20">
                  <c:v>760.42056449437894</c:v>
                </c:pt>
                <c:pt idx="21">
                  <c:v>760.42056449437894</c:v>
                </c:pt>
                <c:pt idx="22">
                  <c:v>760.42056449437894</c:v>
                </c:pt>
                <c:pt idx="23">
                  <c:v>760.42056449437894</c:v>
                </c:pt>
                <c:pt idx="24">
                  <c:v>760.42056449437894</c:v>
                </c:pt>
                <c:pt idx="25">
                  <c:v>760.42056449437894</c:v>
                </c:pt>
                <c:pt idx="26">
                  <c:v>760.42056449437894</c:v>
                </c:pt>
                <c:pt idx="27">
                  <c:v>760.42056449437894</c:v>
                </c:pt>
                <c:pt idx="28">
                  <c:v>760.42056449437894</c:v>
                </c:pt>
                <c:pt idx="29">
                  <c:v>760.42056449437894</c:v>
                </c:pt>
                <c:pt idx="30">
                  <c:v>760.42056449437894</c:v>
                </c:pt>
              </c:numCache>
            </c:numRef>
          </c:val>
          <c:smooth val="0"/>
          <c:extLst>
            <c:ext xmlns:c16="http://schemas.microsoft.com/office/drawing/2014/chart" uri="{C3380CC4-5D6E-409C-BE32-E72D297353CC}">
              <c16:uniqueId val="{00000007-1115-4688-B43D-F38E4A3F87EF}"/>
            </c:ext>
          </c:extLst>
        </c:ser>
        <c:ser>
          <c:idx val="7"/>
          <c:order val="1"/>
          <c:tx>
            <c:strRef>
              <c:f>'リンク切公表時非表示（グラフの添え物）'!$Y$11</c:f>
              <c:strCache>
                <c:ptCount val="1"/>
                <c:pt idx="0">
                  <c:v>2005年度比-3.8%</c:v>
                </c:pt>
              </c:strCache>
            </c:strRef>
          </c:tx>
          <c:spPr>
            <a:ln w="28575" cap="rnd" cmpd="sng" algn="ctr">
              <a:solidFill>
                <a:schemeClr val="tx1"/>
              </a:solidFill>
              <a:prstDash val="solid"/>
              <a:round/>
            </a:ln>
            <a:effectLst/>
          </c:spPr>
          <c:marker>
            <c:symbol val="none"/>
          </c:marker>
          <c:cat>
            <c:numRef>
              <c:extLst>
                <c:ext xmlns:c15="http://schemas.microsoft.com/office/drawing/2012/chart" uri="{02D57815-91ED-43cb-92C2-25804820EDAC}">
                  <c15:fullRef>
                    <c15:sqref>'1.Total'!$AA$20:$BE$20</c15:sqref>
                  </c15:fullRef>
                </c:ext>
              </c:extLst>
              <c:f>'1.Total'!$AA$20:$BE$20</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extLst>
                <c:ext xmlns:c15="http://schemas.microsoft.com/office/drawing/2012/chart" uri="{02D57815-91ED-43cb-92C2-25804820EDAC}">
                  <c15:fullRef>
                    <c15:sqref>'リンク切公表時非表示（グラフの添え物）'!$AA$11:$BE$11</c15:sqref>
                  </c15:fullRef>
                </c:ext>
              </c:extLst>
              <c:f>'リンク切公表時非表示（グラフの添え物）'!$AA$11:$BE$11</c:f>
              <c:numCache>
                <c:formatCode>General</c:formatCode>
                <c:ptCount val="31"/>
                <c:pt idx="0">
                  <c:v>1328.665871976626</c:v>
                </c:pt>
                <c:pt idx="1">
                  <c:v>1328.665871976626</c:v>
                </c:pt>
                <c:pt idx="2">
                  <c:v>1328.665871976626</c:v>
                </c:pt>
                <c:pt idx="3">
                  <c:v>1328.665871976626</c:v>
                </c:pt>
                <c:pt idx="4">
                  <c:v>1328.665871976626</c:v>
                </c:pt>
                <c:pt idx="5">
                  <c:v>1328.665871976626</c:v>
                </c:pt>
                <c:pt idx="6">
                  <c:v>1328.665871976626</c:v>
                </c:pt>
                <c:pt idx="7">
                  <c:v>1328.665871976626</c:v>
                </c:pt>
                <c:pt idx="8">
                  <c:v>1328.665871976626</c:v>
                </c:pt>
                <c:pt idx="9">
                  <c:v>1328.665871976626</c:v>
                </c:pt>
                <c:pt idx="10">
                  <c:v>1328.665871976626</c:v>
                </c:pt>
                <c:pt idx="11">
                  <c:v>1328.665871976626</c:v>
                </c:pt>
                <c:pt idx="12">
                  <c:v>1328.665871976626</c:v>
                </c:pt>
                <c:pt idx="13">
                  <c:v>1328.665871976626</c:v>
                </c:pt>
                <c:pt idx="14">
                  <c:v>1328.665871976626</c:v>
                </c:pt>
                <c:pt idx="15">
                  <c:v>1328.665871976626</c:v>
                </c:pt>
                <c:pt idx="16">
                  <c:v>1328.665871976626</c:v>
                </c:pt>
                <c:pt idx="17">
                  <c:v>1328.665871976626</c:v>
                </c:pt>
                <c:pt idx="18">
                  <c:v>1328.665871976626</c:v>
                </c:pt>
                <c:pt idx="19">
                  <c:v>1328.665871976626</c:v>
                </c:pt>
                <c:pt idx="20">
                  <c:v>1328.665871976626</c:v>
                </c:pt>
                <c:pt idx="21">
                  <c:v>1328.665871976626</c:v>
                </c:pt>
                <c:pt idx="22">
                  <c:v>1328.665871976626</c:v>
                </c:pt>
                <c:pt idx="23">
                  <c:v>1328.665871976626</c:v>
                </c:pt>
                <c:pt idx="24">
                  <c:v>1328.665871976626</c:v>
                </c:pt>
                <c:pt idx="25">
                  <c:v>1328.665871976626</c:v>
                </c:pt>
                <c:pt idx="26">
                  <c:v>1328.665871976626</c:v>
                </c:pt>
                <c:pt idx="27">
                  <c:v>1328.665871976626</c:v>
                </c:pt>
                <c:pt idx="28">
                  <c:v>1328.665871976626</c:v>
                </c:pt>
                <c:pt idx="29">
                  <c:v>1328.665871976626</c:v>
                </c:pt>
                <c:pt idx="30">
                  <c:v>1328.665871976626</c:v>
                </c:pt>
              </c:numCache>
            </c:numRef>
          </c:val>
          <c:smooth val="0"/>
          <c:extLst>
            <c:ext xmlns:c16="http://schemas.microsoft.com/office/drawing/2014/chart" uri="{C3380CC4-5D6E-409C-BE32-E72D297353CC}">
              <c16:uniqueId val="{00000008-1115-4688-B43D-F38E4A3F87EF}"/>
            </c:ext>
          </c:extLst>
        </c:ser>
        <c:dLbls>
          <c:showLegendKey val="0"/>
          <c:showVal val="0"/>
          <c:showCatName val="0"/>
          <c:showSerName val="0"/>
          <c:showPercent val="0"/>
          <c:showBubbleSize val="0"/>
        </c:dLbls>
        <c:marker val="1"/>
        <c:smooth val="0"/>
        <c:axId val="1844159088"/>
        <c:axId val="1913451696"/>
        <c:extLst/>
      </c:lineChart>
      <c:catAx>
        <c:axId val="17823155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ja-JP" sz="1200" b="0"/>
                  <a:t>（年度）</a:t>
                </a:r>
              </a:p>
            </c:rich>
          </c:tx>
          <c:layout>
            <c:manualLayout>
              <c:xMode val="edge"/>
              <c:yMode val="edge"/>
              <c:x val="0.44815967448513366"/>
              <c:y val="0.818252162924079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ja-JP"/>
          </a:p>
        </c:txPr>
        <c:crossAx val="178250112"/>
        <c:crossesAt val="0"/>
        <c:auto val="1"/>
        <c:lblAlgn val="ctr"/>
        <c:lblOffset val="100"/>
        <c:tickLblSkip val="1"/>
        <c:tickMarkSkip val="1"/>
        <c:noMultiLvlLbl val="0"/>
      </c:catAx>
      <c:valAx>
        <c:axId val="178250112"/>
        <c:scaling>
          <c:orientation val="minMax"/>
          <c:max val="1450"/>
          <c:min val="0"/>
        </c:scaling>
        <c:delete val="0"/>
        <c:axPos val="l"/>
        <c:numFmt formatCode="#,##0_ "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0" i="0" u="none" strike="noStrike" kern="1200" baseline="0">
                <a:solidFill>
                  <a:schemeClr val="tx1"/>
                </a:solidFill>
                <a:latin typeface="+mn-lt"/>
                <a:ea typeface="+mn-ea"/>
                <a:cs typeface="+mn-cs"/>
              </a:defRPr>
            </a:pPr>
            <a:endParaRPr lang="ja-JP"/>
          </a:p>
        </c:txPr>
        <c:crossAx val="178231552"/>
        <c:crosses val="autoZero"/>
        <c:crossBetween val="between"/>
        <c:majorUnit val="100"/>
        <c:minorUnit val="100"/>
      </c:valAx>
      <c:valAx>
        <c:axId val="1913451696"/>
        <c:scaling>
          <c:orientation val="minMax"/>
          <c:min val="800"/>
        </c:scaling>
        <c:delete val="1"/>
        <c:axPos val="r"/>
        <c:numFmt formatCode="General" sourceLinked="1"/>
        <c:majorTickMark val="out"/>
        <c:minorTickMark val="none"/>
        <c:tickLblPos val="nextTo"/>
        <c:crossAx val="1844159088"/>
        <c:crosses val="max"/>
        <c:crossBetween val="between"/>
      </c:valAx>
      <c:catAx>
        <c:axId val="1844159088"/>
        <c:scaling>
          <c:orientation val="minMax"/>
        </c:scaling>
        <c:delete val="1"/>
        <c:axPos val="b"/>
        <c:numFmt formatCode="General" sourceLinked="1"/>
        <c:majorTickMark val="out"/>
        <c:minorTickMark val="none"/>
        <c:tickLblPos val="nextTo"/>
        <c:crossAx val="1913451696"/>
        <c:crosses val="autoZero"/>
        <c:auto val="1"/>
        <c:lblAlgn val="ctr"/>
        <c:lblOffset val="100"/>
        <c:noMultiLvlLbl val="0"/>
      </c:catAx>
      <c:spPr>
        <a:solidFill>
          <a:schemeClr val="bg1"/>
        </a:solidFill>
        <a:ln>
          <a:noFill/>
        </a:ln>
        <a:effectLst/>
      </c:spPr>
    </c:plotArea>
    <c:legend>
      <c:legendPos val="r"/>
      <c:legendEntry>
        <c:idx val="7"/>
        <c:delete val="1"/>
      </c:legendEntry>
      <c:legendEntry>
        <c:idx val="8"/>
        <c:delete val="1"/>
      </c:legendEntry>
      <c:layout>
        <c:manualLayout>
          <c:xMode val="edge"/>
          <c:yMode val="edge"/>
          <c:x val="0.89553527458697635"/>
          <c:y val="0.55531383788879662"/>
          <c:w val="6.2406884520690951E-2"/>
          <c:h val="0.27924851884677709"/>
        </c:manualLayout>
      </c:layout>
      <c:overlay val="1"/>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91364421416299E-2"/>
          <c:y val="0"/>
          <c:w val="0.8773747841105356"/>
          <c:h val="0"/>
        </c:manualLayout>
      </c:layout>
      <c:lineChart>
        <c:grouping val="standard"/>
        <c:varyColors val="0"/>
        <c:ser>
          <c:idx val="1"/>
          <c:order val="0"/>
          <c:spPr>
            <a:ln w="12700">
              <a:solidFill>
                <a:srgbClr val="000000"/>
              </a:solidFill>
              <a:prstDash val="solid"/>
            </a:ln>
          </c:spPr>
          <c:marker>
            <c:symbol val="squar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83E-4B3E-8976-CBAE544398F6}"/>
            </c:ext>
          </c:extLst>
        </c:ser>
        <c:ser>
          <c:idx val="2"/>
          <c:order val="1"/>
          <c:spPr>
            <a:ln w="12700">
              <a:solidFill>
                <a:srgbClr val="000000"/>
              </a:solidFill>
              <a:prstDash val="solid"/>
            </a:ln>
          </c:spPr>
          <c:marker>
            <c:symbol val="circl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83E-4B3E-8976-CBAE544398F6}"/>
            </c:ext>
          </c:extLst>
        </c:ser>
        <c:ser>
          <c:idx val="3"/>
          <c:order val="2"/>
          <c:spPr>
            <a:ln w="12700">
              <a:solidFill>
                <a:srgbClr val="000000"/>
              </a:solidFill>
              <a:prstDash val="solid"/>
            </a:ln>
          </c:spPr>
          <c:marker>
            <c:symbol val="triangl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83E-4B3E-8976-CBAE544398F6}"/>
            </c:ext>
          </c:extLst>
        </c:ser>
        <c:dLbls>
          <c:showLegendKey val="0"/>
          <c:showVal val="0"/>
          <c:showCatName val="0"/>
          <c:showSerName val="0"/>
          <c:showPercent val="0"/>
          <c:showBubbleSize val="0"/>
        </c:dLbls>
        <c:marker val="1"/>
        <c:smooth val="0"/>
        <c:axId val="179701632"/>
        <c:axId val="179707904"/>
      </c:lineChart>
      <c:catAx>
        <c:axId val="1797016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Arial"/>
                <a:ea typeface="Arial"/>
                <a:cs typeface="Arial"/>
              </a:defRPr>
            </a:pPr>
            <a:endParaRPr lang="ja-JP"/>
          </a:p>
        </c:txPr>
        <c:crossAx val="179707904"/>
        <c:crosses val="autoZero"/>
        <c:auto val="1"/>
        <c:lblAlgn val="ctr"/>
        <c:lblOffset val="100"/>
        <c:tickLblSkip val="1"/>
        <c:tickMarkSkip val="1"/>
        <c:noMultiLvlLbl val="0"/>
      </c:catAx>
      <c:valAx>
        <c:axId val="179707904"/>
        <c:scaling>
          <c:orientation val="minMax"/>
          <c:min val="15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ja-JP"/>
          </a:p>
        </c:txPr>
        <c:crossAx val="179701632"/>
        <c:crosses val="autoZero"/>
        <c:crossBetween val="between"/>
        <c:majorUnit val="5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Century"/>
          <a:ea typeface="Century"/>
          <a:cs typeface="Century"/>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日本語用のフォントを使用)"/>
              </a:defRPr>
            </a:pPr>
            <a:r>
              <a:rPr lang="en-US" altLang="ja-JP" sz="1600" b="1" i="0" baseline="0">
                <a:latin typeface="+mn-ea"/>
              </a:rPr>
              <a:t>CO</a:t>
            </a:r>
            <a:r>
              <a:rPr lang="en-US" altLang="ja-JP" sz="1600" b="1" i="0" baseline="-25000">
                <a:latin typeface="+mn-ea"/>
              </a:rPr>
              <a:t>2 </a:t>
            </a:r>
            <a:r>
              <a:rPr lang="ja-JP" altLang="en-US" sz="1600" b="1" i="0" baseline="0">
                <a:latin typeface="+mn-ea"/>
              </a:rPr>
              <a:t>の</a:t>
            </a:r>
            <a:r>
              <a:rPr lang="ja-JP" altLang="ja-JP" sz="1600" b="1" i="0" u="none" strike="noStrike" baseline="0">
                <a:effectLst/>
              </a:rPr>
              <a:t>部門別</a:t>
            </a:r>
            <a:r>
              <a:rPr lang="ja-JP" altLang="ja-JP" sz="1600" b="1" i="0" baseline="0">
                <a:latin typeface="+mn-ea"/>
              </a:rPr>
              <a:t>排出量</a:t>
            </a:r>
            <a:r>
              <a:rPr lang="ja-JP" altLang="en-US" sz="1600" b="1" i="0" baseline="0">
                <a:latin typeface="+mn-ea"/>
              </a:rPr>
              <a:t>（電気・熱配分前）の推移</a:t>
            </a:r>
            <a:endParaRPr lang="en-US" altLang="ja-JP" sz="1600" b="1" i="0" baseline="0">
              <a:latin typeface="+mn-ea"/>
            </a:endParaRPr>
          </a:p>
          <a:p>
            <a:pPr>
              <a:defRPr>
                <a:latin typeface="(日本語用のフォントを使用)"/>
              </a:defRPr>
            </a:pPr>
            <a:r>
              <a:rPr lang="ja-JP" altLang="en-US" sz="1600" b="1" i="0" baseline="0">
                <a:latin typeface="+mn-ea"/>
              </a:rPr>
              <a:t>（</a:t>
            </a:r>
            <a:r>
              <a:rPr lang="en-US" altLang="ja-JP" sz="1600" b="1" i="0" baseline="0">
                <a:latin typeface="+mn-ea"/>
              </a:rPr>
              <a:t>2020</a:t>
            </a:r>
            <a:r>
              <a:rPr lang="ja-JP" altLang="ja-JP" sz="1600" b="1" i="0" baseline="0">
                <a:latin typeface="+mn-ea"/>
              </a:rPr>
              <a:t>年度</a:t>
            </a:r>
            <a:r>
              <a:rPr lang="ja-JP" altLang="en-US" sz="1600" b="1" i="0" baseline="0">
                <a:latin typeface="+mn-ea"/>
              </a:rPr>
              <a:t>）</a:t>
            </a:r>
            <a:endParaRPr lang="ja-JP" altLang="ja-JP" sz="1600">
              <a:latin typeface="+mn-ea"/>
            </a:endParaRPr>
          </a:p>
        </c:rich>
      </c:tx>
      <c:layout>
        <c:manualLayout>
          <c:xMode val="edge"/>
          <c:yMode val="edge"/>
          <c:x val="0.20936726732693978"/>
          <c:y val="2.553518553822616E-2"/>
        </c:manualLayout>
      </c:layout>
      <c:overlay val="0"/>
    </c:title>
    <c:autoTitleDeleted val="0"/>
    <c:plotArea>
      <c:layout>
        <c:manualLayout>
          <c:layoutTarget val="inner"/>
          <c:xMode val="edge"/>
          <c:yMode val="edge"/>
          <c:x val="8.9801908677127631E-2"/>
          <c:y val="0.14191390818771735"/>
          <c:w val="0.62890070000248632"/>
          <c:h val="0.70936860202672491"/>
        </c:manualLayout>
      </c:layout>
      <c:lineChart>
        <c:grouping val="standard"/>
        <c:varyColors val="0"/>
        <c:ser>
          <c:idx val="1"/>
          <c:order val="0"/>
          <c:dPt>
            <c:idx val="1"/>
            <c:bubble3D val="0"/>
            <c:spPr/>
            <c:extLst>
              <c:ext xmlns:c16="http://schemas.microsoft.com/office/drawing/2014/chart" uri="{C3380CC4-5D6E-409C-BE32-E72D297353CC}">
                <c16:uniqueId val="{00000001-7E96-4A23-B204-1EA9500DE5B3}"/>
              </c:ext>
            </c:extLst>
          </c:dPt>
          <c:dLbls>
            <c:dLbl>
              <c:idx val="0"/>
              <c:layout>
                <c:manualLayout>
                  <c:x val="-2.3330344889897946E-2"/>
                  <c:y val="-2.3057188274001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96-4A23-B204-1EA9500DE5B3}"/>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96-4A23-B204-1EA9500DE5B3}"/>
                </c:ext>
              </c:extLst>
            </c:dLbl>
            <c:dLbl>
              <c:idx val="23"/>
              <c:delete val="1"/>
              <c:extLst>
                <c:ext xmlns:c15="http://schemas.microsoft.com/office/drawing/2012/chart" uri="{CE6537A1-D6FC-4f65-9D91-7224C49458BB}"/>
                <c:ext xmlns:c16="http://schemas.microsoft.com/office/drawing/2014/chart" uri="{C3380CC4-5D6E-409C-BE32-E72D297353CC}">
                  <c16:uniqueId val="{00000004-7E96-4A23-B204-1EA9500DE5B3}"/>
                </c:ext>
              </c:extLst>
            </c:dLbl>
            <c:dLbl>
              <c:idx val="24"/>
              <c:layout>
                <c:manualLayout>
                  <c:x val="-2.341560493243566E-2"/>
                  <c:y val="-2.55327419515598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96-4A23-B204-1EA9500DE5B3}"/>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val>
          <c:smooth val="0"/>
          <c:extLst>
            <c:ext xmlns:c16="http://schemas.microsoft.com/office/drawing/2014/chart" uri="{C3380CC4-5D6E-409C-BE32-E72D297353CC}">
              <c16:uniqueId val="{00000006-7E96-4A23-B204-1EA9500DE5B3}"/>
            </c:ext>
          </c:extLst>
        </c:ser>
        <c:ser>
          <c:idx val="2"/>
          <c:order val="1"/>
          <c:tx>
            <c:strRef>
              <c:f>'2.CO2-Sector'!$Y$42</c:f>
              <c:strCache>
                <c:ptCount val="1"/>
                <c:pt idx="0">
                  <c:v>エネルギー転換部門</c:v>
                </c:pt>
              </c:strCache>
            </c:strRef>
          </c:tx>
          <c:spPr>
            <a:ln w="19050">
              <a:solidFill>
                <a:srgbClr val="4572A7"/>
              </a:solidFill>
            </a:ln>
          </c:spPr>
          <c:marker>
            <c:symbol val="diamond"/>
            <c:size val="5"/>
            <c:spPr>
              <a:solidFill>
                <a:srgbClr val="4572A7"/>
              </a:solidFill>
              <a:ln>
                <a:solidFill>
                  <a:srgbClr val="4572A7"/>
                </a:solidFill>
              </a:ln>
            </c:spPr>
          </c:marker>
          <c:dLbls>
            <c:dLbl>
              <c:idx val="0"/>
              <c:layout>
                <c:manualLayout>
                  <c:x val="-1.3378269554577115E-2"/>
                  <c:y val="3.0687801799758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96-4A23-B204-1EA9500DE5B3}"/>
                </c:ext>
              </c:extLst>
            </c:dLbl>
            <c:dLbl>
              <c:idx val="15"/>
              <c:layout>
                <c:manualLayout>
                  <c:x val="-1.8691167299865839E-2"/>
                  <c:y val="-2.2893812846449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96-4A23-B204-1EA9500DE5B3}"/>
                </c:ext>
              </c:extLst>
            </c:dLbl>
            <c:dLbl>
              <c:idx val="23"/>
              <c:layout>
                <c:manualLayout>
                  <c:x val="-1.8046709003803899E-2"/>
                  <c:y val="-2.0892687559354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0A-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0B-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0C-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0D-7E96-4A23-B204-1EA9500DE5B3}"/>
                </c:ext>
              </c:extLst>
            </c:dLbl>
            <c:dLbl>
              <c:idx val="29"/>
              <c:delete val="1"/>
              <c:extLst>
                <c:ext xmlns:c15="http://schemas.microsoft.com/office/drawing/2012/chart" uri="{CE6537A1-D6FC-4f65-9D91-7224C49458BB}"/>
                <c:ext xmlns:c16="http://schemas.microsoft.com/office/drawing/2014/chart" uri="{C3380CC4-5D6E-409C-BE32-E72D297353CC}">
                  <c16:uniqueId val="{00000003-676C-42D3-9ACC-66DDDED64275}"/>
                </c:ext>
              </c:extLst>
            </c:dLbl>
            <c:dLbl>
              <c:idx val="30"/>
              <c:layout>
                <c:manualLayout>
                  <c:x val="1.4256565255132359E-2"/>
                  <c:y val="-3.4794752032510513E-2"/>
                </c:manualLayout>
              </c:layout>
              <c:tx>
                <c:rich>
                  <a:bodyPr wrap="square" lIns="38100" tIns="19050" rIns="38100" bIns="19050" anchor="ctr">
                    <a:spAutoFit/>
                  </a:bodyPr>
                  <a:lstStyle/>
                  <a:p>
                    <a:pPr>
                      <a:defRPr>
                        <a:solidFill>
                          <a:srgbClr val="4572A7"/>
                        </a:solidFill>
                      </a:defRPr>
                    </a:pPr>
                    <a:fld id="{F62754B1-BF15-4550-B650-77C05AAEDEDF}" type="VALUE">
                      <a:rPr lang="ja-JP" altLang="en-US" sz="1200"/>
                      <a:pPr>
                        <a:defRPr>
                          <a:solidFill>
                            <a:srgbClr val="4572A7"/>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409-4617-85E3-C69B59CEFE01}"/>
                </c:ext>
              </c:extLst>
            </c:dLbl>
            <c:spPr>
              <a:noFill/>
              <a:ln>
                <a:noFill/>
              </a:ln>
              <a:effectLst/>
            </c:spPr>
            <c:txPr>
              <a:bodyPr wrap="square" lIns="38100" tIns="19050" rIns="38100" bIns="19050" anchor="ctr">
                <a:spAutoFit/>
              </a:bodyPr>
              <a:lstStyle/>
              <a:p>
                <a:pPr>
                  <a:defRPr>
                    <a:solidFill>
                      <a:srgbClr val="4572A7"/>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4572A7"/>
                      </a:solidFill>
                    </a:ln>
                  </c:spPr>
                </c15:leaderLines>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'2.CO2-Sector'!$AA$42:$BE$42</c:f>
              <c:numCache>
                <c:formatCode>#,##0_ </c:formatCode>
                <c:ptCount val="31"/>
                <c:pt idx="0">
                  <c:v>348.41179447028634</c:v>
                </c:pt>
                <c:pt idx="1">
                  <c:v>349.74258710949579</c:v>
                </c:pt>
                <c:pt idx="2">
                  <c:v>355.12614215324686</c:v>
                </c:pt>
                <c:pt idx="3">
                  <c:v>338.72492179417719</c:v>
                </c:pt>
                <c:pt idx="4">
                  <c:v>372.71652054267736</c:v>
                </c:pt>
                <c:pt idx="5">
                  <c:v>360.59531972801585</c:v>
                </c:pt>
                <c:pt idx="6">
                  <c:v>362.4691212051091</c:v>
                </c:pt>
                <c:pt idx="7">
                  <c:v>357.64184247294844</c:v>
                </c:pt>
                <c:pt idx="8">
                  <c:v>344.51684317773794</c:v>
                </c:pt>
                <c:pt idx="9">
                  <c:v>366.22601919401677</c:v>
                </c:pt>
                <c:pt idx="10">
                  <c:v>374.92024083416112</c:v>
                </c:pt>
                <c:pt idx="11">
                  <c:v>365.84175823433213</c:v>
                </c:pt>
                <c:pt idx="12">
                  <c:v>391.42328482875729</c:v>
                </c:pt>
                <c:pt idx="13">
                  <c:v>407.74666526328861</c:v>
                </c:pt>
                <c:pt idx="14">
                  <c:v>403.77988285122586</c:v>
                </c:pt>
                <c:pt idx="15">
                  <c:v>423.92684168544571</c:v>
                </c:pt>
                <c:pt idx="16">
                  <c:v>414.87062379360515</c:v>
                </c:pt>
                <c:pt idx="17">
                  <c:v>467.18903156868345</c:v>
                </c:pt>
                <c:pt idx="18">
                  <c:v>436.55731213543805</c:v>
                </c:pt>
                <c:pt idx="19">
                  <c:v>397.6822033693656</c:v>
                </c:pt>
                <c:pt idx="20">
                  <c:v>422.04719202207656</c:v>
                </c:pt>
                <c:pt idx="21">
                  <c:v>479.36174286509265</c:v>
                </c:pt>
                <c:pt idx="22">
                  <c:v>524.9068807143135</c:v>
                </c:pt>
                <c:pt idx="23">
                  <c:v>526.33926714466304</c:v>
                </c:pt>
                <c:pt idx="24">
                  <c:v>498.45934487487892</c:v>
                </c:pt>
                <c:pt idx="25">
                  <c:v>473.53365908637051</c:v>
                </c:pt>
                <c:pt idx="26">
                  <c:v>506.30896837209207</c:v>
                </c:pt>
                <c:pt idx="27">
                  <c:v>492.64828535308766</c:v>
                </c:pt>
                <c:pt idx="28">
                  <c:v>455.09856240962631</c:v>
                </c:pt>
                <c:pt idx="29">
                  <c:v>434.44640695863751</c:v>
                </c:pt>
                <c:pt idx="30">
                  <c:v>422.2586348952056</c:v>
                </c:pt>
              </c:numCache>
            </c:numRef>
          </c:val>
          <c:smooth val="0"/>
          <c:extLst>
            <c:ext xmlns:c16="http://schemas.microsoft.com/office/drawing/2014/chart" uri="{C3380CC4-5D6E-409C-BE32-E72D297353CC}">
              <c16:uniqueId val="{0000000E-7E96-4A23-B204-1EA9500DE5B3}"/>
            </c:ext>
          </c:extLst>
        </c:ser>
        <c:ser>
          <c:idx val="3"/>
          <c:order val="2"/>
          <c:tx>
            <c:strRef>
              <c:f>'2.CO2-Sector'!$Y$43</c:f>
              <c:strCache>
                <c:ptCount val="1"/>
                <c:pt idx="0">
                  <c:v>産業部門</c:v>
                </c:pt>
              </c:strCache>
            </c:strRef>
          </c:tx>
          <c:spPr>
            <a:ln w="19050">
              <a:solidFill>
                <a:srgbClr val="A8423F"/>
              </a:solidFill>
            </a:ln>
          </c:spPr>
          <c:marker>
            <c:symbol val="square"/>
            <c:size val="5"/>
            <c:spPr>
              <a:solidFill>
                <a:srgbClr val="A8423F"/>
              </a:solidFill>
              <a:ln>
                <a:solidFill>
                  <a:srgbClr val="A8423F"/>
                </a:solidFill>
              </a:ln>
            </c:spPr>
          </c:marker>
          <c:dLbls>
            <c:dLbl>
              <c:idx val="0"/>
              <c:layout>
                <c:manualLayout>
                  <c:x val="-1.1896106340922651E-2"/>
                  <c:y val="-2.4916352750676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E96-4A23-B204-1EA9500DE5B3}"/>
                </c:ext>
              </c:extLst>
            </c:dLbl>
            <c:dLbl>
              <c:idx val="15"/>
              <c:layout>
                <c:manualLayout>
                  <c:x val="-1.7885551397064995E-2"/>
                  <c:y val="-1.7459971176693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E96-4A23-B204-1EA9500DE5B3}"/>
                </c:ext>
              </c:extLst>
            </c:dLbl>
            <c:dLbl>
              <c:idx val="23"/>
              <c:layout>
                <c:manualLayout>
                  <c:x val="-2.1616168842041313E-2"/>
                  <c:y val="-1.7103049500216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E96-4A23-B204-1EA9500DE5B3}"/>
                </c:ext>
              </c:extLst>
            </c:dLbl>
            <c:dLbl>
              <c:idx val="24"/>
              <c:delete val="1"/>
              <c:extLst>
                <c:ext xmlns:c15="http://schemas.microsoft.com/office/drawing/2012/chart" uri="{CE6537A1-D6FC-4f65-9D91-7224C49458BB}"/>
                <c:ext xmlns:c16="http://schemas.microsoft.com/office/drawing/2014/chart" uri="{C3380CC4-5D6E-409C-BE32-E72D297353CC}">
                  <c16:uniqueId val="{00000012-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13-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14-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15-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16-7E96-4A23-B204-1EA9500DE5B3}"/>
                </c:ext>
              </c:extLst>
            </c:dLbl>
            <c:dLbl>
              <c:idx val="29"/>
              <c:delete val="1"/>
              <c:extLst>
                <c:ext xmlns:c15="http://schemas.microsoft.com/office/drawing/2012/chart" uri="{CE6537A1-D6FC-4f65-9D91-7224C49458BB}"/>
                <c:ext xmlns:c16="http://schemas.microsoft.com/office/drawing/2014/chart" uri="{C3380CC4-5D6E-409C-BE32-E72D297353CC}">
                  <c16:uniqueId val="{00000004-676C-42D3-9ACC-66DDDED64275}"/>
                </c:ext>
              </c:extLst>
            </c:dLbl>
            <c:dLbl>
              <c:idx val="30"/>
              <c:layout>
                <c:manualLayout>
                  <c:x val="1.4324021878954481E-2"/>
                  <c:y val="-1.1883007270945899E-2"/>
                </c:manualLayout>
              </c:layout>
              <c:tx>
                <c:rich>
                  <a:bodyPr wrap="square" lIns="38100" tIns="19050" rIns="38100" bIns="19050" anchor="ctr">
                    <a:spAutoFit/>
                  </a:bodyPr>
                  <a:lstStyle/>
                  <a:p>
                    <a:pPr>
                      <a:defRPr>
                        <a:solidFill>
                          <a:srgbClr val="A8423F"/>
                        </a:solidFill>
                      </a:defRPr>
                    </a:pPr>
                    <a:fld id="{392B17EA-3648-47DA-B0C1-1A29C8678B39}" type="VALUE">
                      <a:rPr lang="ja-JP" altLang="en-US" sz="1200">
                        <a:solidFill>
                          <a:srgbClr val="A8423F"/>
                        </a:solidFill>
                      </a:rPr>
                      <a:pPr>
                        <a:defRPr>
                          <a:solidFill>
                            <a:srgbClr val="A8423F"/>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8409-4617-85E3-C69B59CEFE01}"/>
                </c:ext>
              </c:extLst>
            </c:dLbl>
            <c:spPr>
              <a:noFill/>
              <a:ln>
                <a:noFill/>
              </a:ln>
              <a:effectLst/>
            </c:spPr>
            <c:txPr>
              <a:bodyPr wrap="square" lIns="38100" tIns="19050" rIns="38100" bIns="19050" anchor="ctr">
                <a:spAutoFit/>
              </a:bodyPr>
              <a:lstStyle/>
              <a:p>
                <a:pPr>
                  <a:defRPr>
                    <a:solidFill>
                      <a:srgbClr val="A8423F"/>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A8423F"/>
                      </a:solidFill>
                    </a:ln>
                  </c:spPr>
                </c15:leaderLines>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'2.CO2-Sector'!$AA$43:$BE$43</c:f>
              <c:numCache>
                <c:formatCode>#,##0_ </c:formatCode>
                <c:ptCount val="31"/>
                <c:pt idx="0">
                  <c:v>378.21576093387245</c:v>
                </c:pt>
                <c:pt idx="1">
                  <c:v>375.69199955051715</c:v>
                </c:pt>
                <c:pt idx="2">
                  <c:v>370.18773379008047</c:v>
                </c:pt>
                <c:pt idx="3">
                  <c:v>372.0671330010062</c:v>
                </c:pt>
                <c:pt idx="4">
                  <c:v>378.846828493602</c:v>
                </c:pt>
                <c:pt idx="5">
                  <c:v>385.93573827143189</c:v>
                </c:pt>
                <c:pt idx="6">
                  <c:v>390.67475045485452</c:v>
                </c:pt>
                <c:pt idx="7">
                  <c:v>386.44131773778827</c:v>
                </c:pt>
                <c:pt idx="8">
                  <c:v>362.72012412357816</c:v>
                </c:pt>
                <c:pt idx="9">
                  <c:v>367.35108056902857</c:v>
                </c:pt>
                <c:pt idx="10">
                  <c:v>377.37397413208822</c:v>
                </c:pt>
                <c:pt idx="11">
                  <c:v>371.32400650225378</c:v>
                </c:pt>
                <c:pt idx="12">
                  <c:v>376.64737828908846</c:v>
                </c:pt>
                <c:pt idx="13">
                  <c:v>376.29457501785566</c:v>
                </c:pt>
                <c:pt idx="14">
                  <c:v>377.07710589699479</c:v>
                </c:pt>
                <c:pt idx="15">
                  <c:v>366.30751768990825</c:v>
                </c:pt>
                <c:pt idx="16">
                  <c:v>362.84674030982222</c:v>
                </c:pt>
                <c:pt idx="17">
                  <c:v>359.22253742793242</c:v>
                </c:pt>
                <c:pt idx="18">
                  <c:v>328.52856916608664</c:v>
                </c:pt>
                <c:pt idx="19">
                  <c:v>314.72626473875948</c:v>
                </c:pt>
                <c:pt idx="20">
                  <c:v>329.14823886744938</c:v>
                </c:pt>
                <c:pt idx="21">
                  <c:v>326.7347956748651</c:v>
                </c:pt>
                <c:pt idx="22">
                  <c:v>324.75804949819019</c:v>
                </c:pt>
                <c:pt idx="23">
                  <c:v>329.60614653125202</c:v>
                </c:pt>
                <c:pt idx="24">
                  <c:v>320.06393615626382</c:v>
                </c:pt>
                <c:pt idx="25">
                  <c:v>311.40892859134965</c:v>
                </c:pt>
                <c:pt idx="26">
                  <c:v>297.32012690706955</c:v>
                </c:pt>
                <c:pt idx="27">
                  <c:v>292.70440947312045</c:v>
                </c:pt>
                <c:pt idx="28">
                  <c:v>287.0385023358773</c:v>
                </c:pt>
                <c:pt idx="29">
                  <c:v>279.027689920532</c:v>
                </c:pt>
                <c:pt idx="30">
                  <c:v>251.59829949168545</c:v>
                </c:pt>
              </c:numCache>
            </c:numRef>
          </c:val>
          <c:smooth val="0"/>
          <c:extLst>
            <c:ext xmlns:c16="http://schemas.microsoft.com/office/drawing/2014/chart" uri="{C3380CC4-5D6E-409C-BE32-E72D297353CC}">
              <c16:uniqueId val="{00000017-7E96-4A23-B204-1EA9500DE5B3}"/>
            </c:ext>
          </c:extLst>
        </c:ser>
        <c:ser>
          <c:idx val="4"/>
          <c:order val="3"/>
          <c:tx>
            <c:strRef>
              <c:f>'2.CO2-Sector'!$Y$44</c:f>
              <c:strCache>
                <c:ptCount val="1"/>
                <c:pt idx="0">
                  <c:v>運輸部門</c:v>
                </c:pt>
              </c:strCache>
            </c:strRef>
          </c:tx>
          <c:spPr>
            <a:ln w="19050">
              <a:solidFill>
                <a:srgbClr val="669900"/>
              </a:solidFill>
            </a:ln>
          </c:spPr>
          <c:marker>
            <c:symbol val="star"/>
            <c:size val="5"/>
            <c:spPr>
              <a:noFill/>
              <a:ln w="15875">
                <a:solidFill>
                  <a:srgbClr val="669900"/>
                </a:solidFill>
              </a:ln>
            </c:spPr>
          </c:marker>
          <c:dLbls>
            <c:dLbl>
              <c:idx val="0"/>
              <c:layout>
                <c:manualLayout>
                  <c:x val="-1.8809204682354377E-2"/>
                  <c:y val="-2.72112378270572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E96-4A23-B204-1EA9500DE5B3}"/>
                </c:ext>
              </c:extLst>
            </c:dLbl>
            <c:dLbl>
              <c:idx val="15"/>
              <c:layout>
                <c:manualLayout>
                  <c:x val="-1.8185724654659077E-2"/>
                  <c:y val="-2.1025901382145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E96-4A23-B204-1EA9500DE5B3}"/>
                </c:ext>
              </c:extLst>
            </c:dLbl>
            <c:dLbl>
              <c:idx val="23"/>
              <c:layout>
                <c:manualLayout>
                  <c:x val="-2.212905235776606E-2"/>
                  <c:y val="-2.2909202288992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E96-4A23-B204-1EA9500DE5B3}"/>
                </c:ext>
              </c:extLst>
            </c:dLbl>
            <c:dLbl>
              <c:idx val="24"/>
              <c:delete val="1"/>
              <c:extLst>
                <c:ext xmlns:c15="http://schemas.microsoft.com/office/drawing/2012/chart" uri="{CE6537A1-D6FC-4f65-9D91-7224C49458BB}"/>
                <c:ext xmlns:c16="http://schemas.microsoft.com/office/drawing/2014/chart" uri="{C3380CC4-5D6E-409C-BE32-E72D297353CC}">
                  <c16:uniqueId val="{0000001B-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1C-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1D-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1E-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1F-7E96-4A23-B204-1EA9500DE5B3}"/>
                </c:ext>
              </c:extLst>
            </c:dLbl>
            <c:dLbl>
              <c:idx val="29"/>
              <c:delete val="1"/>
              <c:extLst>
                <c:ext xmlns:c15="http://schemas.microsoft.com/office/drawing/2012/chart" uri="{CE6537A1-D6FC-4f65-9D91-7224C49458BB}"/>
                <c:ext xmlns:c16="http://schemas.microsoft.com/office/drawing/2014/chart" uri="{C3380CC4-5D6E-409C-BE32-E72D297353CC}">
                  <c16:uniqueId val="{00000005-676C-42D3-9ACC-66DDDED64275}"/>
                </c:ext>
              </c:extLst>
            </c:dLbl>
            <c:dLbl>
              <c:idx val="30"/>
              <c:layout>
                <c:manualLayout>
                  <c:x val="1.427005657989688E-2"/>
                  <c:y val="-3.3004314786348236E-2"/>
                </c:manualLayout>
              </c:layout>
              <c:tx>
                <c:rich>
                  <a:bodyPr wrap="square" lIns="38100" tIns="19050" rIns="38100" bIns="19050" anchor="ctr">
                    <a:spAutoFit/>
                  </a:bodyPr>
                  <a:lstStyle/>
                  <a:p>
                    <a:pPr>
                      <a:defRPr>
                        <a:solidFill>
                          <a:srgbClr val="669900"/>
                        </a:solidFill>
                      </a:defRPr>
                    </a:pPr>
                    <a:fld id="{C2477022-B90E-4DDF-97D0-9950CCC2425B}" type="VALUE">
                      <a:rPr lang="ja-JP" altLang="en-US" sz="1200"/>
                      <a:pPr>
                        <a:defRPr>
                          <a:solidFill>
                            <a:srgbClr val="669900"/>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8409-4617-85E3-C69B59CEFE01}"/>
                </c:ext>
              </c:extLst>
            </c:dLbl>
            <c:spPr>
              <a:noFill/>
              <a:ln>
                <a:noFill/>
              </a:ln>
              <a:effectLst/>
            </c:spPr>
            <c:txPr>
              <a:bodyPr wrap="square" lIns="38100" tIns="19050" rIns="38100" bIns="19050" anchor="ctr">
                <a:spAutoFit/>
              </a:bodyPr>
              <a:lstStyle/>
              <a:p>
                <a:pPr>
                  <a:defRPr>
                    <a:solidFill>
                      <a:srgbClr val="669900"/>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669900"/>
                      </a:solidFill>
                    </a:ln>
                  </c:spPr>
                </c15:leaderLines>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'2.CO2-Sector'!$AA$44:$BE$44</c:f>
              <c:numCache>
                <c:formatCode>#,##0_ </c:formatCode>
                <c:ptCount val="31"/>
                <c:pt idx="0">
                  <c:v>201.75075122950022</c:v>
                </c:pt>
                <c:pt idx="1">
                  <c:v>213.51771428380647</c:v>
                </c:pt>
                <c:pt idx="2">
                  <c:v>220.07255047809497</c:v>
                </c:pt>
                <c:pt idx="3">
                  <c:v>223.84734779942889</c:v>
                </c:pt>
                <c:pt idx="4">
                  <c:v>233.06813668133549</c:v>
                </c:pt>
                <c:pt idx="5">
                  <c:v>242.39401897470776</c:v>
                </c:pt>
                <c:pt idx="6">
                  <c:v>249.10497197450201</c:v>
                </c:pt>
                <c:pt idx="7">
                  <c:v>250.79147647310356</c:v>
                </c:pt>
                <c:pt idx="8">
                  <c:v>248.89516616030875</c:v>
                </c:pt>
                <c:pt idx="9">
                  <c:v>252.99392199342316</c:v>
                </c:pt>
                <c:pt idx="10">
                  <c:v>252.57234663611644</c:v>
                </c:pt>
                <c:pt idx="11">
                  <c:v>256.71357182647694</c:v>
                </c:pt>
                <c:pt idx="12">
                  <c:v>253.07547839250034</c:v>
                </c:pt>
                <c:pt idx="13">
                  <c:v>249.07213560618075</c:v>
                </c:pt>
                <c:pt idx="14">
                  <c:v>243.13466039097506</c:v>
                </c:pt>
                <c:pt idx="15">
                  <c:v>237.61098837208439</c:v>
                </c:pt>
                <c:pt idx="16">
                  <c:v>234.90081465119985</c:v>
                </c:pt>
                <c:pt idx="17">
                  <c:v>232.12346635207331</c:v>
                </c:pt>
                <c:pt idx="18">
                  <c:v>224.48231637104553</c:v>
                </c:pt>
                <c:pt idx="19">
                  <c:v>221.19548797517453</c:v>
                </c:pt>
                <c:pt idx="20">
                  <c:v>221.62963127802303</c:v>
                </c:pt>
                <c:pt idx="21">
                  <c:v>216.84274845979689</c:v>
                </c:pt>
                <c:pt idx="22">
                  <c:v>217.73668527544999</c:v>
                </c:pt>
                <c:pt idx="23">
                  <c:v>214.84790412393068</c:v>
                </c:pt>
                <c:pt idx="24">
                  <c:v>209.89854471803841</c:v>
                </c:pt>
                <c:pt idx="25">
                  <c:v>208.61467229925631</c:v>
                </c:pt>
                <c:pt idx="26">
                  <c:v>206.74966071475271</c:v>
                </c:pt>
                <c:pt idx="27">
                  <c:v>204.96725929681008</c:v>
                </c:pt>
                <c:pt idx="28">
                  <c:v>202.79519474988419</c:v>
                </c:pt>
                <c:pt idx="29">
                  <c:v>198.4178962036676</c:v>
                </c:pt>
                <c:pt idx="30">
                  <c:v>177.44756092724154</c:v>
                </c:pt>
              </c:numCache>
            </c:numRef>
          </c:val>
          <c:smooth val="0"/>
          <c:extLst>
            <c:ext xmlns:c16="http://schemas.microsoft.com/office/drawing/2014/chart" uri="{C3380CC4-5D6E-409C-BE32-E72D297353CC}">
              <c16:uniqueId val="{00000020-7E96-4A23-B204-1EA9500DE5B3}"/>
            </c:ext>
          </c:extLst>
        </c:ser>
        <c:ser>
          <c:idx val="5"/>
          <c:order val="4"/>
          <c:tx>
            <c:strRef>
              <c:f>'2.CO2-Sector'!$Y$45</c:f>
              <c:strCache>
                <c:ptCount val="1"/>
                <c:pt idx="0">
                  <c:v>業務その他部門</c:v>
                </c:pt>
              </c:strCache>
            </c:strRef>
          </c:tx>
          <c:spPr>
            <a:ln w="19050">
              <a:solidFill>
                <a:srgbClr val="6E548D"/>
              </a:solidFill>
            </a:ln>
          </c:spPr>
          <c:marker>
            <c:symbol val="triangle"/>
            <c:size val="5"/>
            <c:spPr>
              <a:solidFill>
                <a:srgbClr val="6E548D"/>
              </a:solidFill>
              <a:ln>
                <a:solidFill>
                  <a:srgbClr val="6E548D"/>
                </a:solidFill>
              </a:ln>
            </c:spPr>
          </c:marker>
          <c:dLbls>
            <c:dLbl>
              <c:idx val="0"/>
              <c:layout>
                <c:manualLayout>
                  <c:x val="-1.2949161759938087E-2"/>
                  <c:y val="-3.4007749964405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E96-4A23-B204-1EA9500DE5B3}"/>
                </c:ext>
              </c:extLst>
            </c:dLbl>
            <c:dLbl>
              <c:idx val="1"/>
              <c:delete val="1"/>
              <c:extLst>
                <c:ext xmlns:c15="http://schemas.microsoft.com/office/drawing/2012/chart" uri="{CE6537A1-D6FC-4f65-9D91-7224C49458BB}"/>
                <c:ext xmlns:c16="http://schemas.microsoft.com/office/drawing/2014/chart" uri="{C3380CC4-5D6E-409C-BE32-E72D297353CC}">
                  <c16:uniqueId val="{00000022-7E96-4A23-B204-1EA9500DE5B3}"/>
                </c:ext>
              </c:extLst>
            </c:dLbl>
            <c:dLbl>
              <c:idx val="2"/>
              <c:delete val="1"/>
              <c:extLst>
                <c:ext xmlns:c15="http://schemas.microsoft.com/office/drawing/2012/chart" uri="{CE6537A1-D6FC-4f65-9D91-7224C49458BB}"/>
                <c:ext xmlns:c16="http://schemas.microsoft.com/office/drawing/2014/chart" uri="{C3380CC4-5D6E-409C-BE32-E72D297353CC}">
                  <c16:uniqueId val="{00000023-7E96-4A23-B204-1EA9500DE5B3}"/>
                </c:ext>
              </c:extLst>
            </c:dLbl>
            <c:dLbl>
              <c:idx val="3"/>
              <c:delete val="1"/>
              <c:extLst>
                <c:ext xmlns:c15="http://schemas.microsoft.com/office/drawing/2012/chart" uri="{CE6537A1-D6FC-4f65-9D91-7224C49458BB}"/>
                <c:ext xmlns:c16="http://schemas.microsoft.com/office/drawing/2014/chart" uri="{C3380CC4-5D6E-409C-BE32-E72D297353CC}">
                  <c16:uniqueId val="{00000024-7E96-4A23-B204-1EA9500DE5B3}"/>
                </c:ext>
              </c:extLst>
            </c:dLbl>
            <c:dLbl>
              <c:idx val="4"/>
              <c:delete val="1"/>
              <c:extLst>
                <c:ext xmlns:c15="http://schemas.microsoft.com/office/drawing/2012/chart" uri="{CE6537A1-D6FC-4f65-9D91-7224C49458BB}"/>
                <c:ext xmlns:c16="http://schemas.microsoft.com/office/drawing/2014/chart" uri="{C3380CC4-5D6E-409C-BE32-E72D297353CC}">
                  <c16:uniqueId val="{00000025-7E96-4A23-B204-1EA9500DE5B3}"/>
                </c:ext>
              </c:extLst>
            </c:dLbl>
            <c:dLbl>
              <c:idx val="5"/>
              <c:delete val="1"/>
              <c:extLst>
                <c:ext xmlns:c15="http://schemas.microsoft.com/office/drawing/2012/chart" uri="{CE6537A1-D6FC-4f65-9D91-7224C49458BB}"/>
                <c:ext xmlns:c16="http://schemas.microsoft.com/office/drawing/2014/chart" uri="{C3380CC4-5D6E-409C-BE32-E72D297353CC}">
                  <c16:uniqueId val="{00000026-7E96-4A23-B204-1EA9500DE5B3}"/>
                </c:ext>
              </c:extLst>
            </c:dLbl>
            <c:dLbl>
              <c:idx val="6"/>
              <c:delete val="1"/>
              <c:extLst>
                <c:ext xmlns:c15="http://schemas.microsoft.com/office/drawing/2012/chart" uri="{CE6537A1-D6FC-4f65-9D91-7224C49458BB}"/>
                <c:ext xmlns:c16="http://schemas.microsoft.com/office/drawing/2014/chart" uri="{C3380CC4-5D6E-409C-BE32-E72D297353CC}">
                  <c16:uniqueId val="{00000027-7E96-4A23-B204-1EA9500DE5B3}"/>
                </c:ext>
              </c:extLst>
            </c:dLbl>
            <c:dLbl>
              <c:idx val="7"/>
              <c:delete val="1"/>
              <c:extLst>
                <c:ext xmlns:c15="http://schemas.microsoft.com/office/drawing/2012/chart" uri="{CE6537A1-D6FC-4f65-9D91-7224C49458BB}"/>
                <c:ext xmlns:c16="http://schemas.microsoft.com/office/drawing/2014/chart" uri="{C3380CC4-5D6E-409C-BE32-E72D297353CC}">
                  <c16:uniqueId val="{00000028-7E96-4A23-B204-1EA9500DE5B3}"/>
                </c:ext>
              </c:extLst>
            </c:dLbl>
            <c:dLbl>
              <c:idx val="8"/>
              <c:delete val="1"/>
              <c:extLst>
                <c:ext xmlns:c15="http://schemas.microsoft.com/office/drawing/2012/chart" uri="{CE6537A1-D6FC-4f65-9D91-7224C49458BB}"/>
                <c:ext xmlns:c16="http://schemas.microsoft.com/office/drawing/2014/chart" uri="{C3380CC4-5D6E-409C-BE32-E72D297353CC}">
                  <c16:uniqueId val="{00000029-7E96-4A23-B204-1EA9500DE5B3}"/>
                </c:ext>
              </c:extLst>
            </c:dLbl>
            <c:dLbl>
              <c:idx val="9"/>
              <c:delete val="1"/>
              <c:extLst>
                <c:ext xmlns:c15="http://schemas.microsoft.com/office/drawing/2012/chart" uri="{CE6537A1-D6FC-4f65-9D91-7224C49458BB}"/>
                <c:ext xmlns:c16="http://schemas.microsoft.com/office/drawing/2014/chart" uri="{C3380CC4-5D6E-409C-BE32-E72D297353CC}">
                  <c16:uniqueId val="{0000002A-7E96-4A23-B204-1EA9500DE5B3}"/>
                </c:ext>
              </c:extLst>
            </c:dLbl>
            <c:dLbl>
              <c:idx val="10"/>
              <c:delete val="1"/>
              <c:extLst>
                <c:ext xmlns:c15="http://schemas.microsoft.com/office/drawing/2012/chart" uri="{CE6537A1-D6FC-4f65-9D91-7224C49458BB}"/>
                <c:ext xmlns:c16="http://schemas.microsoft.com/office/drawing/2014/chart" uri="{C3380CC4-5D6E-409C-BE32-E72D297353CC}">
                  <c16:uniqueId val="{0000002B-7E96-4A23-B204-1EA9500DE5B3}"/>
                </c:ext>
              </c:extLst>
            </c:dLbl>
            <c:dLbl>
              <c:idx val="11"/>
              <c:delete val="1"/>
              <c:extLst>
                <c:ext xmlns:c15="http://schemas.microsoft.com/office/drawing/2012/chart" uri="{CE6537A1-D6FC-4f65-9D91-7224C49458BB}"/>
                <c:ext xmlns:c16="http://schemas.microsoft.com/office/drawing/2014/chart" uri="{C3380CC4-5D6E-409C-BE32-E72D297353CC}">
                  <c16:uniqueId val="{0000002C-7E96-4A23-B204-1EA9500DE5B3}"/>
                </c:ext>
              </c:extLst>
            </c:dLbl>
            <c:dLbl>
              <c:idx val="12"/>
              <c:delete val="1"/>
              <c:extLst>
                <c:ext xmlns:c15="http://schemas.microsoft.com/office/drawing/2012/chart" uri="{CE6537A1-D6FC-4f65-9D91-7224C49458BB}"/>
                <c:ext xmlns:c16="http://schemas.microsoft.com/office/drawing/2014/chart" uri="{C3380CC4-5D6E-409C-BE32-E72D297353CC}">
                  <c16:uniqueId val="{0000002D-7E96-4A23-B204-1EA9500DE5B3}"/>
                </c:ext>
              </c:extLst>
            </c:dLbl>
            <c:dLbl>
              <c:idx val="13"/>
              <c:delete val="1"/>
              <c:extLst>
                <c:ext xmlns:c15="http://schemas.microsoft.com/office/drawing/2012/chart" uri="{CE6537A1-D6FC-4f65-9D91-7224C49458BB}"/>
                <c:ext xmlns:c16="http://schemas.microsoft.com/office/drawing/2014/chart" uri="{C3380CC4-5D6E-409C-BE32-E72D297353CC}">
                  <c16:uniqueId val="{0000002E-7E96-4A23-B204-1EA9500DE5B3}"/>
                </c:ext>
              </c:extLst>
            </c:dLbl>
            <c:dLbl>
              <c:idx val="14"/>
              <c:delete val="1"/>
              <c:extLst>
                <c:ext xmlns:c15="http://schemas.microsoft.com/office/drawing/2012/chart" uri="{CE6537A1-D6FC-4f65-9D91-7224C49458BB}"/>
                <c:ext xmlns:c16="http://schemas.microsoft.com/office/drawing/2014/chart" uri="{C3380CC4-5D6E-409C-BE32-E72D297353CC}">
                  <c16:uniqueId val="{0000002F-7E96-4A23-B204-1EA9500DE5B3}"/>
                </c:ext>
              </c:extLst>
            </c:dLbl>
            <c:dLbl>
              <c:idx val="15"/>
              <c:layout>
                <c:manualLayout>
                  <c:x val="-2.1457585994122383E-2"/>
                  <c:y val="-1.71980614832922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E96-4A23-B204-1EA9500DE5B3}"/>
                </c:ext>
              </c:extLst>
            </c:dLbl>
            <c:dLbl>
              <c:idx val="16"/>
              <c:delete val="1"/>
              <c:extLst>
                <c:ext xmlns:c15="http://schemas.microsoft.com/office/drawing/2012/chart" uri="{CE6537A1-D6FC-4f65-9D91-7224C49458BB}"/>
                <c:ext xmlns:c16="http://schemas.microsoft.com/office/drawing/2014/chart" uri="{C3380CC4-5D6E-409C-BE32-E72D297353CC}">
                  <c16:uniqueId val="{00000031-7E96-4A23-B204-1EA9500DE5B3}"/>
                </c:ext>
              </c:extLst>
            </c:dLbl>
            <c:dLbl>
              <c:idx val="17"/>
              <c:delete val="1"/>
              <c:extLst>
                <c:ext xmlns:c15="http://schemas.microsoft.com/office/drawing/2012/chart" uri="{CE6537A1-D6FC-4f65-9D91-7224C49458BB}"/>
                <c:ext xmlns:c16="http://schemas.microsoft.com/office/drawing/2014/chart" uri="{C3380CC4-5D6E-409C-BE32-E72D297353CC}">
                  <c16:uniqueId val="{00000032-7E96-4A23-B204-1EA9500DE5B3}"/>
                </c:ext>
              </c:extLst>
            </c:dLbl>
            <c:dLbl>
              <c:idx val="18"/>
              <c:delete val="1"/>
              <c:extLst>
                <c:ext xmlns:c15="http://schemas.microsoft.com/office/drawing/2012/chart" uri="{CE6537A1-D6FC-4f65-9D91-7224C49458BB}"/>
                <c:ext xmlns:c16="http://schemas.microsoft.com/office/drawing/2014/chart" uri="{C3380CC4-5D6E-409C-BE32-E72D297353CC}">
                  <c16:uniqueId val="{00000033-7E96-4A23-B204-1EA9500DE5B3}"/>
                </c:ext>
              </c:extLst>
            </c:dLbl>
            <c:dLbl>
              <c:idx val="19"/>
              <c:delete val="1"/>
              <c:extLst>
                <c:ext xmlns:c15="http://schemas.microsoft.com/office/drawing/2012/chart" uri="{CE6537A1-D6FC-4f65-9D91-7224C49458BB}"/>
                <c:ext xmlns:c16="http://schemas.microsoft.com/office/drawing/2014/chart" uri="{C3380CC4-5D6E-409C-BE32-E72D297353CC}">
                  <c16:uniqueId val="{00000034-7E96-4A23-B204-1EA9500DE5B3}"/>
                </c:ext>
              </c:extLst>
            </c:dLbl>
            <c:dLbl>
              <c:idx val="20"/>
              <c:delete val="1"/>
              <c:extLst>
                <c:ext xmlns:c15="http://schemas.microsoft.com/office/drawing/2012/chart" uri="{CE6537A1-D6FC-4f65-9D91-7224C49458BB}"/>
                <c:ext xmlns:c16="http://schemas.microsoft.com/office/drawing/2014/chart" uri="{C3380CC4-5D6E-409C-BE32-E72D297353CC}">
                  <c16:uniqueId val="{00000035-7E96-4A23-B204-1EA9500DE5B3}"/>
                </c:ext>
              </c:extLst>
            </c:dLbl>
            <c:dLbl>
              <c:idx val="21"/>
              <c:delete val="1"/>
              <c:extLst>
                <c:ext xmlns:c15="http://schemas.microsoft.com/office/drawing/2012/chart" uri="{CE6537A1-D6FC-4f65-9D91-7224C49458BB}"/>
                <c:ext xmlns:c16="http://schemas.microsoft.com/office/drawing/2014/chart" uri="{C3380CC4-5D6E-409C-BE32-E72D297353CC}">
                  <c16:uniqueId val="{00000036-7E96-4A23-B204-1EA9500DE5B3}"/>
                </c:ext>
              </c:extLst>
            </c:dLbl>
            <c:dLbl>
              <c:idx val="22"/>
              <c:delete val="1"/>
              <c:extLst>
                <c:ext xmlns:c15="http://schemas.microsoft.com/office/drawing/2012/chart" uri="{CE6537A1-D6FC-4f65-9D91-7224C49458BB}"/>
                <c:ext xmlns:c16="http://schemas.microsoft.com/office/drawing/2014/chart" uri="{C3380CC4-5D6E-409C-BE32-E72D297353CC}">
                  <c16:uniqueId val="{00000037-7E96-4A23-B204-1EA9500DE5B3}"/>
                </c:ext>
              </c:extLst>
            </c:dLbl>
            <c:dLbl>
              <c:idx val="23"/>
              <c:layout>
                <c:manualLayout>
                  <c:x val="-2.1706366670761857E-2"/>
                  <c:y val="-1.5285451747374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7E96-4A23-B204-1EA9500DE5B3}"/>
                </c:ext>
              </c:extLst>
            </c:dLbl>
            <c:dLbl>
              <c:idx val="24"/>
              <c:delete val="1"/>
              <c:extLst>
                <c:ext xmlns:c15="http://schemas.microsoft.com/office/drawing/2012/chart" uri="{CE6537A1-D6FC-4f65-9D91-7224C49458BB}"/>
                <c:ext xmlns:c16="http://schemas.microsoft.com/office/drawing/2014/chart" uri="{C3380CC4-5D6E-409C-BE32-E72D297353CC}">
                  <c16:uniqueId val="{00000039-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3A-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3B-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3C-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3D-7E96-4A23-B204-1EA9500DE5B3}"/>
                </c:ext>
              </c:extLst>
            </c:dLbl>
            <c:dLbl>
              <c:idx val="29"/>
              <c:delete val="1"/>
              <c:extLst>
                <c:ext xmlns:c15="http://schemas.microsoft.com/office/drawing/2012/chart" uri="{CE6537A1-D6FC-4f65-9D91-7224C49458BB}"/>
                <c:ext xmlns:c16="http://schemas.microsoft.com/office/drawing/2014/chart" uri="{C3380CC4-5D6E-409C-BE32-E72D297353CC}">
                  <c16:uniqueId val="{00000006-676C-42D3-9ACC-66DDDED64275}"/>
                </c:ext>
              </c:extLst>
            </c:dLbl>
            <c:dLbl>
              <c:idx val="30"/>
              <c:layout>
                <c:manualLayout>
                  <c:x val="2.0434650742022765E-2"/>
                  <c:y val="-0.11729075820062805"/>
                </c:manualLayout>
              </c:layout>
              <c:tx>
                <c:rich>
                  <a:bodyPr wrap="square" lIns="38100" tIns="19050" rIns="38100" bIns="19050" anchor="ctr">
                    <a:spAutoFit/>
                  </a:bodyPr>
                  <a:lstStyle/>
                  <a:p>
                    <a:pPr>
                      <a:defRPr>
                        <a:solidFill>
                          <a:srgbClr val="6E548D"/>
                        </a:solidFill>
                      </a:defRPr>
                    </a:pPr>
                    <a:fld id="{1CC18787-F9B5-41E9-BA7B-A06754E0F86F}" type="VALUE">
                      <a:rPr lang="ja-JP" altLang="en-US" sz="1200"/>
                      <a:pPr>
                        <a:defRPr>
                          <a:solidFill>
                            <a:srgbClr val="6E548D"/>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8409-4617-85E3-C69B59CEFE01}"/>
                </c:ext>
              </c:extLst>
            </c:dLbl>
            <c:numFmt formatCode="#,##0_);[Red]\(#,##0\)" sourceLinked="0"/>
            <c:spPr>
              <a:noFill/>
              <a:ln>
                <a:noFill/>
              </a:ln>
              <a:effectLst/>
            </c:spPr>
            <c:txPr>
              <a:bodyPr wrap="square" lIns="38100" tIns="19050" rIns="38100" bIns="19050" anchor="ctr">
                <a:spAutoFit/>
              </a:bodyPr>
              <a:lstStyle/>
              <a:p>
                <a:pPr>
                  <a:defRPr>
                    <a:solidFill>
                      <a:srgbClr val="6E548D"/>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6E548D"/>
                      </a:solidFill>
                    </a:ln>
                  </c:spPr>
                </c15:leaderLines>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'2.CO2-Sector'!$AA$45:$BE$45</c:f>
              <c:numCache>
                <c:formatCode>#,##0.0_ </c:formatCode>
                <c:ptCount val="31"/>
                <c:pt idx="0">
                  <c:v>81.026205966336803</c:v>
                </c:pt>
                <c:pt idx="1">
                  <c:v>79.582441611527727</c:v>
                </c:pt>
                <c:pt idx="2">
                  <c:v>78.217642177128994</c:v>
                </c:pt>
                <c:pt idx="3">
                  <c:v>80.718973413412073</c:v>
                </c:pt>
                <c:pt idx="4">
                  <c:v>82.380703237059763</c:v>
                </c:pt>
                <c:pt idx="5">
                  <c:v>85.639756360268237</c:v>
                </c:pt>
                <c:pt idx="6">
                  <c:v>80.66539695543733</c:v>
                </c:pt>
                <c:pt idx="7">
                  <c:v>85.352163918093922</c:v>
                </c:pt>
                <c:pt idx="8">
                  <c:v>90.24114437141246</c:v>
                </c:pt>
                <c:pt idx="9">
                  <c:v>94.318826994052941</c:v>
                </c:pt>
                <c:pt idx="10">
                  <c:v>93.207357376290133</c:v>
                </c:pt>
                <c:pt idx="11">
                  <c:v>94.927668533735456</c:v>
                </c:pt>
                <c:pt idx="12">
                  <c:v>96.509770718613936</c:v>
                </c:pt>
                <c:pt idx="13">
                  <c:v>96.269975374387315</c:v>
                </c:pt>
                <c:pt idx="14" formatCode="#,##0_ ">
                  <c:v>101.44435205600195</c:v>
                </c:pt>
                <c:pt idx="15" formatCode="#,##0_ ">
                  <c:v>102.28024610066886</c:v>
                </c:pt>
                <c:pt idx="16" formatCode="#,##0_ ">
                  <c:v>99.976432566081598</c:v>
                </c:pt>
                <c:pt idx="17">
                  <c:v>90.550378487042536</c:v>
                </c:pt>
                <c:pt idx="18">
                  <c:v>95.748857836417628</c:v>
                </c:pt>
                <c:pt idx="19">
                  <c:v>92.176711704618114</c:v>
                </c:pt>
                <c:pt idx="20" formatCode="#,##0_ ">
                  <c:v>99.987654682500292</c:v>
                </c:pt>
                <c:pt idx="21" formatCode="#,##0_ ">
                  <c:v>102.50486195553498</c:v>
                </c:pt>
                <c:pt idx="22">
                  <c:v>97.287391936149689</c:v>
                </c:pt>
                <c:pt idx="23" formatCode="#,##0_ ">
                  <c:v>104.27752948967019</c:v>
                </c:pt>
                <c:pt idx="24">
                  <c:v>98.700538465674484</c:v>
                </c:pt>
                <c:pt idx="25">
                  <c:v>96.963841860981489</c:v>
                </c:pt>
                <c:pt idx="26">
                  <c:v>60.382393393781214</c:v>
                </c:pt>
                <c:pt idx="27">
                  <c:v>60.48991716130994</c:v>
                </c:pt>
                <c:pt idx="28">
                  <c:v>68.241972830354641</c:v>
                </c:pt>
                <c:pt idx="29">
                  <c:v>63.675915550854832</c:v>
                </c:pt>
                <c:pt idx="30">
                  <c:v>60.324611885620172</c:v>
                </c:pt>
              </c:numCache>
            </c:numRef>
          </c:val>
          <c:smooth val="0"/>
          <c:extLst>
            <c:ext xmlns:c16="http://schemas.microsoft.com/office/drawing/2014/chart" uri="{C3380CC4-5D6E-409C-BE32-E72D297353CC}">
              <c16:uniqueId val="{0000003E-7E96-4A23-B204-1EA9500DE5B3}"/>
            </c:ext>
          </c:extLst>
        </c:ser>
        <c:ser>
          <c:idx val="6"/>
          <c:order val="5"/>
          <c:tx>
            <c:strRef>
              <c:f>'2.CO2-Sector'!$Y$46</c:f>
              <c:strCache>
                <c:ptCount val="1"/>
                <c:pt idx="0">
                  <c:v>家庭部門</c:v>
                </c:pt>
              </c:strCache>
            </c:strRef>
          </c:tx>
          <c:spPr>
            <a:ln w="19050">
              <a:solidFill>
                <a:srgbClr val="3D96AE"/>
              </a:solidFill>
            </a:ln>
          </c:spPr>
          <c:marker>
            <c:symbol val="x"/>
            <c:size val="5"/>
            <c:spPr>
              <a:noFill/>
              <a:ln w="3175">
                <a:solidFill>
                  <a:srgbClr val="3D96AE"/>
                </a:solidFill>
              </a:ln>
            </c:spPr>
          </c:marker>
          <c:dLbls>
            <c:dLbl>
              <c:idx val="0"/>
              <c:layout>
                <c:manualLayout>
                  <c:x val="-1.9013459949590566E-2"/>
                  <c:y val="1.2770458433983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7E96-4A23-B204-1EA9500DE5B3}"/>
                </c:ext>
              </c:extLst>
            </c:dLbl>
            <c:dLbl>
              <c:idx val="15"/>
              <c:layout>
                <c:manualLayout>
                  <c:x val="-1.8162460650302869E-2"/>
                  <c:y val="-1.72243049405268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7E96-4A23-B204-1EA9500DE5B3}"/>
                </c:ext>
              </c:extLst>
            </c:dLbl>
            <c:dLbl>
              <c:idx val="23"/>
              <c:layout>
                <c:manualLayout>
                  <c:x val="-1.5746470509801908E-2"/>
                  <c:y val="-2.2796067052167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42-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43-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44-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45-7E96-4A23-B204-1EA9500DE5B3}"/>
                </c:ext>
              </c:extLst>
            </c:dLbl>
            <c:dLbl>
              <c:idx val="29"/>
              <c:delete val="1"/>
              <c:extLst>
                <c:ext xmlns:c15="http://schemas.microsoft.com/office/drawing/2012/chart" uri="{CE6537A1-D6FC-4f65-9D91-7224C49458BB}"/>
                <c:ext xmlns:c16="http://schemas.microsoft.com/office/drawing/2014/chart" uri="{C3380CC4-5D6E-409C-BE32-E72D297353CC}">
                  <c16:uniqueId val="{00000009-676C-42D3-9ACC-66DDDED64275}"/>
                </c:ext>
              </c:extLst>
            </c:dLbl>
            <c:dLbl>
              <c:idx val="30"/>
              <c:layout>
                <c:manualLayout>
                  <c:x val="2.0313333403055845E-2"/>
                  <c:y val="-6.9250450663506991E-2"/>
                </c:manualLayout>
              </c:layout>
              <c:tx>
                <c:rich>
                  <a:bodyPr wrap="square" lIns="38100" tIns="19050" rIns="38100" bIns="19050" anchor="ctr">
                    <a:spAutoFit/>
                  </a:bodyPr>
                  <a:lstStyle/>
                  <a:p>
                    <a:pPr>
                      <a:defRPr>
                        <a:solidFill>
                          <a:srgbClr val="3D96AE"/>
                        </a:solidFill>
                      </a:defRPr>
                    </a:pPr>
                    <a:fld id="{6D4E6E31-1484-4E59-8756-4D999AE6313D}" type="VALUE">
                      <a:rPr lang="ja-JP" altLang="en-US" sz="1200">
                        <a:solidFill>
                          <a:srgbClr val="3D96AE"/>
                        </a:solidFill>
                      </a:rPr>
                      <a:pPr>
                        <a:defRPr>
                          <a:solidFill>
                            <a:srgbClr val="3D96AE"/>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409-4617-85E3-C69B59CEFE01}"/>
                </c:ext>
              </c:extLst>
            </c:dLbl>
            <c:numFmt formatCode="#,##0_);[Red]\(#,##0\)" sourceLinked="0"/>
            <c:spPr>
              <a:noFill/>
              <a:ln>
                <a:noFill/>
              </a:ln>
              <a:effectLst/>
            </c:spPr>
            <c:txPr>
              <a:bodyPr wrap="square" lIns="38100" tIns="19050" rIns="38100" bIns="19050" anchor="ctr">
                <a:spAutoFit/>
              </a:bodyPr>
              <a:lstStyle/>
              <a:p>
                <a:pPr>
                  <a:defRPr>
                    <a:solidFill>
                      <a:srgbClr val="3D96AE"/>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3D96AE"/>
                      </a:solidFill>
                    </a:ln>
                  </c:spPr>
                </c15:leaderLines>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'2.CO2-Sector'!$AA$46:$BE$46</c:f>
              <c:numCache>
                <c:formatCode>#,##0.0_ </c:formatCode>
                <c:ptCount val="31"/>
                <c:pt idx="0">
                  <c:v>58.167167508504079</c:v>
                </c:pt>
                <c:pt idx="1">
                  <c:v>59.301332402088718</c:v>
                </c:pt>
                <c:pt idx="2">
                  <c:v>62.218053306693371</c:v>
                </c:pt>
                <c:pt idx="3">
                  <c:v>65.643249734996388</c:v>
                </c:pt>
                <c:pt idx="4">
                  <c:v>63.833413322368237</c:v>
                </c:pt>
                <c:pt idx="5">
                  <c:v>67.477227735701618</c:v>
                </c:pt>
                <c:pt idx="6">
                  <c:v>69.880366957828869</c:v>
                </c:pt>
                <c:pt idx="7">
                  <c:v>66.730205120783324</c:v>
                </c:pt>
                <c:pt idx="8">
                  <c:v>66.775264262267569</c:v>
                </c:pt>
                <c:pt idx="9">
                  <c:v>68.588834743351953</c:v>
                </c:pt>
                <c:pt idx="10">
                  <c:v>72.226242006261273</c:v>
                </c:pt>
                <c:pt idx="11">
                  <c:v>68.553135738847644</c:v>
                </c:pt>
                <c:pt idx="12">
                  <c:v>71.334893190037036</c:v>
                </c:pt>
                <c:pt idx="13">
                  <c:v>67.914862135508372</c:v>
                </c:pt>
                <c:pt idx="14">
                  <c:v>68.006409833997864</c:v>
                </c:pt>
                <c:pt idx="15">
                  <c:v>70.395478550084491</c:v>
                </c:pt>
                <c:pt idx="16">
                  <c:v>66.123070259378125</c:v>
                </c:pt>
                <c:pt idx="17">
                  <c:v>65.403902026637894</c:v>
                </c:pt>
                <c:pt idx="18">
                  <c:v>61.704132512039877</c:v>
                </c:pt>
                <c:pt idx="19">
                  <c:v>61.350897200800667</c:v>
                </c:pt>
                <c:pt idx="20">
                  <c:v>64.216941912273157</c:v>
                </c:pt>
                <c:pt idx="21">
                  <c:v>62.540928568696131</c:v>
                </c:pt>
                <c:pt idx="22">
                  <c:v>62.626438217539068</c:v>
                </c:pt>
                <c:pt idx="23">
                  <c:v>60.319274470584219</c:v>
                </c:pt>
                <c:pt idx="24">
                  <c:v>58.013755532842836</c:v>
                </c:pt>
                <c:pt idx="25">
                  <c:v>55.391509026581133</c:v>
                </c:pt>
                <c:pt idx="26">
                  <c:v>55.711740759276736</c:v>
                </c:pt>
                <c:pt idx="27">
                  <c:v>59.259947954539712</c:v>
                </c:pt>
                <c:pt idx="28">
                  <c:v>52.156305071909721</c:v>
                </c:pt>
                <c:pt idx="29">
                  <c:v>53.360723810031516</c:v>
                </c:pt>
                <c:pt idx="30">
                  <c:v>55.807020657113505</c:v>
                </c:pt>
              </c:numCache>
            </c:numRef>
          </c:val>
          <c:smooth val="0"/>
          <c:extLst>
            <c:ext xmlns:c16="http://schemas.microsoft.com/office/drawing/2014/chart" uri="{C3380CC4-5D6E-409C-BE32-E72D297353CC}">
              <c16:uniqueId val="{00000046-7E96-4A23-B204-1EA9500DE5B3}"/>
            </c:ext>
          </c:extLst>
        </c:ser>
        <c:ser>
          <c:idx val="8"/>
          <c:order val="6"/>
          <c:tx>
            <c:strRef>
              <c:f>'2.CO2-Sector'!$Y$47</c:f>
              <c:strCache>
                <c:ptCount val="1"/>
                <c:pt idx="0">
                  <c:v>工業プロセス及び製品の使用</c:v>
                </c:pt>
              </c:strCache>
            </c:strRef>
          </c:tx>
          <c:spPr>
            <a:ln w="19050">
              <a:solidFill>
                <a:srgbClr val="F79646"/>
              </a:solidFill>
            </a:ln>
          </c:spPr>
          <c:marker>
            <c:symbol val="circle"/>
            <c:size val="5"/>
            <c:spPr>
              <a:solidFill>
                <a:srgbClr val="F79646"/>
              </a:solidFill>
              <a:ln>
                <a:solidFill>
                  <a:srgbClr val="F79646"/>
                </a:solidFill>
              </a:ln>
            </c:spPr>
          </c:marker>
          <c:dLbls>
            <c:dLbl>
              <c:idx val="0"/>
              <c:layout>
                <c:manualLayout>
                  <c:x val="1.1685997259901482E-2"/>
                  <c:y val="-3.24432477696077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E96-4A23-B204-1EA9500DE5B3}"/>
                </c:ext>
              </c:extLst>
            </c:dLbl>
            <c:dLbl>
              <c:idx val="15"/>
              <c:layout>
                <c:manualLayout>
                  <c:x val="-1.8644405826100295E-2"/>
                  <c:y val="1.532839595242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7E96-4A23-B204-1EA9500DE5B3}"/>
                </c:ext>
              </c:extLst>
            </c:dLbl>
            <c:dLbl>
              <c:idx val="23"/>
              <c:layout>
                <c:manualLayout>
                  <c:x val="-2.0270976918330519E-2"/>
                  <c:y val="1.1368846663400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7E96-4A23-B204-1EA9500DE5B3}"/>
                </c:ext>
              </c:extLst>
            </c:dLbl>
            <c:dLbl>
              <c:idx val="24"/>
              <c:delete val="1"/>
              <c:extLst>
                <c:ext xmlns:c15="http://schemas.microsoft.com/office/drawing/2012/chart" uri="{CE6537A1-D6FC-4f65-9D91-7224C49458BB}"/>
                <c:ext xmlns:c16="http://schemas.microsoft.com/office/drawing/2014/chart" uri="{C3380CC4-5D6E-409C-BE32-E72D297353CC}">
                  <c16:uniqueId val="{0000004A-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4B-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4C-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4D-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4E-7E96-4A23-B204-1EA9500DE5B3}"/>
                </c:ext>
              </c:extLst>
            </c:dLbl>
            <c:dLbl>
              <c:idx val="29"/>
              <c:delete val="1"/>
              <c:extLst>
                <c:ext xmlns:c15="http://schemas.microsoft.com/office/drawing/2012/chart" uri="{CE6537A1-D6FC-4f65-9D91-7224C49458BB}">
                  <c15:layout>
                    <c:manualLayout>
                      <c:w val="9.9940107626521987E-2"/>
                      <c:h val="2.7606497716202449E-2"/>
                    </c:manualLayout>
                  </c15:layout>
                </c:ext>
                <c:ext xmlns:c16="http://schemas.microsoft.com/office/drawing/2014/chart" uri="{C3380CC4-5D6E-409C-BE32-E72D297353CC}">
                  <c16:uniqueId val="{00000007-676C-42D3-9ACC-66DDDED64275}"/>
                </c:ext>
              </c:extLst>
            </c:dLbl>
            <c:dLbl>
              <c:idx val="30"/>
              <c:layout>
                <c:manualLayout>
                  <c:x val="2.0448142066787189E-2"/>
                  <c:y val="-2.1284197939617264E-2"/>
                </c:manualLayout>
              </c:layout>
              <c:tx>
                <c:rich>
                  <a:bodyPr wrap="square" lIns="38100" tIns="19050" rIns="38100" bIns="19050" anchor="ctr">
                    <a:spAutoFit/>
                  </a:bodyPr>
                  <a:lstStyle/>
                  <a:p>
                    <a:pPr>
                      <a:defRPr>
                        <a:solidFill>
                          <a:srgbClr val="F79646"/>
                        </a:solidFill>
                      </a:defRPr>
                    </a:pPr>
                    <a:fld id="{6A0FE9E3-743B-4D13-90DF-66285CC91ED9}" type="VALUE">
                      <a:rPr lang="ja-JP" altLang="en-US" sz="1200">
                        <a:solidFill>
                          <a:srgbClr val="F79646"/>
                        </a:solidFill>
                      </a:rPr>
                      <a:pPr>
                        <a:defRPr>
                          <a:solidFill>
                            <a:srgbClr val="F79646"/>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409-4617-85E3-C69B59CEFE01}"/>
                </c:ext>
              </c:extLst>
            </c:dLbl>
            <c:numFmt formatCode="#,##0_);[Red]\(#,##0\)" sourceLinked="0"/>
            <c:spPr>
              <a:noFill/>
              <a:ln>
                <a:noFill/>
              </a:ln>
              <a:effectLst/>
            </c:spPr>
            <c:txPr>
              <a:bodyPr wrap="square" lIns="38100" tIns="19050" rIns="38100" bIns="19050" anchor="ctr">
                <a:spAutoFit/>
              </a:bodyPr>
              <a:lstStyle/>
              <a:p>
                <a:pPr>
                  <a:defRPr>
                    <a:solidFill>
                      <a:srgbClr val="F79646"/>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F79646"/>
                      </a:solidFill>
                    </a:ln>
                  </c:spPr>
                </c15:leaderLines>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'2.CO2-Sector'!$AA$47:$BE$47</c:f>
              <c:numCache>
                <c:formatCode>#,##0.0_ </c:formatCode>
                <c:ptCount val="31"/>
                <c:pt idx="0">
                  <c:v>65.61989205067637</c:v>
                </c:pt>
                <c:pt idx="1">
                  <c:v>66.852105620560891</c:v>
                </c:pt>
                <c:pt idx="2">
                  <c:v>66.760230390060912</c:v>
                </c:pt>
                <c:pt idx="3">
                  <c:v>65.446656589895767</c:v>
                </c:pt>
                <c:pt idx="4">
                  <c:v>67.121544829979868</c:v>
                </c:pt>
                <c:pt idx="5">
                  <c:v>67.457726638509499</c:v>
                </c:pt>
                <c:pt idx="6">
                  <c:v>68.041728604769972</c:v>
                </c:pt>
                <c:pt idx="7">
                  <c:v>65.44787246686613</c:v>
                </c:pt>
                <c:pt idx="8">
                  <c:v>59.375007925752406</c:v>
                </c:pt>
                <c:pt idx="9">
                  <c:v>59.694334112925866</c:v>
                </c:pt>
                <c:pt idx="10">
                  <c:v>60.213856436884704</c:v>
                </c:pt>
                <c:pt idx="11">
                  <c:v>58.885842313326258</c:v>
                </c:pt>
                <c:pt idx="12">
                  <c:v>56.263541319362453</c:v>
                </c:pt>
                <c:pt idx="13">
                  <c:v>55.430505778252815</c:v>
                </c:pt>
                <c:pt idx="14">
                  <c:v>55.398394278224259</c:v>
                </c:pt>
                <c:pt idx="15">
                  <c:v>56.476435570577493</c:v>
                </c:pt>
                <c:pt idx="16">
                  <c:v>56.805863508508153</c:v>
                </c:pt>
                <c:pt idx="17">
                  <c:v>55.999235549671205</c:v>
                </c:pt>
                <c:pt idx="18">
                  <c:v>51.630051606085132</c:v>
                </c:pt>
                <c:pt idx="19">
                  <c:v>46.056390246728952</c:v>
                </c:pt>
                <c:pt idx="20">
                  <c:v>47.105232815282129</c:v>
                </c:pt>
                <c:pt idx="21">
                  <c:v>46.946307722450491</c:v>
                </c:pt>
                <c:pt idx="22">
                  <c:v>46.995349238257326</c:v>
                </c:pt>
                <c:pt idx="23">
                  <c:v>48.758233130897075</c:v>
                </c:pt>
                <c:pt idx="24">
                  <c:v>48.153358291601556</c:v>
                </c:pt>
                <c:pt idx="25">
                  <c:v>46.772355906534926</c:v>
                </c:pt>
                <c:pt idx="26">
                  <c:v>46.359048926974097</c:v>
                </c:pt>
                <c:pt idx="27">
                  <c:v>47.001746251522029</c:v>
                </c:pt>
                <c:pt idx="28">
                  <c:v>46.297994121641764</c:v>
                </c:pt>
                <c:pt idx="29">
                  <c:v>44.969941790652847</c:v>
                </c:pt>
                <c:pt idx="30">
                  <c:v>42.711003014043527</c:v>
                </c:pt>
              </c:numCache>
            </c:numRef>
          </c:val>
          <c:smooth val="0"/>
          <c:extLst>
            <c:ext xmlns:c16="http://schemas.microsoft.com/office/drawing/2014/chart" uri="{C3380CC4-5D6E-409C-BE32-E72D297353CC}">
              <c16:uniqueId val="{0000004F-7E96-4A23-B204-1EA9500DE5B3}"/>
            </c:ext>
          </c:extLst>
        </c:ser>
        <c:ser>
          <c:idx val="9"/>
          <c:order val="7"/>
          <c:tx>
            <c:strRef>
              <c:f>'2.CO2-Sector'!$Y$48</c:f>
              <c:strCache>
                <c:ptCount val="1"/>
                <c:pt idx="0">
                  <c:v>廃棄物</c:v>
                </c:pt>
              </c:strCache>
            </c:strRef>
          </c:tx>
          <c:spPr>
            <a:ln w="19050">
              <a:solidFill>
                <a:srgbClr val="8EA5CB"/>
              </a:solidFill>
            </a:ln>
          </c:spPr>
          <c:marker>
            <c:symbol val="plus"/>
            <c:size val="5"/>
            <c:spPr>
              <a:noFill/>
              <a:ln>
                <a:solidFill>
                  <a:srgbClr val="8EA5CB"/>
                </a:solidFill>
              </a:ln>
            </c:spPr>
          </c:marker>
          <c:dLbls>
            <c:dLbl>
              <c:idx val="0"/>
              <c:layout>
                <c:manualLayout>
                  <c:x val="-1.9753428165464288E-2"/>
                  <c:y val="-1.5952277786908654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7E96-4A23-B204-1EA9500DE5B3}"/>
                </c:ext>
              </c:extLst>
            </c:dLbl>
            <c:dLbl>
              <c:idx val="15"/>
              <c:layout>
                <c:manualLayout>
                  <c:x val="-1.5180354957800391E-2"/>
                  <c:y val="1.0481998798230507E-2"/>
                </c:manualLayout>
              </c:layout>
              <c:numFmt formatCode="#,##0_);[Red]\(#,##0\)" sourceLinked="0"/>
              <c:spPr>
                <a:noFill/>
                <a:ln>
                  <a:noFill/>
                </a:ln>
                <a:effectLst/>
              </c:spPr>
              <c:txPr>
                <a:bodyPr wrap="square" lIns="38100" tIns="19050" rIns="38100" bIns="19050" anchor="ctr">
                  <a:no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2.1437401298932197E-2"/>
                      <c:h val="2.7209337120435148E-2"/>
                    </c:manualLayout>
                  </c15:layout>
                </c:ext>
                <c:ext xmlns:c16="http://schemas.microsoft.com/office/drawing/2014/chart" uri="{C3380CC4-5D6E-409C-BE32-E72D297353CC}">
                  <c16:uniqueId val="{00000051-7E96-4A23-B204-1EA9500DE5B3}"/>
                </c:ext>
              </c:extLst>
            </c:dLbl>
            <c:dLbl>
              <c:idx val="23"/>
              <c:layout>
                <c:manualLayout>
                  <c:x val="-1.647614963866258E-2"/>
                  <c:y val="1.0550774755121395E-2"/>
                </c:manualLayout>
              </c:layout>
              <c:numFmt formatCode="#,##0_);[Red]\(#,##0\)" sourceLinked="0"/>
              <c:spPr>
                <a:noFill/>
                <a:ln>
                  <a:noFill/>
                </a:ln>
                <a:effectLst/>
              </c:spPr>
              <c:txPr>
                <a:bodyPr wrap="square" lIns="38100" tIns="19050" rIns="38100" bIns="19050" anchor="ctr">
                  <a:no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2.1437401298932197E-2"/>
                      <c:h val="2.3378395662047014E-2"/>
                    </c:manualLayout>
                  </c15:layout>
                </c:ext>
                <c:ext xmlns:c16="http://schemas.microsoft.com/office/drawing/2014/chart" uri="{C3380CC4-5D6E-409C-BE32-E72D297353CC}">
                  <c16:uniqueId val="{00000052-7E96-4A23-B204-1EA9500DE5B3}"/>
                </c:ext>
              </c:extLst>
            </c:dLbl>
            <c:dLbl>
              <c:idx val="29"/>
              <c:delete val="1"/>
              <c:extLst>
                <c:ext xmlns:c15="http://schemas.microsoft.com/office/drawing/2012/chart" uri="{CE6537A1-D6FC-4f65-9D91-7224C49458BB}">
                  <c15:layout>
                    <c:manualLayout>
                      <c:w val="8.9322300707369587E-2"/>
                      <c:h val="3.5167312039718686E-2"/>
                    </c:manualLayout>
                  </c15:layout>
                </c:ext>
                <c:ext xmlns:c16="http://schemas.microsoft.com/office/drawing/2014/chart" uri="{C3380CC4-5D6E-409C-BE32-E72D297353CC}">
                  <c16:uniqueId val="{00000008-676C-42D3-9ACC-66DDDED64275}"/>
                </c:ext>
              </c:extLst>
            </c:dLbl>
            <c:dLbl>
              <c:idx val="30"/>
              <c:layout>
                <c:manualLayout>
                  <c:x val="2.1062677139002381E-2"/>
                  <c:y val="2.1132619350416978E-2"/>
                </c:manualLayout>
              </c:layout>
              <c:tx>
                <c:rich>
                  <a:bodyPr wrap="square" lIns="38100" tIns="19050" rIns="38100" bIns="19050" anchor="ctr">
                    <a:spAutoFit/>
                  </a:bodyPr>
                  <a:lstStyle/>
                  <a:p>
                    <a:pPr>
                      <a:defRPr>
                        <a:solidFill>
                          <a:srgbClr val="8EA5CB"/>
                        </a:solidFill>
                      </a:defRPr>
                    </a:pPr>
                    <a:fld id="{BB0A79C5-344B-495A-9209-16FA90A60EDE}" type="VALUE">
                      <a:rPr lang="ja-JP" altLang="en-US" sz="1200"/>
                      <a:pPr>
                        <a:defRPr>
                          <a:solidFill>
                            <a:srgbClr val="8EA5CB"/>
                          </a:solidFill>
                        </a:defRPr>
                      </a:pPr>
                      <a:t>[値]</a:t>
                    </a:fld>
                    <a:endParaRPr lang="ja-JP" altLang="en-US"/>
                  </a:p>
                </c:rich>
              </c:tx>
              <c:numFmt formatCode="###&quot;百万トン&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8409-4617-85E3-C69B59CEFE01}"/>
                </c:ext>
              </c:extLst>
            </c:dLbl>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9999FF"/>
                      </a:solidFill>
                    </a:ln>
                  </c:spPr>
                </c15:leaderLines>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'2.CO2-Sector'!$AA$48:$BE$48</c:f>
              <c:numCache>
                <c:formatCode>#,##0.0_ </c:formatCode>
                <c:ptCount val="31"/>
                <c:pt idx="0">
                  <c:v>23.626015164198591</c:v>
                </c:pt>
                <c:pt idx="1">
                  <c:v>23.824559265864021</c:v>
                </c:pt>
                <c:pt idx="2">
                  <c:v>25.658881303305133</c:v>
                </c:pt>
                <c:pt idx="3">
                  <c:v>24.717107578169969</c:v>
                </c:pt>
                <c:pt idx="4">
                  <c:v>28.309739247596312</c:v>
                </c:pt>
                <c:pt idx="5">
                  <c:v>28.836470060019394</c:v>
                </c:pt>
                <c:pt idx="6">
                  <c:v>29.318298506169878</c:v>
                </c:pt>
                <c:pt idx="7">
                  <c:v>30.878028925264307</c:v>
                </c:pt>
                <c:pt idx="8">
                  <c:v>31.028884608439721</c:v>
                </c:pt>
                <c:pt idx="9">
                  <c:v>30.964164298255742</c:v>
                </c:pt>
                <c:pt idx="10">
                  <c:v>32.388287414789325</c:v>
                </c:pt>
                <c:pt idx="11">
                  <c:v>32.078382940131341</c:v>
                </c:pt>
                <c:pt idx="12">
                  <c:v>32.435313368989171</c:v>
                </c:pt>
                <c:pt idx="13">
                  <c:v>33.341988970445229</c:v>
                </c:pt>
                <c:pt idx="14">
                  <c:v>32.693559726590863</c:v>
                </c:pt>
                <c:pt idx="15">
                  <c:v>32.001161543244855</c:v>
                </c:pt>
                <c:pt idx="16">
                  <c:v>30.46479458379234</c:v>
                </c:pt>
                <c:pt idx="17">
                  <c:v>31.112710180404495</c:v>
                </c:pt>
                <c:pt idx="18">
                  <c:v>32.274853839164393</c:v>
                </c:pt>
                <c:pt idx="19">
                  <c:v>28.770723440152622</c:v>
                </c:pt>
                <c:pt idx="20">
                  <c:v>29.464852636719137</c:v>
                </c:pt>
                <c:pt idx="21">
                  <c:v>28.747384624503248</c:v>
                </c:pt>
                <c:pt idx="22">
                  <c:v>30.421156212347892</c:v>
                </c:pt>
                <c:pt idx="23">
                  <c:v>29.911484260446777</c:v>
                </c:pt>
                <c:pt idx="24">
                  <c:v>29.186706590101558</c:v>
                </c:pt>
                <c:pt idx="25">
                  <c:v>29.589021699110177</c:v>
                </c:pt>
                <c:pt idx="26">
                  <c:v>29.79500591084636</c:v>
                </c:pt>
                <c:pt idx="27">
                  <c:v>30.077979125802951</c:v>
                </c:pt>
                <c:pt idx="28">
                  <c:v>30.796464037405347</c:v>
                </c:pt>
                <c:pt idx="29">
                  <c:v>30.848534458744687</c:v>
                </c:pt>
                <c:pt idx="30">
                  <c:v>30.955768072982682</c:v>
                </c:pt>
              </c:numCache>
            </c:numRef>
          </c:val>
          <c:smooth val="0"/>
          <c:extLst>
            <c:ext xmlns:c16="http://schemas.microsoft.com/office/drawing/2014/chart" uri="{C3380CC4-5D6E-409C-BE32-E72D297353CC}">
              <c16:uniqueId val="{00000054-7E96-4A23-B204-1EA9500DE5B3}"/>
            </c:ext>
          </c:extLst>
        </c:ser>
        <c:ser>
          <c:idx val="0"/>
          <c:order val="8"/>
          <c:tx>
            <c:strRef>
              <c:f>'2.CO2-Sector'!$Y$49</c:f>
              <c:strCache>
                <c:ptCount val="1"/>
                <c:pt idx="0">
                  <c:v>その他（間接CO2等）</c:v>
                </c:pt>
              </c:strCache>
            </c:strRef>
          </c:tx>
          <c:spPr>
            <a:ln w="19050">
              <a:solidFill>
                <a:srgbClr val="4A452A"/>
              </a:solidFill>
            </a:ln>
          </c:spPr>
          <c:marker>
            <c:symbol val="dot"/>
            <c:size val="7"/>
            <c:spPr>
              <a:solidFill>
                <a:srgbClr val="4A452A"/>
              </a:solidFill>
              <a:ln>
                <a:solidFill>
                  <a:srgbClr val="4A452A"/>
                </a:solidFill>
              </a:ln>
            </c:spPr>
          </c:marker>
          <c:dLbls>
            <c:dLbl>
              <c:idx val="0"/>
              <c:layout>
                <c:manualLayout>
                  <c:x val="-2.126242747239248E-2"/>
                  <c:y val="-1.1388187482257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7E96-4A23-B204-1EA9500DE5B3}"/>
                </c:ext>
              </c:extLst>
            </c:dLbl>
            <c:dLbl>
              <c:idx val="15"/>
              <c:layout>
                <c:manualLayout>
                  <c:x val="-4.1476724850183548E-2"/>
                  <c:y val="-1.140142474824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7E96-4A23-B204-1EA9500DE5B3}"/>
                </c:ext>
              </c:extLst>
            </c:dLbl>
            <c:dLbl>
              <c:idx val="23"/>
              <c:layout>
                <c:manualLayout>
                  <c:x val="1.7699781419622035E-3"/>
                  <c:y val="-9.44462811512853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7E96-4A23-B204-1EA9500DE5B3}"/>
                </c:ext>
              </c:extLst>
            </c:dLbl>
            <c:dLbl>
              <c:idx val="30"/>
              <c:layout>
                <c:manualLayout>
                  <c:x val="1.5763305688319022E-2"/>
                  <c:y val="4.0287326642357783E-2"/>
                </c:manualLayout>
              </c:layout>
              <c:tx>
                <c:rich>
                  <a:bodyPr wrap="square" lIns="38100" tIns="19050" rIns="38100" bIns="19050" anchor="ctr">
                    <a:spAutoFit/>
                  </a:bodyPr>
                  <a:lstStyle/>
                  <a:p>
                    <a:pPr>
                      <a:defRPr>
                        <a:solidFill>
                          <a:srgbClr val="4A452A"/>
                        </a:solidFill>
                      </a:defRPr>
                    </a:pPr>
                    <a:fld id="{037E5251-4A81-4433-B364-3D58A0C58A79}" type="VALUE">
                      <a:rPr lang="ja-JP" altLang="en-US" sz="1200"/>
                      <a:pPr>
                        <a:defRPr>
                          <a:solidFill>
                            <a:srgbClr val="4A452A"/>
                          </a:solidFill>
                        </a:defRPr>
                      </a:pPr>
                      <a:t>[値]</a:t>
                    </a:fld>
                    <a:endParaRPr lang="ja-JP" altLang="en-US"/>
                  </a:p>
                </c:rich>
              </c:tx>
              <c:numFmt formatCode="#.#&quot;百万トン&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8409-4617-85E3-C69B59CEFE01}"/>
                </c:ext>
              </c:extLst>
            </c:dLbl>
            <c:spPr>
              <a:noFill/>
              <a:ln>
                <a:noFill/>
              </a:ln>
              <a:effectLst/>
            </c:spPr>
            <c:txPr>
              <a:bodyPr wrap="square" lIns="38100" tIns="19050" rIns="38100" bIns="19050" anchor="ctr">
                <a:spAutoFit/>
              </a:bodyPr>
              <a:lstStyle/>
              <a:p>
                <a:pPr>
                  <a:defRPr>
                    <a:solidFill>
                      <a:srgbClr val="4A452A"/>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'2.CO2-Sector'!$AA$49:$BE$49</c:f>
              <c:numCache>
                <c:formatCode>#,##0.0_ </c:formatCode>
                <c:ptCount val="31"/>
                <c:pt idx="0">
                  <c:v>6.7258159934187374</c:v>
                </c:pt>
                <c:pt idx="1">
                  <c:v>6.521061160553332</c:v>
                </c:pt>
                <c:pt idx="2">
                  <c:v>6.2635295010493746</c:v>
                </c:pt>
                <c:pt idx="3">
                  <c:v>6.0536115733294613</c:v>
                </c:pt>
                <c:pt idx="4">
                  <c:v>5.8446284108843898</c:v>
                </c:pt>
                <c:pt idx="5">
                  <c:v>6.039586513060291</c:v>
                </c:pt>
                <c:pt idx="6">
                  <c:v>6.1620746641170996</c:v>
                </c:pt>
                <c:pt idx="7">
                  <c:v>6.1219138571946115</c:v>
                </c:pt>
                <c:pt idx="8">
                  <c:v>5.6737650654538276</c:v>
                </c:pt>
                <c:pt idx="9">
                  <c:v>5.7027267481991872</c:v>
                </c:pt>
                <c:pt idx="10">
                  <c:v>5.7705153329174887</c:v>
                </c:pt>
                <c:pt idx="11">
                  <c:v>5.2911557572622154</c:v>
                </c:pt>
                <c:pt idx="12">
                  <c:v>5.0247542849072815</c:v>
                </c:pt>
                <c:pt idx="13">
                  <c:v>4.8440979960420085</c:v>
                </c:pt>
                <c:pt idx="14">
                  <c:v>4.6813795028875944</c:v>
                </c:pt>
                <c:pt idx="15">
                  <c:v>4.6244505247414764</c:v>
                </c:pt>
                <c:pt idx="16">
                  <c:v>4.5587887208277103</c:v>
                </c:pt>
                <c:pt idx="17">
                  <c:v>4.5639641257342491</c:v>
                </c:pt>
                <c:pt idx="18">
                  <c:v>4.1379587947295597</c:v>
                </c:pt>
                <c:pt idx="19">
                  <c:v>3.7877780352659038</c:v>
                </c:pt>
                <c:pt idx="20">
                  <c:v>3.6784213173845437</c:v>
                </c:pt>
                <c:pt idx="21">
                  <c:v>3.5607482792439611</c:v>
                </c:pt>
                <c:pt idx="22">
                  <c:v>3.5734988912325862</c:v>
                </c:pt>
                <c:pt idx="23">
                  <c:v>3.5854488519512215</c:v>
                </c:pt>
                <c:pt idx="24">
                  <c:v>3.4820058063319279</c:v>
                </c:pt>
                <c:pt idx="25">
                  <c:v>3.3333128489723216</c:v>
                </c:pt>
                <c:pt idx="26">
                  <c:v>3.260951837332748</c:v>
                </c:pt>
                <c:pt idx="27">
                  <c:v>3.1501741867230098</c:v>
                </c:pt>
                <c:pt idx="28">
                  <c:v>3.1234609530073296</c:v>
                </c:pt>
                <c:pt idx="29">
                  <c:v>3.0325389000053873</c:v>
                </c:pt>
                <c:pt idx="30">
                  <c:v>2.9446454152396582</c:v>
                </c:pt>
              </c:numCache>
            </c:numRef>
          </c:val>
          <c:smooth val="0"/>
          <c:extLst>
            <c:ext xmlns:c16="http://schemas.microsoft.com/office/drawing/2014/chart" uri="{C3380CC4-5D6E-409C-BE32-E72D297353CC}">
              <c16:uniqueId val="{00000059-7E96-4A23-B204-1EA9500DE5B3}"/>
            </c:ext>
          </c:extLst>
        </c:ser>
        <c:dLbls>
          <c:showLegendKey val="0"/>
          <c:showVal val="0"/>
          <c:showCatName val="0"/>
          <c:showSerName val="0"/>
          <c:showPercent val="0"/>
          <c:showBubbleSize val="0"/>
        </c:dLbls>
        <c:marker val="1"/>
        <c:smooth val="0"/>
        <c:axId val="179901568"/>
        <c:axId val="179903104"/>
      </c:lineChart>
      <c:lineChart>
        <c:grouping val="standard"/>
        <c:varyColors val="0"/>
        <c:ser>
          <c:idx val="7"/>
          <c:order val="9"/>
          <c:tx>
            <c:strRef>
              <c:f>'2.CO2-Sector'!$Y$64</c:f>
              <c:strCache>
                <c:ptCount val="1"/>
                <c:pt idx="0">
                  <c:v>■2005年度比</c:v>
                </c:pt>
              </c:strCache>
            </c:strRef>
          </c:tx>
          <c:spPr>
            <a:ln>
              <a:noFill/>
            </a:ln>
          </c:spPr>
          <c:marker>
            <c:symbol val="none"/>
          </c:marker>
          <c:dLbls>
            <c:dLbl>
              <c:idx val="0"/>
              <c:layout>
                <c:manualLayout>
                  <c:x val="0.73351171862744069"/>
                  <c:y val="2.5291754848704995E-2"/>
                </c:manualLayout>
              </c:layout>
              <c:tx>
                <c:rich>
                  <a:bodyPr vertOverflow="overflow" horzOverflow="overflow" wrap="square" lIns="38100" tIns="19050" rIns="38100" bIns="19050" anchor="ctr">
                    <a:spAutoFit/>
                  </a:bodyPr>
                  <a:lstStyle/>
                  <a:p>
                    <a:pPr>
                      <a:defRPr sz="1200">
                        <a:solidFill>
                          <a:srgbClr val="4572A7"/>
                        </a:solidFill>
                      </a:defRPr>
                    </a:pPr>
                    <a:fld id="{08F002F2-975A-4074-A644-C0D89E80A16A}" type="VALUE">
                      <a:rPr lang="en-US" altLang="ja-JP">
                        <a:solidFill>
                          <a:srgbClr val="4572A7"/>
                        </a:solidFill>
                      </a:rPr>
                      <a:pPr>
                        <a:defRPr sz="1200">
                          <a:solidFill>
                            <a:srgbClr val="4572A7"/>
                          </a:solidFill>
                        </a:defRPr>
                      </a:pPr>
                      <a:t>[値]</a:t>
                    </a:fld>
                    <a:endParaRPr lang="ja-JP" altLang="en-US"/>
                  </a:p>
                </c:rich>
              </c:tx>
              <c:numFmt formatCode="\(\+#,##0.0%\);[Black]\(\-#,##0.0%\)"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5A-7E96-4A23-B204-1EA9500DE5B3}"/>
                </c:ext>
              </c:extLst>
            </c:dLbl>
            <c:dLbl>
              <c:idx val="1"/>
              <c:layout>
                <c:manualLayout>
                  <c:x val="0.70054969304621539"/>
                  <c:y val="-9.6123449222831683E-2"/>
                </c:manualLayout>
              </c:layout>
              <c:tx>
                <c:rich>
                  <a:bodyPr vertOverflow="overflow" horzOverflow="overflow" wrap="square" lIns="38100" tIns="19050" rIns="38100" bIns="19050" anchor="ctr">
                    <a:spAutoFit/>
                  </a:bodyPr>
                  <a:lstStyle/>
                  <a:p>
                    <a:pPr>
                      <a:defRPr sz="1200">
                        <a:solidFill>
                          <a:srgbClr val="A8423F"/>
                        </a:solidFill>
                      </a:defRPr>
                    </a:pPr>
                    <a:fld id="{664887D2-635D-4B80-9156-5D03C78A0AB7}" type="VALUE">
                      <a:rPr lang="en-US" altLang="ja-JP" sz="1200" baseline="0">
                        <a:solidFill>
                          <a:srgbClr val="A8423F"/>
                        </a:solidFill>
                      </a:rPr>
                      <a:pPr>
                        <a:defRPr sz="1200">
                          <a:solidFill>
                            <a:srgbClr val="A8423F"/>
                          </a:solidFill>
                        </a:defRPr>
                      </a:pPr>
                      <a:t>[値]</a:t>
                    </a:fld>
                    <a:endParaRPr lang="ja-JP" altLang="en-US"/>
                  </a:p>
                </c:rich>
              </c:tx>
              <c:numFmt formatCode="\(\+#,##0.0%\);[Black]\(\-#,##0.0%\)"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5B-7E96-4A23-B204-1EA9500DE5B3}"/>
                </c:ext>
              </c:extLst>
            </c:dLbl>
            <c:dLbl>
              <c:idx val="2"/>
              <c:layout>
                <c:manualLayout>
                  <c:x val="0.68117531401319853"/>
                  <c:y val="4.041718650832913E-2"/>
                </c:manualLayout>
              </c:layout>
              <c:tx>
                <c:rich>
                  <a:bodyPr vertOverflow="overflow" horzOverflow="overflow" wrap="square" lIns="38100" tIns="19050" rIns="38100" bIns="19050" anchor="ctr">
                    <a:spAutoFit/>
                  </a:bodyPr>
                  <a:lstStyle/>
                  <a:p>
                    <a:pPr>
                      <a:defRPr sz="1200">
                        <a:solidFill>
                          <a:srgbClr val="86A44A"/>
                        </a:solidFill>
                      </a:defRPr>
                    </a:pPr>
                    <a:fld id="{B31EE4D9-9A6A-4A4E-A4EB-3788C18B74C6}" type="VALUE">
                      <a:rPr lang="en-US" altLang="ja-JP" sz="1200" baseline="0">
                        <a:solidFill>
                          <a:srgbClr val="86A44A"/>
                        </a:solidFill>
                      </a:rPr>
                      <a:pPr>
                        <a:defRPr sz="1200">
                          <a:solidFill>
                            <a:srgbClr val="86A44A"/>
                          </a:solidFill>
                        </a:defRPr>
                      </a:pPr>
                      <a:t>[値]</a:t>
                    </a:fld>
                    <a:endParaRPr lang="ja-JP" altLang="en-US"/>
                  </a:p>
                </c:rich>
              </c:tx>
              <c:numFmt formatCode="\(\+#,##0.0%\);[Black]\(\-#,##0.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C-7E96-4A23-B204-1EA9500DE5B3}"/>
                </c:ext>
              </c:extLst>
            </c:dLbl>
            <c:dLbl>
              <c:idx val="3"/>
              <c:layout>
                <c:manualLayout>
                  <c:x val="0.66083918131712971"/>
                  <c:y val="-7.9660657015509576E-2"/>
                </c:manualLayout>
              </c:layout>
              <c:tx>
                <c:rich>
                  <a:bodyPr vertOverflow="overflow" horzOverflow="overflow" wrap="square" lIns="38100" tIns="19050" rIns="38100" bIns="19050" anchor="ctr">
                    <a:spAutoFit/>
                  </a:bodyPr>
                  <a:lstStyle/>
                  <a:p>
                    <a:pPr>
                      <a:defRPr sz="1200">
                        <a:solidFill>
                          <a:srgbClr val="6E548D"/>
                        </a:solidFill>
                      </a:defRPr>
                    </a:pPr>
                    <a:fld id="{D4A09C3D-5CB3-40C2-A785-E3116EAAC236}" type="VALUE">
                      <a:rPr lang="en-US" altLang="ja-JP" sz="1200" baseline="0">
                        <a:solidFill>
                          <a:srgbClr val="6E548D"/>
                        </a:solidFill>
                      </a:rPr>
                      <a:pPr>
                        <a:defRPr sz="1200">
                          <a:solidFill>
                            <a:srgbClr val="6E548D"/>
                          </a:solidFill>
                        </a:defRPr>
                      </a:pPr>
                      <a:t>[値]</a:t>
                    </a:fld>
                    <a:endParaRPr lang="ja-JP" altLang="en-US"/>
                  </a:p>
                </c:rich>
              </c:tx>
              <c:numFmt formatCode="\(\+#,##0.0%\);[Black]\(\-#,##0.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D-7E96-4A23-B204-1EA9500DE5B3}"/>
                </c:ext>
              </c:extLst>
            </c:dLbl>
            <c:dLbl>
              <c:idx val="4"/>
              <c:layout>
                <c:manualLayout>
                  <c:x val="0.64176171601284293"/>
                  <c:y val="0.21846667623899269"/>
                </c:manualLayout>
              </c:layout>
              <c:tx>
                <c:rich>
                  <a:bodyPr vertOverflow="overflow" horzOverflow="overflow" wrap="square" lIns="38100" tIns="19050" rIns="38100" bIns="19050" anchor="ctr">
                    <a:spAutoFit/>
                  </a:bodyPr>
                  <a:lstStyle/>
                  <a:p>
                    <a:pPr>
                      <a:defRPr sz="1200">
                        <a:solidFill>
                          <a:srgbClr val="3D96AE"/>
                        </a:solidFill>
                      </a:defRPr>
                    </a:pPr>
                    <a:fld id="{51DB4A12-2D6C-485C-886D-6830555BCB86}" type="VALUE">
                      <a:rPr lang="en-US" altLang="ja-JP" sz="1200" baseline="0">
                        <a:solidFill>
                          <a:srgbClr val="3D96AE"/>
                        </a:solidFill>
                      </a:rPr>
                      <a:pPr>
                        <a:defRPr sz="1200">
                          <a:solidFill>
                            <a:srgbClr val="3D96AE"/>
                          </a:solidFill>
                        </a:defRPr>
                      </a:pPr>
                      <a:t>[値]</a:t>
                    </a:fld>
                    <a:endParaRPr lang="ja-JP" altLang="en-US"/>
                  </a:p>
                </c:rich>
              </c:tx>
              <c:numFmt formatCode="\(\+#,##0.0%\);[Black]\(\-#,##0.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E-7E96-4A23-B204-1EA9500DE5B3}"/>
                </c:ext>
              </c:extLst>
            </c:dLbl>
            <c:dLbl>
              <c:idx val="5"/>
              <c:layout>
                <c:manualLayout>
                  <c:x val="0.61898407187006488"/>
                  <c:y val="0.23837731575886412"/>
                </c:manualLayout>
              </c:layout>
              <c:tx>
                <c:rich>
                  <a:bodyPr vertOverflow="overflow" horzOverflow="overflow" wrap="square" lIns="38100" tIns="19050" rIns="38100" bIns="19050" anchor="ctr">
                    <a:spAutoFit/>
                  </a:bodyPr>
                  <a:lstStyle/>
                  <a:p>
                    <a:pPr>
                      <a:defRPr sz="1200">
                        <a:solidFill>
                          <a:srgbClr val="F79646"/>
                        </a:solidFill>
                      </a:defRPr>
                    </a:pPr>
                    <a:fld id="{BB573966-803B-4A8B-BA30-9C60F59375B9}" type="VALUE">
                      <a:rPr lang="en-US" altLang="ja-JP" sz="1200" baseline="0">
                        <a:solidFill>
                          <a:srgbClr val="F79646"/>
                        </a:solidFill>
                      </a:rPr>
                      <a:pPr>
                        <a:defRPr sz="1200">
                          <a:solidFill>
                            <a:srgbClr val="F79646"/>
                          </a:solidFill>
                        </a:defRPr>
                      </a:pPr>
                      <a:t>[値]</a:t>
                    </a:fld>
                    <a:endParaRPr lang="ja-JP" altLang="en-US"/>
                  </a:p>
                </c:rich>
              </c:tx>
              <c:numFmt formatCode="\(\+#,##0.0%\);[Black]\(\-#,##0.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F-7E96-4A23-B204-1EA9500DE5B3}"/>
                </c:ext>
              </c:extLst>
            </c:dLbl>
            <c:dLbl>
              <c:idx val="6"/>
              <c:layout>
                <c:manualLayout>
                  <c:x val="0.60506855475490773"/>
                  <c:y val="0.54799913245766663"/>
                </c:manualLayout>
              </c:layout>
              <c:tx>
                <c:rich>
                  <a:bodyPr vertOverflow="overflow" horzOverflow="overflow" wrap="square" lIns="38100" tIns="19050" rIns="38100" bIns="19050" anchor="ctr">
                    <a:spAutoFit/>
                  </a:bodyPr>
                  <a:lstStyle/>
                  <a:p>
                    <a:pPr>
                      <a:defRPr sz="1200">
                        <a:solidFill>
                          <a:schemeClr val="accent1">
                            <a:lumMod val="60000"/>
                            <a:lumOff val="40000"/>
                          </a:schemeClr>
                        </a:solidFill>
                      </a:defRPr>
                    </a:pPr>
                    <a:fld id="{362432E5-3C66-46F1-B286-751B9AEDD15B}" type="VALUE">
                      <a:rPr lang="en-US" altLang="ja-JP" sz="1200" baseline="0">
                        <a:solidFill>
                          <a:schemeClr val="accent1">
                            <a:lumMod val="60000"/>
                            <a:lumOff val="40000"/>
                          </a:schemeClr>
                        </a:solidFill>
                      </a:rPr>
                      <a:pPr>
                        <a:defRPr sz="1200">
                          <a:solidFill>
                            <a:schemeClr val="accent1">
                              <a:lumMod val="60000"/>
                              <a:lumOff val="40000"/>
                            </a:schemeClr>
                          </a:solidFill>
                        </a:defRPr>
                      </a:pPr>
                      <a:t>[値]</a:t>
                    </a:fld>
                    <a:endParaRPr lang="ja-JP" altLang="en-US"/>
                  </a:p>
                </c:rich>
              </c:tx>
              <c:numFmt formatCode="\(\+#,##0.0%\);[Black]\(\-#,##0.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0-7E96-4A23-B204-1EA9500DE5B3}"/>
                </c:ext>
              </c:extLst>
            </c:dLbl>
            <c:dLbl>
              <c:idx val="7"/>
              <c:layout>
                <c:manualLayout>
                  <c:x val="0.57637449407532138"/>
                  <c:y val="0.20900093269850309"/>
                </c:manualLayout>
              </c:layout>
              <c:tx>
                <c:rich>
                  <a:bodyPr vertOverflow="overflow" horzOverflow="overflow" wrap="square" lIns="38100" tIns="19050" rIns="38100" bIns="19050" anchor="ctr">
                    <a:spAutoFit/>
                  </a:bodyPr>
                  <a:lstStyle/>
                  <a:p>
                    <a:pPr>
                      <a:defRPr sz="1200">
                        <a:solidFill>
                          <a:srgbClr val="4A452A"/>
                        </a:solidFill>
                      </a:defRPr>
                    </a:pPr>
                    <a:fld id="{38C003A6-878C-49B0-AFD7-9FE22E54CB03}" type="VALUE">
                      <a:rPr lang="en-US" altLang="ja-JP" sz="1200" baseline="0">
                        <a:solidFill>
                          <a:srgbClr val="4A452A"/>
                        </a:solidFill>
                      </a:rPr>
                      <a:pPr>
                        <a:defRPr sz="1200">
                          <a:solidFill>
                            <a:srgbClr val="4A452A"/>
                          </a:solidFill>
                        </a:defRPr>
                      </a:pPr>
                      <a:t>[値]</a:t>
                    </a:fld>
                    <a:endParaRPr lang="ja-JP" altLang="en-US"/>
                  </a:p>
                </c:rich>
              </c:tx>
              <c:numFmt formatCode="\(\+#,##0.0%\);[Black]\(\-#,##0.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1-7E96-4A23-B204-1EA9500DE5B3}"/>
                </c:ext>
              </c:extLst>
            </c:dLbl>
            <c:dLbl>
              <c:idx val="8"/>
              <c:layout>
                <c:manualLayout>
                  <c:x val="0.43686798673432964"/>
                  <c:y val="5.271740095054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7E96-4A23-B204-1EA9500DE5B3}"/>
                </c:ext>
              </c:extLst>
            </c:dLbl>
            <c:numFmt formatCode="\(\+#,##0.0%\);[Black]\(\-#,##0.0%\)" sourceLinked="0"/>
            <c:spPr>
              <a:noFill/>
              <a:ln>
                <a:noFill/>
              </a:ln>
              <a:effectLst/>
            </c:spPr>
            <c:txPr>
              <a:bodyPr vertOverflow="overflow" horzOverflow="overflow"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'2.CO2-Sector'!$BE$66:$BE$73</c:f>
              <c:numCache>
                <c:formatCode>#,##0.0%;[Red]\-#,##0.0%</c:formatCode>
                <c:ptCount val="8"/>
                <c:pt idx="0">
                  <c:v>-3.9351289567031156E-3</c:v>
                </c:pt>
                <c:pt idx="1">
                  <c:v>-0.31315005196079004</c:v>
                </c:pt>
                <c:pt idx="2">
                  <c:v>-0.25320136857741016</c:v>
                </c:pt>
                <c:pt idx="3">
                  <c:v>-0.4102027108319044</c:v>
                </c:pt>
                <c:pt idx="4">
                  <c:v>-0.20723572299592641</c:v>
                </c:pt>
                <c:pt idx="5">
                  <c:v>-0.24373762999493076</c:v>
                </c:pt>
                <c:pt idx="6">
                  <c:v>-3.2667360178457172E-2</c:v>
                </c:pt>
                <c:pt idx="7">
                  <c:v>-0.36324426015904354</c:v>
                </c:pt>
              </c:numCache>
            </c:numRef>
          </c:val>
          <c:smooth val="0"/>
          <c:extLst>
            <c:ext xmlns:c16="http://schemas.microsoft.com/office/drawing/2014/chart" uri="{C3380CC4-5D6E-409C-BE32-E72D297353CC}">
              <c16:uniqueId val="{00000063-7E96-4A23-B204-1EA9500DE5B3}"/>
            </c:ext>
          </c:extLst>
        </c:ser>
        <c:ser>
          <c:idx val="10"/>
          <c:order val="10"/>
          <c:tx>
            <c:strRef>
              <c:f>'2.CO2-Sector'!$Y$76</c:f>
              <c:strCache>
                <c:ptCount val="1"/>
                <c:pt idx="0">
                  <c:v>■2013年度比</c:v>
                </c:pt>
              </c:strCache>
            </c:strRef>
          </c:tx>
          <c:spPr>
            <a:ln>
              <a:noFill/>
            </a:ln>
          </c:spPr>
          <c:marker>
            <c:symbol val="none"/>
          </c:marker>
          <c:dLbls>
            <c:dLbl>
              <c:idx val="0"/>
              <c:layout>
                <c:manualLayout>
                  <c:x val="0.72301154606398443"/>
                  <c:y val="-0.22765497817268318"/>
                </c:manualLayout>
              </c:layout>
              <c:tx>
                <c:rich>
                  <a:bodyPr wrap="square" lIns="38100" tIns="19050" rIns="38100" bIns="19050" anchor="ctr">
                    <a:noAutofit/>
                  </a:bodyPr>
                  <a:lstStyle/>
                  <a:p>
                    <a:pPr>
                      <a:defRPr sz="1200" baseline="0">
                        <a:solidFill>
                          <a:srgbClr val="4572A7"/>
                        </a:solidFill>
                        <a:latin typeface="Calibri" panose="020F0502020204030204" pitchFamily="34" charset="0"/>
                        <a:ea typeface="ＭＳ Ｐゴシック" panose="020B0600070205080204" pitchFamily="50" charset="-128"/>
                      </a:defRPr>
                    </a:pPr>
                    <a:fld id="{12F51AF5-743E-4FAD-8592-4653544EF7F3}" type="VALUE">
                      <a:rPr lang="en-US" altLang="ja-JP" sz="1200" baseline="0">
                        <a:solidFill>
                          <a:srgbClr val="4572A7"/>
                        </a:solidFill>
                        <a:latin typeface="Calibri" panose="020F0502020204030204" pitchFamily="34" charset="0"/>
                        <a:ea typeface="ＭＳ Ｐゴシック" panose="020B0600070205080204" pitchFamily="50" charset="-128"/>
                      </a:rPr>
                      <a:pPr>
                        <a:defRPr sz="1200" baseline="0">
                          <a:solidFill>
                            <a:srgbClr val="4572A7"/>
                          </a:solidFill>
                          <a:latin typeface="Calibri" panose="020F0502020204030204" pitchFamily="34" charset="0"/>
                          <a:ea typeface="ＭＳ Ｐゴシック" panose="020B0600070205080204" pitchFamily="50" charset="-128"/>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2934895222982951E-2"/>
                      <c:h val="2.8144889415718414E-2"/>
                    </c:manualLayout>
                  </c15:layout>
                  <c15:dlblFieldTable/>
                  <c15:showDataLabelsRange val="0"/>
                </c:ext>
                <c:ext xmlns:c16="http://schemas.microsoft.com/office/drawing/2014/chart" uri="{C3380CC4-5D6E-409C-BE32-E72D297353CC}">
                  <c16:uniqueId val="{00000064-7E96-4A23-B204-1EA9500DE5B3}"/>
                </c:ext>
              </c:extLst>
            </c:dLbl>
            <c:dLbl>
              <c:idx val="1"/>
              <c:layout>
                <c:manualLayout>
                  <c:x val="0.69728850518213292"/>
                  <c:y val="-3.4093644498285426E-2"/>
                </c:manualLayout>
              </c:layout>
              <c:tx>
                <c:rich>
                  <a:bodyPr wrap="square" lIns="38100" tIns="19050" rIns="38100" bIns="19050" anchor="ctr" anchorCtr="0">
                    <a:noAutofit/>
                  </a:bodyPr>
                  <a:lstStyle/>
                  <a:p>
                    <a:pPr algn="l">
                      <a:defRPr sz="1200" baseline="0">
                        <a:solidFill>
                          <a:srgbClr val="A8423F"/>
                        </a:solidFill>
                        <a:latin typeface="Calibri" panose="020F0502020204030204" pitchFamily="34" charset="0"/>
                        <a:ea typeface="ＭＳ Ｐゴシック" panose="020B0600070205080204" pitchFamily="50" charset="-128"/>
                      </a:defRPr>
                    </a:pPr>
                    <a:fld id="{B4885629-DD54-4200-A2F4-A22D00B6614B}" type="VALUE">
                      <a:rPr lang="en-US" altLang="ja-JP" sz="1200" baseline="0">
                        <a:solidFill>
                          <a:srgbClr val="A8423F"/>
                        </a:solidFill>
                        <a:latin typeface="Calibri" panose="020F0502020204030204" pitchFamily="34" charset="0"/>
                        <a:ea typeface="ＭＳ Ｐゴシック" panose="020B0600070205080204" pitchFamily="50" charset="-128"/>
                      </a:rPr>
                      <a:pPr algn="l">
                        <a:defRPr sz="1200" baseline="0">
                          <a:solidFill>
                            <a:srgbClr val="A8423F"/>
                          </a:solidFill>
                          <a:latin typeface="Calibri" panose="020F0502020204030204" pitchFamily="34" charset="0"/>
                          <a:ea typeface="ＭＳ Ｐゴシック" panose="020B0600070205080204" pitchFamily="50" charset="-128"/>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6.9293497389995101E-2"/>
                      <c:h val="3.2417866177029853E-2"/>
                    </c:manualLayout>
                  </c15:layout>
                  <c15:dlblFieldTable/>
                  <c15:showDataLabelsRange val="0"/>
                </c:ext>
                <c:ext xmlns:c16="http://schemas.microsoft.com/office/drawing/2014/chart" uri="{C3380CC4-5D6E-409C-BE32-E72D297353CC}">
                  <c16:uniqueId val="{00000065-7E96-4A23-B204-1EA9500DE5B3}"/>
                </c:ext>
              </c:extLst>
            </c:dLbl>
            <c:dLbl>
              <c:idx val="2"/>
              <c:layout>
                <c:manualLayout>
                  <c:x val="0.67877103443948261"/>
                  <c:y val="0.10838095364500505"/>
                </c:manualLayout>
              </c:layout>
              <c:tx>
                <c:rich>
                  <a:bodyPr wrap="square" lIns="38100" tIns="19050" rIns="38100" bIns="19050" anchor="ctr">
                    <a:spAutoFit/>
                  </a:bodyPr>
                  <a:lstStyle/>
                  <a:p>
                    <a:pPr>
                      <a:defRPr sz="1200" baseline="0">
                        <a:solidFill>
                          <a:srgbClr val="86A44A"/>
                        </a:solidFill>
                        <a:latin typeface="Calibri" panose="020F0502020204030204" pitchFamily="34" charset="0"/>
                        <a:ea typeface="ＭＳ Ｐゴシック" panose="020B0600070205080204" pitchFamily="50" charset="-128"/>
                      </a:defRPr>
                    </a:pPr>
                    <a:fld id="{FBE84D81-9128-430A-8F42-35F3823043D9}" type="VALUE">
                      <a:rPr lang="en-US" altLang="ja-JP" sz="1200" baseline="0">
                        <a:solidFill>
                          <a:srgbClr val="86A44A"/>
                        </a:solidFill>
                        <a:latin typeface="Calibri" panose="020F0502020204030204" pitchFamily="34" charset="0"/>
                        <a:ea typeface="ＭＳ Ｐゴシック" panose="020B0600070205080204" pitchFamily="50" charset="-128"/>
                      </a:rPr>
                      <a:pPr>
                        <a:defRPr sz="1200" baseline="0">
                          <a:solidFill>
                            <a:srgbClr val="86A44A"/>
                          </a:solidFill>
                          <a:latin typeface="Calibri" panose="020F0502020204030204" pitchFamily="34" charset="0"/>
                          <a:ea typeface="ＭＳ Ｐゴシック" panose="020B0600070205080204" pitchFamily="50" charset="-128"/>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6-7E96-4A23-B204-1EA9500DE5B3}"/>
                </c:ext>
              </c:extLst>
            </c:dLbl>
            <c:dLbl>
              <c:idx val="3"/>
              <c:layout>
                <c:manualLayout>
                  <c:x val="0.6474502964953931"/>
                  <c:y val="-0.12124560195854626"/>
                </c:manualLayout>
              </c:layout>
              <c:tx>
                <c:rich>
                  <a:bodyPr wrap="square" lIns="38100" tIns="19050" rIns="38100" bIns="19050" anchor="ctr">
                    <a:noAutofit/>
                  </a:bodyPr>
                  <a:lstStyle/>
                  <a:p>
                    <a:pPr>
                      <a:defRPr sz="1200" baseline="0">
                        <a:solidFill>
                          <a:srgbClr val="6E548D"/>
                        </a:solidFill>
                        <a:latin typeface="Calibri" panose="020F0502020204030204" pitchFamily="34" charset="0"/>
                        <a:ea typeface="ＭＳ Ｐゴシック" panose="020B0600070205080204" pitchFamily="50" charset="-128"/>
                      </a:defRPr>
                    </a:pPr>
                    <a:fld id="{0D642081-1A91-44F2-9ACB-52CEF261F025}" type="VALUE">
                      <a:rPr lang="en-US" altLang="ja-JP" sz="1200" baseline="0">
                        <a:solidFill>
                          <a:srgbClr val="6E548D"/>
                        </a:solidFill>
                        <a:latin typeface="Calibri" panose="020F0502020204030204" pitchFamily="34" charset="0"/>
                        <a:ea typeface="ＭＳ Ｐゴシック" panose="020B0600070205080204" pitchFamily="50" charset="-128"/>
                      </a:rPr>
                      <a:pPr>
                        <a:defRPr sz="1200" baseline="0">
                          <a:solidFill>
                            <a:srgbClr val="6E548D"/>
                          </a:solidFill>
                          <a:latin typeface="Calibri" panose="020F0502020204030204" pitchFamily="34" charset="0"/>
                          <a:ea typeface="ＭＳ Ｐゴシック" panose="020B0600070205080204" pitchFamily="50" charset="-128"/>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8.9545582898438544E-2"/>
                      <c:h val="3.2526050401917035E-2"/>
                    </c:manualLayout>
                  </c15:layout>
                  <c15:dlblFieldTable/>
                  <c15:showDataLabelsRange val="0"/>
                </c:ext>
                <c:ext xmlns:c16="http://schemas.microsoft.com/office/drawing/2014/chart" uri="{C3380CC4-5D6E-409C-BE32-E72D297353CC}">
                  <c16:uniqueId val="{00000067-7E96-4A23-B204-1EA9500DE5B3}"/>
                </c:ext>
              </c:extLst>
            </c:dLbl>
            <c:dLbl>
              <c:idx val="4"/>
              <c:layout>
                <c:manualLayout>
                  <c:x val="0.64492804626792311"/>
                  <c:y val="0.35165229711696017"/>
                </c:manualLayout>
              </c:layout>
              <c:tx>
                <c:rich>
                  <a:bodyPr wrap="square" lIns="38100" tIns="19050" rIns="38100" bIns="19050" anchor="ctr">
                    <a:noAutofit/>
                  </a:bodyPr>
                  <a:lstStyle/>
                  <a:p>
                    <a:pPr>
                      <a:defRPr sz="1200" baseline="0">
                        <a:solidFill>
                          <a:srgbClr val="3D96AE"/>
                        </a:solidFill>
                        <a:latin typeface="Calibri" panose="020F0502020204030204" pitchFamily="34" charset="0"/>
                        <a:ea typeface="ＭＳ Ｐゴシック" panose="020B0600070205080204" pitchFamily="50" charset="-128"/>
                      </a:defRPr>
                    </a:pPr>
                    <a:fld id="{D23DD246-43AB-4774-8344-D09B721D98F0}" type="VALUE">
                      <a:rPr lang="en-US" altLang="ja-JP" sz="1200" baseline="0">
                        <a:solidFill>
                          <a:srgbClr val="3D96AE"/>
                        </a:solidFill>
                        <a:latin typeface="Calibri" panose="020F0502020204030204" pitchFamily="34" charset="0"/>
                        <a:ea typeface="ＭＳ Ｐゴシック" panose="020B0600070205080204" pitchFamily="50" charset="-128"/>
                      </a:rPr>
                      <a:pPr>
                        <a:defRPr sz="1200" baseline="0">
                          <a:solidFill>
                            <a:srgbClr val="3D96AE"/>
                          </a:solidFill>
                          <a:latin typeface="Calibri" panose="020F0502020204030204" pitchFamily="34" charset="0"/>
                          <a:ea typeface="ＭＳ Ｐゴシック" panose="020B0600070205080204" pitchFamily="50" charset="-128"/>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6.3731760401302226E-2"/>
                      <c:h val="3.3908347999141983E-2"/>
                    </c:manualLayout>
                  </c15:layout>
                  <c15:dlblFieldTable/>
                  <c15:showDataLabelsRange val="0"/>
                </c:ext>
                <c:ext xmlns:c16="http://schemas.microsoft.com/office/drawing/2014/chart" uri="{C3380CC4-5D6E-409C-BE32-E72D297353CC}">
                  <c16:uniqueId val="{00000068-7E96-4A23-B204-1EA9500DE5B3}"/>
                </c:ext>
              </c:extLst>
            </c:dLbl>
            <c:dLbl>
              <c:idx val="5"/>
              <c:layout>
                <c:manualLayout>
                  <c:x val="0.61459290711902692"/>
                  <c:y val="0.35856473325788091"/>
                </c:manualLayout>
              </c:layout>
              <c:tx>
                <c:rich>
                  <a:bodyPr wrap="square" lIns="38100" tIns="19050" rIns="38100" bIns="19050" anchor="ctr">
                    <a:noAutofit/>
                  </a:bodyPr>
                  <a:lstStyle/>
                  <a:p>
                    <a:pPr>
                      <a:defRPr sz="1200" baseline="0">
                        <a:solidFill>
                          <a:srgbClr val="F79646"/>
                        </a:solidFill>
                        <a:latin typeface="Calibri" panose="020F0502020204030204" pitchFamily="34" charset="0"/>
                        <a:ea typeface="ＭＳ Ｐゴシック" panose="020B0600070205080204" pitchFamily="50" charset="-128"/>
                      </a:defRPr>
                    </a:pPr>
                    <a:fld id="{01DB3C14-8B65-4522-B00A-980EBDE72F03}" type="VALUE">
                      <a:rPr lang="en-US" altLang="ja-JP" sz="1200" baseline="0">
                        <a:solidFill>
                          <a:srgbClr val="F79646"/>
                        </a:solidFill>
                        <a:latin typeface="Calibri" panose="020F0502020204030204" pitchFamily="34" charset="0"/>
                        <a:ea typeface="ＭＳ Ｐゴシック" panose="020B0600070205080204" pitchFamily="50" charset="-128"/>
                      </a:rPr>
                      <a:pPr>
                        <a:defRPr sz="1200" baseline="0">
                          <a:solidFill>
                            <a:srgbClr val="F79646"/>
                          </a:solidFill>
                          <a:latin typeface="Calibri" panose="020F0502020204030204" pitchFamily="34" charset="0"/>
                          <a:ea typeface="ＭＳ Ｐゴシック" panose="020B0600070205080204" pitchFamily="50" charset="-128"/>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2428972711429521E-2"/>
                      <c:h val="3.2321308982750541E-2"/>
                    </c:manualLayout>
                  </c15:layout>
                  <c15:dlblFieldTable/>
                  <c15:showDataLabelsRange val="0"/>
                </c:ext>
                <c:ext xmlns:c16="http://schemas.microsoft.com/office/drawing/2014/chart" uri="{C3380CC4-5D6E-409C-BE32-E72D297353CC}">
                  <c16:uniqueId val="{00000069-7E96-4A23-B204-1EA9500DE5B3}"/>
                </c:ext>
              </c:extLst>
            </c:dLbl>
            <c:dLbl>
              <c:idx val="6"/>
              <c:layout>
                <c:manualLayout>
                  <c:x val="0.59861258981143517"/>
                  <c:y val="0.60471765358153795"/>
                </c:manualLayout>
              </c:layout>
              <c:numFmt formatCode="&quot;〈&quot;\+#,##0.0%&quot;〉&quot;;[Black]&quot;〈&quot;\-#,##0.0%&quot;〉&quot;" sourceLinked="0"/>
              <c:spPr>
                <a:noFill/>
                <a:ln>
                  <a:noFill/>
                </a:ln>
                <a:effectLst/>
              </c:spPr>
              <c:txPr>
                <a:bodyPr wrap="square" lIns="38100" tIns="19050" rIns="38100" bIns="19050" anchor="ctr">
                  <a:noAutofit/>
                </a:bodyPr>
                <a:lstStyle/>
                <a:p>
                  <a:pPr>
                    <a:defRPr sz="1200" baseline="0">
                      <a:solidFill>
                        <a:schemeClr val="accent1">
                          <a:lumMod val="60000"/>
                          <a:lumOff val="40000"/>
                        </a:schemeClr>
                      </a:solidFill>
                      <a:latin typeface="Calibri" panose="020F0502020204030204" pitchFamily="34" charset="0"/>
                      <a:ea typeface="ＭＳ Ｐゴシック" panose="020B060007020508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4095744901111321E-2"/>
                      <c:h val="2.7259948924562828E-2"/>
                    </c:manualLayout>
                  </c15:layout>
                </c:ext>
                <c:ext xmlns:c16="http://schemas.microsoft.com/office/drawing/2014/chart" uri="{C3380CC4-5D6E-409C-BE32-E72D297353CC}">
                  <c16:uniqueId val="{0000006A-7E96-4A23-B204-1EA9500DE5B3}"/>
                </c:ext>
              </c:extLst>
            </c:dLbl>
            <c:dLbl>
              <c:idx val="7"/>
              <c:layout>
                <c:manualLayout>
                  <c:x val="0.57461643849942989"/>
                  <c:y val="0.40527688053978267"/>
                </c:manualLayout>
              </c:layout>
              <c:tx>
                <c:rich>
                  <a:bodyPr wrap="square" lIns="38100" tIns="19050" rIns="38100" bIns="19050" anchor="ctr">
                    <a:noAutofit/>
                  </a:bodyPr>
                  <a:lstStyle/>
                  <a:p>
                    <a:pPr>
                      <a:defRPr sz="1200" baseline="0">
                        <a:solidFill>
                          <a:srgbClr val="4A452A"/>
                        </a:solidFill>
                        <a:latin typeface="Calibri" panose="020F0502020204030204" pitchFamily="34" charset="0"/>
                        <a:ea typeface="ＭＳ Ｐゴシック" panose="020B0600070205080204" pitchFamily="50" charset="-128"/>
                      </a:defRPr>
                    </a:pPr>
                    <a:fld id="{F4A2D953-3C75-4560-91FC-2F688FE59705}" type="VALUE">
                      <a:rPr lang="en-US" altLang="ja-JP" sz="1200" baseline="0">
                        <a:solidFill>
                          <a:srgbClr val="4A452A"/>
                        </a:solidFill>
                        <a:latin typeface="Calibri" panose="020F0502020204030204" pitchFamily="34" charset="0"/>
                        <a:ea typeface="ＭＳ Ｐゴシック" panose="020B0600070205080204" pitchFamily="50" charset="-128"/>
                      </a:rPr>
                      <a:pPr>
                        <a:defRPr sz="1200" baseline="0">
                          <a:solidFill>
                            <a:srgbClr val="4A452A"/>
                          </a:solidFill>
                          <a:latin typeface="Calibri" panose="020F0502020204030204" pitchFamily="34" charset="0"/>
                          <a:ea typeface="ＭＳ Ｐゴシック" panose="020B0600070205080204" pitchFamily="50" charset="-128"/>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layout>
                    <c:manualLayout>
                      <c:w val="6.8436261334281559E-2"/>
                      <c:h val="2.9890996141306834E-2"/>
                    </c:manualLayout>
                  </c15:layout>
                  <c15:dlblFieldTable/>
                  <c15:showDataLabelsRange val="0"/>
                </c:ext>
                <c:ext xmlns:c16="http://schemas.microsoft.com/office/drawing/2014/chart" uri="{C3380CC4-5D6E-409C-BE32-E72D297353CC}">
                  <c16:uniqueId val="{0000006B-7E96-4A23-B204-1EA9500DE5B3}"/>
                </c:ext>
              </c:extLst>
            </c:dLbl>
            <c:dLbl>
              <c:idx val="8"/>
              <c:layout>
                <c:manualLayout>
                  <c:x val="0.47813892557328719"/>
                  <c:y val="0.421739207604359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7E96-4A23-B204-1EA9500DE5B3}"/>
                </c:ext>
              </c:extLst>
            </c:dLbl>
            <c:numFmt formatCode="&quot;〈&quot;\+#,##0.0%&quot;〉&quot;;[Black]&quot;〈&quot;\-#,##0.0%&quot;〉&quot;" sourceLinked="0"/>
            <c:spPr>
              <a:noFill/>
              <a:ln>
                <a:noFill/>
              </a:ln>
              <a:effectLst/>
            </c:spPr>
            <c:txPr>
              <a:bodyPr wrap="square" lIns="38100" tIns="19050" rIns="38100" bIns="19050" anchor="ctr">
                <a:spAutoFit/>
              </a:bodyPr>
              <a:lstStyle/>
              <a:p>
                <a:pPr>
                  <a:defRPr sz="1200" baseline="0">
                    <a:latin typeface="Calibri" panose="020F0502020204030204" pitchFamily="34" charset="0"/>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'2.CO2-Sector'!$BE$78:$BE$85</c:f>
              <c:numCache>
                <c:formatCode>#,##0.0%;[Red]\-#,##0.0%</c:formatCode>
                <c:ptCount val="8"/>
                <c:pt idx="0">
                  <c:v>-0.19774438037671838</c:v>
                </c:pt>
                <c:pt idx="1">
                  <c:v>-0.23666987967461994</c:v>
                </c:pt>
                <c:pt idx="2">
                  <c:v>-0.17407823152473245</c:v>
                </c:pt>
                <c:pt idx="3">
                  <c:v>-0.42149941429523441</c:v>
                </c:pt>
                <c:pt idx="4">
                  <c:v>-7.4806168560120789E-2</c:v>
                </c:pt>
                <c:pt idx="5">
                  <c:v>-0.12402480009107519</c:v>
                </c:pt>
                <c:pt idx="6">
                  <c:v>3.4912470522795447E-2</c:v>
                </c:pt>
                <c:pt idx="7">
                  <c:v>-0.17872335185114541</c:v>
                </c:pt>
              </c:numCache>
            </c:numRef>
          </c:val>
          <c:smooth val="0"/>
          <c:extLst>
            <c:ext xmlns:c16="http://schemas.microsoft.com/office/drawing/2014/chart" uri="{C3380CC4-5D6E-409C-BE32-E72D297353CC}">
              <c16:uniqueId val="{0000006D-7E96-4A23-B204-1EA9500DE5B3}"/>
            </c:ext>
          </c:extLst>
        </c:ser>
        <c:dLbls>
          <c:showLegendKey val="0"/>
          <c:showVal val="0"/>
          <c:showCatName val="0"/>
          <c:showSerName val="0"/>
          <c:showPercent val="0"/>
          <c:showBubbleSize val="0"/>
        </c:dLbls>
        <c:marker val="1"/>
        <c:smooth val="0"/>
        <c:axId val="593178088"/>
        <c:axId val="593172184"/>
      </c:lineChart>
      <c:catAx>
        <c:axId val="179901568"/>
        <c:scaling>
          <c:orientation val="minMax"/>
        </c:scaling>
        <c:delete val="0"/>
        <c:axPos val="b"/>
        <c:numFmt formatCode="General" sourceLinked="1"/>
        <c:majorTickMark val="out"/>
        <c:minorTickMark val="none"/>
        <c:tickLblPos val="nextTo"/>
        <c:txPr>
          <a:bodyPr rot="-5400000" vert="horz"/>
          <a:lstStyle/>
          <a:p>
            <a:pPr>
              <a:defRPr sz="1200"/>
            </a:pPr>
            <a:endParaRPr lang="ja-JP"/>
          </a:p>
        </c:txPr>
        <c:crossAx val="179903104"/>
        <c:crosses val="autoZero"/>
        <c:auto val="1"/>
        <c:lblAlgn val="ctr"/>
        <c:lblOffset val="100"/>
        <c:noMultiLvlLbl val="0"/>
      </c:catAx>
      <c:valAx>
        <c:axId val="179903104"/>
        <c:scaling>
          <c:orientation val="minMax"/>
          <c:max val="550"/>
          <c:min val="0"/>
        </c:scaling>
        <c:delete val="0"/>
        <c:axPos val="l"/>
        <c:numFmt formatCode="#,##0_ " sourceLinked="0"/>
        <c:majorTickMark val="out"/>
        <c:minorTickMark val="none"/>
        <c:tickLblPos val="nextTo"/>
        <c:txPr>
          <a:bodyPr/>
          <a:lstStyle/>
          <a:p>
            <a:pPr>
              <a:defRPr sz="1200"/>
            </a:pPr>
            <a:endParaRPr lang="ja-JP"/>
          </a:p>
        </c:txPr>
        <c:crossAx val="179901568"/>
        <c:crosses val="autoZero"/>
        <c:crossBetween val="between"/>
      </c:valAx>
      <c:valAx>
        <c:axId val="593172184"/>
        <c:scaling>
          <c:orientation val="minMax"/>
        </c:scaling>
        <c:delete val="0"/>
        <c:axPos val="r"/>
        <c:numFmt formatCode="#,##0.0%;[Red]\-#,##0.0%" sourceLinked="1"/>
        <c:majorTickMark val="out"/>
        <c:minorTickMark val="none"/>
        <c:tickLblPos val="none"/>
        <c:spPr>
          <a:noFill/>
          <a:ln>
            <a:noFill/>
          </a:ln>
        </c:spPr>
        <c:crossAx val="593178088"/>
        <c:crosses val="max"/>
        <c:crossBetween val="between"/>
      </c:valAx>
      <c:catAx>
        <c:axId val="593178088"/>
        <c:scaling>
          <c:orientation val="minMax"/>
        </c:scaling>
        <c:delete val="1"/>
        <c:axPos val="b"/>
        <c:numFmt formatCode="General" sourceLinked="1"/>
        <c:majorTickMark val="out"/>
        <c:minorTickMark val="none"/>
        <c:tickLblPos val="nextTo"/>
        <c:crossAx val="593172184"/>
        <c:crosses val="autoZero"/>
        <c:auto val="1"/>
        <c:lblAlgn val="ctr"/>
        <c:lblOffset val="100"/>
        <c:noMultiLvlLbl val="0"/>
      </c:catAx>
    </c:plotArea>
    <c:plotVisOnly val="1"/>
    <c:dispBlanksAs val="gap"/>
    <c:showDLblsOverMax val="0"/>
  </c:chart>
  <c:spPr>
    <a:noFill/>
    <a:ln>
      <a:noFill/>
    </a:ln>
  </c:sp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日本語用のフォントを使用)"/>
              </a:defRPr>
            </a:pPr>
            <a:r>
              <a:rPr lang="en-US" altLang="ja-JP" sz="1600" b="1" i="0" baseline="0">
                <a:latin typeface="+mn-ea"/>
              </a:rPr>
              <a:t>CO</a:t>
            </a:r>
            <a:r>
              <a:rPr lang="en-US" altLang="ja-JP" sz="1600" b="1" i="0" baseline="-25000">
                <a:latin typeface="+mn-ea"/>
              </a:rPr>
              <a:t>2 </a:t>
            </a:r>
            <a:r>
              <a:rPr lang="ja-JP" altLang="en-US" sz="1600" b="1" i="0" baseline="0">
                <a:latin typeface="+mn-ea"/>
              </a:rPr>
              <a:t>の</a:t>
            </a:r>
            <a:r>
              <a:rPr lang="ja-JP" altLang="ja-JP" sz="1600" b="1" i="0" u="none" strike="noStrike" baseline="0">
                <a:effectLst/>
              </a:rPr>
              <a:t>部門別</a:t>
            </a:r>
            <a:r>
              <a:rPr lang="ja-JP" altLang="ja-JP" sz="1600" b="1" i="0" baseline="0">
                <a:latin typeface="+mn-ea"/>
              </a:rPr>
              <a:t>排出量</a:t>
            </a:r>
            <a:r>
              <a:rPr lang="ja-JP" altLang="en-US" sz="1600" b="1" i="0" baseline="0">
                <a:latin typeface="+mn-ea"/>
              </a:rPr>
              <a:t>（電気・熱配分後）の推移</a:t>
            </a:r>
            <a:endParaRPr lang="en-US" altLang="ja-JP" sz="1600" b="1" i="0" baseline="0">
              <a:latin typeface="+mn-ea"/>
            </a:endParaRPr>
          </a:p>
          <a:p>
            <a:pPr>
              <a:defRPr>
                <a:latin typeface="(日本語用のフォントを使用)"/>
              </a:defRPr>
            </a:pPr>
            <a:r>
              <a:rPr lang="ja-JP" altLang="en-US" sz="1600" b="1" i="0" baseline="0">
                <a:latin typeface="+mn-ea"/>
              </a:rPr>
              <a:t>（</a:t>
            </a:r>
            <a:r>
              <a:rPr lang="en-US" altLang="ja-JP" sz="1600" b="1" i="0" baseline="0">
                <a:latin typeface="+mn-ea"/>
              </a:rPr>
              <a:t>2020</a:t>
            </a:r>
            <a:r>
              <a:rPr lang="ja-JP" altLang="ja-JP" sz="1600" b="1" i="0" baseline="0">
                <a:latin typeface="+mn-ea"/>
              </a:rPr>
              <a:t>年度</a:t>
            </a:r>
            <a:r>
              <a:rPr lang="ja-JP" altLang="en-US" sz="1600" b="1" i="0" baseline="0">
                <a:latin typeface="+mn-ea"/>
              </a:rPr>
              <a:t>）</a:t>
            </a:r>
            <a:endParaRPr lang="ja-JP" altLang="ja-JP" sz="1600">
              <a:latin typeface="+mn-ea"/>
            </a:endParaRPr>
          </a:p>
        </c:rich>
      </c:tx>
      <c:layout>
        <c:manualLayout>
          <c:xMode val="edge"/>
          <c:yMode val="edge"/>
          <c:x val="0.22693292004993432"/>
          <c:y val="2.5576751905735211E-2"/>
        </c:manualLayout>
      </c:layout>
      <c:overlay val="0"/>
    </c:title>
    <c:autoTitleDeleted val="0"/>
    <c:plotArea>
      <c:layout>
        <c:manualLayout>
          <c:layoutTarget val="inner"/>
          <c:xMode val="edge"/>
          <c:yMode val="edge"/>
          <c:x val="0.10706869717575355"/>
          <c:y val="0.14191385079769192"/>
          <c:w val="0.62890070000248632"/>
          <c:h val="0.70936860202672491"/>
        </c:manualLayout>
      </c:layout>
      <c:lineChart>
        <c:grouping val="standard"/>
        <c:varyColors val="0"/>
        <c:ser>
          <c:idx val="1"/>
          <c:order val="0"/>
          <c:dPt>
            <c:idx val="1"/>
            <c:bubble3D val="0"/>
            <c:spPr/>
            <c:extLst>
              <c:ext xmlns:c16="http://schemas.microsoft.com/office/drawing/2014/chart" uri="{C3380CC4-5D6E-409C-BE32-E72D297353CC}">
                <c16:uniqueId val="{00000001-C815-4E68-9FD0-039C897DAEB1}"/>
              </c:ext>
            </c:extLst>
          </c:dPt>
          <c:dLbls>
            <c:dLbl>
              <c:idx val="0"/>
              <c:layout>
                <c:manualLayout>
                  <c:x val="-2.3330344889897946E-2"/>
                  <c:y val="-2.3057188274001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15-4E68-9FD0-039C897DAEB1}"/>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15-4E68-9FD0-039C897DAEB1}"/>
                </c:ext>
              </c:extLst>
            </c:dLbl>
            <c:dLbl>
              <c:idx val="23"/>
              <c:delete val="1"/>
              <c:extLst>
                <c:ext xmlns:c15="http://schemas.microsoft.com/office/drawing/2012/chart" uri="{CE6537A1-D6FC-4f65-9D91-7224C49458BB}"/>
                <c:ext xmlns:c16="http://schemas.microsoft.com/office/drawing/2014/chart" uri="{C3380CC4-5D6E-409C-BE32-E72D297353CC}">
                  <c16:uniqueId val="{00000004-C815-4E68-9FD0-039C897DAEB1}"/>
                </c:ext>
              </c:extLst>
            </c:dLbl>
            <c:dLbl>
              <c:idx val="24"/>
              <c:layout>
                <c:manualLayout>
                  <c:x val="-2.341560493243566E-2"/>
                  <c:y val="-2.55327419515598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15-4E68-9FD0-039C897DAEB1}"/>
                </c:ext>
              </c:extLst>
            </c:dLbl>
            <c:numFmt formatCode="#,##0_);[Red]\(#,##0\)" sourceLinked="0"/>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val>
          <c:smooth val="0"/>
          <c:extLst>
            <c:ext xmlns:c16="http://schemas.microsoft.com/office/drawing/2014/chart" uri="{C3380CC4-5D6E-409C-BE32-E72D297353CC}">
              <c16:uniqueId val="{00000006-C815-4E68-9FD0-039C897DAEB1}"/>
            </c:ext>
          </c:extLst>
        </c:ser>
        <c:ser>
          <c:idx val="2"/>
          <c:order val="1"/>
          <c:tx>
            <c:strRef>
              <c:f>'3.Allocated_CO2-Sector'!$Y$43</c:f>
              <c:strCache>
                <c:ptCount val="1"/>
                <c:pt idx="0">
                  <c:v>エネルギー転換部門
（電気熱配分統計誤差除く）</c:v>
                </c:pt>
              </c:strCache>
            </c:strRef>
          </c:tx>
          <c:spPr>
            <a:ln w="19050">
              <a:solidFill>
                <a:srgbClr val="4572A7"/>
              </a:solidFill>
            </a:ln>
          </c:spPr>
          <c:marker>
            <c:symbol val="diamond"/>
            <c:size val="5"/>
            <c:spPr>
              <a:solidFill>
                <a:srgbClr val="4572A7"/>
              </a:solidFill>
              <a:ln>
                <a:solidFill>
                  <a:srgbClr val="416FA6"/>
                </a:solidFill>
              </a:ln>
            </c:spPr>
          </c:marker>
          <c:dLbls>
            <c:dLbl>
              <c:idx val="0"/>
              <c:layout>
                <c:manualLayout>
                  <c:x val="-1.2371575834672171E-2"/>
                  <c:y val="1.1705169362151177E-2"/>
                </c:manualLayout>
              </c:layout>
              <c:numFmt formatCode="#,##0_);[Red]\(#,##0\)" sourceLinked="0"/>
              <c:spPr>
                <a:noFill/>
                <a:ln>
                  <a:noFill/>
                </a:ln>
                <a:effectLst/>
              </c:spPr>
              <c:txPr>
                <a:bodyPr wrap="square" lIns="38100" tIns="19050" rIns="38100" bIns="19050" anchor="ctr">
                  <a:noAutofit/>
                </a:bodyPr>
                <a:lstStyle/>
                <a:p>
                  <a:pPr>
                    <a:defRPr>
                      <a:solidFill>
                        <a:srgbClr val="4572A7"/>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2.5408150786093348E-2"/>
                      <c:h val="2.5441680245605724E-2"/>
                    </c:manualLayout>
                  </c15:layout>
                </c:ext>
                <c:ext xmlns:c16="http://schemas.microsoft.com/office/drawing/2014/chart" uri="{C3380CC4-5D6E-409C-BE32-E72D297353CC}">
                  <c16:uniqueId val="{00000007-C815-4E68-9FD0-039C897DAEB1}"/>
                </c:ext>
              </c:extLst>
            </c:dLbl>
            <c:dLbl>
              <c:idx val="15"/>
              <c:layout>
                <c:manualLayout>
                  <c:x val="-1.8691167299865839E-2"/>
                  <c:y val="-2.2893812846449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15-4E68-9FD0-039C897DAEB1}"/>
                </c:ext>
              </c:extLst>
            </c:dLbl>
            <c:dLbl>
              <c:idx val="23"/>
              <c:layout>
                <c:manualLayout>
                  <c:x val="-1.8046709003803899E-2"/>
                  <c:y val="-2.0892687559354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0A-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0B-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0C-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0D-C815-4E68-9FD0-039C897DAEB1}"/>
                </c:ext>
              </c:extLst>
            </c:dLbl>
            <c:dLbl>
              <c:idx val="29"/>
              <c:delete val="1"/>
              <c:extLst>
                <c:ext xmlns:c15="http://schemas.microsoft.com/office/drawing/2012/chart" uri="{CE6537A1-D6FC-4f65-9D91-7224C49458BB}"/>
                <c:ext xmlns:c16="http://schemas.microsoft.com/office/drawing/2014/chart" uri="{C3380CC4-5D6E-409C-BE32-E72D297353CC}">
                  <c16:uniqueId val="{0000000A-4C9E-44E0-A260-039167894E33}"/>
                </c:ext>
              </c:extLst>
            </c:dLbl>
            <c:dLbl>
              <c:idx val="30"/>
              <c:layout>
                <c:manualLayout>
                  <c:x val="1.5101918797357049E-2"/>
                  <c:y val="-3.5446226870355049E-2"/>
                </c:manualLayout>
              </c:layout>
              <c:tx>
                <c:rich>
                  <a:bodyPr wrap="square" lIns="38100" tIns="19050" rIns="38100" bIns="19050" anchor="ctr">
                    <a:spAutoFit/>
                  </a:bodyPr>
                  <a:lstStyle/>
                  <a:p>
                    <a:pPr>
                      <a:defRPr baseline="0">
                        <a:solidFill>
                          <a:srgbClr val="4572A7"/>
                        </a:solidFill>
                      </a:defRPr>
                    </a:pPr>
                    <a:fld id="{C2C622D0-9826-4EFA-B7A4-D312B5658A5E}" type="VALUE">
                      <a:rPr lang="ja-JP" altLang="en-US" sz="1200" baseline="0"/>
                      <a:pPr>
                        <a:defRPr baseline="0">
                          <a:solidFill>
                            <a:srgbClr val="4572A7"/>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90F-4E9A-9A26-C06E674C5B3F}"/>
                </c:ext>
              </c:extLst>
            </c:dLbl>
            <c:spPr>
              <a:noFill/>
              <a:ln>
                <a:noFill/>
              </a:ln>
              <a:effectLst/>
            </c:spPr>
            <c:txPr>
              <a:bodyPr wrap="square" lIns="38100" tIns="19050" rIns="38100" bIns="19050" anchor="ctr">
                <a:spAutoFit/>
              </a:bodyPr>
              <a:lstStyle/>
              <a:p>
                <a:pPr>
                  <a:defRPr>
                    <a:solidFill>
                      <a:srgbClr val="4572A7"/>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3D96AE"/>
                      </a:solidFill>
                    </a:ln>
                  </c:spPr>
                </c15:leaderLines>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'3.Allocated_CO2-Sector'!$AA$43:$BE$43</c:f>
              <c:numCache>
                <c:formatCode>#,##0.0_ </c:formatCode>
                <c:ptCount val="31"/>
                <c:pt idx="0">
                  <c:v>96.219463026707331</c:v>
                </c:pt>
                <c:pt idx="1">
                  <c:v>95.407940704834331</c:v>
                </c:pt>
                <c:pt idx="2">
                  <c:v>94.327088154782032</c:v>
                </c:pt>
                <c:pt idx="3">
                  <c:v>94.434681949981893</c:v>
                </c:pt>
                <c:pt idx="4">
                  <c:v>94.57263840342398</c:v>
                </c:pt>
                <c:pt idx="5">
                  <c:v>93.224084650865152</c:v>
                </c:pt>
                <c:pt idx="6">
                  <c:v>93.492918817856278</c:v>
                </c:pt>
                <c:pt idx="7">
                  <c:v>95.885575033500814</c:v>
                </c:pt>
                <c:pt idx="8">
                  <c:v>91.592348222697012</c:v>
                </c:pt>
                <c:pt idx="9">
                  <c:v>95.231396893234873</c:v>
                </c:pt>
                <c:pt idx="10">
                  <c:v>95.275636597753291</c:v>
                </c:pt>
                <c:pt idx="11">
                  <c:v>93.033307214322235</c:v>
                </c:pt>
                <c:pt idx="12">
                  <c:v>95.530086513951531</c:v>
                </c:pt>
                <c:pt idx="13">
                  <c:v>96.843287061036591</c:v>
                </c:pt>
                <c:pt idx="14">
                  <c:v>96.956487749213835</c:v>
                </c:pt>
                <c:pt idx="15" formatCode="#,##0_ ">
                  <c:v>102.41782240578034</c:v>
                </c:pt>
                <c:pt idx="16" formatCode="#,##0_ ">
                  <c:v>100.66334663364873</c:v>
                </c:pt>
                <c:pt idx="17" formatCode="#,##0_ ">
                  <c:v>105.62791564935596</c:v>
                </c:pt>
                <c:pt idx="18" formatCode="#,##0_ ">
                  <c:v>103.49895697571404</c:v>
                </c:pt>
                <c:pt idx="19" formatCode="#,##0_ ">
                  <c:v>100.71255811127502</c:v>
                </c:pt>
                <c:pt idx="20" formatCode="#,##0_ ">
                  <c:v>104.08586097980209</c:v>
                </c:pt>
                <c:pt idx="21" formatCode="#,##0_ ">
                  <c:v>105.13963318984526</c:v>
                </c:pt>
                <c:pt idx="22" formatCode="#,##0_ ">
                  <c:v>107.04495387848037</c:v>
                </c:pt>
                <c:pt idx="23" formatCode="#,##0_ ">
                  <c:v>106.1767648597571</c:v>
                </c:pt>
                <c:pt idx="24">
                  <c:v>99.643503209960073</c:v>
                </c:pt>
                <c:pt idx="25">
                  <c:v>96.88496429000736</c:v>
                </c:pt>
                <c:pt idx="26" formatCode="#,##0_ ">
                  <c:v>101.31028135829519</c:v>
                </c:pt>
                <c:pt idx="27">
                  <c:v>95.706599662045861</c:v>
                </c:pt>
                <c:pt idx="28">
                  <c:v>93.815402460013658</c:v>
                </c:pt>
                <c:pt idx="29">
                  <c:v>89.672004448310304</c:v>
                </c:pt>
                <c:pt idx="30">
                  <c:v>82.412686192231718</c:v>
                </c:pt>
              </c:numCache>
            </c:numRef>
          </c:val>
          <c:smooth val="0"/>
          <c:extLst>
            <c:ext xmlns:c16="http://schemas.microsoft.com/office/drawing/2014/chart" uri="{C3380CC4-5D6E-409C-BE32-E72D297353CC}">
              <c16:uniqueId val="{0000000E-C815-4E68-9FD0-039C897DAEB1}"/>
            </c:ext>
          </c:extLst>
        </c:ser>
        <c:ser>
          <c:idx val="3"/>
          <c:order val="2"/>
          <c:tx>
            <c:strRef>
              <c:f>'3.Allocated_CO2-Sector'!$Y$44</c:f>
              <c:strCache>
                <c:ptCount val="1"/>
                <c:pt idx="0">
                  <c:v>産業部門</c:v>
                </c:pt>
              </c:strCache>
            </c:strRef>
          </c:tx>
          <c:spPr>
            <a:ln w="19050">
              <a:solidFill>
                <a:srgbClr val="A8423F"/>
              </a:solidFill>
            </a:ln>
          </c:spPr>
          <c:marker>
            <c:symbol val="square"/>
            <c:size val="5"/>
            <c:spPr>
              <a:solidFill>
                <a:srgbClr val="A8423F"/>
              </a:solidFill>
              <a:ln>
                <a:solidFill>
                  <a:srgbClr val="A8423F"/>
                </a:solidFill>
              </a:ln>
            </c:spPr>
          </c:marker>
          <c:dLbls>
            <c:dLbl>
              <c:idx val="0"/>
              <c:layout>
                <c:manualLayout>
                  <c:x val="-7.9194684188135592E-3"/>
                  <c:y val="-2.6876514308972962E-2"/>
                </c:manualLayout>
              </c:layout>
              <c:numFmt formatCode="#,##0_);[Red]\(#,##0\)" sourceLinked="0"/>
              <c:spPr>
                <a:noFill/>
                <a:ln>
                  <a:noFill/>
                </a:ln>
                <a:effectLst/>
              </c:spPr>
              <c:txPr>
                <a:bodyPr wrap="square" lIns="38100" tIns="19050" rIns="38100" bIns="19050" anchor="ctr">
                  <a:spAutoFit/>
                </a:bodyPr>
                <a:lstStyle/>
                <a:p>
                  <a:pPr>
                    <a:defRPr>
                      <a:solidFill>
                        <a:srgbClr val="A8423F"/>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815-4E68-9FD0-039C897DAEB1}"/>
                </c:ext>
              </c:extLst>
            </c:dLbl>
            <c:dLbl>
              <c:idx val="15"/>
              <c:layout>
                <c:manualLayout>
                  <c:x val="-1.7885551397064995E-2"/>
                  <c:y val="-1.7459971176693602E-2"/>
                </c:manualLayout>
              </c:layout>
              <c:numFmt formatCode="#,##0_);[Red]\(#,##0\)" sourceLinked="0"/>
              <c:spPr>
                <a:noFill/>
                <a:ln>
                  <a:noFill/>
                </a:ln>
                <a:effectLst/>
              </c:spPr>
              <c:txPr>
                <a:bodyPr wrap="square" lIns="38100" tIns="19050" rIns="38100" bIns="19050" anchor="ctr">
                  <a:spAutoFit/>
                </a:bodyPr>
                <a:lstStyle/>
                <a:p>
                  <a:pPr>
                    <a:defRPr>
                      <a:solidFill>
                        <a:srgbClr val="A8423F"/>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815-4E68-9FD0-039C897DAEB1}"/>
                </c:ext>
              </c:extLst>
            </c:dLbl>
            <c:dLbl>
              <c:idx val="23"/>
              <c:layout>
                <c:manualLayout>
                  <c:x val="-2.1616168842041313E-2"/>
                  <c:y val="-1.7103049500216648E-2"/>
                </c:manualLayout>
              </c:layout>
              <c:numFmt formatCode="#,##0_);[Red]\(#,##0\)" sourceLinked="0"/>
              <c:spPr>
                <a:noFill/>
                <a:ln>
                  <a:noFill/>
                </a:ln>
                <a:effectLst/>
              </c:spPr>
              <c:txPr>
                <a:bodyPr wrap="square" lIns="38100" tIns="19050" rIns="38100" bIns="19050" anchor="ctr">
                  <a:spAutoFit/>
                </a:bodyPr>
                <a:lstStyle/>
                <a:p>
                  <a:pPr>
                    <a:defRPr>
                      <a:solidFill>
                        <a:srgbClr val="A8423F"/>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815-4E68-9FD0-039C897DAEB1}"/>
                </c:ext>
              </c:extLst>
            </c:dLbl>
            <c:dLbl>
              <c:idx val="24"/>
              <c:delete val="1"/>
              <c:extLst>
                <c:ext xmlns:c15="http://schemas.microsoft.com/office/drawing/2012/chart" uri="{CE6537A1-D6FC-4f65-9D91-7224C49458BB}"/>
                <c:ext xmlns:c16="http://schemas.microsoft.com/office/drawing/2014/chart" uri="{C3380CC4-5D6E-409C-BE32-E72D297353CC}">
                  <c16:uniqueId val="{00000012-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13-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14-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15-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16-C815-4E68-9FD0-039C897DAEB1}"/>
                </c:ext>
              </c:extLst>
            </c:dLbl>
            <c:dLbl>
              <c:idx val="29"/>
              <c:delete val="1"/>
              <c:extLst>
                <c:ext xmlns:c15="http://schemas.microsoft.com/office/drawing/2012/chart" uri="{CE6537A1-D6FC-4f65-9D91-7224C49458BB}"/>
                <c:ext xmlns:c16="http://schemas.microsoft.com/office/drawing/2014/chart" uri="{C3380CC4-5D6E-409C-BE32-E72D297353CC}">
                  <c16:uniqueId val="{00000003-4C9E-44E0-A260-039167894E33}"/>
                </c:ext>
              </c:extLst>
            </c:dLbl>
            <c:dLbl>
              <c:idx val="30"/>
              <c:layout>
                <c:manualLayout>
                  <c:x val="9.6800122923446641E-3"/>
                  <c:y val="-3.1915727999274238E-2"/>
                </c:manualLayout>
              </c:layout>
              <c:numFmt formatCode="###&quot;百万トン&quot;" sourceLinked="0"/>
              <c:spPr>
                <a:noFill/>
                <a:ln>
                  <a:noFill/>
                </a:ln>
                <a:effectLst/>
              </c:spPr>
              <c:txPr>
                <a:bodyPr wrap="square" lIns="38100" tIns="19050" rIns="38100" bIns="19050" anchor="ctr">
                  <a:spAutoFit/>
                </a:bodyPr>
                <a:lstStyle/>
                <a:p>
                  <a:pPr>
                    <a:defRPr sz="1200">
                      <a:solidFill>
                        <a:srgbClr val="A8423F"/>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0F-4E9A-9A26-C06E674C5B3F}"/>
                </c:ext>
              </c:extLst>
            </c:dLbl>
            <c:numFmt formatCode="###&quot;百万トン&quot;" sourceLinked="0"/>
            <c:spPr>
              <a:noFill/>
              <a:ln>
                <a:noFill/>
              </a:ln>
              <a:effectLst/>
            </c:spPr>
            <c:txPr>
              <a:bodyPr wrap="square" lIns="38100" tIns="19050" rIns="38100" bIns="19050" anchor="ctr">
                <a:spAutoFit/>
              </a:bodyPr>
              <a:lstStyle/>
              <a:p>
                <a:pPr>
                  <a:defRPr>
                    <a:solidFill>
                      <a:srgbClr val="A8423F"/>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A8423F"/>
                      </a:solidFill>
                    </a:ln>
                  </c:spPr>
                </c15:leaderLines>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'3.Allocated_CO2-Sector'!$AA$44:$BE$44</c:f>
              <c:numCache>
                <c:formatCode>#,##0_ </c:formatCode>
                <c:ptCount val="31"/>
                <c:pt idx="0">
                  <c:v>503.37840045104986</c:v>
                </c:pt>
                <c:pt idx="1">
                  <c:v>496.19385217960263</c:v>
                </c:pt>
                <c:pt idx="2">
                  <c:v>488.20731488034716</c:v>
                </c:pt>
                <c:pt idx="3">
                  <c:v>475.44871692530415</c:v>
                </c:pt>
                <c:pt idx="4">
                  <c:v>492.32403491955517</c:v>
                </c:pt>
                <c:pt idx="5">
                  <c:v>489.15748138852769</c:v>
                </c:pt>
                <c:pt idx="6">
                  <c:v>493.64824039530737</c:v>
                </c:pt>
                <c:pt idx="7">
                  <c:v>484.58185292162074</c:v>
                </c:pt>
                <c:pt idx="8">
                  <c:v>454.13607890001032</c:v>
                </c:pt>
                <c:pt idx="9">
                  <c:v>464.38864197666521</c:v>
                </c:pt>
                <c:pt idx="10">
                  <c:v>477.09379630174095</c:v>
                </c:pt>
                <c:pt idx="11">
                  <c:v>465.28006056906167</c:v>
                </c:pt>
                <c:pt idx="12">
                  <c:v>473.03673796595382</c:v>
                </c:pt>
                <c:pt idx="13">
                  <c:v>474.60824196228998</c:v>
                </c:pt>
                <c:pt idx="14">
                  <c:v>470.92071099081903</c:v>
                </c:pt>
                <c:pt idx="15">
                  <c:v>467.18145122299296</c:v>
                </c:pt>
                <c:pt idx="16">
                  <c:v>461.01429441976393</c:v>
                </c:pt>
                <c:pt idx="17">
                  <c:v>472.4213239969493</c:v>
                </c:pt>
                <c:pt idx="18">
                  <c:v>428.37127783914906</c:v>
                </c:pt>
                <c:pt idx="19">
                  <c:v>403.19068569585448</c:v>
                </c:pt>
                <c:pt idx="20">
                  <c:v>430.44231124454944</c:v>
                </c:pt>
                <c:pt idx="21">
                  <c:v>445.07995569679861</c:v>
                </c:pt>
                <c:pt idx="22">
                  <c:v>456.57509181007555</c:v>
                </c:pt>
                <c:pt idx="23">
                  <c:v>463.02495074273071</c:v>
                </c:pt>
                <c:pt idx="24">
                  <c:v>446.10090050373992</c:v>
                </c:pt>
                <c:pt idx="25">
                  <c:v>429.40220438998182</c:v>
                </c:pt>
                <c:pt idx="26">
                  <c:v>417.08308510857347</c:v>
                </c:pt>
                <c:pt idx="27">
                  <c:v>410.86983786530686</c:v>
                </c:pt>
                <c:pt idx="28">
                  <c:v>399.53685840736341</c:v>
                </c:pt>
                <c:pt idx="29">
                  <c:v>385.12182533682534</c:v>
                </c:pt>
                <c:pt idx="30">
                  <c:v>353.11495394990999</c:v>
                </c:pt>
              </c:numCache>
            </c:numRef>
          </c:val>
          <c:smooth val="0"/>
          <c:extLst>
            <c:ext xmlns:c16="http://schemas.microsoft.com/office/drawing/2014/chart" uri="{C3380CC4-5D6E-409C-BE32-E72D297353CC}">
              <c16:uniqueId val="{00000017-C815-4E68-9FD0-039C897DAEB1}"/>
            </c:ext>
          </c:extLst>
        </c:ser>
        <c:ser>
          <c:idx val="4"/>
          <c:order val="3"/>
          <c:tx>
            <c:strRef>
              <c:f>'3.Allocated_CO2-Sector'!$Y$45</c:f>
              <c:strCache>
                <c:ptCount val="1"/>
                <c:pt idx="0">
                  <c:v>運輸部門</c:v>
                </c:pt>
              </c:strCache>
            </c:strRef>
          </c:tx>
          <c:spPr>
            <a:ln w="19050">
              <a:solidFill>
                <a:srgbClr val="669900"/>
              </a:solidFill>
            </a:ln>
          </c:spPr>
          <c:marker>
            <c:symbol val="star"/>
            <c:size val="5"/>
            <c:spPr>
              <a:noFill/>
              <a:ln w="15875">
                <a:solidFill>
                  <a:srgbClr val="669900"/>
                </a:solidFill>
              </a:ln>
            </c:spPr>
          </c:marker>
          <c:dLbls>
            <c:dLbl>
              <c:idx val="0"/>
              <c:layout>
                <c:manualLayout>
                  <c:x val="-1.8809204682354377E-2"/>
                  <c:y val="-2.72112378270572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815-4E68-9FD0-039C897DAEB1}"/>
                </c:ext>
              </c:extLst>
            </c:dLbl>
            <c:dLbl>
              <c:idx val="15"/>
              <c:layout>
                <c:manualLayout>
                  <c:x val="-1.8185724654659077E-2"/>
                  <c:y val="-2.1025901382145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815-4E68-9FD0-039C897DAEB1}"/>
                </c:ext>
              </c:extLst>
            </c:dLbl>
            <c:dLbl>
              <c:idx val="23"/>
              <c:layout>
                <c:manualLayout>
                  <c:x val="1.6171854502959576E-2"/>
                  <c:y val="-2.2850088967904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815-4E68-9FD0-039C897DAEB1}"/>
                </c:ext>
              </c:extLst>
            </c:dLbl>
            <c:dLbl>
              <c:idx val="24"/>
              <c:delete val="1"/>
              <c:extLst>
                <c:ext xmlns:c15="http://schemas.microsoft.com/office/drawing/2012/chart" uri="{CE6537A1-D6FC-4f65-9D91-7224C49458BB}"/>
                <c:ext xmlns:c16="http://schemas.microsoft.com/office/drawing/2014/chart" uri="{C3380CC4-5D6E-409C-BE32-E72D297353CC}">
                  <c16:uniqueId val="{0000001B-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1C-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1D-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1E-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1F-C815-4E68-9FD0-039C897DAEB1}"/>
                </c:ext>
              </c:extLst>
            </c:dLbl>
            <c:dLbl>
              <c:idx val="29"/>
              <c:delete val="1"/>
              <c:extLst>
                <c:ext xmlns:c15="http://schemas.microsoft.com/office/drawing/2012/chart" uri="{CE6537A1-D6FC-4f65-9D91-7224C49458BB}"/>
                <c:ext xmlns:c16="http://schemas.microsoft.com/office/drawing/2014/chart" uri="{C3380CC4-5D6E-409C-BE32-E72D297353CC}">
                  <c16:uniqueId val="{00000005-4C9E-44E0-A260-039167894E33}"/>
                </c:ext>
              </c:extLst>
            </c:dLbl>
            <c:dLbl>
              <c:idx val="30"/>
              <c:layout>
                <c:manualLayout>
                  <c:x val="6.4670693733517443E-3"/>
                  <c:y val="-6.9737516996745824E-2"/>
                </c:manualLayout>
              </c:layout>
              <c:numFmt formatCode="###&quot;百万トン&quot;" sourceLinked="0"/>
              <c:spPr>
                <a:noFill/>
                <a:ln>
                  <a:noFill/>
                </a:ln>
                <a:effectLst/>
              </c:spPr>
              <c:txPr>
                <a:bodyPr wrap="square" lIns="38100" tIns="19050" rIns="38100" bIns="19050" anchor="ctr">
                  <a:spAutoFit/>
                </a:bodyPr>
                <a:lstStyle/>
                <a:p>
                  <a:pPr>
                    <a:defRPr sz="1200">
                      <a:solidFill>
                        <a:srgbClr val="66990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90F-4E9A-9A26-C06E674C5B3F}"/>
                </c:ext>
              </c:extLst>
            </c:dLbl>
            <c:spPr>
              <a:noFill/>
              <a:ln>
                <a:noFill/>
              </a:ln>
              <a:effectLst/>
            </c:spPr>
            <c:txPr>
              <a:bodyPr wrap="square" lIns="38100" tIns="19050" rIns="38100" bIns="19050" anchor="ctr">
                <a:spAutoFit/>
              </a:bodyPr>
              <a:lstStyle/>
              <a:p>
                <a:pPr>
                  <a:defRPr>
                    <a:solidFill>
                      <a:srgbClr val="669900"/>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669900"/>
                      </a:solidFill>
                    </a:ln>
                  </c:spPr>
                </c15:leaderLines>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'3.Allocated_CO2-Sector'!$AA$45:$BE$45</c:f>
              <c:numCache>
                <c:formatCode>#,##0_ </c:formatCode>
                <c:ptCount val="31"/>
                <c:pt idx="0">
                  <c:v>208.42846630014969</c:v>
                </c:pt>
                <c:pt idx="1">
                  <c:v>220.42632335542515</c:v>
                </c:pt>
                <c:pt idx="2">
                  <c:v>227.05327518664714</c:v>
                </c:pt>
                <c:pt idx="3">
                  <c:v>230.460238716855</c:v>
                </c:pt>
                <c:pt idx="4">
                  <c:v>240.15404103971412</c:v>
                </c:pt>
                <c:pt idx="5">
                  <c:v>249.2193230397958</c:v>
                </c:pt>
                <c:pt idx="6">
                  <c:v>255.82424041423027</c:v>
                </c:pt>
                <c:pt idx="7">
                  <c:v>257.30817924113751</c:v>
                </c:pt>
                <c:pt idx="8">
                  <c:v>255.05104915147345</c:v>
                </c:pt>
                <c:pt idx="9">
                  <c:v>259.40585823810807</c:v>
                </c:pt>
                <c:pt idx="10">
                  <c:v>258.75576177669751</c:v>
                </c:pt>
                <c:pt idx="11">
                  <c:v>262.83412952359123</c:v>
                </c:pt>
                <c:pt idx="12">
                  <c:v>259.60940210201522</c:v>
                </c:pt>
                <c:pt idx="13">
                  <c:v>255.9674430172349</c:v>
                </c:pt>
                <c:pt idx="14">
                  <c:v>249.83491706327504</c:v>
                </c:pt>
                <c:pt idx="15">
                  <c:v>244.44934232879152</c:v>
                </c:pt>
                <c:pt idx="16">
                  <c:v>241.47332147536201</c:v>
                </c:pt>
                <c:pt idx="17">
                  <c:v>239.40064909199651</c:v>
                </c:pt>
                <c:pt idx="18">
                  <c:v>231.65555145358022</c:v>
                </c:pt>
                <c:pt idx="19">
                  <c:v>228.01301362437246</c:v>
                </c:pt>
                <c:pt idx="20">
                  <c:v>228.77823477526059</c:v>
                </c:pt>
                <c:pt idx="21">
                  <c:v>225.17701473122085</c:v>
                </c:pt>
                <c:pt idx="22">
                  <c:v>226.97109812128744</c:v>
                </c:pt>
                <c:pt idx="23">
                  <c:v>224.24387146830836</c:v>
                </c:pt>
                <c:pt idx="24">
                  <c:v>218.89134112992645</c:v>
                </c:pt>
                <c:pt idx="25">
                  <c:v>217.39686914726562</c:v>
                </c:pt>
                <c:pt idx="26">
                  <c:v>215.31491186116145</c:v>
                </c:pt>
                <c:pt idx="27">
                  <c:v>213.22524020448003</c:v>
                </c:pt>
                <c:pt idx="28">
                  <c:v>210.4301082197766</c:v>
                </c:pt>
                <c:pt idx="29">
                  <c:v>205.81696754998893</c:v>
                </c:pt>
                <c:pt idx="30">
                  <c:v>184.85949672187192</c:v>
                </c:pt>
              </c:numCache>
            </c:numRef>
          </c:val>
          <c:smooth val="0"/>
          <c:extLst>
            <c:ext xmlns:c16="http://schemas.microsoft.com/office/drawing/2014/chart" uri="{C3380CC4-5D6E-409C-BE32-E72D297353CC}">
              <c16:uniqueId val="{00000020-C815-4E68-9FD0-039C897DAEB1}"/>
            </c:ext>
          </c:extLst>
        </c:ser>
        <c:ser>
          <c:idx val="5"/>
          <c:order val="4"/>
          <c:tx>
            <c:strRef>
              <c:f>'3.Allocated_CO2-Sector'!$Y$46</c:f>
              <c:strCache>
                <c:ptCount val="1"/>
                <c:pt idx="0">
                  <c:v>業務他部門</c:v>
                </c:pt>
              </c:strCache>
            </c:strRef>
          </c:tx>
          <c:spPr>
            <a:ln w="19050">
              <a:solidFill>
                <a:srgbClr val="6E548D"/>
              </a:solidFill>
            </a:ln>
          </c:spPr>
          <c:marker>
            <c:symbol val="triangle"/>
            <c:size val="5"/>
            <c:spPr>
              <a:solidFill>
                <a:srgbClr val="6E548D"/>
              </a:solidFill>
              <a:ln>
                <a:solidFill>
                  <a:srgbClr val="6E548D"/>
                </a:solidFill>
              </a:ln>
            </c:spPr>
          </c:marker>
          <c:dLbls>
            <c:dLbl>
              <c:idx val="0"/>
              <c:layout>
                <c:manualLayout>
                  <c:x val="-1.8262053721619435E-2"/>
                  <c:y val="-2.4430366507791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815-4E68-9FD0-039C897DAEB1}"/>
                </c:ext>
              </c:extLst>
            </c:dLbl>
            <c:dLbl>
              <c:idx val="1"/>
              <c:delete val="1"/>
              <c:extLst>
                <c:ext xmlns:c15="http://schemas.microsoft.com/office/drawing/2012/chart" uri="{CE6537A1-D6FC-4f65-9D91-7224C49458BB}"/>
                <c:ext xmlns:c16="http://schemas.microsoft.com/office/drawing/2014/chart" uri="{C3380CC4-5D6E-409C-BE32-E72D297353CC}">
                  <c16:uniqueId val="{00000022-C815-4E68-9FD0-039C897DAEB1}"/>
                </c:ext>
              </c:extLst>
            </c:dLbl>
            <c:dLbl>
              <c:idx val="2"/>
              <c:delete val="1"/>
              <c:extLst>
                <c:ext xmlns:c15="http://schemas.microsoft.com/office/drawing/2012/chart" uri="{CE6537A1-D6FC-4f65-9D91-7224C49458BB}"/>
                <c:ext xmlns:c16="http://schemas.microsoft.com/office/drawing/2014/chart" uri="{C3380CC4-5D6E-409C-BE32-E72D297353CC}">
                  <c16:uniqueId val="{00000023-C815-4E68-9FD0-039C897DAEB1}"/>
                </c:ext>
              </c:extLst>
            </c:dLbl>
            <c:dLbl>
              <c:idx val="3"/>
              <c:delete val="1"/>
              <c:extLst>
                <c:ext xmlns:c15="http://schemas.microsoft.com/office/drawing/2012/chart" uri="{CE6537A1-D6FC-4f65-9D91-7224C49458BB}"/>
                <c:ext xmlns:c16="http://schemas.microsoft.com/office/drawing/2014/chart" uri="{C3380CC4-5D6E-409C-BE32-E72D297353CC}">
                  <c16:uniqueId val="{00000024-C815-4E68-9FD0-039C897DAEB1}"/>
                </c:ext>
              </c:extLst>
            </c:dLbl>
            <c:dLbl>
              <c:idx val="4"/>
              <c:delete val="1"/>
              <c:extLst>
                <c:ext xmlns:c15="http://schemas.microsoft.com/office/drawing/2012/chart" uri="{CE6537A1-D6FC-4f65-9D91-7224C49458BB}"/>
                <c:ext xmlns:c16="http://schemas.microsoft.com/office/drawing/2014/chart" uri="{C3380CC4-5D6E-409C-BE32-E72D297353CC}">
                  <c16:uniqueId val="{00000025-C815-4E68-9FD0-039C897DAEB1}"/>
                </c:ext>
              </c:extLst>
            </c:dLbl>
            <c:dLbl>
              <c:idx val="5"/>
              <c:delete val="1"/>
              <c:extLst>
                <c:ext xmlns:c15="http://schemas.microsoft.com/office/drawing/2012/chart" uri="{CE6537A1-D6FC-4f65-9D91-7224C49458BB}"/>
                <c:ext xmlns:c16="http://schemas.microsoft.com/office/drawing/2014/chart" uri="{C3380CC4-5D6E-409C-BE32-E72D297353CC}">
                  <c16:uniqueId val="{00000026-C815-4E68-9FD0-039C897DAEB1}"/>
                </c:ext>
              </c:extLst>
            </c:dLbl>
            <c:dLbl>
              <c:idx val="6"/>
              <c:delete val="1"/>
              <c:extLst>
                <c:ext xmlns:c15="http://schemas.microsoft.com/office/drawing/2012/chart" uri="{CE6537A1-D6FC-4f65-9D91-7224C49458BB}"/>
                <c:ext xmlns:c16="http://schemas.microsoft.com/office/drawing/2014/chart" uri="{C3380CC4-5D6E-409C-BE32-E72D297353CC}">
                  <c16:uniqueId val="{00000027-C815-4E68-9FD0-039C897DAEB1}"/>
                </c:ext>
              </c:extLst>
            </c:dLbl>
            <c:dLbl>
              <c:idx val="7"/>
              <c:delete val="1"/>
              <c:extLst>
                <c:ext xmlns:c15="http://schemas.microsoft.com/office/drawing/2012/chart" uri="{CE6537A1-D6FC-4f65-9D91-7224C49458BB}"/>
                <c:ext xmlns:c16="http://schemas.microsoft.com/office/drawing/2014/chart" uri="{C3380CC4-5D6E-409C-BE32-E72D297353CC}">
                  <c16:uniqueId val="{00000028-C815-4E68-9FD0-039C897DAEB1}"/>
                </c:ext>
              </c:extLst>
            </c:dLbl>
            <c:dLbl>
              <c:idx val="8"/>
              <c:delete val="1"/>
              <c:extLst>
                <c:ext xmlns:c15="http://schemas.microsoft.com/office/drawing/2012/chart" uri="{CE6537A1-D6FC-4f65-9D91-7224C49458BB}"/>
                <c:ext xmlns:c16="http://schemas.microsoft.com/office/drawing/2014/chart" uri="{C3380CC4-5D6E-409C-BE32-E72D297353CC}">
                  <c16:uniqueId val="{00000029-C815-4E68-9FD0-039C897DAEB1}"/>
                </c:ext>
              </c:extLst>
            </c:dLbl>
            <c:dLbl>
              <c:idx val="9"/>
              <c:delete val="1"/>
              <c:extLst>
                <c:ext xmlns:c15="http://schemas.microsoft.com/office/drawing/2012/chart" uri="{CE6537A1-D6FC-4f65-9D91-7224C49458BB}"/>
                <c:ext xmlns:c16="http://schemas.microsoft.com/office/drawing/2014/chart" uri="{C3380CC4-5D6E-409C-BE32-E72D297353CC}">
                  <c16:uniqueId val="{0000002A-C815-4E68-9FD0-039C897DAEB1}"/>
                </c:ext>
              </c:extLst>
            </c:dLbl>
            <c:dLbl>
              <c:idx val="10"/>
              <c:delete val="1"/>
              <c:extLst>
                <c:ext xmlns:c15="http://schemas.microsoft.com/office/drawing/2012/chart" uri="{CE6537A1-D6FC-4f65-9D91-7224C49458BB}"/>
                <c:ext xmlns:c16="http://schemas.microsoft.com/office/drawing/2014/chart" uri="{C3380CC4-5D6E-409C-BE32-E72D297353CC}">
                  <c16:uniqueId val="{0000002B-C815-4E68-9FD0-039C897DAEB1}"/>
                </c:ext>
              </c:extLst>
            </c:dLbl>
            <c:dLbl>
              <c:idx val="11"/>
              <c:delete val="1"/>
              <c:extLst>
                <c:ext xmlns:c15="http://schemas.microsoft.com/office/drawing/2012/chart" uri="{CE6537A1-D6FC-4f65-9D91-7224C49458BB}"/>
                <c:ext xmlns:c16="http://schemas.microsoft.com/office/drawing/2014/chart" uri="{C3380CC4-5D6E-409C-BE32-E72D297353CC}">
                  <c16:uniqueId val="{0000002C-C815-4E68-9FD0-039C897DAEB1}"/>
                </c:ext>
              </c:extLst>
            </c:dLbl>
            <c:dLbl>
              <c:idx val="12"/>
              <c:delete val="1"/>
              <c:extLst>
                <c:ext xmlns:c15="http://schemas.microsoft.com/office/drawing/2012/chart" uri="{CE6537A1-D6FC-4f65-9D91-7224C49458BB}"/>
                <c:ext xmlns:c16="http://schemas.microsoft.com/office/drawing/2014/chart" uri="{C3380CC4-5D6E-409C-BE32-E72D297353CC}">
                  <c16:uniqueId val="{0000002D-C815-4E68-9FD0-039C897DAEB1}"/>
                </c:ext>
              </c:extLst>
            </c:dLbl>
            <c:dLbl>
              <c:idx val="13"/>
              <c:delete val="1"/>
              <c:extLst>
                <c:ext xmlns:c15="http://schemas.microsoft.com/office/drawing/2012/chart" uri="{CE6537A1-D6FC-4f65-9D91-7224C49458BB}"/>
                <c:ext xmlns:c16="http://schemas.microsoft.com/office/drawing/2014/chart" uri="{C3380CC4-5D6E-409C-BE32-E72D297353CC}">
                  <c16:uniqueId val="{0000002E-C815-4E68-9FD0-039C897DAEB1}"/>
                </c:ext>
              </c:extLst>
            </c:dLbl>
            <c:dLbl>
              <c:idx val="14"/>
              <c:delete val="1"/>
              <c:extLst>
                <c:ext xmlns:c15="http://schemas.microsoft.com/office/drawing/2012/chart" uri="{CE6537A1-D6FC-4f65-9D91-7224C49458BB}"/>
                <c:ext xmlns:c16="http://schemas.microsoft.com/office/drawing/2014/chart" uri="{C3380CC4-5D6E-409C-BE32-E72D297353CC}">
                  <c16:uniqueId val="{0000002F-C815-4E68-9FD0-039C897DAEB1}"/>
                </c:ext>
              </c:extLst>
            </c:dLbl>
            <c:dLbl>
              <c:idx val="15"/>
              <c:layout>
                <c:manualLayout>
                  <c:x val="-2.4114026643609246E-2"/>
                  <c:y val="-1.7198075572621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815-4E68-9FD0-039C897DAEB1}"/>
                </c:ext>
              </c:extLst>
            </c:dLbl>
            <c:dLbl>
              <c:idx val="16"/>
              <c:delete val="1"/>
              <c:extLst>
                <c:ext xmlns:c15="http://schemas.microsoft.com/office/drawing/2012/chart" uri="{CE6537A1-D6FC-4f65-9D91-7224C49458BB}"/>
                <c:ext xmlns:c16="http://schemas.microsoft.com/office/drawing/2014/chart" uri="{C3380CC4-5D6E-409C-BE32-E72D297353CC}">
                  <c16:uniqueId val="{00000031-C815-4E68-9FD0-039C897DAEB1}"/>
                </c:ext>
              </c:extLst>
            </c:dLbl>
            <c:dLbl>
              <c:idx val="17"/>
              <c:delete val="1"/>
              <c:extLst>
                <c:ext xmlns:c15="http://schemas.microsoft.com/office/drawing/2012/chart" uri="{CE6537A1-D6FC-4f65-9D91-7224C49458BB}"/>
                <c:ext xmlns:c16="http://schemas.microsoft.com/office/drawing/2014/chart" uri="{C3380CC4-5D6E-409C-BE32-E72D297353CC}">
                  <c16:uniqueId val="{00000032-C815-4E68-9FD0-039C897DAEB1}"/>
                </c:ext>
              </c:extLst>
            </c:dLbl>
            <c:dLbl>
              <c:idx val="18"/>
              <c:delete val="1"/>
              <c:extLst>
                <c:ext xmlns:c15="http://schemas.microsoft.com/office/drawing/2012/chart" uri="{CE6537A1-D6FC-4f65-9D91-7224C49458BB}"/>
                <c:ext xmlns:c16="http://schemas.microsoft.com/office/drawing/2014/chart" uri="{C3380CC4-5D6E-409C-BE32-E72D297353CC}">
                  <c16:uniqueId val="{00000033-C815-4E68-9FD0-039C897DAEB1}"/>
                </c:ext>
              </c:extLst>
            </c:dLbl>
            <c:dLbl>
              <c:idx val="19"/>
              <c:delete val="1"/>
              <c:extLst>
                <c:ext xmlns:c15="http://schemas.microsoft.com/office/drawing/2012/chart" uri="{CE6537A1-D6FC-4f65-9D91-7224C49458BB}"/>
                <c:ext xmlns:c16="http://schemas.microsoft.com/office/drawing/2014/chart" uri="{C3380CC4-5D6E-409C-BE32-E72D297353CC}">
                  <c16:uniqueId val="{00000034-C815-4E68-9FD0-039C897DAEB1}"/>
                </c:ext>
              </c:extLst>
            </c:dLbl>
            <c:dLbl>
              <c:idx val="20"/>
              <c:delete val="1"/>
              <c:extLst>
                <c:ext xmlns:c15="http://schemas.microsoft.com/office/drawing/2012/chart" uri="{CE6537A1-D6FC-4f65-9D91-7224C49458BB}"/>
                <c:ext xmlns:c16="http://schemas.microsoft.com/office/drawing/2014/chart" uri="{C3380CC4-5D6E-409C-BE32-E72D297353CC}">
                  <c16:uniqueId val="{00000035-C815-4E68-9FD0-039C897DAEB1}"/>
                </c:ext>
              </c:extLst>
            </c:dLbl>
            <c:dLbl>
              <c:idx val="21"/>
              <c:delete val="1"/>
              <c:extLst>
                <c:ext xmlns:c15="http://schemas.microsoft.com/office/drawing/2012/chart" uri="{CE6537A1-D6FC-4f65-9D91-7224C49458BB}"/>
                <c:ext xmlns:c16="http://schemas.microsoft.com/office/drawing/2014/chart" uri="{C3380CC4-5D6E-409C-BE32-E72D297353CC}">
                  <c16:uniqueId val="{00000036-C815-4E68-9FD0-039C897DAEB1}"/>
                </c:ext>
              </c:extLst>
            </c:dLbl>
            <c:dLbl>
              <c:idx val="22"/>
              <c:delete val="1"/>
              <c:extLst>
                <c:ext xmlns:c15="http://schemas.microsoft.com/office/drawing/2012/chart" uri="{CE6537A1-D6FC-4f65-9D91-7224C49458BB}"/>
                <c:ext xmlns:c16="http://schemas.microsoft.com/office/drawing/2014/chart" uri="{C3380CC4-5D6E-409C-BE32-E72D297353CC}">
                  <c16:uniqueId val="{00000037-C815-4E68-9FD0-039C897DAEB1}"/>
                </c:ext>
              </c:extLst>
            </c:dLbl>
            <c:dLbl>
              <c:idx val="23"/>
              <c:layout>
                <c:manualLayout>
                  <c:x val="-1.9344763680720984E-2"/>
                  <c:y val="-2.6871659721319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C815-4E68-9FD0-039C897DAEB1}"/>
                </c:ext>
              </c:extLst>
            </c:dLbl>
            <c:dLbl>
              <c:idx val="24"/>
              <c:delete val="1"/>
              <c:extLst>
                <c:ext xmlns:c15="http://schemas.microsoft.com/office/drawing/2012/chart" uri="{CE6537A1-D6FC-4f65-9D91-7224C49458BB}"/>
                <c:ext xmlns:c16="http://schemas.microsoft.com/office/drawing/2014/chart" uri="{C3380CC4-5D6E-409C-BE32-E72D297353CC}">
                  <c16:uniqueId val="{00000039-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3A-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3B-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3C-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3D-C815-4E68-9FD0-039C897DAEB1}"/>
                </c:ext>
              </c:extLst>
            </c:dLbl>
            <c:dLbl>
              <c:idx val="29"/>
              <c:delete val="1"/>
              <c:extLst>
                <c:ext xmlns:c15="http://schemas.microsoft.com/office/drawing/2012/chart" uri="{CE6537A1-D6FC-4f65-9D91-7224C49458BB}"/>
                <c:ext xmlns:c16="http://schemas.microsoft.com/office/drawing/2014/chart" uri="{C3380CC4-5D6E-409C-BE32-E72D297353CC}">
                  <c16:uniqueId val="{00000004-4C9E-44E0-A260-039167894E33}"/>
                </c:ext>
              </c:extLst>
            </c:dLbl>
            <c:dLbl>
              <c:idx val="30"/>
              <c:layout>
                <c:manualLayout>
                  <c:x val="9.1327102842813732E-3"/>
                  <c:y val="-1.9516049190929943E-2"/>
                </c:manualLayout>
              </c:layout>
              <c:numFmt formatCode="###&quot;百万トン&quot;" sourceLinked="0"/>
              <c:spPr>
                <a:noFill/>
                <a:ln>
                  <a:noFill/>
                </a:ln>
                <a:effectLst/>
              </c:spPr>
              <c:txPr>
                <a:bodyPr wrap="square" lIns="38100" tIns="19050" rIns="38100" bIns="19050" anchor="ctr">
                  <a:spAutoFit/>
                </a:bodyPr>
                <a:lstStyle/>
                <a:p>
                  <a:pPr>
                    <a:defRPr sz="1200">
                      <a:solidFill>
                        <a:srgbClr val="6E548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90F-4E9A-9A26-C06E674C5B3F}"/>
                </c:ext>
              </c:extLst>
            </c:dLbl>
            <c:numFmt formatCode="#,##0_);[Red]\(#,##0\)" sourceLinked="0"/>
            <c:spPr>
              <a:noFill/>
              <a:ln>
                <a:noFill/>
              </a:ln>
              <a:effectLst/>
            </c:spPr>
            <c:txPr>
              <a:bodyPr wrap="square" lIns="38100" tIns="19050" rIns="38100" bIns="19050" anchor="ctr">
                <a:spAutoFit/>
              </a:bodyPr>
              <a:lstStyle/>
              <a:p>
                <a:pPr>
                  <a:defRPr>
                    <a:solidFill>
                      <a:srgbClr val="6E548D"/>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6E548D"/>
                      </a:solidFill>
                    </a:ln>
                  </c:spPr>
                </c15:leaderLines>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'3.Allocated_CO2-Sector'!$AA$46:$BE$46</c:f>
              <c:numCache>
                <c:formatCode>#,##0_ </c:formatCode>
                <c:ptCount val="31"/>
                <c:pt idx="0">
                  <c:v>130.81788018065947</c:v>
                </c:pt>
                <c:pt idx="1">
                  <c:v>134.2519113132411</c:v>
                </c:pt>
                <c:pt idx="2">
                  <c:v>138.91170681152119</c:v>
                </c:pt>
                <c:pt idx="3">
                  <c:v>142.76891039649095</c:v>
                </c:pt>
                <c:pt idx="4">
                  <c:v>156.78647983693386</c:v>
                </c:pt>
                <c:pt idx="5">
                  <c:v>161.91120975645606</c:v>
                </c:pt>
                <c:pt idx="6">
                  <c:v>160.65154693884534</c:v>
                </c:pt>
                <c:pt idx="7">
                  <c:v>166.00164062021108</c:v>
                </c:pt>
                <c:pt idx="8">
                  <c:v>173.22035662022301</c:v>
                </c:pt>
                <c:pt idx="9">
                  <c:v>183.36385312878505</c:v>
                </c:pt>
                <c:pt idx="10">
                  <c:v>189.73774096160889</c:v>
                </c:pt>
                <c:pt idx="11">
                  <c:v>190.35352561988103</c:v>
                </c:pt>
                <c:pt idx="12">
                  <c:v>199.7415944993563</c:v>
                </c:pt>
                <c:pt idx="13">
                  <c:v>206.14270564720798</c:v>
                </c:pt>
                <c:pt idx="14">
                  <c:v>213.47991169051286</c:v>
                </c:pt>
                <c:pt idx="15">
                  <c:v>220.33967083668915</c:v>
                </c:pt>
                <c:pt idx="16">
                  <c:v>217.1473125516082</c:v>
                </c:pt>
                <c:pt idx="17">
                  <c:v>226.89530643106531</c:v>
                </c:pt>
                <c:pt idx="18">
                  <c:v>219.96118591477577</c:v>
                </c:pt>
                <c:pt idx="19">
                  <c:v>196.36129410793143</c:v>
                </c:pt>
                <c:pt idx="20">
                  <c:v>200.39859096541093</c:v>
                </c:pt>
                <c:pt idx="21">
                  <c:v>223.41940031418969</c:v>
                </c:pt>
                <c:pt idx="22">
                  <c:v>228.37959644785792</c:v>
                </c:pt>
                <c:pt idx="23">
                  <c:v>237.81475174956239</c:v>
                </c:pt>
                <c:pt idx="24">
                  <c:v>229.81183778893947</c:v>
                </c:pt>
                <c:pt idx="25">
                  <c:v>218.80941710506141</c:v>
                </c:pt>
                <c:pt idx="26">
                  <c:v>212.03504118537202</c:v>
                </c:pt>
                <c:pt idx="27">
                  <c:v>208.59107871243299</c:v>
                </c:pt>
                <c:pt idx="28">
                  <c:v>200.23981586472777</c:v>
                </c:pt>
                <c:pt idx="29">
                  <c:v>192.44240616124432</c:v>
                </c:pt>
                <c:pt idx="30">
                  <c:v>184.4777045119111</c:v>
                </c:pt>
              </c:numCache>
            </c:numRef>
          </c:val>
          <c:smooth val="0"/>
          <c:extLst>
            <c:ext xmlns:c16="http://schemas.microsoft.com/office/drawing/2014/chart" uri="{C3380CC4-5D6E-409C-BE32-E72D297353CC}">
              <c16:uniqueId val="{0000003E-C815-4E68-9FD0-039C897DAEB1}"/>
            </c:ext>
          </c:extLst>
        </c:ser>
        <c:ser>
          <c:idx val="6"/>
          <c:order val="5"/>
          <c:tx>
            <c:strRef>
              <c:f>'3.Allocated_CO2-Sector'!$Y$47</c:f>
              <c:strCache>
                <c:ptCount val="1"/>
                <c:pt idx="0">
                  <c:v>家庭部門</c:v>
                </c:pt>
              </c:strCache>
            </c:strRef>
          </c:tx>
          <c:spPr>
            <a:ln w="19050">
              <a:solidFill>
                <a:srgbClr val="3D96AE"/>
              </a:solidFill>
            </a:ln>
          </c:spPr>
          <c:marker>
            <c:symbol val="x"/>
            <c:size val="5"/>
            <c:spPr>
              <a:noFill/>
              <a:ln>
                <a:solidFill>
                  <a:srgbClr val="3D96AE"/>
                </a:solidFill>
              </a:ln>
            </c:spPr>
          </c:marker>
          <c:dLbls>
            <c:dLbl>
              <c:idx val="0"/>
              <c:layout>
                <c:manualLayout>
                  <c:x val="-1.2378161019261142E-2"/>
                  <c:y val="1.4697112415410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C815-4E68-9FD0-039C897DAEB1}"/>
                </c:ext>
              </c:extLst>
            </c:dLbl>
            <c:dLbl>
              <c:idx val="15"/>
              <c:layout>
                <c:manualLayout>
                  <c:x val="-2.2147091923510217E-2"/>
                  <c:y val="-1.9139834750257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C815-4E68-9FD0-039C897DAEB1}"/>
                </c:ext>
              </c:extLst>
            </c:dLbl>
            <c:dLbl>
              <c:idx val="23"/>
              <c:layout>
                <c:manualLayout>
                  <c:x val="-2.2583420177632742E-2"/>
                  <c:y val="2.529953185087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42-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43-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44-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45-C815-4E68-9FD0-039C897DAEB1}"/>
                </c:ext>
              </c:extLst>
            </c:dLbl>
            <c:dLbl>
              <c:idx val="29"/>
              <c:delete val="1"/>
              <c:extLst>
                <c:ext xmlns:c15="http://schemas.microsoft.com/office/drawing/2012/chart" uri="{CE6537A1-D6FC-4f65-9D91-7224C49458BB}">
                  <c15:layout>
                    <c:manualLayout>
                      <c:w val="8.74084766603236E-2"/>
                      <c:h val="5.3327289500843818E-2"/>
                    </c:manualLayout>
                  </c15:layout>
                </c:ext>
                <c:ext xmlns:c16="http://schemas.microsoft.com/office/drawing/2014/chart" uri="{C3380CC4-5D6E-409C-BE32-E72D297353CC}">
                  <c16:uniqueId val="{00000006-4C9E-44E0-A260-039167894E33}"/>
                </c:ext>
              </c:extLst>
            </c:dLbl>
            <c:dLbl>
              <c:idx val="30"/>
              <c:layout>
                <c:manualLayout>
                  <c:x val="7.7624692560727421E-3"/>
                  <c:y val="1.5276780522423346E-2"/>
                </c:manualLayout>
              </c:layout>
              <c:numFmt formatCode="###&quot;百万トン&quot;" sourceLinked="0"/>
              <c:spPr>
                <a:noFill/>
                <a:ln>
                  <a:noFill/>
                </a:ln>
                <a:effectLst/>
              </c:spPr>
              <c:txPr>
                <a:bodyPr wrap="square" lIns="38100" tIns="19050" rIns="38100" bIns="19050" anchor="ctr">
                  <a:spAutoFit/>
                </a:bodyPr>
                <a:lstStyle/>
                <a:p>
                  <a:pPr>
                    <a:defRPr sz="1200">
                      <a:solidFill>
                        <a:srgbClr val="3D96AE"/>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0F-4E9A-9A26-C06E674C5B3F}"/>
                </c:ext>
              </c:extLst>
            </c:dLbl>
            <c:numFmt formatCode="#,##0_);[Red]\(#,##0\)" sourceLinked="0"/>
            <c:spPr>
              <a:noFill/>
              <a:ln>
                <a:noFill/>
              </a:ln>
              <a:effectLst/>
            </c:spPr>
            <c:txPr>
              <a:bodyPr wrap="square" lIns="38100" tIns="19050" rIns="38100" bIns="19050" anchor="ctr">
                <a:spAutoFit/>
              </a:bodyPr>
              <a:lstStyle/>
              <a:p>
                <a:pPr>
                  <a:defRPr>
                    <a:solidFill>
                      <a:srgbClr val="3D96AE"/>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3D96AE"/>
                      </a:solidFill>
                    </a:ln>
                  </c:spPr>
                </c15:leaderLines>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'3.Allocated_CO2-Sector'!$AA$47:$BE$47</c:f>
              <c:numCache>
                <c:formatCode>#,##0_ </c:formatCode>
                <c:ptCount val="31"/>
                <c:pt idx="0">
                  <c:v>128.73405853216886</c:v>
                </c:pt>
                <c:pt idx="1">
                  <c:v>132.08934966187041</c:v>
                </c:pt>
                <c:pt idx="2">
                  <c:v>138.19550590125959</c:v>
                </c:pt>
                <c:pt idx="3">
                  <c:v>138.76598748624909</c:v>
                </c:pt>
                <c:pt idx="4">
                  <c:v>148.49277177324578</c:v>
                </c:pt>
                <c:pt idx="5">
                  <c:v>150.33454613831492</c:v>
                </c:pt>
                <c:pt idx="6">
                  <c:v>151.17705628858636</c:v>
                </c:pt>
                <c:pt idx="7">
                  <c:v>145.46800546207447</c:v>
                </c:pt>
                <c:pt idx="8">
                  <c:v>144.29648113027724</c:v>
                </c:pt>
                <c:pt idx="9">
                  <c:v>152.30305733481748</c:v>
                </c:pt>
                <c:pt idx="10">
                  <c:v>155.80189370325527</c:v>
                </c:pt>
                <c:pt idx="11">
                  <c:v>152.50005093658675</c:v>
                </c:pt>
                <c:pt idx="12">
                  <c:v>163.39646177075127</c:v>
                </c:pt>
                <c:pt idx="13">
                  <c:v>165.86479923714865</c:v>
                </c:pt>
                <c:pt idx="14">
                  <c:v>164.17926553730277</c:v>
                </c:pt>
                <c:pt idx="15">
                  <c:v>170.53005389955803</c:v>
                </c:pt>
                <c:pt idx="16">
                  <c:v>161.94673327343051</c:v>
                </c:pt>
                <c:pt idx="17">
                  <c:v>172.6985157324977</c:v>
                </c:pt>
                <c:pt idx="18">
                  <c:v>167.82670089733682</c:v>
                </c:pt>
                <c:pt idx="19">
                  <c:v>161.59965252433665</c:v>
                </c:pt>
                <c:pt idx="20">
                  <c:v>178.42279158775378</c:v>
                </c:pt>
                <c:pt idx="21">
                  <c:v>193.3273648310095</c:v>
                </c:pt>
                <c:pt idx="22">
                  <c:v>211.46747989609204</c:v>
                </c:pt>
                <c:pt idx="23">
                  <c:v>207.59426295107687</c:v>
                </c:pt>
                <c:pt idx="24">
                  <c:v>193.37997293724294</c:v>
                </c:pt>
                <c:pt idx="25">
                  <c:v>186.72695646360918</c:v>
                </c:pt>
                <c:pt idx="26">
                  <c:v>184.90838390265492</c:v>
                </c:pt>
                <c:pt idx="27">
                  <c:v>186.71571118810004</c:v>
                </c:pt>
                <c:pt idx="28">
                  <c:v>166.14984011907811</c:v>
                </c:pt>
                <c:pt idx="29">
                  <c:v>159.55341250710694</c:v>
                </c:pt>
                <c:pt idx="30">
                  <c:v>167.43095389550231</c:v>
                </c:pt>
              </c:numCache>
            </c:numRef>
          </c:val>
          <c:smooth val="0"/>
          <c:extLst>
            <c:ext xmlns:c16="http://schemas.microsoft.com/office/drawing/2014/chart" uri="{C3380CC4-5D6E-409C-BE32-E72D297353CC}">
              <c16:uniqueId val="{00000046-C815-4E68-9FD0-039C897DAEB1}"/>
            </c:ext>
          </c:extLst>
        </c:ser>
        <c:ser>
          <c:idx val="8"/>
          <c:order val="6"/>
          <c:tx>
            <c:strRef>
              <c:f>'3.Allocated_CO2-Sector'!$Y$48</c:f>
              <c:strCache>
                <c:ptCount val="1"/>
                <c:pt idx="0">
                  <c:v>工業プロセス及び製品の使用</c:v>
                </c:pt>
              </c:strCache>
            </c:strRef>
          </c:tx>
          <c:spPr>
            <a:ln w="19050">
              <a:solidFill>
                <a:srgbClr val="F79646"/>
              </a:solidFill>
            </a:ln>
          </c:spPr>
          <c:marker>
            <c:symbol val="circle"/>
            <c:size val="5"/>
            <c:spPr>
              <a:solidFill>
                <a:srgbClr val="F79646"/>
              </a:solidFill>
              <a:ln>
                <a:solidFill>
                  <a:srgbClr val="F79646"/>
                </a:solidFill>
              </a:ln>
            </c:spPr>
          </c:marker>
          <c:dLbls>
            <c:dLbl>
              <c:idx val="0"/>
              <c:layout>
                <c:manualLayout>
                  <c:x val="8.6307728811645702E-3"/>
                  <c:y val="-1.4958198207656039E-2"/>
                </c:manualLayout>
              </c:layout>
              <c:numFmt formatCode="#,##0_);[Red]\(#,##0\)" sourceLinked="0"/>
              <c:spPr>
                <a:noFill/>
                <a:ln>
                  <a:noFill/>
                </a:ln>
                <a:effectLst/>
              </c:spPr>
              <c:txPr>
                <a:bodyPr wrap="square" lIns="38100" tIns="19050" rIns="38100" bIns="19050" anchor="ctr">
                  <a:noAutofit/>
                </a:bodyPr>
                <a:lstStyle/>
                <a:p>
                  <a:pPr>
                    <a:defRPr>
                      <a:solidFill>
                        <a:srgbClr val="F79646"/>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2.4080661194343433E-2"/>
                      <c:h val="2.5441680245605724E-2"/>
                    </c:manualLayout>
                  </c15:layout>
                </c:ext>
                <c:ext xmlns:c16="http://schemas.microsoft.com/office/drawing/2014/chart" uri="{C3380CC4-5D6E-409C-BE32-E72D297353CC}">
                  <c16:uniqueId val="{00000047-C815-4E68-9FD0-039C897DAEB1}"/>
                </c:ext>
              </c:extLst>
            </c:dLbl>
            <c:dLbl>
              <c:idx val="15"/>
              <c:layout>
                <c:manualLayout>
                  <c:x val="-1.8644434526018272E-2"/>
                  <c:y val="-1.7424935559141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C815-4E68-9FD0-039C897DAEB1}"/>
                </c:ext>
              </c:extLst>
            </c:dLbl>
            <c:dLbl>
              <c:idx val="23"/>
              <c:layout>
                <c:manualLayout>
                  <c:x val="-1.7618190997530033E-2"/>
                  <c:y val="-1.560431348317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C815-4E68-9FD0-039C897DAEB1}"/>
                </c:ext>
              </c:extLst>
            </c:dLbl>
            <c:dLbl>
              <c:idx val="24"/>
              <c:delete val="1"/>
              <c:extLst>
                <c:ext xmlns:c15="http://schemas.microsoft.com/office/drawing/2012/chart" uri="{CE6537A1-D6FC-4f65-9D91-7224C49458BB}"/>
                <c:ext xmlns:c16="http://schemas.microsoft.com/office/drawing/2014/chart" uri="{C3380CC4-5D6E-409C-BE32-E72D297353CC}">
                  <c16:uniqueId val="{0000004A-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4B-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4C-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4D-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4E-C815-4E68-9FD0-039C897DAEB1}"/>
                </c:ext>
              </c:extLst>
            </c:dLbl>
            <c:dLbl>
              <c:idx val="29"/>
              <c:delete val="1"/>
              <c:extLst>
                <c:ext xmlns:c15="http://schemas.microsoft.com/office/drawing/2012/chart" uri="{CE6537A1-D6FC-4f65-9D91-7224C49458BB}"/>
                <c:ext xmlns:c16="http://schemas.microsoft.com/office/drawing/2014/chart" uri="{C3380CC4-5D6E-409C-BE32-E72D297353CC}">
                  <c16:uniqueId val="{00000009-4C9E-44E0-A260-039167894E33}"/>
                </c:ext>
              </c:extLst>
            </c:dLbl>
            <c:dLbl>
              <c:idx val="30"/>
              <c:layout>
                <c:manualLayout>
                  <c:x val="1.5041815922140123E-2"/>
                  <c:y val="-1.7040512899322072E-2"/>
                </c:manualLayout>
              </c:layout>
              <c:numFmt formatCode="###&quot;百万トン&quot;" sourceLinked="0"/>
              <c:spPr>
                <a:noFill/>
                <a:ln>
                  <a:noFill/>
                </a:ln>
                <a:effectLst/>
              </c:spPr>
              <c:txPr>
                <a:bodyPr wrap="square" lIns="38100" tIns="19050" rIns="38100" bIns="19050" anchor="ctr">
                  <a:spAutoFit/>
                </a:bodyPr>
                <a:lstStyle/>
                <a:p>
                  <a:pPr>
                    <a:defRPr sz="1200">
                      <a:solidFill>
                        <a:srgbClr val="F79646"/>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0F-4E9A-9A26-C06E674C5B3F}"/>
                </c:ext>
              </c:extLst>
            </c:dLbl>
            <c:numFmt formatCode="#,##0_);[Red]\(#,##0\)" sourceLinked="0"/>
            <c:spPr>
              <a:noFill/>
              <a:ln>
                <a:noFill/>
              </a:ln>
              <a:effectLst/>
            </c:spPr>
            <c:txPr>
              <a:bodyPr wrap="square" lIns="38100" tIns="19050" rIns="38100" bIns="19050" anchor="ctr">
                <a:spAutoFit/>
              </a:bodyPr>
              <a:lstStyle/>
              <a:p>
                <a:pPr>
                  <a:defRPr>
                    <a:solidFill>
                      <a:srgbClr val="F79646"/>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F79646"/>
                      </a:solidFill>
                    </a:ln>
                  </c:spPr>
                </c15:leaderLines>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'3.Allocated_CO2-Sector'!$AA$48:$BE$48</c:f>
              <c:numCache>
                <c:formatCode>#,##0.0_ </c:formatCode>
                <c:ptCount val="31"/>
                <c:pt idx="0">
                  <c:v>65.61989205067637</c:v>
                </c:pt>
                <c:pt idx="1">
                  <c:v>66.852105620560891</c:v>
                </c:pt>
                <c:pt idx="2">
                  <c:v>66.760230390060912</c:v>
                </c:pt>
                <c:pt idx="3">
                  <c:v>65.446656589895767</c:v>
                </c:pt>
                <c:pt idx="4">
                  <c:v>67.121544829979868</c:v>
                </c:pt>
                <c:pt idx="5">
                  <c:v>67.457726638509499</c:v>
                </c:pt>
                <c:pt idx="6">
                  <c:v>68.041728604769972</c:v>
                </c:pt>
                <c:pt idx="7">
                  <c:v>65.44787246686613</c:v>
                </c:pt>
                <c:pt idx="8">
                  <c:v>59.375007925752406</c:v>
                </c:pt>
                <c:pt idx="9">
                  <c:v>59.694334112925866</c:v>
                </c:pt>
                <c:pt idx="10">
                  <c:v>60.213856436884704</c:v>
                </c:pt>
                <c:pt idx="11">
                  <c:v>58.885842313326258</c:v>
                </c:pt>
                <c:pt idx="12">
                  <c:v>56.263541319362453</c:v>
                </c:pt>
                <c:pt idx="13">
                  <c:v>55.430505778252815</c:v>
                </c:pt>
                <c:pt idx="14">
                  <c:v>55.398394278224259</c:v>
                </c:pt>
                <c:pt idx="15">
                  <c:v>56.476435570577493</c:v>
                </c:pt>
                <c:pt idx="16">
                  <c:v>56.805863508508153</c:v>
                </c:pt>
                <c:pt idx="17">
                  <c:v>55.999235549671205</c:v>
                </c:pt>
                <c:pt idx="18">
                  <c:v>51.630051606085132</c:v>
                </c:pt>
                <c:pt idx="19">
                  <c:v>46.056390246728952</c:v>
                </c:pt>
                <c:pt idx="20">
                  <c:v>47.105232815282129</c:v>
                </c:pt>
                <c:pt idx="21">
                  <c:v>46.946307722450491</c:v>
                </c:pt>
                <c:pt idx="22">
                  <c:v>46.995349238257326</c:v>
                </c:pt>
                <c:pt idx="23">
                  <c:v>48.758233130897075</c:v>
                </c:pt>
                <c:pt idx="24">
                  <c:v>48.153358291601556</c:v>
                </c:pt>
                <c:pt idx="25">
                  <c:v>46.772355906534926</c:v>
                </c:pt>
                <c:pt idx="26">
                  <c:v>46.359048926974097</c:v>
                </c:pt>
                <c:pt idx="27">
                  <c:v>47.001746251522029</c:v>
                </c:pt>
                <c:pt idx="28">
                  <c:v>46.297994121641764</c:v>
                </c:pt>
                <c:pt idx="29">
                  <c:v>44.969941790652847</c:v>
                </c:pt>
                <c:pt idx="30">
                  <c:v>42.711003014043527</c:v>
                </c:pt>
              </c:numCache>
            </c:numRef>
          </c:val>
          <c:smooth val="0"/>
          <c:extLst>
            <c:ext xmlns:c16="http://schemas.microsoft.com/office/drawing/2014/chart" uri="{C3380CC4-5D6E-409C-BE32-E72D297353CC}">
              <c16:uniqueId val="{0000004F-C815-4E68-9FD0-039C897DAEB1}"/>
            </c:ext>
          </c:extLst>
        </c:ser>
        <c:ser>
          <c:idx val="9"/>
          <c:order val="7"/>
          <c:tx>
            <c:strRef>
              <c:f>'3.Allocated_CO2-Sector'!$Y$49</c:f>
              <c:strCache>
                <c:ptCount val="1"/>
                <c:pt idx="0">
                  <c:v>廃棄物</c:v>
                </c:pt>
              </c:strCache>
            </c:strRef>
          </c:tx>
          <c:spPr>
            <a:ln w="19050">
              <a:solidFill>
                <a:srgbClr val="8EA5CB"/>
              </a:solidFill>
            </a:ln>
          </c:spPr>
          <c:marker>
            <c:symbol val="plus"/>
            <c:size val="5"/>
            <c:spPr>
              <a:ln>
                <a:solidFill>
                  <a:srgbClr val="8EA5CB"/>
                </a:solidFill>
              </a:ln>
            </c:spPr>
          </c:marker>
          <c:dLbls>
            <c:dLbl>
              <c:idx val="0"/>
              <c:layout>
                <c:manualLayout>
                  <c:x val="-1.9753428165464288E-2"/>
                  <c:y val="-1.5952277786908654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C815-4E68-9FD0-039C897DAEB1}"/>
                </c:ext>
              </c:extLst>
            </c:dLbl>
            <c:dLbl>
              <c:idx val="15"/>
              <c:layout>
                <c:manualLayout>
                  <c:x val="-1.6633131004407845E-2"/>
                  <c:y val="-1.7482583787528049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C815-4E68-9FD0-039C897DAEB1}"/>
                </c:ext>
              </c:extLst>
            </c:dLbl>
            <c:dLbl>
              <c:idx val="23"/>
              <c:layout>
                <c:manualLayout>
                  <c:x val="-1.6460139250522469E-2"/>
                  <c:y val="1.3390469807271212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C815-4E68-9FD0-039C897DAEB1}"/>
                </c:ext>
              </c:extLst>
            </c:dLbl>
            <c:dLbl>
              <c:idx val="30"/>
              <c:layout>
                <c:manualLayout>
                  <c:x val="1.5790750010713894E-2"/>
                  <c:y val="1.7386098857912743E-2"/>
                </c:manualLayout>
              </c:layout>
              <c:tx>
                <c:rich>
                  <a:bodyPr wrap="square" lIns="38100" tIns="19050" rIns="38100" bIns="19050" anchor="ctr">
                    <a:spAutoFit/>
                  </a:bodyPr>
                  <a:lstStyle/>
                  <a:p>
                    <a:pPr>
                      <a:defRPr>
                        <a:solidFill>
                          <a:srgbClr val="8EA5CB"/>
                        </a:solidFill>
                      </a:defRPr>
                    </a:pPr>
                    <a:fld id="{0946D100-4300-4F01-BD0A-F093493EBBB3}" type="VALUE">
                      <a:rPr lang="ja-JP" altLang="en-US" sz="1200"/>
                      <a:pPr>
                        <a:defRPr>
                          <a:solidFill>
                            <a:srgbClr val="8EA5CB"/>
                          </a:solidFill>
                        </a:defRPr>
                      </a:pPr>
                      <a:t>[値]</a:t>
                    </a:fld>
                    <a:endParaRPr lang="ja-JP" altLang="en-US"/>
                  </a:p>
                </c:rich>
              </c:tx>
              <c:numFmt formatCode="###&quot;百万トン&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90F-4E9A-9A26-C06E674C5B3F}"/>
                </c:ext>
              </c:extLst>
            </c:dLbl>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9999FF"/>
                      </a:solidFill>
                    </a:ln>
                  </c:spPr>
                </c15:leaderLines>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'3.Allocated_CO2-Sector'!$AA$49:$BE$49</c:f>
              <c:numCache>
                <c:formatCode>#,##0.0_ </c:formatCode>
                <c:ptCount val="31"/>
                <c:pt idx="0">
                  <c:v>23.626015164198591</c:v>
                </c:pt>
                <c:pt idx="1">
                  <c:v>23.824559265864021</c:v>
                </c:pt>
                <c:pt idx="2">
                  <c:v>25.658881303305133</c:v>
                </c:pt>
                <c:pt idx="3">
                  <c:v>24.717107578169969</c:v>
                </c:pt>
                <c:pt idx="4">
                  <c:v>28.309739247596312</c:v>
                </c:pt>
                <c:pt idx="5">
                  <c:v>28.836470060019394</c:v>
                </c:pt>
                <c:pt idx="6">
                  <c:v>29.318298506169878</c:v>
                </c:pt>
                <c:pt idx="7">
                  <c:v>30.878028925264307</c:v>
                </c:pt>
                <c:pt idx="8">
                  <c:v>31.028884608439721</c:v>
                </c:pt>
                <c:pt idx="9">
                  <c:v>30.964164298255742</c:v>
                </c:pt>
                <c:pt idx="10">
                  <c:v>32.388287414789325</c:v>
                </c:pt>
                <c:pt idx="11">
                  <c:v>32.078382940131341</c:v>
                </c:pt>
                <c:pt idx="12">
                  <c:v>32.435313368989171</c:v>
                </c:pt>
                <c:pt idx="13">
                  <c:v>33.341988970445229</c:v>
                </c:pt>
                <c:pt idx="14">
                  <c:v>32.693559726590863</c:v>
                </c:pt>
                <c:pt idx="15">
                  <c:v>32.001161543244855</c:v>
                </c:pt>
                <c:pt idx="16">
                  <c:v>30.46479458379234</c:v>
                </c:pt>
                <c:pt idx="17">
                  <c:v>31.112710180404495</c:v>
                </c:pt>
                <c:pt idx="18">
                  <c:v>32.274853839164393</c:v>
                </c:pt>
                <c:pt idx="19">
                  <c:v>28.770723440152622</c:v>
                </c:pt>
                <c:pt idx="20">
                  <c:v>29.464852636719137</c:v>
                </c:pt>
                <c:pt idx="21">
                  <c:v>28.747384624503248</c:v>
                </c:pt>
                <c:pt idx="22">
                  <c:v>30.421156212347892</c:v>
                </c:pt>
                <c:pt idx="23">
                  <c:v>29.911484260446777</c:v>
                </c:pt>
                <c:pt idx="24">
                  <c:v>29.186706590101558</c:v>
                </c:pt>
                <c:pt idx="25">
                  <c:v>29.589021699110177</c:v>
                </c:pt>
                <c:pt idx="26">
                  <c:v>29.79500591084636</c:v>
                </c:pt>
                <c:pt idx="27">
                  <c:v>30.077979125802951</c:v>
                </c:pt>
                <c:pt idx="28">
                  <c:v>30.796464037405347</c:v>
                </c:pt>
                <c:pt idx="29">
                  <c:v>30.848534458744687</c:v>
                </c:pt>
                <c:pt idx="30">
                  <c:v>30.955768072982682</c:v>
                </c:pt>
              </c:numCache>
            </c:numRef>
          </c:val>
          <c:smooth val="0"/>
          <c:extLst>
            <c:ext xmlns:c16="http://schemas.microsoft.com/office/drawing/2014/chart" uri="{C3380CC4-5D6E-409C-BE32-E72D297353CC}">
              <c16:uniqueId val="{00000054-C815-4E68-9FD0-039C897DAEB1}"/>
            </c:ext>
          </c:extLst>
        </c:ser>
        <c:ser>
          <c:idx val="0"/>
          <c:order val="8"/>
          <c:tx>
            <c:strRef>
              <c:f>'3.Allocated_CO2-Sector'!$Y$50</c:f>
              <c:strCache>
                <c:ptCount val="1"/>
                <c:pt idx="0">
                  <c:v>その他（間接CO2等）</c:v>
                </c:pt>
              </c:strCache>
            </c:strRef>
          </c:tx>
          <c:spPr>
            <a:ln w="19050">
              <a:solidFill>
                <a:srgbClr val="4A452A"/>
              </a:solidFill>
            </a:ln>
          </c:spPr>
          <c:marker>
            <c:symbol val="dot"/>
            <c:size val="7"/>
            <c:spPr>
              <a:solidFill>
                <a:srgbClr val="4A452A"/>
              </a:solidFill>
              <a:ln>
                <a:solidFill>
                  <a:srgbClr val="4A452A"/>
                </a:solidFill>
              </a:ln>
            </c:spPr>
          </c:marker>
          <c:dLbls>
            <c:dLbl>
              <c:idx val="0"/>
              <c:layout>
                <c:manualLayout>
                  <c:x val="-2.126242747239248E-2"/>
                  <c:y val="-1.1388187482257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C815-4E68-9FD0-039C897DAEB1}"/>
                </c:ext>
              </c:extLst>
            </c:dLbl>
            <c:dLbl>
              <c:idx val="15"/>
              <c:layout>
                <c:manualLayout>
                  <c:x val="-2.2874422620422642E-2"/>
                  <c:y val="-1.14014542220728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C815-4E68-9FD0-039C897DAEB1}"/>
                </c:ext>
              </c:extLst>
            </c:dLbl>
            <c:dLbl>
              <c:idx val="23"/>
              <c:layout>
                <c:manualLayout>
                  <c:x val="4.409042399181347E-3"/>
                  <c:y val="-1.1337737759119447E-2"/>
                </c:manualLayout>
              </c:layout>
              <c:spPr>
                <a:noFill/>
                <a:ln>
                  <a:noFill/>
                </a:ln>
                <a:effectLst/>
              </c:spPr>
              <c:txPr>
                <a:bodyPr wrap="square" lIns="38100" tIns="19050" rIns="38100" bIns="19050" anchor="ctr">
                  <a:noAutofit/>
                </a:bodyPr>
                <a:lstStyle/>
                <a:p>
                  <a:pPr>
                    <a:defRPr>
                      <a:solidFill>
                        <a:srgbClr val="4A452A"/>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2.4777540966642381E-2"/>
                      <c:h val="2.5441680245605724E-2"/>
                    </c:manualLayout>
                  </c15:layout>
                </c:ext>
                <c:ext xmlns:c16="http://schemas.microsoft.com/office/drawing/2014/chart" uri="{C3380CC4-5D6E-409C-BE32-E72D297353CC}">
                  <c16:uniqueId val="{00000057-C815-4E68-9FD0-039C897DAEB1}"/>
                </c:ext>
              </c:extLst>
            </c:dLbl>
            <c:dLbl>
              <c:idx val="30"/>
              <c:layout>
                <c:manualLayout>
                  <c:x val="9.2174814700221562E-3"/>
                  <c:y val="3.6796409061512492E-2"/>
                </c:manualLayout>
              </c:layout>
              <c:tx>
                <c:rich>
                  <a:bodyPr wrap="square" lIns="38100" tIns="19050" rIns="38100" bIns="19050" anchor="ctr">
                    <a:spAutoFit/>
                  </a:bodyPr>
                  <a:lstStyle/>
                  <a:p>
                    <a:pPr>
                      <a:defRPr>
                        <a:solidFill>
                          <a:srgbClr val="4A452A"/>
                        </a:solidFill>
                      </a:defRPr>
                    </a:pPr>
                    <a:fld id="{7B153593-957B-4B56-A720-04B0297E0366}" type="VALUE">
                      <a:rPr lang="ja-JP" altLang="en-US" sz="1200"/>
                      <a:pPr>
                        <a:defRPr>
                          <a:solidFill>
                            <a:srgbClr val="4A452A"/>
                          </a:solidFill>
                        </a:defRPr>
                      </a:pPr>
                      <a:t>[値]</a:t>
                    </a:fld>
                    <a:endParaRPr lang="ja-JP" altLang="en-US"/>
                  </a:p>
                </c:rich>
              </c:tx>
              <c:numFmt formatCode="#.#&quot;百万トン&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90F-4E9A-9A26-C06E674C5B3F}"/>
                </c:ext>
              </c:extLst>
            </c:dLbl>
            <c:spPr>
              <a:noFill/>
              <a:ln>
                <a:noFill/>
              </a:ln>
              <a:effectLst/>
            </c:spPr>
            <c:txPr>
              <a:bodyPr wrap="square" lIns="38100" tIns="19050" rIns="38100" bIns="19050" anchor="ctr">
                <a:spAutoFit/>
              </a:bodyPr>
              <a:lstStyle/>
              <a:p>
                <a:pPr>
                  <a:defRPr>
                    <a:solidFill>
                      <a:srgbClr val="4A452A"/>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'3.Allocated_CO2-Sector'!$AA$50:$BE$50</c:f>
              <c:numCache>
                <c:formatCode>#,##0.0_ </c:formatCode>
                <c:ptCount val="31"/>
                <c:pt idx="0">
                  <c:v>6.7258159934187374</c:v>
                </c:pt>
                <c:pt idx="1">
                  <c:v>6.521061160553332</c:v>
                </c:pt>
                <c:pt idx="2">
                  <c:v>6.2635295010493746</c:v>
                </c:pt>
                <c:pt idx="3">
                  <c:v>6.0536115733294613</c:v>
                </c:pt>
                <c:pt idx="4">
                  <c:v>5.8446284108843898</c:v>
                </c:pt>
                <c:pt idx="5">
                  <c:v>6.039586513060291</c:v>
                </c:pt>
                <c:pt idx="6">
                  <c:v>6.1620746641170996</c:v>
                </c:pt>
                <c:pt idx="7">
                  <c:v>6.1219138571946115</c:v>
                </c:pt>
                <c:pt idx="8">
                  <c:v>5.6737650654538276</c:v>
                </c:pt>
                <c:pt idx="9">
                  <c:v>5.7027267481991872</c:v>
                </c:pt>
                <c:pt idx="10">
                  <c:v>5.7705153329174887</c:v>
                </c:pt>
                <c:pt idx="11">
                  <c:v>5.2911557572622154</c:v>
                </c:pt>
                <c:pt idx="12">
                  <c:v>5.0247542849072815</c:v>
                </c:pt>
                <c:pt idx="13">
                  <c:v>4.8440979960420085</c:v>
                </c:pt>
                <c:pt idx="14">
                  <c:v>4.6813795028875944</c:v>
                </c:pt>
                <c:pt idx="15">
                  <c:v>4.6244505247414764</c:v>
                </c:pt>
                <c:pt idx="16">
                  <c:v>4.5587887208277103</c:v>
                </c:pt>
                <c:pt idx="17">
                  <c:v>4.5639641257342491</c:v>
                </c:pt>
                <c:pt idx="18">
                  <c:v>4.1379587947295597</c:v>
                </c:pt>
                <c:pt idx="19">
                  <c:v>3.7877780352659038</c:v>
                </c:pt>
                <c:pt idx="20">
                  <c:v>3.6784213173845437</c:v>
                </c:pt>
                <c:pt idx="21">
                  <c:v>3.5607482792439611</c:v>
                </c:pt>
                <c:pt idx="22">
                  <c:v>3.5734988912325862</c:v>
                </c:pt>
                <c:pt idx="23">
                  <c:v>3.5854488519512215</c:v>
                </c:pt>
                <c:pt idx="24">
                  <c:v>3.4820058063319279</c:v>
                </c:pt>
                <c:pt idx="25">
                  <c:v>3.3333128489723216</c:v>
                </c:pt>
                <c:pt idx="26">
                  <c:v>3.260951837332748</c:v>
                </c:pt>
                <c:pt idx="27">
                  <c:v>3.1501741867230098</c:v>
                </c:pt>
                <c:pt idx="28">
                  <c:v>3.1234609530073296</c:v>
                </c:pt>
                <c:pt idx="29">
                  <c:v>3.0325389000053873</c:v>
                </c:pt>
                <c:pt idx="30">
                  <c:v>2.9446454152396582</c:v>
                </c:pt>
              </c:numCache>
            </c:numRef>
          </c:val>
          <c:smooth val="0"/>
          <c:extLst>
            <c:ext xmlns:c16="http://schemas.microsoft.com/office/drawing/2014/chart" uri="{C3380CC4-5D6E-409C-BE32-E72D297353CC}">
              <c16:uniqueId val="{00000059-C815-4E68-9FD0-039C897DAEB1}"/>
            </c:ext>
          </c:extLst>
        </c:ser>
        <c:dLbls>
          <c:showLegendKey val="0"/>
          <c:showVal val="0"/>
          <c:showCatName val="0"/>
          <c:showSerName val="0"/>
          <c:showPercent val="0"/>
          <c:showBubbleSize val="0"/>
        </c:dLbls>
        <c:marker val="1"/>
        <c:smooth val="0"/>
        <c:axId val="179901568"/>
        <c:axId val="179903104"/>
      </c:lineChart>
      <c:lineChart>
        <c:grouping val="standard"/>
        <c:varyColors val="0"/>
        <c:ser>
          <c:idx val="7"/>
          <c:order val="9"/>
          <c:tx>
            <c:strRef>
              <c:f>'3.Allocated_CO2-Sector'!$Y$66</c:f>
              <c:strCache>
                <c:ptCount val="1"/>
                <c:pt idx="0">
                  <c:v>■2005年度比</c:v>
                </c:pt>
              </c:strCache>
            </c:strRef>
          </c:tx>
          <c:spPr>
            <a:ln>
              <a:noFill/>
            </a:ln>
          </c:spPr>
          <c:marker>
            <c:symbol val="none"/>
          </c:marker>
          <c:dLbls>
            <c:dLbl>
              <c:idx val="0"/>
              <c:layout>
                <c:manualLayout>
                  <c:x val="0.70714628412667391"/>
                  <c:y val="0.1630502769921521"/>
                </c:manualLayout>
              </c:layout>
              <c:tx>
                <c:rich>
                  <a:bodyPr vertOverflow="overflow" horzOverflow="overflow" wrap="square" lIns="38100" tIns="19050" rIns="38100" bIns="19050" anchor="ctr">
                    <a:spAutoFit/>
                  </a:bodyPr>
                  <a:lstStyle/>
                  <a:p>
                    <a:pPr>
                      <a:defRPr sz="1200">
                        <a:solidFill>
                          <a:srgbClr val="4572A7"/>
                        </a:solidFill>
                      </a:defRPr>
                    </a:pPr>
                    <a:fld id="{9A0327DF-2615-45EA-84DC-163DBC652D9C}" type="VALUE">
                      <a:rPr lang="en-US" altLang="ja-JP" sz="1200" baseline="0">
                        <a:solidFill>
                          <a:srgbClr val="4572A7"/>
                        </a:solidFill>
                      </a:rPr>
                      <a:pPr>
                        <a:defRPr sz="1200">
                          <a:solidFill>
                            <a:srgbClr val="4572A7"/>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A-C815-4E68-9FD0-039C897DAEB1}"/>
                </c:ext>
              </c:extLst>
            </c:dLbl>
            <c:dLbl>
              <c:idx val="1"/>
              <c:layout>
                <c:manualLayout>
                  <c:x val="0.69126940408260518"/>
                  <c:y val="-0.25090905946460279"/>
                </c:manualLayout>
              </c:layout>
              <c:tx>
                <c:rich>
                  <a:bodyPr vertOverflow="overflow" horzOverflow="overflow" wrap="square" lIns="38100" tIns="19050" rIns="38100" bIns="19050" anchor="ctr">
                    <a:spAutoFit/>
                  </a:bodyPr>
                  <a:lstStyle/>
                  <a:p>
                    <a:pPr>
                      <a:defRPr sz="1200">
                        <a:solidFill>
                          <a:srgbClr val="A8423F"/>
                        </a:solidFill>
                      </a:defRPr>
                    </a:pPr>
                    <a:fld id="{664887D2-635D-4B80-9156-5D03C78A0AB7}" type="VALUE">
                      <a:rPr lang="en-US" altLang="ja-JP" sz="1200" baseline="0">
                        <a:solidFill>
                          <a:srgbClr val="A8423F"/>
                        </a:solidFill>
                      </a:rPr>
                      <a:pPr>
                        <a:defRPr sz="1200">
                          <a:solidFill>
                            <a:srgbClr val="A8423F"/>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5B-C815-4E68-9FD0-039C897DAEB1}"/>
                </c:ext>
              </c:extLst>
            </c:dLbl>
            <c:dLbl>
              <c:idx val="2"/>
              <c:layout>
                <c:manualLayout>
                  <c:x val="0.66852793947483657"/>
                  <c:y val="-7.1203450762268874E-2"/>
                </c:manualLayout>
              </c:layout>
              <c:tx>
                <c:rich>
                  <a:bodyPr vertOverflow="overflow" horzOverflow="overflow" wrap="square" lIns="38100" tIns="19050" rIns="38100" bIns="19050" anchor="ctr">
                    <a:spAutoFit/>
                  </a:bodyPr>
                  <a:lstStyle/>
                  <a:p>
                    <a:pPr>
                      <a:defRPr sz="1200">
                        <a:solidFill>
                          <a:srgbClr val="86A44A"/>
                        </a:solidFill>
                      </a:defRPr>
                    </a:pPr>
                    <a:fld id="{B31EE4D9-9A6A-4A4E-A4EB-3788C18B74C6}" type="VALUE">
                      <a:rPr lang="en-US" altLang="ja-JP" sz="1200" baseline="0">
                        <a:solidFill>
                          <a:srgbClr val="86A44A"/>
                        </a:solidFill>
                      </a:rPr>
                      <a:pPr>
                        <a:defRPr sz="1200">
                          <a:solidFill>
                            <a:srgbClr val="86A44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C-C815-4E68-9FD0-039C897DAEB1}"/>
                </c:ext>
              </c:extLst>
            </c:dLbl>
            <c:dLbl>
              <c:idx val="3"/>
              <c:layout>
                <c:manualLayout>
                  <c:x val="0.64673432334092551"/>
                  <c:y val="9.6906368505983956E-2"/>
                </c:manualLayout>
              </c:layout>
              <c:tx>
                <c:rich>
                  <a:bodyPr vertOverflow="overflow" horzOverflow="overflow" wrap="square" lIns="38100" tIns="19050" rIns="38100" bIns="19050" anchor="ctr">
                    <a:spAutoFit/>
                  </a:bodyPr>
                  <a:lstStyle/>
                  <a:p>
                    <a:pPr>
                      <a:defRPr sz="1200">
                        <a:solidFill>
                          <a:srgbClr val="6E548D"/>
                        </a:solidFill>
                      </a:defRPr>
                    </a:pPr>
                    <a:fld id="{D4A09C3D-5CB3-40C2-A785-E3116EAAC236}" type="VALUE">
                      <a:rPr lang="en-US" altLang="ja-JP" sz="1200" baseline="0">
                        <a:solidFill>
                          <a:srgbClr val="6E548D"/>
                        </a:solidFill>
                      </a:rPr>
                      <a:pPr>
                        <a:defRPr sz="1200">
                          <a:solidFill>
                            <a:srgbClr val="6E548D"/>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D-C815-4E68-9FD0-039C897DAEB1}"/>
                </c:ext>
              </c:extLst>
            </c:dLbl>
            <c:dLbl>
              <c:idx val="4"/>
              <c:layout>
                <c:manualLayout>
                  <c:x val="0.63275240855739501"/>
                  <c:y val="0.35412730215545207"/>
                </c:manualLayout>
              </c:layout>
              <c:tx>
                <c:rich>
                  <a:bodyPr vertOverflow="overflow" horzOverflow="overflow" wrap="square" lIns="38100" tIns="19050" rIns="38100" bIns="19050" anchor="ctr">
                    <a:spAutoFit/>
                  </a:bodyPr>
                  <a:lstStyle/>
                  <a:p>
                    <a:pPr>
                      <a:defRPr sz="1200">
                        <a:solidFill>
                          <a:srgbClr val="3D96AE"/>
                        </a:solidFill>
                      </a:defRPr>
                    </a:pPr>
                    <a:fld id="{51DB4A12-2D6C-485C-886D-6830555BCB86}" type="VALUE">
                      <a:rPr lang="en-US" altLang="ja-JP" sz="1200" baseline="0">
                        <a:solidFill>
                          <a:srgbClr val="3D96AE"/>
                        </a:solidFill>
                      </a:rPr>
                      <a:pPr>
                        <a:defRPr sz="1200">
                          <a:solidFill>
                            <a:srgbClr val="3D96AE"/>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E-C815-4E68-9FD0-039C897DAEB1}"/>
                </c:ext>
              </c:extLst>
            </c:dLbl>
            <c:dLbl>
              <c:idx val="5"/>
              <c:layout>
                <c:manualLayout>
                  <c:x val="0.60454346378618851"/>
                  <c:y val="0.16021595633177041"/>
                </c:manualLayout>
              </c:layout>
              <c:tx>
                <c:rich>
                  <a:bodyPr vertOverflow="overflow" horzOverflow="overflow" wrap="square" lIns="38100" tIns="19050" rIns="38100" bIns="19050" anchor="ctr">
                    <a:spAutoFit/>
                  </a:bodyPr>
                  <a:lstStyle/>
                  <a:p>
                    <a:pPr>
                      <a:defRPr sz="1200">
                        <a:solidFill>
                          <a:srgbClr val="F79646"/>
                        </a:solidFill>
                      </a:defRPr>
                    </a:pPr>
                    <a:fld id="{BB573966-803B-4A8B-BA30-9C60F59375B9}" type="VALUE">
                      <a:rPr lang="en-US" altLang="ja-JP" sz="1200" baseline="0">
                        <a:solidFill>
                          <a:srgbClr val="F79646"/>
                        </a:solidFill>
                      </a:rPr>
                      <a:pPr>
                        <a:defRPr sz="1200">
                          <a:solidFill>
                            <a:srgbClr val="F79646"/>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F-C815-4E68-9FD0-039C897DAEB1}"/>
                </c:ext>
              </c:extLst>
            </c:dLbl>
            <c:dLbl>
              <c:idx val="6"/>
              <c:layout>
                <c:manualLayout>
                  <c:x val="0.59059802883474632"/>
                  <c:y val="0.5139611114153656"/>
                </c:manualLayout>
              </c:layout>
              <c:tx>
                <c:rich>
                  <a:bodyPr vertOverflow="overflow" horzOverflow="overflow" wrap="square" lIns="38100" tIns="19050" rIns="38100" bIns="19050" anchor="ctr">
                    <a:spAutoFit/>
                  </a:bodyPr>
                  <a:lstStyle/>
                  <a:p>
                    <a:pPr>
                      <a:defRPr sz="1200">
                        <a:solidFill>
                          <a:schemeClr val="accent1">
                            <a:lumMod val="60000"/>
                            <a:lumOff val="40000"/>
                          </a:schemeClr>
                        </a:solidFill>
                      </a:defRPr>
                    </a:pPr>
                    <a:fld id="{362432E5-3C66-46F1-B286-751B9AEDD15B}" type="VALUE">
                      <a:rPr lang="en-US" altLang="ja-JP" sz="1200" baseline="0">
                        <a:solidFill>
                          <a:schemeClr val="accent1">
                            <a:lumMod val="60000"/>
                            <a:lumOff val="40000"/>
                          </a:schemeClr>
                        </a:solidFill>
                      </a:rPr>
                      <a:pPr>
                        <a:defRPr sz="1200">
                          <a:solidFill>
                            <a:schemeClr val="accent1">
                              <a:lumMod val="60000"/>
                              <a:lumOff val="40000"/>
                            </a:schemeClr>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0-C815-4E68-9FD0-039C897DAEB1}"/>
                </c:ext>
              </c:extLst>
            </c:dLbl>
            <c:dLbl>
              <c:idx val="7"/>
              <c:layout>
                <c:manualLayout>
                  <c:x val="0.56339609467195839"/>
                  <c:y val="9.7804618927764195E-2"/>
                </c:manualLayout>
              </c:layout>
              <c:tx>
                <c:rich>
                  <a:bodyPr vertOverflow="overflow" horzOverflow="overflow" wrap="square" lIns="38100" tIns="19050" rIns="38100" bIns="19050" anchor="ctr">
                    <a:spAutoFit/>
                  </a:bodyPr>
                  <a:lstStyle/>
                  <a:p>
                    <a:pPr>
                      <a:defRPr sz="1200">
                        <a:solidFill>
                          <a:srgbClr val="4A452A"/>
                        </a:solidFill>
                      </a:defRPr>
                    </a:pPr>
                    <a:fld id="{38C003A6-878C-49B0-AFD7-9FE22E54CB03}" type="VALUE">
                      <a:rPr lang="en-US" altLang="ja-JP" sz="1200" baseline="0">
                        <a:solidFill>
                          <a:srgbClr val="4A452A"/>
                        </a:solidFill>
                      </a:rPr>
                      <a:pPr>
                        <a:defRPr sz="1200">
                          <a:solidFill>
                            <a:srgbClr val="4A452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1-C815-4E68-9FD0-039C897DAEB1}"/>
                </c:ext>
              </c:extLst>
            </c:dLbl>
            <c:dLbl>
              <c:idx val="8"/>
              <c:layout>
                <c:manualLayout>
                  <c:x val="0.43686798673432964"/>
                  <c:y val="5.271740095054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C815-4E68-9FD0-039C897DAEB1}"/>
                </c:ext>
              </c:extLst>
            </c:dLbl>
            <c:numFmt formatCode="\(\+##.0%;[Black]\(\-##.0%\)" sourceLinked="0"/>
            <c:spPr>
              <a:noFill/>
              <a:ln>
                <a:noFill/>
              </a:ln>
              <a:effectLst/>
            </c:spPr>
            <c:txPr>
              <a:bodyPr vertOverflow="overflow" horzOverflow="overflow"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'3.Allocated_CO2-Sector'!$BE$69:$BE$76</c:f>
              <c:numCache>
                <c:formatCode>#,##0.0%;[Red]\-#,##0.0%</c:formatCode>
                <c:ptCount val="8"/>
                <c:pt idx="0">
                  <c:v>-0.19532866198119403</c:v>
                </c:pt>
                <c:pt idx="1">
                  <c:v>-0.24415887440410655</c:v>
                </c:pt>
                <c:pt idx="2">
                  <c:v>-0.2437717567133787</c:v>
                </c:pt>
                <c:pt idx="3">
                  <c:v>-0.16275764681230798</c:v>
                </c:pt>
                <c:pt idx="4">
                  <c:v>-1.8173336213692215E-2</c:v>
                </c:pt>
                <c:pt idx="5">
                  <c:v>-0.24373762999493076</c:v>
                </c:pt>
                <c:pt idx="6">
                  <c:v>-3.2667360178457172E-2</c:v>
                </c:pt>
                <c:pt idx="7">
                  <c:v>-0.36324426015904354</c:v>
                </c:pt>
              </c:numCache>
            </c:numRef>
          </c:val>
          <c:smooth val="0"/>
          <c:extLst>
            <c:ext xmlns:c16="http://schemas.microsoft.com/office/drawing/2014/chart" uri="{C3380CC4-5D6E-409C-BE32-E72D297353CC}">
              <c16:uniqueId val="{00000063-C815-4E68-9FD0-039C897DAEB1}"/>
            </c:ext>
          </c:extLst>
        </c:ser>
        <c:ser>
          <c:idx val="10"/>
          <c:order val="10"/>
          <c:tx>
            <c:strRef>
              <c:f>'3.Allocated_CO2-Sector'!$Y$79</c:f>
              <c:strCache>
                <c:ptCount val="1"/>
                <c:pt idx="0">
                  <c:v>■2013年度比</c:v>
                </c:pt>
              </c:strCache>
            </c:strRef>
          </c:tx>
          <c:spPr>
            <a:ln>
              <a:noFill/>
            </a:ln>
          </c:spPr>
          <c:marker>
            <c:symbol val="none"/>
          </c:marker>
          <c:dLbls>
            <c:dLbl>
              <c:idx val="0"/>
              <c:layout>
                <c:manualLayout>
                  <c:x val="0.7058019657298632"/>
                  <c:y val="9.459649501805513E-2"/>
                </c:manualLayout>
              </c:layout>
              <c:tx>
                <c:rich>
                  <a:bodyPr wrap="square" lIns="38100" tIns="19050" rIns="38100" bIns="19050" anchor="ctr">
                    <a:spAutoFit/>
                  </a:bodyPr>
                  <a:lstStyle/>
                  <a:p>
                    <a:pPr>
                      <a:defRPr sz="1200">
                        <a:solidFill>
                          <a:srgbClr val="4572A7"/>
                        </a:solidFill>
                      </a:defRPr>
                    </a:pPr>
                    <a:fld id="{12F51AF5-743E-4FAD-8592-4653544EF7F3}" type="VALUE">
                      <a:rPr lang="en-US" altLang="ja-JP" sz="1200" baseline="0">
                        <a:solidFill>
                          <a:srgbClr val="4572A7"/>
                        </a:solidFill>
                      </a:rPr>
                      <a:pPr>
                        <a:defRPr sz="1200">
                          <a:solidFill>
                            <a:srgbClr val="4572A7"/>
                          </a:solidFill>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4-C815-4E68-9FD0-039C897DAEB1}"/>
                </c:ext>
              </c:extLst>
            </c:dLbl>
            <c:dLbl>
              <c:idx val="1"/>
              <c:layout>
                <c:manualLayout>
                  <c:x val="0.68693300776738198"/>
                  <c:y val="-0.26817652433673056"/>
                </c:manualLayout>
              </c:layout>
              <c:tx>
                <c:rich>
                  <a:bodyPr wrap="square" lIns="38100" tIns="19050" rIns="38100" bIns="19050" anchor="ctr" anchorCtr="0">
                    <a:noAutofit/>
                  </a:bodyPr>
                  <a:lstStyle/>
                  <a:p>
                    <a:pPr algn="l">
                      <a:defRPr sz="1200">
                        <a:solidFill>
                          <a:srgbClr val="A8423F"/>
                        </a:solidFill>
                      </a:defRPr>
                    </a:pPr>
                    <a:fld id="{B4885629-DD54-4200-A2F4-A22D00B6614B}" type="VALUE">
                      <a:rPr lang="en-US" altLang="ja-JP" sz="1200" baseline="0">
                        <a:solidFill>
                          <a:srgbClr val="A8423F"/>
                        </a:solidFill>
                      </a:rPr>
                      <a:pPr algn="l">
                        <a:defRPr sz="1200">
                          <a:solidFill>
                            <a:srgbClr val="A8423F"/>
                          </a:solidFill>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1993746598510197E-2"/>
                      <c:h val="3.6295090121300028E-2"/>
                    </c:manualLayout>
                  </c15:layout>
                  <c15:dlblFieldTable/>
                  <c15:showDataLabelsRange val="0"/>
                </c:ext>
                <c:ext xmlns:c16="http://schemas.microsoft.com/office/drawing/2014/chart" uri="{C3380CC4-5D6E-409C-BE32-E72D297353CC}">
                  <c16:uniqueId val="{00000065-C815-4E68-9FD0-039C897DAEB1}"/>
                </c:ext>
              </c:extLst>
            </c:dLbl>
            <c:dLbl>
              <c:idx val="2"/>
              <c:layout>
                <c:manualLayout>
                  <c:x val="0.66574021133216177"/>
                  <c:y val="-3.086000689048035E-3"/>
                </c:manualLayout>
              </c:layout>
              <c:tx>
                <c:rich>
                  <a:bodyPr wrap="square" lIns="38100" tIns="19050" rIns="38100" bIns="19050" anchor="ctr">
                    <a:spAutoFit/>
                  </a:bodyPr>
                  <a:lstStyle/>
                  <a:p>
                    <a:pPr>
                      <a:defRPr sz="1200">
                        <a:solidFill>
                          <a:srgbClr val="86A44A"/>
                        </a:solidFill>
                        <a:latin typeface="+mn-lt"/>
                      </a:defRPr>
                    </a:pPr>
                    <a:fld id="{FBE84D81-9128-430A-8F42-35F3823043D9}" type="VALUE">
                      <a:rPr lang="en-US" altLang="ja-JP" sz="1200" baseline="0">
                        <a:solidFill>
                          <a:srgbClr val="86A44A"/>
                        </a:solidFill>
                        <a:latin typeface="+mn-lt"/>
                      </a:rPr>
                      <a:pPr>
                        <a:defRPr sz="1200">
                          <a:solidFill>
                            <a:srgbClr val="86A44A"/>
                          </a:solidFill>
                          <a:latin typeface="+mn-lt"/>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6-C815-4E68-9FD0-039C897DAEB1}"/>
                </c:ext>
              </c:extLst>
            </c:dLbl>
            <c:dLbl>
              <c:idx val="3"/>
              <c:layout>
                <c:manualLayout>
                  <c:x val="0.64384274788254958"/>
                  <c:y val="-1.4419869948630877E-2"/>
                </c:manualLayout>
              </c:layout>
              <c:tx>
                <c:rich>
                  <a:bodyPr wrap="square" lIns="38100" tIns="19050" rIns="38100" bIns="19050" anchor="ctr">
                    <a:noAutofit/>
                  </a:bodyPr>
                  <a:lstStyle/>
                  <a:p>
                    <a:pPr>
                      <a:defRPr sz="1200">
                        <a:solidFill>
                          <a:srgbClr val="6E548D"/>
                        </a:solidFill>
                      </a:defRPr>
                    </a:pPr>
                    <a:fld id="{0D642081-1A91-44F2-9ACB-52CEF261F025}" type="VALUE">
                      <a:rPr lang="en-US" altLang="ja-JP" sz="1200" baseline="0">
                        <a:solidFill>
                          <a:srgbClr val="6E548D"/>
                        </a:solidFill>
                      </a:rPr>
                      <a:pPr>
                        <a:defRPr sz="1200">
                          <a:solidFill>
                            <a:srgbClr val="6E548D"/>
                          </a:solidFill>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2094480214709183E-2"/>
                      <c:h val="3.6327167976485011E-2"/>
                    </c:manualLayout>
                  </c15:layout>
                  <c15:dlblFieldTable/>
                  <c15:showDataLabelsRange val="0"/>
                </c:ext>
                <c:ext xmlns:c16="http://schemas.microsoft.com/office/drawing/2014/chart" uri="{C3380CC4-5D6E-409C-BE32-E72D297353CC}">
                  <c16:uniqueId val="{00000067-C815-4E68-9FD0-039C897DAEB1}"/>
                </c:ext>
              </c:extLst>
            </c:dLbl>
            <c:dLbl>
              <c:idx val="4"/>
              <c:layout>
                <c:manualLayout>
                  <c:x val="0.6223189675266777"/>
                  <c:y val="8.1644910275842156E-2"/>
                </c:manualLayout>
              </c:layout>
              <c:tx>
                <c:rich>
                  <a:bodyPr wrap="square" lIns="38100" tIns="19050" rIns="38100" bIns="19050" anchor="ctr">
                    <a:spAutoFit/>
                  </a:bodyPr>
                  <a:lstStyle/>
                  <a:p>
                    <a:pPr>
                      <a:defRPr sz="1200">
                        <a:solidFill>
                          <a:srgbClr val="3D96AE"/>
                        </a:solidFill>
                      </a:defRPr>
                    </a:pPr>
                    <a:fld id="{D23DD246-43AB-4774-8344-D09B721D98F0}" type="VALUE">
                      <a:rPr lang="en-US" altLang="ja-JP" sz="1200" baseline="0">
                        <a:solidFill>
                          <a:srgbClr val="3D96AE"/>
                        </a:solidFill>
                      </a:rPr>
                      <a:pPr>
                        <a:defRPr sz="1200">
                          <a:solidFill>
                            <a:srgbClr val="3D96AE"/>
                          </a:solidFill>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8-C815-4E68-9FD0-039C897DAEB1}"/>
                </c:ext>
              </c:extLst>
            </c:dLbl>
            <c:dLbl>
              <c:idx val="5"/>
              <c:layout>
                <c:manualLayout>
                  <c:x val="0.59915897785391958"/>
                  <c:y val="0.30193896782060708"/>
                </c:manualLayout>
              </c:layout>
              <c:tx>
                <c:rich>
                  <a:bodyPr wrap="square" lIns="38100" tIns="19050" rIns="38100" bIns="19050" anchor="ctr">
                    <a:noAutofit/>
                  </a:bodyPr>
                  <a:lstStyle/>
                  <a:p>
                    <a:pPr>
                      <a:defRPr sz="1200">
                        <a:solidFill>
                          <a:srgbClr val="F79646"/>
                        </a:solidFill>
                      </a:defRPr>
                    </a:pPr>
                    <a:fld id="{01DB3C14-8B65-4522-B00A-980EBDE72F03}" type="VALUE">
                      <a:rPr lang="en-US" altLang="ja-JP" sz="1200" baseline="0">
                        <a:solidFill>
                          <a:srgbClr val="F79646"/>
                        </a:solidFill>
                      </a:rPr>
                      <a:pPr>
                        <a:defRPr sz="1200">
                          <a:solidFill>
                            <a:srgbClr val="F79646"/>
                          </a:solidFill>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1182936151995238E-2"/>
                      <c:h val="3.2296425646029664E-2"/>
                    </c:manualLayout>
                  </c15:layout>
                  <c15:dlblFieldTable/>
                  <c15:showDataLabelsRange val="0"/>
                </c:ext>
                <c:ext xmlns:c16="http://schemas.microsoft.com/office/drawing/2014/chart" uri="{C3380CC4-5D6E-409C-BE32-E72D297353CC}">
                  <c16:uniqueId val="{00000069-C815-4E68-9FD0-039C897DAEB1}"/>
                </c:ext>
              </c:extLst>
            </c:dLbl>
            <c:dLbl>
              <c:idx val="6"/>
              <c:layout>
                <c:manualLayout>
                  <c:x val="0.58226646374542279"/>
                  <c:y val="0.58716313523227615"/>
                </c:manualLayout>
              </c:layout>
              <c:numFmt formatCode="&quot;〈&quot;\+#,##0.0%&quot;〉&quot;;[Black]&quot;〈&quot;\-#,##0.0%&quot;〉&quot;" sourceLinked="0"/>
              <c:spPr>
                <a:noFill/>
                <a:ln>
                  <a:noFill/>
                </a:ln>
                <a:effectLst/>
              </c:spPr>
              <c:txPr>
                <a:bodyPr wrap="square" lIns="38100" tIns="19050" rIns="38100" bIns="19050" anchor="ctr">
                  <a:noAutofit/>
                </a:bodyPr>
                <a:lstStyle/>
                <a:p>
                  <a:pPr>
                    <a:defRPr sz="1200">
                      <a:solidFill>
                        <a:schemeClr val="accent1">
                          <a:lumMod val="60000"/>
                          <a:lumOff val="40000"/>
                        </a:schemeClr>
                      </a:solidFill>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028824293686674E-2"/>
                      <c:h val="3.2868592532157473E-2"/>
                    </c:manualLayout>
                  </c15:layout>
                </c:ext>
                <c:ext xmlns:c16="http://schemas.microsoft.com/office/drawing/2014/chart" uri="{C3380CC4-5D6E-409C-BE32-E72D297353CC}">
                  <c16:uniqueId val="{0000006A-C815-4E68-9FD0-039C897DAEB1}"/>
                </c:ext>
              </c:extLst>
            </c:dLbl>
            <c:dLbl>
              <c:idx val="7"/>
              <c:layout>
                <c:manualLayout>
                  <c:x val="0.56011353694445332"/>
                  <c:y val="0.33442313769294507"/>
                </c:manualLayout>
              </c:layout>
              <c:tx>
                <c:rich>
                  <a:bodyPr wrap="square" lIns="38100" tIns="19050" rIns="38100" bIns="19050" anchor="ctr">
                    <a:spAutoFit/>
                  </a:bodyPr>
                  <a:lstStyle/>
                  <a:p>
                    <a:pPr>
                      <a:defRPr sz="1200">
                        <a:solidFill>
                          <a:srgbClr val="4A452A"/>
                        </a:solidFill>
                        <a:latin typeface="+mn-lt"/>
                      </a:defRPr>
                    </a:pPr>
                    <a:fld id="{F4A2D953-3C75-4560-91FC-2F688FE59705}" type="VALUE">
                      <a:rPr lang="en-US" altLang="ja-JP" sz="1200" baseline="0">
                        <a:solidFill>
                          <a:srgbClr val="4A452A"/>
                        </a:solidFill>
                        <a:latin typeface="+mn-lt"/>
                      </a:rPr>
                      <a:pPr>
                        <a:defRPr sz="1200">
                          <a:solidFill>
                            <a:srgbClr val="4A452A"/>
                          </a:solidFill>
                          <a:latin typeface="+mn-lt"/>
                        </a:defRPr>
                      </a:pPr>
                      <a:t>[値]</a:t>
                    </a:fld>
                    <a:endParaRPr lang="ja-JP" altLang="en-US"/>
                  </a:p>
                </c:rich>
              </c:tx>
              <c:numFmt formatCode="&quot;〈&quot;\+#,##0.0%&quot;〉&quot;;[Black]&quot;〈&quot;\-#,##0.0%&quot;〉&quot;"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6B-C815-4E68-9FD0-039C897DAEB1}"/>
                </c:ext>
              </c:extLst>
            </c:dLbl>
            <c:dLbl>
              <c:idx val="8"/>
              <c:layout>
                <c:manualLayout>
                  <c:x val="0.47813892557328719"/>
                  <c:y val="0.421739207604359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C815-4E68-9FD0-039C897DAEB1}"/>
                </c:ext>
              </c:extLst>
            </c:dLbl>
            <c:numFmt formatCode="&quot;〈&quot;\+#,##0.0%&quot;〉&quot;;[Black]&quot;〈&quot;\-#,##0.0%&quot;〉&quot;"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'3.Allocated_CO2-Sector'!$AA$41:$BE$41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'3.Allocated_CO2-Sector'!$BE$82:$BE$89</c:f>
              <c:numCache>
                <c:formatCode>#,##0.0%;[Red]\-#,##0.0%</c:formatCode>
                <c:ptCount val="8"/>
                <c:pt idx="0">
                  <c:v>-0.22381618708117557</c:v>
                </c:pt>
                <c:pt idx="1">
                  <c:v>-0.23737381023747406</c:v>
                </c:pt>
                <c:pt idx="2">
                  <c:v>-0.17563188901687554</c:v>
                </c:pt>
                <c:pt idx="3">
                  <c:v>-0.22427980957976645</c:v>
                </c:pt>
                <c:pt idx="4">
                  <c:v>-0.19347022641487799</c:v>
                </c:pt>
                <c:pt idx="5">
                  <c:v>-0.12402480009107519</c:v>
                </c:pt>
                <c:pt idx="6">
                  <c:v>3.4912470522795447E-2</c:v>
                </c:pt>
                <c:pt idx="7">
                  <c:v>-0.17872335185114541</c:v>
                </c:pt>
              </c:numCache>
            </c:numRef>
          </c:val>
          <c:smooth val="0"/>
          <c:extLst>
            <c:ext xmlns:c16="http://schemas.microsoft.com/office/drawing/2014/chart" uri="{C3380CC4-5D6E-409C-BE32-E72D297353CC}">
              <c16:uniqueId val="{0000006D-C815-4E68-9FD0-039C897DAEB1}"/>
            </c:ext>
          </c:extLst>
        </c:ser>
        <c:dLbls>
          <c:showLegendKey val="0"/>
          <c:showVal val="0"/>
          <c:showCatName val="0"/>
          <c:showSerName val="0"/>
          <c:showPercent val="0"/>
          <c:showBubbleSize val="0"/>
        </c:dLbls>
        <c:marker val="1"/>
        <c:smooth val="0"/>
        <c:axId val="593178088"/>
        <c:axId val="593172184"/>
      </c:lineChart>
      <c:catAx>
        <c:axId val="179901568"/>
        <c:scaling>
          <c:orientation val="minMax"/>
        </c:scaling>
        <c:delete val="0"/>
        <c:axPos val="b"/>
        <c:numFmt formatCode="General" sourceLinked="1"/>
        <c:majorTickMark val="out"/>
        <c:minorTickMark val="none"/>
        <c:tickLblPos val="nextTo"/>
        <c:txPr>
          <a:bodyPr rot="-5400000" vert="horz"/>
          <a:lstStyle/>
          <a:p>
            <a:pPr>
              <a:defRPr sz="1200"/>
            </a:pPr>
            <a:endParaRPr lang="ja-JP"/>
          </a:p>
        </c:txPr>
        <c:crossAx val="179903104"/>
        <c:crosses val="autoZero"/>
        <c:auto val="1"/>
        <c:lblAlgn val="ctr"/>
        <c:lblOffset val="100"/>
        <c:noMultiLvlLbl val="0"/>
      </c:catAx>
      <c:valAx>
        <c:axId val="179903104"/>
        <c:scaling>
          <c:orientation val="minMax"/>
          <c:max val="550"/>
          <c:min val="0"/>
        </c:scaling>
        <c:delete val="0"/>
        <c:axPos val="l"/>
        <c:numFmt formatCode="#,##0_ " sourceLinked="0"/>
        <c:majorTickMark val="out"/>
        <c:minorTickMark val="none"/>
        <c:tickLblPos val="nextTo"/>
        <c:txPr>
          <a:bodyPr/>
          <a:lstStyle/>
          <a:p>
            <a:pPr>
              <a:defRPr sz="1200"/>
            </a:pPr>
            <a:endParaRPr lang="ja-JP"/>
          </a:p>
        </c:txPr>
        <c:crossAx val="179901568"/>
        <c:crosses val="autoZero"/>
        <c:crossBetween val="between"/>
      </c:valAx>
      <c:valAx>
        <c:axId val="593172184"/>
        <c:scaling>
          <c:orientation val="minMax"/>
        </c:scaling>
        <c:delete val="0"/>
        <c:axPos val="r"/>
        <c:numFmt formatCode="#,##0.0%;[Red]\-#,##0.0%" sourceLinked="1"/>
        <c:majorTickMark val="out"/>
        <c:minorTickMark val="none"/>
        <c:tickLblPos val="none"/>
        <c:spPr>
          <a:noFill/>
          <a:ln>
            <a:noFill/>
          </a:ln>
        </c:spPr>
        <c:crossAx val="593178088"/>
        <c:crosses val="max"/>
        <c:crossBetween val="between"/>
      </c:valAx>
      <c:catAx>
        <c:axId val="593178088"/>
        <c:scaling>
          <c:orientation val="minMax"/>
        </c:scaling>
        <c:delete val="1"/>
        <c:axPos val="b"/>
        <c:numFmt formatCode="General" sourceLinked="1"/>
        <c:majorTickMark val="out"/>
        <c:minorTickMark val="none"/>
        <c:tickLblPos val="nextTo"/>
        <c:crossAx val="593172184"/>
        <c:crosses val="autoZero"/>
        <c:auto val="1"/>
        <c:lblAlgn val="ctr"/>
        <c:lblOffset val="100"/>
        <c:noMultiLvlLbl val="0"/>
      </c:catAx>
    </c:plotArea>
    <c:plotVisOnly val="1"/>
    <c:dispBlanksAs val="gap"/>
    <c:showDLblsOverMax val="0"/>
  </c:chart>
  <c:spPr>
    <a:noFill/>
    <a:ln>
      <a:noFill/>
    </a:ln>
  </c:sp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07563422528985"/>
          <c:y val="0.23732750568798991"/>
          <c:w val="0.52042653091420465"/>
          <c:h val="0.57014622337858223"/>
        </c:manualLayout>
      </c:layout>
      <c:doughnutChart>
        <c:varyColors val="1"/>
        <c:ser>
          <c:idx val="2"/>
          <c:order val="0"/>
          <c:tx>
            <c:strRef>
              <c:f>'リンク切公表時非表示（グラフの添え物）'!$CA$26:$CA$27</c:f>
              <c:strCache>
                <c:ptCount val="2"/>
                <c:pt idx="0">
                  <c:v>2020年度</c:v>
                </c:pt>
                <c:pt idx="1">
                  <c:v>（速報値）</c:v>
                </c:pt>
              </c:strCache>
            </c:strRef>
          </c:tx>
          <c:dPt>
            <c:idx val="0"/>
            <c:bubble3D val="0"/>
            <c:spPr>
              <a:noFill/>
              <a:ln>
                <a:noFill/>
              </a:ln>
              <a:effectLst/>
            </c:spPr>
            <c:extLst>
              <c:ext xmlns:c16="http://schemas.microsoft.com/office/drawing/2014/chart" uri="{C3380CC4-5D6E-409C-BE32-E72D297353CC}">
                <c16:uniqueId val="{00000001-1AE1-4A49-9191-58B9114CB879}"/>
              </c:ext>
            </c:extLst>
          </c:dPt>
          <c:dPt>
            <c:idx val="1"/>
            <c:bubble3D val="0"/>
            <c:spPr>
              <a:noFill/>
              <a:ln>
                <a:noFill/>
              </a:ln>
              <a:effectLst/>
            </c:spPr>
            <c:extLst>
              <c:ext xmlns:c16="http://schemas.microsoft.com/office/drawing/2014/chart" uri="{C3380CC4-5D6E-409C-BE32-E72D297353CC}">
                <c16:uniqueId val="{00000023-932F-4995-9CAF-7ABA64A6D553}"/>
              </c:ext>
            </c:extLst>
          </c:dPt>
          <c:dLbls>
            <c:dLbl>
              <c:idx val="0"/>
              <c:layout>
                <c:manualLayout>
                  <c:x val="-7.1896684656900991E-3"/>
                  <c:y val="-8.4926757762489938E-2"/>
                </c:manualLayout>
              </c:layout>
              <c:tx>
                <c:rich>
                  <a:bodyPr rot="0" spcFirstLastPara="1" vertOverflow="ellipsis" vert="horz" wrap="square" lIns="38100" tIns="19050" rIns="38100" bIns="19050" anchor="ctr" anchorCtr="0">
                    <a:noAutofit/>
                  </a:bodyPr>
                  <a:lstStyle/>
                  <a:p>
                    <a:pPr algn="ctr">
                      <a:defRPr sz="1400" b="0" i="0" u="none" strike="noStrike" kern="1200" baseline="0">
                        <a:solidFill>
                          <a:schemeClr val="tx1"/>
                        </a:solidFill>
                        <a:latin typeface="+mn-lt"/>
                        <a:ea typeface="+mn-ea"/>
                        <a:cs typeface="+mn-cs"/>
                      </a:defRPr>
                    </a:pPr>
                    <a:r>
                      <a:rPr lang="ja-JP" altLang="en-US"/>
                      <a:t>    </a:t>
                    </a:r>
                    <a:fld id="{ECAB0CB1-FB32-4999-892A-ECF5B2B14334}" type="SERIESNAME">
                      <a:rPr lang="ja-JP" altLang="en-US" sz="1300"/>
                      <a:pPr algn="ctr">
                        <a:defRPr sz="1400"/>
                      </a:pPr>
                      <a:t>[系列名]</a:t>
                    </a:fld>
                    <a:r>
                      <a:rPr lang="en-US" altLang="ja-JP" sz="1300" baseline="0"/>
                      <a:t>
 </a:t>
                    </a:r>
                    <a:fld id="{8B9A5DED-01C3-4D3E-9D7C-C13A431BE034}" type="VALUE">
                      <a:rPr lang="ja-JP" altLang="en-US" sz="1300" baseline="0"/>
                      <a:pPr algn="ctr">
                        <a:defRPr sz="1400"/>
                      </a:pPr>
                      <a:t>[値]</a:t>
                    </a:fld>
                    <a:endParaRPr lang="en-US" altLang="ja-JP" sz="1300" baseline="0"/>
                  </a:p>
                </c:rich>
              </c:tx>
              <c:spPr>
                <a:noFill/>
                <a:ln>
                  <a:noFill/>
                </a:ln>
                <a:effectLst/>
              </c:spPr>
              <c:txPr>
                <a:bodyPr rot="0" spcFirstLastPara="1" vertOverflow="ellipsis" vert="horz" wrap="square" lIns="38100" tIns="19050" rIns="38100" bIns="19050" anchor="ctr" anchorCtr="0">
                  <a:noAutofit/>
                </a:bodyPr>
                <a:lstStyle/>
                <a:p>
                  <a:pPr algn="ct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0076040863531224"/>
                      <c:h val="0.11638744507171847"/>
                    </c:manualLayout>
                  </c15:layout>
                  <c15:dlblFieldTable/>
                  <c15:showDataLabelsRange val="0"/>
                </c:ext>
                <c:ext xmlns:c16="http://schemas.microsoft.com/office/drawing/2014/chart" uri="{C3380CC4-5D6E-409C-BE32-E72D297353CC}">
                  <c16:uniqueId val="{00000001-1AE1-4A49-9191-58B9114CB879}"/>
                </c:ext>
              </c:extLst>
            </c:dLbl>
            <c:dLbl>
              <c:idx val="1"/>
              <c:layout>
                <c:manualLayout>
                  <c:x val="5.7526985350809558E-2"/>
                  <c:y val="-6.7691667121288795E-2"/>
                </c:manualLayout>
              </c:layout>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6482093292212799"/>
                      <c:h val="6.6364379530675283E-2"/>
                    </c:manualLayout>
                  </c15:layout>
                </c:ext>
                <c:ext xmlns:c16="http://schemas.microsoft.com/office/drawing/2014/chart" uri="{C3380CC4-5D6E-409C-BE32-E72D297353CC}">
                  <c16:uniqueId val="{00000023-932F-4995-9CAF-7ABA64A6D55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（発電所、製油所等）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'リンク切公表時非表示（グラフの添え物）'!$CA$28</c:f>
              <c:numCache>
                <c:formatCode>##"億"#,###"万トン"</c:formatCode>
                <c:ptCount val="1"/>
                <c:pt idx="0">
                  <c:v>104400</c:v>
                </c:pt>
              </c:numCache>
            </c:numRef>
          </c:val>
          <c:extLst>
            <c:ext xmlns:c16="http://schemas.microsoft.com/office/drawing/2014/chart" uri="{C3380CC4-5D6E-409C-BE32-E72D297353CC}">
              <c16:uniqueId val="{00000002-1AE1-4A49-9191-58B9114CB879}"/>
            </c:ext>
          </c:extLst>
        </c:ser>
        <c:ser>
          <c:idx val="0"/>
          <c:order val="1"/>
          <c:tx>
            <c:strRef>
              <c:f>'4.CO2-Share'!$C$4</c:f>
              <c:strCache>
                <c:ptCount val="1"/>
                <c:pt idx="0">
                  <c:v>■【電気・熱配分前】</c:v>
                </c:pt>
              </c:strCache>
            </c:strRef>
          </c:tx>
          <c:spPr>
            <a:ln>
              <a:solidFill>
                <a:schemeClr val="tx1"/>
              </a:solidFill>
            </a:ln>
          </c:spPr>
          <c:dPt>
            <c:idx val="0"/>
            <c:bubble3D val="0"/>
            <c:spPr>
              <a:solidFill>
                <a:schemeClr val="accent1"/>
              </a:solidFill>
              <a:ln>
                <a:solidFill>
                  <a:schemeClr val="tx1"/>
                </a:solidFill>
              </a:ln>
              <a:effectLst/>
            </c:spPr>
            <c:extLst>
              <c:ext xmlns:c16="http://schemas.microsoft.com/office/drawing/2014/chart" uri="{C3380CC4-5D6E-409C-BE32-E72D297353CC}">
                <c16:uniqueId val="{00000004-1AE1-4A49-9191-58B9114CB879}"/>
              </c:ext>
            </c:extLst>
          </c:dPt>
          <c:dPt>
            <c:idx val="1"/>
            <c:bubble3D val="0"/>
            <c:spPr>
              <a:solidFill>
                <a:schemeClr val="accent2"/>
              </a:solidFill>
              <a:ln>
                <a:solidFill>
                  <a:schemeClr val="tx1"/>
                </a:solidFill>
              </a:ln>
              <a:effectLst/>
            </c:spPr>
            <c:extLst>
              <c:ext xmlns:c16="http://schemas.microsoft.com/office/drawing/2014/chart" uri="{C3380CC4-5D6E-409C-BE32-E72D297353CC}">
                <c16:uniqueId val="{00000006-1AE1-4A49-9191-58B9114CB879}"/>
              </c:ext>
            </c:extLst>
          </c:dPt>
          <c:dPt>
            <c:idx val="2"/>
            <c:bubble3D val="0"/>
            <c:spPr>
              <a:solidFill>
                <a:schemeClr val="accent3"/>
              </a:solidFill>
              <a:ln>
                <a:solidFill>
                  <a:schemeClr val="tx1"/>
                </a:solidFill>
              </a:ln>
              <a:effectLst/>
            </c:spPr>
            <c:extLst>
              <c:ext xmlns:c16="http://schemas.microsoft.com/office/drawing/2014/chart" uri="{C3380CC4-5D6E-409C-BE32-E72D297353CC}">
                <c16:uniqueId val="{00000008-1AE1-4A49-9191-58B9114CB879}"/>
              </c:ext>
            </c:extLst>
          </c:dPt>
          <c:dPt>
            <c:idx val="3"/>
            <c:bubble3D val="0"/>
            <c:spPr>
              <a:solidFill>
                <a:schemeClr val="accent4"/>
              </a:solidFill>
              <a:ln>
                <a:solidFill>
                  <a:schemeClr val="tx1"/>
                </a:solidFill>
              </a:ln>
              <a:effectLst/>
            </c:spPr>
            <c:extLst>
              <c:ext xmlns:c16="http://schemas.microsoft.com/office/drawing/2014/chart" uri="{C3380CC4-5D6E-409C-BE32-E72D297353CC}">
                <c16:uniqueId val="{0000000A-1AE1-4A49-9191-58B9114CB879}"/>
              </c:ext>
            </c:extLst>
          </c:dPt>
          <c:dPt>
            <c:idx val="4"/>
            <c:bubble3D val="0"/>
            <c:spPr>
              <a:solidFill>
                <a:schemeClr val="accent5"/>
              </a:solidFill>
              <a:ln>
                <a:solidFill>
                  <a:schemeClr val="tx1"/>
                </a:solidFill>
              </a:ln>
              <a:effectLst/>
            </c:spPr>
            <c:extLst>
              <c:ext xmlns:c16="http://schemas.microsoft.com/office/drawing/2014/chart" uri="{C3380CC4-5D6E-409C-BE32-E72D297353CC}">
                <c16:uniqueId val="{0000000C-1AE1-4A49-9191-58B9114CB879}"/>
              </c:ext>
            </c:extLst>
          </c:dPt>
          <c:dPt>
            <c:idx val="5"/>
            <c:bubble3D val="0"/>
            <c:spPr>
              <a:solidFill>
                <a:schemeClr val="accent6"/>
              </a:solidFill>
              <a:ln>
                <a:solidFill>
                  <a:schemeClr val="tx1"/>
                </a:solidFill>
              </a:ln>
              <a:effectLst/>
            </c:spPr>
            <c:extLst>
              <c:ext xmlns:c16="http://schemas.microsoft.com/office/drawing/2014/chart" uri="{C3380CC4-5D6E-409C-BE32-E72D297353CC}">
                <c16:uniqueId val="{0000000E-1AE1-4A49-9191-58B9114CB879}"/>
              </c:ext>
            </c:extLst>
          </c:dPt>
          <c:dPt>
            <c:idx val="6"/>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11-1AE1-4A49-9191-58B9114CB879}"/>
              </c:ext>
            </c:extLst>
          </c:dPt>
          <c:dPt>
            <c:idx val="7"/>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10-1AE1-4A49-9191-58B9114CB879}"/>
              </c:ext>
            </c:extLst>
          </c:dPt>
          <c:dLbls>
            <c:dLbl>
              <c:idx val="0"/>
              <c:layout>
                <c:manualLayout>
                  <c:x val="9.9287586738627517E-2"/>
                  <c:y val="-0.322805748012256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1AE1-4A49-9191-58B9114CB879}"/>
                </c:ext>
              </c:extLst>
            </c:dLbl>
            <c:dLbl>
              <c:idx val="1"/>
              <c:layout>
                <c:manualLayout>
                  <c:x val="0.37967174248265229"/>
                  <c:y val="-0.1854885452990713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1AE1-4A49-9191-58B9114CB879}"/>
                </c:ext>
              </c:extLst>
            </c:dLbl>
            <c:dLbl>
              <c:idx val="2"/>
              <c:layout>
                <c:manualLayout>
                  <c:x val="0.1541472629144178"/>
                  <c:y val="0.4122279347844035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1AE1-4A49-9191-58B9114CB879}"/>
                </c:ext>
              </c:extLst>
            </c:dLbl>
            <c:dLbl>
              <c:idx val="3"/>
              <c:layout>
                <c:manualLayout>
                  <c:x val="-0.26442627216653819"/>
                  <c:y val="0.36381370902051818"/>
                </c:manualLayout>
              </c:layout>
              <c:showLegendKey val="0"/>
              <c:showVal val="1"/>
              <c:showCatName val="0"/>
              <c:showSerName val="0"/>
              <c:showPercent val="0"/>
              <c:showBubbleSize val="0"/>
              <c:separator>
</c:separator>
              <c:extLst>
                <c:ext xmlns:c15="http://schemas.microsoft.com/office/drawing/2012/chart" uri="{CE6537A1-D6FC-4f65-9D91-7224C49458BB}">
                  <c15:layout>
                    <c:manualLayout>
                      <c:w val="9.1213132499145463E-2"/>
                      <c:h val="4.4475501669121099E-2"/>
                    </c:manualLayout>
                  </c15:layout>
                </c:ext>
                <c:ext xmlns:c16="http://schemas.microsoft.com/office/drawing/2014/chart" uri="{C3380CC4-5D6E-409C-BE32-E72D297353CC}">
                  <c16:uniqueId val="{0000000A-1AE1-4A49-9191-58B9114CB879}"/>
                </c:ext>
              </c:extLst>
            </c:dLbl>
            <c:dLbl>
              <c:idx val="4"/>
              <c:layout>
                <c:manualLayout>
                  <c:x val="-0.2778947571318427"/>
                  <c:y val="7.7359964365986078E-2"/>
                </c:manualLayout>
              </c:layout>
              <c:numFmt formatCode="&quot;[&quot;0.0%&quot;]&quot;"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8.3319969159599078E-2"/>
                      <c:h val="4.4875279906140909E-2"/>
                    </c:manualLayout>
                  </c15:layout>
                </c:ext>
                <c:ext xmlns:c16="http://schemas.microsoft.com/office/drawing/2014/chart" uri="{C3380CC4-5D6E-409C-BE32-E72D297353CC}">
                  <c16:uniqueId val="{0000000C-1AE1-4A49-9191-58B9114CB879}"/>
                </c:ext>
              </c:extLst>
            </c:dLbl>
            <c:dLbl>
              <c:idx val="5"/>
              <c:layout>
                <c:manualLayout>
                  <c:x val="-0.34360774865073246"/>
                  <c:y val="-4.4156140858029817E-2"/>
                </c:manualLayout>
              </c:layout>
              <c:numFmt formatCode="&quot;[&quot;0.0%&quot;]&quot;"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4417570613279128E-2"/>
                      <c:h val="2.9401586070775459E-2"/>
                    </c:manualLayout>
                  </c15:layout>
                </c:ext>
                <c:ext xmlns:c16="http://schemas.microsoft.com/office/drawing/2014/chart" uri="{C3380CC4-5D6E-409C-BE32-E72D297353CC}">
                  <c16:uniqueId val="{0000000E-1AE1-4A49-9191-58B9114CB879}"/>
                </c:ext>
              </c:extLst>
            </c:dLbl>
            <c:dLbl>
              <c:idx val="6"/>
              <c:layout>
                <c:manualLayout>
                  <c:x val="-0.20837625289128758"/>
                  <c:y val="-0.1912347599689226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AE1-4A49-9191-58B9114CB879}"/>
                </c:ext>
              </c:extLst>
            </c:dLbl>
            <c:dLbl>
              <c:idx val="7"/>
              <c:layout>
                <c:manualLayout>
                  <c:x val="-2.690034695451041E-2"/>
                  <c:y val="-0.2226507166412391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1AE1-4A49-9191-58B9114CB879}"/>
                </c:ext>
              </c:extLst>
            </c:dLbl>
            <c:numFmt formatCode="&quot;[&quot;0.0%&quot;]&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（発電所、製油所等）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'4.CO2-Share'!$I$6:$I$13</c:f>
              <c:numCache>
                <c:formatCode>0.0%</c:formatCode>
                <c:ptCount val="8"/>
                <c:pt idx="0">
                  <c:v>0.40444387535473852</c:v>
                </c:pt>
                <c:pt idx="1">
                  <c:v>0.24098356521313799</c:v>
                </c:pt>
                <c:pt idx="2">
                  <c:v>0.16996118796119025</c:v>
                </c:pt>
                <c:pt idx="3">
                  <c:v>5.7779563978237455E-2</c:v>
                </c:pt>
                <c:pt idx="4">
                  <c:v>5.3452566368871204E-2</c:v>
                </c:pt>
                <c:pt idx="5">
                  <c:v>4.0909059405202508E-2</c:v>
                </c:pt>
                <c:pt idx="6">
                  <c:v>2.9649768576376731E-2</c:v>
                </c:pt>
                <c:pt idx="7">
                  <c:v>2.82041314224552E-3</c:v>
                </c:pt>
              </c:numCache>
            </c:numRef>
          </c:val>
          <c:extLst>
            <c:ext xmlns:c16="http://schemas.microsoft.com/office/drawing/2014/chart" uri="{C3380CC4-5D6E-409C-BE32-E72D297353CC}">
              <c16:uniqueId val="{00000012-1AE1-4A49-9191-58B9114CB879}"/>
            </c:ext>
          </c:extLst>
        </c:ser>
        <c:ser>
          <c:idx val="1"/>
          <c:order val="2"/>
          <c:tx>
            <c:strRef>
              <c:f>'4.CO2-Share'!$C$17</c:f>
              <c:strCache>
                <c:ptCount val="1"/>
                <c:pt idx="0">
                  <c:v>■【電気・熱配分後】</c:v>
                </c:pt>
              </c:strCache>
            </c:strRef>
          </c:tx>
          <c:spPr>
            <a:ln>
              <a:solidFill>
                <a:sysClr val="windowText" lastClr="000000"/>
              </a:solidFill>
            </a:ln>
          </c:spPr>
          <c:dPt>
            <c:idx val="0"/>
            <c:bubble3D val="0"/>
            <c:spPr>
              <a:solidFill>
                <a:schemeClr val="accent1"/>
              </a:solidFill>
              <a:ln>
                <a:solidFill>
                  <a:sysClr val="windowText" lastClr="000000"/>
                </a:solidFill>
              </a:ln>
              <a:effectLst/>
            </c:spPr>
            <c:extLst>
              <c:ext xmlns:c16="http://schemas.microsoft.com/office/drawing/2014/chart" uri="{C3380CC4-5D6E-409C-BE32-E72D297353CC}">
                <c16:uniqueId val="{00000014-1AE1-4A49-9191-58B9114CB879}"/>
              </c:ext>
            </c:extLst>
          </c:dPt>
          <c:dPt>
            <c:idx val="1"/>
            <c:bubble3D val="0"/>
            <c:spPr>
              <a:solidFill>
                <a:schemeClr val="accent2"/>
              </a:solidFill>
              <a:ln>
                <a:solidFill>
                  <a:sysClr val="windowText" lastClr="000000"/>
                </a:solidFill>
              </a:ln>
              <a:effectLst/>
            </c:spPr>
            <c:extLst>
              <c:ext xmlns:c16="http://schemas.microsoft.com/office/drawing/2014/chart" uri="{C3380CC4-5D6E-409C-BE32-E72D297353CC}">
                <c16:uniqueId val="{00000016-1AE1-4A49-9191-58B9114CB879}"/>
              </c:ext>
            </c:extLst>
          </c:dPt>
          <c:dPt>
            <c:idx val="2"/>
            <c:bubble3D val="0"/>
            <c:spPr>
              <a:solidFill>
                <a:schemeClr val="accent3"/>
              </a:solidFill>
              <a:ln>
                <a:solidFill>
                  <a:sysClr val="windowText" lastClr="000000"/>
                </a:solidFill>
              </a:ln>
              <a:effectLst/>
            </c:spPr>
            <c:extLst>
              <c:ext xmlns:c16="http://schemas.microsoft.com/office/drawing/2014/chart" uri="{C3380CC4-5D6E-409C-BE32-E72D297353CC}">
                <c16:uniqueId val="{00000018-1AE1-4A49-9191-58B9114CB879}"/>
              </c:ext>
            </c:extLst>
          </c:dPt>
          <c:dPt>
            <c:idx val="3"/>
            <c:bubble3D val="0"/>
            <c:spPr>
              <a:solidFill>
                <a:schemeClr val="accent4"/>
              </a:solidFill>
              <a:ln>
                <a:solidFill>
                  <a:sysClr val="windowText" lastClr="000000"/>
                </a:solidFill>
              </a:ln>
              <a:effectLst/>
            </c:spPr>
            <c:extLst>
              <c:ext xmlns:c16="http://schemas.microsoft.com/office/drawing/2014/chart" uri="{C3380CC4-5D6E-409C-BE32-E72D297353CC}">
                <c16:uniqueId val="{0000001A-1AE1-4A49-9191-58B9114CB879}"/>
              </c:ext>
            </c:extLst>
          </c:dPt>
          <c:dPt>
            <c:idx val="4"/>
            <c:bubble3D val="0"/>
            <c:spPr>
              <a:solidFill>
                <a:schemeClr val="accent5"/>
              </a:solidFill>
              <a:ln>
                <a:solidFill>
                  <a:sysClr val="windowText" lastClr="000000"/>
                </a:solidFill>
              </a:ln>
              <a:effectLst/>
            </c:spPr>
            <c:extLst>
              <c:ext xmlns:c16="http://schemas.microsoft.com/office/drawing/2014/chart" uri="{C3380CC4-5D6E-409C-BE32-E72D297353CC}">
                <c16:uniqueId val="{0000001C-1AE1-4A49-9191-58B9114CB879}"/>
              </c:ext>
            </c:extLst>
          </c:dPt>
          <c:dPt>
            <c:idx val="5"/>
            <c:bubble3D val="0"/>
            <c:spPr>
              <a:solidFill>
                <a:schemeClr val="accent6"/>
              </a:solidFill>
              <a:ln>
                <a:solidFill>
                  <a:sysClr val="windowText" lastClr="000000"/>
                </a:solidFill>
              </a:ln>
              <a:effectLst/>
            </c:spPr>
            <c:extLst>
              <c:ext xmlns:c16="http://schemas.microsoft.com/office/drawing/2014/chart" uri="{C3380CC4-5D6E-409C-BE32-E72D297353CC}">
                <c16:uniqueId val="{0000001E-1AE1-4A49-9191-58B9114CB879}"/>
              </c:ext>
            </c:extLst>
          </c:dPt>
          <c:dPt>
            <c:idx val="6"/>
            <c:bubble3D val="0"/>
            <c:spPr>
              <a:solidFill>
                <a:schemeClr val="accent1">
                  <a:lumMod val="60000"/>
                </a:schemeClr>
              </a:solidFill>
              <a:ln>
                <a:solidFill>
                  <a:sysClr val="windowText" lastClr="000000"/>
                </a:solidFill>
              </a:ln>
              <a:effectLst/>
            </c:spPr>
            <c:extLst>
              <c:ext xmlns:c16="http://schemas.microsoft.com/office/drawing/2014/chart" uri="{C3380CC4-5D6E-409C-BE32-E72D297353CC}">
                <c16:uniqueId val="{00000021-1AE1-4A49-9191-58B9114CB879}"/>
              </c:ext>
            </c:extLst>
          </c:dPt>
          <c:dPt>
            <c:idx val="7"/>
            <c:bubble3D val="0"/>
            <c:spPr>
              <a:solidFill>
                <a:schemeClr val="accent2">
                  <a:lumMod val="60000"/>
                </a:schemeClr>
              </a:solidFill>
              <a:ln>
                <a:solidFill>
                  <a:sysClr val="windowText" lastClr="000000"/>
                </a:solidFill>
              </a:ln>
              <a:effectLst/>
            </c:spPr>
            <c:extLst>
              <c:ext xmlns:c16="http://schemas.microsoft.com/office/drawing/2014/chart" uri="{C3380CC4-5D6E-409C-BE32-E72D297353CC}">
                <c16:uniqueId val="{00000020-1AE1-4A49-9191-58B9114CB879}"/>
              </c:ext>
            </c:extLst>
          </c:dPt>
          <c:dLbls>
            <c:dLbl>
              <c:idx val="0"/>
              <c:layout>
                <c:manualLayout>
                  <c:x val="0.20609289769521963"/>
                  <c:y val="-0.1952098063744253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6679410489091809"/>
                      <c:h val="0.12831214111859449"/>
                    </c:manualLayout>
                  </c15:layout>
                </c:ext>
                <c:ext xmlns:c16="http://schemas.microsoft.com/office/drawing/2014/chart" uri="{C3380CC4-5D6E-409C-BE32-E72D297353CC}">
                  <c16:uniqueId val="{00000014-1AE1-4A49-9191-58B9114CB879}"/>
                </c:ext>
              </c:extLst>
            </c:dLbl>
            <c:dLbl>
              <c:idx val="1"/>
              <c:layout>
                <c:manualLayout>
                  <c:x val="0.13033531454994821"/>
                  <c:y val="-6.345522206941185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4198622024014496"/>
                      <c:h val="0.12510106617750602"/>
                    </c:manualLayout>
                  </c15:layout>
                </c:ext>
                <c:ext xmlns:c16="http://schemas.microsoft.com/office/drawing/2014/chart" uri="{C3380CC4-5D6E-409C-BE32-E72D297353CC}">
                  <c16:uniqueId val="{00000016-1AE1-4A49-9191-58B9114CB879}"/>
                </c:ext>
              </c:extLst>
            </c:dLbl>
            <c:dLbl>
              <c:idx val="2"/>
              <c:layout>
                <c:manualLayout>
                  <c:x val="-3.3783681498800676E-3"/>
                  <c:y val="0.1234580314964093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32688112670427488"/>
                      <c:h val="0.11736672303818831"/>
                    </c:manualLayout>
                  </c15:layout>
                </c:ext>
                <c:ext xmlns:c16="http://schemas.microsoft.com/office/drawing/2014/chart" uri="{C3380CC4-5D6E-409C-BE32-E72D297353CC}">
                  <c16:uniqueId val="{00000018-1AE1-4A49-9191-58B9114CB879}"/>
                </c:ext>
              </c:extLst>
            </c:dLbl>
            <c:dLbl>
              <c:idx val="3"/>
              <c:layout>
                <c:manualLayout>
                  <c:x val="-0.19752235929067077"/>
                  <c:y val="9.278963035145101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9911333847340016"/>
                      <c:h val="0.19432493630587225"/>
                    </c:manualLayout>
                  </c15:layout>
                </c:ext>
                <c:ext xmlns:c16="http://schemas.microsoft.com/office/drawing/2014/chart" uri="{C3380CC4-5D6E-409C-BE32-E72D297353CC}">
                  <c16:uniqueId val="{0000001A-1AE1-4A49-9191-58B9114CB879}"/>
                </c:ext>
              </c:extLst>
            </c:dLbl>
            <c:dLbl>
              <c:idx val="4"/>
              <c:layout>
                <c:manualLayout>
                  <c:x val="-0.18970855821125673"/>
                  <c:y val="2.929689500402675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4523323053199691"/>
                      <c:h val="8.3750383816037527E-2"/>
                    </c:manualLayout>
                  </c15:layout>
                </c:ext>
                <c:ext xmlns:c16="http://schemas.microsoft.com/office/drawing/2014/chart" uri="{C3380CC4-5D6E-409C-BE32-E72D297353CC}">
                  <c16:uniqueId val="{0000001C-1AE1-4A49-9191-58B9114CB879}"/>
                </c:ext>
              </c:extLst>
            </c:dLbl>
            <c:dLbl>
              <c:idx val="5"/>
              <c:layout>
                <c:manualLayout>
                  <c:x val="-0.36213849283010968"/>
                  <c:y val="-2.720852611490023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34853515425424414"/>
                      <c:h val="0.12160307116909844"/>
                    </c:manualLayout>
                  </c15:layout>
                </c:ext>
                <c:ext xmlns:c16="http://schemas.microsoft.com/office/drawing/2014/chart" uri="{C3380CC4-5D6E-409C-BE32-E72D297353CC}">
                  <c16:uniqueId val="{0000001E-1AE1-4A49-9191-58B9114CB879}"/>
                </c:ext>
              </c:extLst>
            </c:dLbl>
            <c:dLbl>
              <c:idx val="6"/>
              <c:layout>
                <c:manualLayout>
                  <c:x val="-0.2010437548188127"/>
                  <c:y val="-0.18308688633589823"/>
                </c:manualLayout>
              </c:layout>
              <c:numFmt formatCode="0.0%" sourceLinked="0"/>
              <c:spPr>
                <a:noFill/>
                <a:ln>
                  <a:noFill/>
                </a:ln>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3647918272937548"/>
                      <c:h val="0.11968162655645372"/>
                    </c:manualLayout>
                  </c15:layout>
                </c:ext>
                <c:ext xmlns:c16="http://schemas.microsoft.com/office/drawing/2014/chart" uri="{C3380CC4-5D6E-409C-BE32-E72D297353CC}">
                  <c16:uniqueId val="{00000021-1AE1-4A49-9191-58B9114CB879}"/>
                </c:ext>
              </c:extLst>
            </c:dLbl>
            <c:dLbl>
              <c:idx val="7"/>
              <c:layout>
                <c:manualLayout>
                  <c:x val="-2.1525595459875226E-2"/>
                  <c:y val="-0.19305176066280255"/>
                </c:manualLayout>
              </c:layout>
              <c:numFmt formatCode="0.0%" sourceLinked="0"/>
              <c:spPr>
                <a:noFill/>
                <a:ln>
                  <a:noFill/>
                </a:ln>
                <a:effectLst/>
              </c:spPr>
              <c:txPr>
                <a:bodyPr rot="0" spcFirstLastPara="1" vertOverflow="overflow" horzOverflow="overflow" vert="horz" wrap="square" lIns="0" tIns="0" rIns="0" bIns="0" anchor="t"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4562941892862578"/>
                      <c:h val="0.14939856760612916"/>
                    </c:manualLayout>
                  </c15:layout>
                </c:ext>
                <c:ext xmlns:c16="http://schemas.microsoft.com/office/drawing/2014/chart" uri="{C3380CC4-5D6E-409C-BE32-E72D297353CC}">
                  <c16:uniqueId val="{00000020-1AE1-4A49-9191-58B9114CB879}"/>
                </c:ext>
              </c:extLst>
            </c:dLbl>
            <c:dLbl>
              <c:idx val="8"/>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AE1-4A49-9191-58B9114CB87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bg1">
                      <a:lumMod val="50000"/>
                    </a:schemeClr>
                  </a:solidFill>
                  <a:prstDash val="solid"/>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'リンク切公表時非表示（グラフの添え物）'!$W$26:$W$34</c:f>
              <c:strCache>
                <c:ptCount val="9"/>
                <c:pt idx="0">
                  <c:v>エネルギー転換部門
（発電所、製油所等）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'4.CO2-Share'!$I$19:$I$26</c:f>
              <c:numCache>
                <c:formatCode>0.0%</c:formatCode>
                <c:ptCount val="8"/>
                <c:pt idx="0">
                  <c:v>7.4281117940156044E-2</c:v>
                </c:pt>
                <c:pt idx="1">
                  <c:v>0.33821731190092752</c:v>
                </c:pt>
                <c:pt idx="2">
                  <c:v>0.17706042001692968</c:v>
                </c:pt>
                <c:pt idx="3">
                  <c:v>0.17669473531988347</c:v>
                </c:pt>
                <c:pt idx="4">
                  <c:v>0.16036717369827877</c:v>
                </c:pt>
                <c:pt idx="5">
                  <c:v>4.0909059405202508E-2</c:v>
                </c:pt>
                <c:pt idx="6">
                  <c:v>2.9649768576376731E-2</c:v>
                </c:pt>
                <c:pt idx="7">
                  <c:v>2.82041314224552E-3</c:v>
                </c:pt>
              </c:numCache>
            </c:numRef>
          </c:val>
          <c:extLst>
            <c:ext xmlns:c16="http://schemas.microsoft.com/office/drawing/2014/chart" uri="{C3380CC4-5D6E-409C-BE32-E72D297353CC}">
              <c16:uniqueId val="{00000023-1AE1-4A49-9191-58B9114CB879}"/>
            </c:ext>
          </c:extLst>
        </c:ser>
        <c:dLbls>
          <c:showLegendKey val="0"/>
          <c:showVal val="0"/>
          <c:showCatName val="0"/>
          <c:showSerName val="0"/>
          <c:showPercent val="0"/>
          <c:showBubbleSize val="0"/>
          <c:showLeaderLines val="0"/>
        </c:dLbls>
        <c:firstSliceAng val="0"/>
        <c:holeSize val="25"/>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55792839596598"/>
          <c:y val="0.1970555889032074"/>
          <c:w val="0.49408100725652015"/>
          <c:h val="0.57309837930412089"/>
        </c:manualLayout>
      </c:layout>
      <c:doughnutChart>
        <c:varyColors val="1"/>
        <c:ser>
          <c:idx val="2"/>
          <c:order val="0"/>
          <c:tx>
            <c:strRef>
              <c:f>'リンク切公表時非表示（グラフの添え物）'!$AX$26</c:f>
              <c:strCache>
                <c:ptCount val="1"/>
                <c:pt idx="0">
                  <c:v>2013年度</c:v>
                </c:pt>
              </c:strCache>
            </c:strRef>
          </c:tx>
          <c:spPr>
            <a:noFill/>
          </c:spPr>
          <c:dPt>
            <c:idx val="0"/>
            <c:bubble3D val="0"/>
            <c:spPr>
              <a:noFill/>
              <a:ln>
                <a:noFill/>
              </a:ln>
              <a:effectLst/>
            </c:spPr>
            <c:extLst>
              <c:ext xmlns:c16="http://schemas.microsoft.com/office/drawing/2014/chart" uri="{C3380CC4-5D6E-409C-BE32-E72D297353CC}">
                <c16:uniqueId val="{00000000-7471-4EA4-955E-42347305E935}"/>
              </c:ext>
            </c:extLst>
          </c:dPt>
          <c:dLbls>
            <c:dLbl>
              <c:idx val="0"/>
              <c:layout>
                <c:manualLayout>
                  <c:x val="1.1583621461291398E-3"/>
                  <c:y val="-7.4809689193353124E-2"/>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fld id="{5C638052-DE45-49CF-91FB-90412CD47BAE}" type="SERIESNAME">
                      <a:rPr lang="ja-JP" altLang="en-US" sz="1300"/>
                      <a:pPr>
                        <a:defRPr sz="1400"/>
                      </a:pPr>
                      <a:t>[系列名]</a:t>
                    </a:fld>
                    <a:r>
                      <a:rPr lang="ja-JP" altLang="en-US" sz="1300" baseline="0"/>
                      <a:t>
</a:t>
                    </a:r>
                    <a:fld id="{1338F021-9348-4AB4-90F8-0775D609D437}" type="VALUE">
                      <a:rPr lang="ja-JP" altLang="en-US" sz="1300" baseline="0"/>
                      <a:pPr>
                        <a:defRPr sz="1400"/>
                      </a:pPr>
                      <a:t>[値]</a:t>
                    </a:fld>
                    <a:endParaRPr lang="ja-JP" altLang="en-US" sz="1300" baseline="0"/>
                  </a:p>
                </c:rich>
              </c:tx>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7470969265552049"/>
                      <c:h val="0.1132638357460269"/>
                    </c:manualLayout>
                  </c15:layout>
                  <c15:dlblFieldTable/>
                  <c15:showDataLabelsRange val="0"/>
                </c:ext>
                <c:ext xmlns:c16="http://schemas.microsoft.com/office/drawing/2014/chart" uri="{C3380CC4-5D6E-409C-BE32-E72D297353CC}">
                  <c16:uniqueId val="{00000000-7471-4EA4-955E-42347305E93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Ref>
              <c:f>'リンク切公表時非表示（グラフの添え物）'!$W$26:$W$34</c:f>
              <c:strCache>
                <c:ptCount val="9"/>
                <c:pt idx="0">
                  <c:v>エネルギー転換部門
（発電所、製油所等）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'リンク切公表時非表示（グラフの添え物）'!$AX$28</c:f>
              <c:numCache>
                <c:formatCode>##"億"#,###"万トン"</c:formatCode>
                <c:ptCount val="1"/>
                <c:pt idx="0">
                  <c:v>131800</c:v>
                </c:pt>
              </c:numCache>
            </c:numRef>
          </c:val>
          <c:extLst>
            <c:ext xmlns:c16="http://schemas.microsoft.com/office/drawing/2014/chart" uri="{C3380CC4-5D6E-409C-BE32-E72D297353CC}">
              <c16:uniqueId val="{00000001-7471-4EA4-955E-42347305E935}"/>
            </c:ext>
          </c:extLst>
        </c:ser>
        <c:ser>
          <c:idx val="0"/>
          <c:order val="1"/>
          <c:tx>
            <c:strRef>
              <c:f>'4.CO2-Share'!$C$4</c:f>
              <c:strCache>
                <c:ptCount val="1"/>
                <c:pt idx="0">
                  <c:v>■【電気・熱配分前】</c:v>
                </c:pt>
              </c:strCache>
            </c:strRef>
          </c:tx>
          <c:spPr>
            <a:ln>
              <a:solidFill>
                <a:sysClr val="windowText" lastClr="000000"/>
              </a:solidFill>
            </a:ln>
          </c:spPr>
          <c:dPt>
            <c:idx val="0"/>
            <c:bubble3D val="0"/>
            <c:spPr>
              <a:solidFill>
                <a:schemeClr val="accent1"/>
              </a:solidFill>
              <a:ln>
                <a:solidFill>
                  <a:sysClr val="windowText" lastClr="000000"/>
                </a:solidFill>
              </a:ln>
              <a:effectLst/>
            </c:spPr>
            <c:extLst>
              <c:ext xmlns:c16="http://schemas.microsoft.com/office/drawing/2014/chart" uri="{C3380CC4-5D6E-409C-BE32-E72D297353CC}">
                <c16:uniqueId val="{00000003-7471-4EA4-955E-42347305E935}"/>
              </c:ext>
            </c:extLst>
          </c:dPt>
          <c:dPt>
            <c:idx val="1"/>
            <c:bubble3D val="0"/>
            <c:spPr>
              <a:solidFill>
                <a:schemeClr val="accent2"/>
              </a:solidFill>
              <a:ln>
                <a:solidFill>
                  <a:sysClr val="windowText" lastClr="000000"/>
                </a:solidFill>
              </a:ln>
              <a:effectLst/>
            </c:spPr>
            <c:extLst>
              <c:ext xmlns:c16="http://schemas.microsoft.com/office/drawing/2014/chart" uri="{C3380CC4-5D6E-409C-BE32-E72D297353CC}">
                <c16:uniqueId val="{00000005-7471-4EA4-955E-42347305E935}"/>
              </c:ext>
            </c:extLst>
          </c:dPt>
          <c:dPt>
            <c:idx val="2"/>
            <c:bubble3D val="0"/>
            <c:spPr>
              <a:solidFill>
                <a:schemeClr val="accent3"/>
              </a:solidFill>
              <a:ln>
                <a:solidFill>
                  <a:sysClr val="windowText" lastClr="000000"/>
                </a:solidFill>
              </a:ln>
              <a:effectLst/>
            </c:spPr>
            <c:extLst>
              <c:ext xmlns:c16="http://schemas.microsoft.com/office/drawing/2014/chart" uri="{C3380CC4-5D6E-409C-BE32-E72D297353CC}">
                <c16:uniqueId val="{00000007-7471-4EA4-955E-42347305E935}"/>
              </c:ext>
            </c:extLst>
          </c:dPt>
          <c:dPt>
            <c:idx val="3"/>
            <c:bubble3D val="0"/>
            <c:spPr>
              <a:solidFill>
                <a:schemeClr val="accent4"/>
              </a:solidFill>
              <a:ln>
                <a:solidFill>
                  <a:sysClr val="windowText" lastClr="000000"/>
                </a:solidFill>
              </a:ln>
              <a:effectLst/>
            </c:spPr>
            <c:extLst>
              <c:ext xmlns:c16="http://schemas.microsoft.com/office/drawing/2014/chart" uri="{C3380CC4-5D6E-409C-BE32-E72D297353CC}">
                <c16:uniqueId val="{00000009-7471-4EA4-955E-42347305E935}"/>
              </c:ext>
            </c:extLst>
          </c:dPt>
          <c:dPt>
            <c:idx val="4"/>
            <c:bubble3D val="0"/>
            <c:spPr>
              <a:solidFill>
                <a:schemeClr val="accent5"/>
              </a:solidFill>
              <a:ln>
                <a:solidFill>
                  <a:sysClr val="windowText" lastClr="000000"/>
                </a:solidFill>
              </a:ln>
              <a:effectLst/>
            </c:spPr>
            <c:extLst>
              <c:ext xmlns:c16="http://schemas.microsoft.com/office/drawing/2014/chart" uri="{C3380CC4-5D6E-409C-BE32-E72D297353CC}">
                <c16:uniqueId val="{0000000B-7471-4EA4-955E-42347305E935}"/>
              </c:ext>
            </c:extLst>
          </c:dPt>
          <c:dPt>
            <c:idx val="5"/>
            <c:bubble3D val="0"/>
            <c:spPr>
              <a:solidFill>
                <a:schemeClr val="accent6"/>
              </a:solidFill>
              <a:ln>
                <a:solidFill>
                  <a:sysClr val="windowText" lastClr="000000"/>
                </a:solidFill>
              </a:ln>
              <a:effectLst/>
            </c:spPr>
            <c:extLst>
              <c:ext xmlns:c16="http://schemas.microsoft.com/office/drawing/2014/chart" uri="{C3380CC4-5D6E-409C-BE32-E72D297353CC}">
                <c16:uniqueId val="{0000000D-7471-4EA4-955E-42347305E935}"/>
              </c:ext>
            </c:extLst>
          </c:dPt>
          <c:dPt>
            <c:idx val="6"/>
            <c:bubble3D val="0"/>
            <c:spPr>
              <a:solidFill>
                <a:schemeClr val="accent1">
                  <a:lumMod val="60000"/>
                </a:schemeClr>
              </a:solidFill>
              <a:ln>
                <a:solidFill>
                  <a:sysClr val="windowText" lastClr="000000"/>
                </a:solidFill>
              </a:ln>
              <a:effectLst/>
            </c:spPr>
            <c:extLst>
              <c:ext xmlns:c16="http://schemas.microsoft.com/office/drawing/2014/chart" uri="{C3380CC4-5D6E-409C-BE32-E72D297353CC}">
                <c16:uniqueId val="{00000010-7471-4EA4-955E-42347305E935}"/>
              </c:ext>
            </c:extLst>
          </c:dPt>
          <c:dPt>
            <c:idx val="7"/>
            <c:bubble3D val="0"/>
            <c:spPr>
              <a:solidFill>
                <a:schemeClr val="accent2">
                  <a:lumMod val="60000"/>
                </a:schemeClr>
              </a:solidFill>
              <a:ln>
                <a:solidFill>
                  <a:sysClr val="windowText" lastClr="000000"/>
                </a:solidFill>
              </a:ln>
              <a:effectLst/>
            </c:spPr>
            <c:extLst>
              <c:ext xmlns:c16="http://schemas.microsoft.com/office/drawing/2014/chart" uri="{C3380CC4-5D6E-409C-BE32-E72D297353CC}">
                <c16:uniqueId val="{0000000F-7471-4EA4-955E-42347305E935}"/>
              </c:ext>
            </c:extLst>
          </c:dPt>
          <c:dLbls>
            <c:dLbl>
              <c:idx val="0"/>
              <c:layout>
                <c:manualLayout>
                  <c:x val="0.17634308580655336"/>
                  <c:y val="-0.1732080091639429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471-4EA4-955E-42347305E935}"/>
                </c:ext>
              </c:extLst>
            </c:dLbl>
            <c:dLbl>
              <c:idx val="1"/>
              <c:layout>
                <c:manualLayout>
                  <c:x val="0.38321018422638359"/>
                  <c:y val="-5.47004502978905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471-4EA4-955E-42347305E935}"/>
                </c:ext>
              </c:extLst>
            </c:dLbl>
            <c:dLbl>
              <c:idx val="2"/>
              <c:layout>
                <c:manualLayout>
                  <c:x val="2.2477819997542867E-2"/>
                  <c:y val="0.37766572311071561"/>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7471-4EA4-955E-42347305E935}"/>
                </c:ext>
              </c:extLst>
            </c:dLbl>
            <c:dLbl>
              <c:idx val="3"/>
              <c:layout>
                <c:manualLayout>
                  <c:x val="-0.23951404367844334"/>
                  <c:y val="0.31418483579694345"/>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7471-4EA4-955E-42347305E935}"/>
                </c:ext>
              </c:extLst>
            </c:dLbl>
            <c:dLbl>
              <c:idx val="4"/>
              <c:layout>
                <c:manualLayout>
                  <c:x val="-0.32908836076181158"/>
                  <c:y val="0.1071749688327715"/>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7471-4EA4-955E-42347305E935}"/>
                </c:ext>
              </c:extLst>
            </c:dLbl>
            <c:dLbl>
              <c:idx val="5"/>
              <c:layout>
                <c:manualLayout>
                  <c:x val="-0.28553864513344651"/>
                  <c:y val="-3.8969854331596568E-2"/>
                </c:manualLayout>
              </c:layout>
              <c:numFmt formatCode="&quot;[&quot;0.0%&quot;]&quot;"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7933777744584352E-2"/>
                      <c:h val="5.2003430198159319E-2"/>
                    </c:manualLayout>
                  </c15:layout>
                </c:ext>
                <c:ext xmlns:c16="http://schemas.microsoft.com/office/drawing/2014/chart" uri="{C3380CC4-5D6E-409C-BE32-E72D297353CC}">
                  <c16:uniqueId val="{0000000D-7471-4EA4-955E-42347305E935}"/>
                </c:ext>
              </c:extLst>
            </c:dLbl>
            <c:dLbl>
              <c:idx val="6"/>
              <c:layout>
                <c:manualLayout>
                  <c:x val="-0.26707337727100994"/>
                  <c:y val="-0.1755315219261976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7471-4EA4-955E-42347305E935}"/>
                </c:ext>
              </c:extLst>
            </c:dLbl>
            <c:dLbl>
              <c:idx val="7"/>
              <c:layout>
                <c:manualLayout>
                  <c:x val="-2.0035587781021876E-2"/>
                  <c:y val="-0.19453440148427367"/>
                </c:manualLayout>
              </c:layout>
              <c:numFmt formatCode="&quot;[&quot;0.0%&quot;]&quot;"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8082081331505575E-2"/>
                      <c:h val="4.5808689885027551E-2"/>
                    </c:manualLayout>
                  </c15:layout>
                </c:ext>
                <c:ext xmlns:c16="http://schemas.microsoft.com/office/drawing/2014/chart" uri="{C3380CC4-5D6E-409C-BE32-E72D297353CC}">
                  <c16:uniqueId val="{0000000F-7471-4EA4-955E-42347305E935}"/>
                </c:ext>
              </c:extLst>
            </c:dLbl>
            <c:numFmt formatCode="&quot;[&quot;0.0%&quot;]&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（発電所、製油所等）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'4.CO2-Share'!$G$6:$G$13</c:f>
              <c:numCache>
                <c:formatCode>0.0%</c:formatCode>
                <c:ptCount val="8"/>
                <c:pt idx="0">
                  <c:v>0.39945444493807264</c:v>
                </c:pt>
                <c:pt idx="1">
                  <c:v>0.25014785810124851</c:v>
                </c:pt>
                <c:pt idx="2">
                  <c:v>0.16305443208428722</c:v>
                </c:pt>
                <c:pt idx="3">
                  <c:v>7.9139302845062418E-2</c:v>
                </c:pt>
                <c:pt idx="4">
                  <c:v>4.577808232592321E-2</c:v>
                </c:pt>
                <c:pt idx="5">
                  <c:v>3.70040659461391E-2</c:v>
                </c:pt>
                <c:pt idx="6">
                  <c:v>2.2700710527164051E-2</c:v>
                </c:pt>
                <c:pt idx="7">
                  <c:v>2.7211032321029201E-3</c:v>
                </c:pt>
              </c:numCache>
            </c:numRef>
          </c:val>
          <c:extLst>
            <c:ext xmlns:c16="http://schemas.microsoft.com/office/drawing/2014/chart" uri="{C3380CC4-5D6E-409C-BE32-E72D297353CC}">
              <c16:uniqueId val="{00000011-7471-4EA4-955E-42347305E935}"/>
            </c:ext>
          </c:extLst>
        </c:ser>
        <c:ser>
          <c:idx val="1"/>
          <c:order val="2"/>
          <c:tx>
            <c:strRef>
              <c:f>'4.CO2-Share'!$C$17</c:f>
              <c:strCache>
                <c:ptCount val="1"/>
                <c:pt idx="0">
                  <c:v>■【電気・熱配分後】</c:v>
                </c:pt>
              </c:strCache>
            </c:strRef>
          </c:tx>
          <c:spPr>
            <a:ln>
              <a:solidFill>
                <a:sysClr val="windowText" lastClr="000000"/>
              </a:solidFill>
            </a:ln>
          </c:spPr>
          <c:dPt>
            <c:idx val="0"/>
            <c:bubble3D val="0"/>
            <c:spPr>
              <a:solidFill>
                <a:schemeClr val="accent1"/>
              </a:solidFill>
              <a:ln>
                <a:solidFill>
                  <a:sysClr val="windowText" lastClr="000000"/>
                </a:solidFill>
              </a:ln>
              <a:effectLst/>
            </c:spPr>
            <c:extLst>
              <c:ext xmlns:c16="http://schemas.microsoft.com/office/drawing/2014/chart" uri="{C3380CC4-5D6E-409C-BE32-E72D297353CC}">
                <c16:uniqueId val="{00000013-7471-4EA4-955E-42347305E935}"/>
              </c:ext>
            </c:extLst>
          </c:dPt>
          <c:dPt>
            <c:idx val="1"/>
            <c:bubble3D val="0"/>
            <c:spPr>
              <a:solidFill>
                <a:schemeClr val="accent2"/>
              </a:solidFill>
              <a:ln>
                <a:solidFill>
                  <a:sysClr val="windowText" lastClr="000000"/>
                </a:solidFill>
              </a:ln>
              <a:effectLst/>
            </c:spPr>
            <c:extLst>
              <c:ext xmlns:c16="http://schemas.microsoft.com/office/drawing/2014/chart" uri="{C3380CC4-5D6E-409C-BE32-E72D297353CC}">
                <c16:uniqueId val="{00000015-7471-4EA4-955E-42347305E935}"/>
              </c:ext>
            </c:extLst>
          </c:dPt>
          <c:dPt>
            <c:idx val="2"/>
            <c:bubble3D val="0"/>
            <c:spPr>
              <a:solidFill>
                <a:schemeClr val="accent3"/>
              </a:solidFill>
              <a:ln>
                <a:solidFill>
                  <a:sysClr val="windowText" lastClr="000000"/>
                </a:solidFill>
              </a:ln>
              <a:effectLst/>
            </c:spPr>
            <c:extLst>
              <c:ext xmlns:c16="http://schemas.microsoft.com/office/drawing/2014/chart" uri="{C3380CC4-5D6E-409C-BE32-E72D297353CC}">
                <c16:uniqueId val="{00000017-7471-4EA4-955E-42347305E935}"/>
              </c:ext>
            </c:extLst>
          </c:dPt>
          <c:dPt>
            <c:idx val="3"/>
            <c:bubble3D val="0"/>
            <c:spPr>
              <a:solidFill>
                <a:schemeClr val="accent4"/>
              </a:solidFill>
              <a:ln>
                <a:solidFill>
                  <a:sysClr val="windowText" lastClr="000000"/>
                </a:solidFill>
              </a:ln>
              <a:effectLst/>
            </c:spPr>
            <c:extLst>
              <c:ext xmlns:c16="http://schemas.microsoft.com/office/drawing/2014/chart" uri="{C3380CC4-5D6E-409C-BE32-E72D297353CC}">
                <c16:uniqueId val="{00000019-7471-4EA4-955E-42347305E935}"/>
              </c:ext>
            </c:extLst>
          </c:dPt>
          <c:dPt>
            <c:idx val="4"/>
            <c:bubble3D val="0"/>
            <c:spPr>
              <a:solidFill>
                <a:schemeClr val="accent5"/>
              </a:solidFill>
              <a:ln>
                <a:solidFill>
                  <a:sysClr val="windowText" lastClr="000000"/>
                </a:solidFill>
              </a:ln>
              <a:effectLst/>
            </c:spPr>
            <c:extLst>
              <c:ext xmlns:c16="http://schemas.microsoft.com/office/drawing/2014/chart" uri="{C3380CC4-5D6E-409C-BE32-E72D297353CC}">
                <c16:uniqueId val="{0000001B-7471-4EA4-955E-42347305E935}"/>
              </c:ext>
            </c:extLst>
          </c:dPt>
          <c:dPt>
            <c:idx val="5"/>
            <c:bubble3D val="0"/>
            <c:spPr>
              <a:solidFill>
                <a:schemeClr val="accent6"/>
              </a:solidFill>
              <a:ln>
                <a:solidFill>
                  <a:sysClr val="windowText" lastClr="000000"/>
                </a:solidFill>
              </a:ln>
              <a:effectLst/>
            </c:spPr>
            <c:extLst>
              <c:ext xmlns:c16="http://schemas.microsoft.com/office/drawing/2014/chart" uri="{C3380CC4-5D6E-409C-BE32-E72D297353CC}">
                <c16:uniqueId val="{0000001D-7471-4EA4-955E-42347305E935}"/>
              </c:ext>
            </c:extLst>
          </c:dPt>
          <c:dPt>
            <c:idx val="6"/>
            <c:bubble3D val="0"/>
            <c:spPr>
              <a:solidFill>
                <a:schemeClr val="accent1">
                  <a:lumMod val="60000"/>
                </a:schemeClr>
              </a:solidFill>
              <a:ln>
                <a:solidFill>
                  <a:sysClr val="windowText" lastClr="000000"/>
                </a:solidFill>
              </a:ln>
              <a:effectLst/>
            </c:spPr>
            <c:extLst>
              <c:ext xmlns:c16="http://schemas.microsoft.com/office/drawing/2014/chart" uri="{C3380CC4-5D6E-409C-BE32-E72D297353CC}">
                <c16:uniqueId val="{00000020-7471-4EA4-955E-42347305E935}"/>
              </c:ext>
            </c:extLst>
          </c:dPt>
          <c:dPt>
            <c:idx val="7"/>
            <c:bubble3D val="0"/>
            <c:spPr>
              <a:solidFill>
                <a:schemeClr val="accent2">
                  <a:lumMod val="60000"/>
                </a:schemeClr>
              </a:solidFill>
              <a:ln>
                <a:solidFill>
                  <a:sysClr val="windowText" lastClr="000000"/>
                </a:solidFill>
              </a:ln>
              <a:effectLst/>
            </c:spPr>
            <c:extLst>
              <c:ext xmlns:c16="http://schemas.microsoft.com/office/drawing/2014/chart" uri="{C3380CC4-5D6E-409C-BE32-E72D297353CC}">
                <c16:uniqueId val="{0000001F-7471-4EA4-955E-42347305E935}"/>
              </c:ext>
            </c:extLst>
          </c:dPt>
          <c:dLbls>
            <c:dLbl>
              <c:idx val="0"/>
              <c:layout>
                <c:manualLayout>
                  <c:x val="0.27829410304320518"/>
                  <c:y val="-5.46737273959335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691518056725577"/>
                      <c:h val="0.12355979848080144"/>
                    </c:manualLayout>
                  </c15:layout>
                </c:ext>
                <c:ext xmlns:c16="http://schemas.microsoft.com/office/drawing/2014/chart" uri="{C3380CC4-5D6E-409C-BE32-E72D297353CC}">
                  <c16:uniqueId val="{00000013-7471-4EA4-955E-42347305E935}"/>
                </c:ext>
              </c:extLst>
            </c:dLbl>
            <c:dLbl>
              <c:idx val="1"/>
              <c:layout>
                <c:manualLayout>
                  <c:x val="0.14470116005538208"/>
                  <c:y val="4.291485018816708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445707621796841"/>
                      <c:h val="0.13768834089709242"/>
                    </c:manualLayout>
                  </c15:layout>
                </c:ext>
                <c:ext xmlns:c16="http://schemas.microsoft.com/office/drawing/2014/chart" uri="{C3380CC4-5D6E-409C-BE32-E72D297353CC}">
                  <c16:uniqueId val="{00000015-7471-4EA4-955E-42347305E935}"/>
                </c:ext>
              </c:extLst>
            </c:dLbl>
            <c:dLbl>
              <c:idx val="2"/>
              <c:layout>
                <c:manualLayout>
                  <c:x val="-0.1122199893524288"/>
                  <c:y val="0.10049584424673744"/>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6204473588758037"/>
                      <c:h val="0.12370820503739484"/>
                    </c:manualLayout>
                  </c15:layout>
                </c:ext>
                <c:ext xmlns:c16="http://schemas.microsoft.com/office/drawing/2014/chart" uri="{C3380CC4-5D6E-409C-BE32-E72D297353CC}">
                  <c16:uniqueId val="{00000017-7471-4EA4-955E-42347305E935}"/>
                </c:ext>
              </c:extLst>
            </c:dLbl>
            <c:dLbl>
              <c:idx val="3"/>
              <c:layout>
                <c:manualLayout>
                  <c:x val="-0.16753968432038699"/>
                  <c:y val="6.466244947131145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371273126267503"/>
                      <c:h val="0.11687332882790233"/>
                    </c:manualLayout>
                  </c15:layout>
                </c:ext>
                <c:ext xmlns:c16="http://schemas.microsoft.com/office/drawing/2014/chart" uri="{C3380CC4-5D6E-409C-BE32-E72D297353CC}">
                  <c16:uniqueId val="{00000019-7471-4EA4-955E-42347305E935}"/>
                </c:ext>
              </c:extLst>
            </c:dLbl>
            <c:dLbl>
              <c:idx val="4"/>
              <c:layout>
                <c:manualLayout>
                  <c:x val="-0.24125354898355719"/>
                  <c:y val="6.045312970173855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666336443635867"/>
                      <c:h val="8.9774864315609354E-2"/>
                    </c:manualLayout>
                  </c15:layout>
                </c:ext>
                <c:ext xmlns:c16="http://schemas.microsoft.com/office/drawing/2014/chart" uri="{C3380CC4-5D6E-409C-BE32-E72D297353CC}">
                  <c16:uniqueId val="{0000001B-7471-4EA4-955E-42347305E935}"/>
                </c:ext>
              </c:extLst>
            </c:dLbl>
            <c:dLbl>
              <c:idx val="5"/>
              <c:layout>
                <c:manualLayout>
                  <c:x val="-0.27287530507536084"/>
                  <c:y val="-1.7713300391494831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997555104244624"/>
                      <c:h val="0.13471462572041423"/>
                    </c:manualLayout>
                  </c15:layout>
                </c:ext>
                <c:ext xmlns:c16="http://schemas.microsoft.com/office/drawing/2014/chart" uri="{C3380CC4-5D6E-409C-BE32-E72D297353CC}">
                  <c16:uniqueId val="{0000001D-7471-4EA4-955E-42347305E935}"/>
                </c:ext>
              </c:extLst>
            </c:dLbl>
            <c:dLbl>
              <c:idx val="6"/>
              <c:layout>
                <c:manualLayout>
                  <c:x val="-0.26157227135013544"/>
                  <c:y val="-0.17212600375266024"/>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872738760934356"/>
                      <c:h val="0.11844113486490003"/>
                    </c:manualLayout>
                  </c15:layout>
                </c:ext>
                <c:ext xmlns:c16="http://schemas.microsoft.com/office/drawing/2014/chart" uri="{C3380CC4-5D6E-409C-BE32-E72D297353CC}">
                  <c16:uniqueId val="{00000020-7471-4EA4-955E-42347305E935}"/>
                </c:ext>
              </c:extLst>
            </c:dLbl>
            <c:dLbl>
              <c:idx val="7"/>
              <c:layout>
                <c:manualLayout>
                  <c:x val="-1.7845104320912679E-2"/>
                  <c:y val="-0.16901834350458178"/>
                </c:manualLayout>
              </c:layout>
              <c:numFmt formatCode="0.0%" sourceLinked="0"/>
              <c:spPr>
                <a:noFill/>
                <a:ln>
                  <a:noFill/>
                </a:ln>
                <a:effectLst/>
              </c:spPr>
              <c:txPr>
                <a:bodyPr rot="0" spcFirstLastPara="1" vertOverflow="overflow" horzOverflow="overflow" vert="horz" wrap="square" lIns="0" tIns="0" rIns="0" bIns="0" anchor="t"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1834681475970105"/>
                      <c:h val="0.13527227774722853"/>
                    </c:manualLayout>
                  </c15:layout>
                </c:ext>
                <c:ext xmlns:c16="http://schemas.microsoft.com/office/drawing/2014/chart" uri="{C3380CC4-5D6E-409C-BE32-E72D297353CC}">
                  <c16:uniqueId val="{0000001F-7471-4EA4-955E-42347305E935}"/>
                </c:ext>
              </c:extLst>
            </c:dLbl>
            <c:dLbl>
              <c:idx val="8"/>
              <c:delete val="1"/>
              <c:extLst>
                <c:ext xmlns:c15="http://schemas.microsoft.com/office/drawing/2012/chart" uri="{CE6537A1-D6FC-4f65-9D91-7224C49458BB}"/>
                <c:ext xmlns:c16="http://schemas.microsoft.com/office/drawing/2014/chart" uri="{C3380CC4-5D6E-409C-BE32-E72D297353CC}">
                  <c16:uniqueId val="{00000021-7471-4EA4-955E-42347305E935}"/>
                </c:ext>
              </c:extLst>
            </c:dLbl>
            <c:numFmt formatCode="0.0%" sourceLinked="0"/>
            <c:spPr>
              <a:noFill/>
              <a:ln>
                <a:noFill/>
              </a:ln>
              <a:effectLst/>
            </c:spPr>
            <c:txPr>
              <a:bodyPr rot="0" spcFirstLastPara="1" vertOverflow="overflow" horzOverflow="overflow" vert="horz" wrap="square" lIns="0" tIns="0" rIns="0" bIns="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bg1">
                      <a:lumMod val="50000"/>
                    </a:schemeClr>
                  </a:solidFill>
                  <a:prstDash val="solid"/>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'リンク切公表時非表示（グラフの添え物）'!$W$26:$W$34</c:f>
              <c:strCache>
                <c:ptCount val="9"/>
                <c:pt idx="0">
                  <c:v>エネルギー転換部門
（発電所、製油所等）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'4.CO2-Share'!$G$19:$G$26</c:f>
              <c:numCache>
                <c:formatCode>0.0%</c:formatCode>
                <c:ptCount val="8"/>
                <c:pt idx="0">
                  <c:v>7.7951392369079678E-2</c:v>
                </c:pt>
                <c:pt idx="1">
                  <c:v>0.35140333666304413</c:v>
                </c:pt>
                <c:pt idx="2">
                  <c:v>0.17018530974151716</c:v>
                </c:pt>
                <c:pt idx="3">
                  <c:v>0.18048465236795175</c:v>
                </c:pt>
                <c:pt idx="4">
                  <c:v>0.15754942915300132</c:v>
                </c:pt>
                <c:pt idx="5">
                  <c:v>3.7004065946139107E-2</c:v>
                </c:pt>
                <c:pt idx="6">
                  <c:v>2.2700710527164054E-2</c:v>
                </c:pt>
                <c:pt idx="7">
                  <c:v>2.7211032321029205E-3</c:v>
                </c:pt>
              </c:numCache>
            </c:numRef>
          </c:val>
          <c:extLst>
            <c:ext xmlns:c16="http://schemas.microsoft.com/office/drawing/2014/chart" uri="{C3380CC4-5D6E-409C-BE32-E72D297353CC}">
              <c16:uniqueId val="{00000022-7471-4EA4-955E-42347305E935}"/>
            </c:ext>
          </c:extLst>
        </c:ser>
        <c:dLbls>
          <c:showLegendKey val="0"/>
          <c:showVal val="0"/>
          <c:showCatName val="0"/>
          <c:showSerName val="0"/>
          <c:showPercent val="0"/>
          <c:showBubbleSize val="0"/>
          <c:showLeaderLines val="0"/>
        </c:dLbls>
        <c:firstSliceAng val="0"/>
        <c:holeSize val="25"/>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53338934121876"/>
          <c:y val="0.20400000000000001"/>
          <c:w val="0.56481961298153893"/>
          <c:h val="0.61455768618934614"/>
        </c:manualLayout>
      </c:layout>
      <c:doughnutChart>
        <c:varyColors val="1"/>
        <c:ser>
          <c:idx val="2"/>
          <c:order val="0"/>
          <c:tx>
            <c:strRef>
              <c:f>'リンク切公表時非表示（グラフの添え物）'!$AP$26</c:f>
              <c:strCache>
                <c:ptCount val="1"/>
                <c:pt idx="0">
                  <c:v>2005年度</c:v>
                </c:pt>
              </c:strCache>
            </c:strRef>
          </c:tx>
          <c:dPt>
            <c:idx val="0"/>
            <c:bubble3D val="0"/>
            <c:spPr>
              <a:noFill/>
              <a:ln>
                <a:noFill/>
              </a:ln>
              <a:effectLst/>
            </c:spPr>
            <c:extLst>
              <c:ext xmlns:c16="http://schemas.microsoft.com/office/drawing/2014/chart" uri="{C3380CC4-5D6E-409C-BE32-E72D297353CC}">
                <c16:uniqueId val="{00000000-2E34-4E24-9308-70AAF212CD79}"/>
              </c:ext>
            </c:extLst>
          </c:dPt>
          <c:dLbls>
            <c:dLbl>
              <c:idx val="0"/>
              <c:layout>
                <c:manualLayout>
                  <c:x val="4.170990625455214E-3"/>
                  <c:y val="-8.5764497743564816E-2"/>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fld id="{FB5DA567-FBE2-4AB4-8CCA-587ABDA2FECB}" type="SERIESNAME">
                      <a:rPr lang="ja-JP" altLang="en-US" sz="1300"/>
                      <a:pPr>
                        <a:defRPr sz="1400"/>
                      </a:pPr>
                      <a:t>[系列名]</a:t>
                    </a:fld>
                    <a:r>
                      <a:rPr lang="ja-JP" altLang="en-US" sz="1300" baseline="0"/>
                      <a:t>
</a:t>
                    </a:r>
                    <a:fld id="{066D15E0-A7F6-471E-860B-DE8B36CBFE0F}" type="VALUE">
                      <a:rPr lang="ja-JP" altLang="en-US" sz="1300" baseline="0"/>
                      <a:pPr>
                        <a:defRPr sz="1400"/>
                      </a:pPr>
                      <a:t>[値]</a:t>
                    </a:fld>
                    <a:endParaRPr lang="ja-JP" altLang="en-US" sz="1300" baseline="0"/>
                  </a:p>
                </c:rich>
              </c:tx>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9235566190068458"/>
                      <c:h val="0.13334898849139892"/>
                    </c:manualLayout>
                  </c15:layout>
                  <c15:dlblFieldTable/>
                  <c15:showDataLabelsRange val="0"/>
                </c:ext>
                <c:ext xmlns:c16="http://schemas.microsoft.com/office/drawing/2014/chart" uri="{C3380CC4-5D6E-409C-BE32-E72D297353CC}">
                  <c16:uniqueId val="{00000000-2E34-4E24-9308-70AAF212CD79}"/>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（発電所、製油所等）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'リンク切公表時非表示（グラフの添え物）'!$AP$28</c:f>
              <c:numCache>
                <c:formatCode>##"億"#,###"万トン"</c:formatCode>
                <c:ptCount val="1"/>
                <c:pt idx="0">
                  <c:v>129400</c:v>
                </c:pt>
              </c:numCache>
            </c:numRef>
          </c:val>
          <c:extLst>
            <c:ext xmlns:c16="http://schemas.microsoft.com/office/drawing/2014/chart" uri="{C3380CC4-5D6E-409C-BE32-E72D297353CC}">
              <c16:uniqueId val="{00000001-2E34-4E24-9308-70AAF212CD79}"/>
            </c:ext>
          </c:extLst>
        </c:ser>
        <c:ser>
          <c:idx val="0"/>
          <c:order val="1"/>
          <c:tx>
            <c:strRef>
              <c:f>'4.CO2-Share'!$C$4</c:f>
              <c:strCache>
                <c:ptCount val="1"/>
                <c:pt idx="0">
                  <c:v>■【電気・熱配分前】</c:v>
                </c:pt>
              </c:strCache>
            </c:strRef>
          </c:tx>
          <c:spPr>
            <a:ln>
              <a:solidFill>
                <a:sysClr val="windowText" lastClr="000000"/>
              </a:solidFill>
            </a:ln>
          </c:spPr>
          <c:dPt>
            <c:idx val="0"/>
            <c:bubble3D val="0"/>
            <c:spPr>
              <a:solidFill>
                <a:schemeClr val="accent1"/>
              </a:solidFill>
              <a:ln>
                <a:solidFill>
                  <a:sysClr val="windowText" lastClr="000000"/>
                </a:solidFill>
              </a:ln>
              <a:effectLst/>
            </c:spPr>
            <c:extLst>
              <c:ext xmlns:c16="http://schemas.microsoft.com/office/drawing/2014/chart" uri="{C3380CC4-5D6E-409C-BE32-E72D297353CC}">
                <c16:uniqueId val="{00000003-2E34-4E24-9308-70AAF212CD79}"/>
              </c:ext>
            </c:extLst>
          </c:dPt>
          <c:dPt>
            <c:idx val="1"/>
            <c:bubble3D val="0"/>
            <c:spPr>
              <a:solidFill>
                <a:schemeClr val="accent2"/>
              </a:solidFill>
              <a:ln>
                <a:solidFill>
                  <a:sysClr val="windowText" lastClr="000000"/>
                </a:solidFill>
              </a:ln>
              <a:effectLst/>
            </c:spPr>
            <c:extLst>
              <c:ext xmlns:c16="http://schemas.microsoft.com/office/drawing/2014/chart" uri="{C3380CC4-5D6E-409C-BE32-E72D297353CC}">
                <c16:uniqueId val="{00000005-2E34-4E24-9308-70AAF212CD79}"/>
              </c:ext>
            </c:extLst>
          </c:dPt>
          <c:dPt>
            <c:idx val="2"/>
            <c:bubble3D val="0"/>
            <c:spPr>
              <a:solidFill>
                <a:schemeClr val="accent3"/>
              </a:solidFill>
              <a:ln>
                <a:solidFill>
                  <a:sysClr val="windowText" lastClr="000000"/>
                </a:solidFill>
              </a:ln>
              <a:effectLst/>
            </c:spPr>
            <c:extLst>
              <c:ext xmlns:c16="http://schemas.microsoft.com/office/drawing/2014/chart" uri="{C3380CC4-5D6E-409C-BE32-E72D297353CC}">
                <c16:uniqueId val="{00000007-2E34-4E24-9308-70AAF212CD79}"/>
              </c:ext>
            </c:extLst>
          </c:dPt>
          <c:dPt>
            <c:idx val="3"/>
            <c:bubble3D val="0"/>
            <c:spPr>
              <a:solidFill>
                <a:schemeClr val="accent4"/>
              </a:solidFill>
              <a:ln>
                <a:solidFill>
                  <a:sysClr val="windowText" lastClr="000000"/>
                </a:solidFill>
              </a:ln>
              <a:effectLst/>
            </c:spPr>
            <c:extLst>
              <c:ext xmlns:c16="http://schemas.microsoft.com/office/drawing/2014/chart" uri="{C3380CC4-5D6E-409C-BE32-E72D297353CC}">
                <c16:uniqueId val="{00000009-2E34-4E24-9308-70AAF212CD79}"/>
              </c:ext>
            </c:extLst>
          </c:dPt>
          <c:dPt>
            <c:idx val="4"/>
            <c:bubble3D val="0"/>
            <c:spPr>
              <a:solidFill>
                <a:schemeClr val="accent5"/>
              </a:solidFill>
              <a:ln>
                <a:solidFill>
                  <a:sysClr val="windowText" lastClr="000000"/>
                </a:solidFill>
              </a:ln>
              <a:effectLst/>
            </c:spPr>
            <c:extLst>
              <c:ext xmlns:c16="http://schemas.microsoft.com/office/drawing/2014/chart" uri="{C3380CC4-5D6E-409C-BE32-E72D297353CC}">
                <c16:uniqueId val="{0000000B-2E34-4E24-9308-70AAF212CD79}"/>
              </c:ext>
            </c:extLst>
          </c:dPt>
          <c:dPt>
            <c:idx val="5"/>
            <c:bubble3D val="0"/>
            <c:spPr>
              <a:solidFill>
                <a:schemeClr val="accent6"/>
              </a:solidFill>
              <a:ln>
                <a:solidFill>
                  <a:sysClr val="windowText" lastClr="000000"/>
                </a:solidFill>
              </a:ln>
              <a:effectLst/>
            </c:spPr>
            <c:extLst>
              <c:ext xmlns:c16="http://schemas.microsoft.com/office/drawing/2014/chart" uri="{C3380CC4-5D6E-409C-BE32-E72D297353CC}">
                <c16:uniqueId val="{0000000D-2E34-4E24-9308-70AAF212CD79}"/>
              </c:ext>
            </c:extLst>
          </c:dPt>
          <c:dPt>
            <c:idx val="6"/>
            <c:bubble3D val="0"/>
            <c:spPr>
              <a:solidFill>
                <a:schemeClr val="accent1">
                  <a:lumMod val="60000"/>
                </a:schemeClr>
              </a:solidFill>
              <a:ln>
                <a:solidFill>
                  <a:sysClr val="windowText" lastClr="000000"/>
                </a:solidFill>
              </a:ln>
              <a:effectLst/>
            </c:spPr>
            <c:extLst>
              <c:ext xmlns:c16="http://schemas.microsoft.com/office/drawing/2014/chart" uri="{C3380CC4-5D6E-409C-BE32-E72D297353CC}">
                <c16:uniqueId val="{00000010-2E34-4E24-9308-70AAF212CD79}"/>
              </c:ext>
            </c:extLst>
          </c:dPt>
          <c:dPt>
            <c:idx val="7"/>
            <c:bubble3D val="0"/>
            <c:spPr>
              <a:solidFill>
                <a:schemeClr val="accent2">
                  <a:lumMod val="60000"/>
                </a:schemeClr>
              </a:solidFill>
              <a:ln>
                <a:solidFill>
                  <a:sysClr val="windowText" lastClr="000000"/>
                </a:solidFill>
              </a:ln>
              <a:effectLst/>
            </c:spPr>
            <c:extLst>
              <c:ext xmlns:c16="http://schemas.microsoft.com/office/drawing/2014/chart" uri="{C3380CC4-5D6E-409C-BE32-E72D297353CC}">
                <c16:uniqueId val="{0000000F-2E34-4E24-9308-70AAF212CD79}"/>
              </c:ext>
            </c:extLst>
          </c:dPt>
          <c:dLbls>
            <c:dLbl>
              <c:idx val="0"/>
              <c:layout>
                <c:manualLayout>
                  <c:x val="0.19130795748666263"/>
                  <c:y val="-0.16789146394052024"/>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2E34-4E24-9308-70AAF212CD79}"/>
                </c:ext>
              </c:extLst>
            </c:dLbl>
            <c:dLbl>
              <c:idx val="1"/>
              <c:layout>
                <c:manualLayout>
                  <c:x val="0.36151813187704568"/>
                  <c:y val="-9.5529849064909286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2E34-4E24-9308-70AAF212CD79}"/>
                </c:ext>
              </c:extLst>
            </c:dLbl>
            <c:dLbl>
              <c:idx val="2"/>
              <c:layout>
                <c:manualLayout>
                  <c:x val="-2.3413725376218549E-2"/>
                  <c:y val="0.3727999999999998"/>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2E34-4E24-9308-70AAF212CD79}"/>
                </c:ext>
              </c:extLst>
            </c:dLbl>
            <c:dLbl>
              <c:idx val="3"/>
              <c:layout>
                <c:manualLayout>
                  <c:x val="-0.21513298150350182"/>
                  <c:y val="0.4342919963222730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2E34-4E24-9308-70AAF212CD79}"/>
                </c:ext>
              </c:extLst>
            </c:dLbl>
            <c:dLbl>
              <c:idx val="4"/>
              <c:layout>
                <c:manualLayout>
                  <c:x val="-0.29733672533923733"/>
                  <c:y val="8.3509701195308372E-2"/>
                </c:manualLayout>
              </c:layout>
              <c:numFmt formatCode="&quot;[&quot;0.0%&quot;]&quot;"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1530449148496433"/>
                      <c:h val="4.8815387927213787E-2"/>
                    </c:manualLayout>
                  </c15:layout>
                </c:ext>
                <c:ext xmlns:c16="http://schemas.microsoft.com/office/drawing/2014/chart" uri="{C3380CC4-5D6E-409C-BE32-E72D297353CC}">
                  <c16:uniqueId val="{0000000B-2E34-4E24-9308-70AAF212CD79}"/>
                </c:ext>
              </c:extLst>
            </c:dLbl>
            <c:dLbl>
              <c:idx val="5"/>
              <c:layout>
                <c:manualLayout>
                  <c:x val="-0.29018711969596905"/>
                  <c:y val="-5.145115280322911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2E34-4E24-9308-70AAF212CD79}"/>
                </c:ext>
              </c:extLst>
            </c:dLbl>
            <c:dLbl>
              <c:idx val="6"/>
              <c:layout>
                <c:manualLayout>
                  <c:x val="-0.194273197508709"/>
                  <c:y val="-0.18503813198259531"/>
                </c:manualLayout>
              </c:layout>
              <c:numFmt formatCode="&quot;[&quot;0.0%&quot;]&quot;"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3282687873247856"/>
                      <c:h val="4.8350859217783933E-2"/>
                    </c:manualLayout>
                  </c15:layout>
                </c:ext>
                <c:ext xmlns:c16="http://schemas.microsoft.com/office/drawing/2014/chart" uri="{C3380CC4-5D6E-409C-BE32-E72D297353CC}">
                  <c16:uniqueId val="{00000010-2E34-4E24-9308-70AAF212CD79}"/>
                </c:ext>
              </c:extLst>
            </c:dLbl>
            <c:dLbl>
              <c:idx val="7"/>
              <c:layout>
                <c:manualLayout>
                  <c:x val="2.9893553920518193E-2"/>
                  <c:y val="-0.1860172572071867"/>
                </c:manualLayout>
              </c:layout>
              <c:numFmt formatCode="&quot;[&quot;0.0%&quot;]&quot;"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2730788819248218"/>
                      <c:h val="5.250920648661591E-2"/>
                    </c:manualLayout>
                  </c15:layout>
                </c:ext>
                <c:ext xmlns:c16="http://schemas.microsoft.com/office/drawing/2014/chart" uri="{C3380CC4-5D6E-409C-BE32-E72D297353CC}">
                  <c16:uniqueId val="{0000000F-2E34-4E24-9308-70AAF212CD79}"/>
                </c:ext>
              </c:extLst>
            </c:dLbl>
            <c:numFmt formatCode="&quot;[&quot;0.0%&quot;]&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（発電所、製油所等）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'4.CO2-Share'!$E$6:$E$13</c:f>
              <c:numCache>
                <c:formatCode>0.0%</c:formatCode>
                <c:ptCount val="8"/>
                <c:pt idx="0">
                  <c:v>0.32770505962617663</c:v>
                </c:pt>
                <c:pt idx="1">
                  <c:v>0.28316401586847056</c:v>
                </c:pt>
                <c:pt idx="2">
                  <c:v>0.18367868097884116</c:v>
                </c:pt>
                <c:pt idx="3">
                  <c:v>7.9064949069372531E-2</c:v>
                </c:pt>
                <c:pt idx="4">
                  <c:v>5.4417300881329594E-2</c:v>
                </c:pt>
                <c:pt idx="5">
                  <c:v>4.3657565094362902E-2</c:v>
                </c:pt>
                <c:pt idx="6">
                  <c:v>2.4737623383181036E-2</c:v>
                </c:pt>
                <c:pt idx="7">
                  <c:v>3.5748050982654686E-3</c:v>
                </c:pt>
              </c:numCache>
            </c:numRef>
          </c:val>
          <c:extLst>
            <c:ext xmlns:c16="http://schemas.microsoft.com/office/drawing/2014/chart" uri="{C3380CC4-5D6E-409C-BE32-E72D297353CC}">
              <c16:uniqueId val="{00000011-2E34-4E24-9308-70AAF212CD79}"/>
            </c:ext>
          </c:extLst>
        </c:ser>
        <c:ser>
          <c:idx val="1"/>
          <c:order val="2"/>
          <c:tx>
            <c:strRef>
              <c:f>'4.CO2-Share'!$C$17</c:f>
              <c:strCache>
                <c:ptCount val="1"/>
                <c:pt idx="0">
                  <c:v>■【電気・熱配分後】</c:v>
                </c:pt>
              </c:strCache>
            </c:strRef>
          </c:tx>
          <c:spPr>
            <a:ln>
              <a:solidFill>
                <a:sysClr val="windowText" lastClr="000000"/>
              </a:solidFill>
            </a:ln>
          </c:spPr>
          <c:dPt>
            <c:idx val="0"/>
            <c:bubble3D val="0"/>
            <c:spPr>
              <a:solidFill>
                <a:schemeClr val="accent1"/>
              </a:solidFill>
              <a:ln>
                <a:solidFill>
                  <a:sysClr val="windowText" lastClr="000000"/>
                </a:solidFill>
              </a:ln>
              <a:effectLst/>
            </c:spPr>
            <c:extLst>
              <c:ext xmlns:c16="http://schemas.microsoft.com/office/drawing/2014/chart" uri="{C3380CC4-5D6E-409C-BE32-E72D297353CC}">
                <c16:uniqueId val="{00000013-2E34-4E24-9308-70AAF212CD79}"/>
              </c:ext>
            </c:extLst>
          </c:dPt>
          <c:dPt>
            <c:idx val="1"/>
            <c:bubble3D val="0"/>
            <c:spPr>
              <a:solidFill>
                <a:schemeClr val="accent2"/>
              </a:solidFill>
              <a:ln>
                <a:solidFill>
                  <a:sysClr val="windowText" lastClr="000000"/>
                </a:solidFill>
              </a:ln>
              <a:effectLst/>
            </c:spPr>
            <c:extLst>
              <c:ext xmlns:c16="http://schemas.microsoft.com/office/drawing/2014/chart" uri="{C3380CC4-5D6E-409C-BE32-E72D297353CC}">
                <c16:uniqueId val="{00000015-2E34-4E24-9308-70AAF212CD79}"/>
              </c:ext>
            </c:extLst>
          </c:dPt>
          <c:dPt>
            <c:idx val="2"/>
            <c:bubble3D val="0"/>
            <c:spPr>
              <a:solidFill>
                <a:schemeClr val="accent3"/>
              </a:solidFill>
              <a:ln>
                <a:solidFill>
                  <a:sysClr val="windowText" lastClr="000000"/>
                </a:solidFill>
              </a:ln>
              <a:effectLst/>
            </c:spPr>
            <c:extLst>
              <c:ext xmlns:c16="http://schemas.microsoft.com/office/drawing/2014/chart" uri="{C3380CC4-5D6E-409C-BE32-E72D297353CC}">
                <c16:uniqueId val="{00000017-2E34-4E24-9308-70AAF212CD79}"/>
              </c:ext>
            </c:extLst>
          </c:dPt>
          <c:dPt>
            <c:idx val="3"/>
            <c:bubble3D val="0"/>
            <c:spPr>
              <a:solidFill>
                <a:schemeClr val="accent4"/>
              </a:solidFill>
              <a:ln>
                <a:solidFill>
                  <a:sysClr val="windowText" lastClr="000000"/>
                </a:solidFill>
              </a:ln>
              <a:effectLst/>
            </c:spPr>
            <c:extLst>
              <c:ext xmlns:c16="http://schemas.microsoft.com/office/drawing/2014/chart" uri="{C3380CC4-5D6E-409C-BE32-E72D297353CC}">
                <c16:uniqueId val="{00000019-2E34-4E24-9308-70AAF212CD79}"/>
              </c:ext>
            </c:extLst>
          </c:dPt>
          <c:dPt>
            <c:idx val="4"/>
            <c:bubble3D val="0"/>
            <c:spPr>
              <a:solidFill>
                <a:schemeClr val="accent5"/>
              </a:solidFill>
              <a:ln>
                <a:solidFill>
                  <a:sysClr val="windowText" lastClr="000000"/>
                </a:solidFill>
              </a:ln>
              <a:effectLst/>
            </c:spPr>
            <c:extLst>
              <c:ext xmlns:c16="http://schemas.microsoft.com/office/drawing/2014/chart" uri="{C3380CC4-5D6E-409C-BE32-E72D297353CC}">
                <c16:uniqueId val="{0000001B-2E34-4E24-9308-70AAF212CD79}"/>
              </c:ext>
            </c:extLst>
          </c:dPt>
          <c:dPt>
            <c:idx val="5"/>
            <c:bubble3D val="0"/>
            <c:spPr>
              <a:solidFill>
                <a:schemeClr val="accent6"/>
              </a:solidFill>
              <a:ln>
                <a:solidFill>
                  <a:sysClr val="windowText" lastClr="000000"/>
                </a:solidFill>
              </a:ln>
              <a:effectLst/>
            </c:spPr>
            <c:extLst>
              <c:ext xmlns:c16="http://schemas.microsoft.com/office/drawing/2014/chart" uri="{C3380CC4-5D6E-409C-BE32-E72D297353CC}">
                <c16:uniqueId val="{0000001D-2E34-4E24-9308-70AAF212CD79}"/>
              </c:ext>
            </c:extLst>
          </c:dPt>
          <c:dPt>
            <c:idx val="6"/>
            <c:bubble3D val="0"/>
            <c:spPr>
              <a:solidFill>
                <a:schemeClr val="accent1">
                  <a:lumMod val="60000"/>
                </a:schemeClr>
              </a:solidFill>
              <a:ln>
                <a:solidFill>
                  <a:sysClr val="windowText" lastClr="000000"/>
                </a:solidFill>
              </a:ln>
              <a:effectLst/>
            </c:spPr>
            <c:extLst>
              <c:ext xmlns:c16="http://schemas.microsoft.com/office/drawing/2014/chart" uri="{C3380CC4-5D6E-409C-BE32-E72D297353CC}">
                <c16:uniqueId val="{00000020-2E34-4E24-9308-70AAF212CD79}"/>
              </c:ext>
            </c:extLst>
          </c:dPt>
          <c:dPt>
            <c:idx val="7"/>
            <c:bubble3D val="0"/>
            <c:spPr>
              <a:solidFill>
                <a:schemeClr val="accent2">
                  <a:lumMod val="60000"/>
                </a:schemeClr>
              </a:solidFill>
              <a:ln>
                <a:solidFill>
                  <a:sysClr val="windowText" lastClr="000000"/>
                </a:solidFill>
              </a:ln>
              <a:effectLst/>
            </c:spPr>
            <c:extLst>
              <c:ext xmlns:c16="http://schemas.microsoft.com/office/drawing/2014/chart" uri="{C3380CC4-5D6E-409C-BE32-E72D297353CC}">
                <c16:uniqueId val="{0000001F-2E34-4E24-9308-70AAF212CD79}"/>
              </c:ext>
            </c:extLst>
          </c:dPt>
          <c:dLbls>
            <c:dLbl>
              <c:idx val="0"/>
              <c:layout>
                <c:manualLayout>
                  <c:x val="0.28172515173310114"/>
                  <c:y val="-8.1180936140576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485166142240596"/>
                      <c:h val="0.10733974842318411"/>
                    </c:manualLayout>
                  </c15:layout>
                </c:ext>
                <c:ext xmlns:c16="http://schemas.microsoft.com/office/drawing/2014/chart" uri="{C3380CC4-5D6E-409C-BE32-E72D297353CC}">
                  <c16:uniqueId val="{00000013-2E34-4E24-9308-70AAF212CD79}"/>
                </c:ext>
              </c:extLst>
            </c:dLbl>
            <c:dLbl>
              <c:idx val="1"/>
              <c:layout>
                <c:manualLayout>
                  <c:x val="0.16789307812120127"/>
                  <c:y val="7.1076150120864988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207476136942092"/>
                      <c:h val="0.12510803145640198"/>
                    </c:manualLayout>
                  </c15:layout>
                </c:ext>
                <c:ext xmlns:c16="http://schemas.microsoft.com/office/drawing/2014/chart" uri="{C3380CC4-5D6E-409C-BE32-E72D297353CC}">
                  <c16:uniqueId val="{00000015-2E34-4E24-9308-70AAF212CD79}"/>
                </c:ext>
              </c:extLst>
            </c:dLbl>
            <c:dLbl>
              <c:idx val="2"/>
              <c:layout>
                <c:manualLayout>
                  <c:x val="-0.13121728128750976"/>
                  <c:y val="9.2466319535412275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8713311286896975"/>
                      <c:h val="0.10744074688321141"/>
                    </c:manualLayout>
                  </c15:layout>
                </c:ext>
                <c:ext xmlns:c16="http://schemas.microsoft.com/office/drawing/2014/chart" uri="{C3380CC4-5D6E-409C-BE32-E72D297353CC}">
                  <c16:uniqueId val="{00000017-2E34-4E24-9308-70AAF212CD79}"/>
                </c:ext>
              </c:extLst>
            </c:dLbl>
            <c:dLbl>
              <c:idx val="3"/>
              <c:layout>
                <c:manualLayout>
                  <c:x val="-0.13910571756184084"/>
                  <c:y val="0.19833950493118646"/>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0761206816105569"/>
                      <c:h val="0.13038079187145973"/>
                    </c:manualLayout>
                  </c15:layout>
                </c:ext>
                <c:ext xmlns:c16="http://schemas.microsoft.com/office/drawing/2014/chart" uri="{C3380CC4-5D6E-409C-BE32-E72D297353CC}">
                  <c16:uniqueId val="{00000019-2E34-4E24-9308-70AAF212CD79}"/>
                </c:ext>
              </c:extLst>
            </c:dLbl>
            <c:dLbl>
              <c:idx val="4"/>
              <c:layout>
                <c:manualLayout>
                  <c:x val="-0.22123847197930513"/>
                  <c:y val="4.0505222886138323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207476136942092"/>
                      <c:h val="7.5356377057078108E-2"/>
                    </c:manualLayout>
                  </c15:layout>
                </c:ext>
                <c:ext xmlns:c16="http://schemas.microsoft.com/office/drawing/2014/chart" uri="{C3380CC4-5D6E-409C-BE32-E72D297353CC}">
                  <c16:uniqueId val="{0000001B-2E34-4E24-9308-70AAF212CD79}"/>
                </c:ext>
              </c:extLst>
            </c:dLbl>
            <c:dLbl>
              <c:idx val="5"/>
              <c:layout>
                <c:manualLayout>
                  <c:x val="-0.27065221352816005"/>
                  <c:y val="-3.553041116448064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3917041905984779"/>
                      <c:h val="0.11041834731974692"/>
                    </c:manualLayout>
                  </c15:layout>
                </c:ext>
                <c:ext xmlns:c16="http://schemas.microsoft.com/office/drawing/2014/chart" uri="{C3380CC4-5D6E-409C-BE32-E72D297353CC}">
                  <c16:uniqueId val="{0000001D-2E34-4E24-9308-70AAF212CD79}"/>
                </c:ext>
              </c:extLst>
            </c:dLbl>
            <c:dLbl>
              <c:idx val="6"/>
              <c:layout>
                <c:manualLayout>
                  <c:x val="-0.18780906429738903"/>
                  <c:y val="-0.176364049678081"/>
                </c:manualLayout>
              </c:layout>
              <c:numFmt formatCode="0.0%" sourceLinked="0"/>
              <c:spPr>
                <a:noFill/>
                <a:ln>
                  <a:noFill/>
                </a:ln>
                <a:effectLst/>
              </c:spPr>
              <c:txPr>
                <a:bodyPr rot="0" spcFirstLastPara="1" vertOverflow="overflow" horzOverflow="overflow" vert="horz" wrap="square" lIns="0" tIns="0" rIns="0" bIns="0" anchor="t"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5897905001139434"/>
                      <c:h val="0.10723794840570919"/>
                    </c:manualLayout>
                  </c15:layout>
                </c:ext>
                <c:ext xmlns:c16="http://schemas.microsoft.com/office/drawing/2014/chart" uri="{C3380CC4-5D6E-409C-BE32-E72D297353CC}">
                  <c16:uniqueId val="{00000020-2E34-4E24-9308-70AAF212CD79}"/>
                </c:ext>
              </c:extLst>
            </c:dLbl>
            <c:dLbl>
              <c:idx val="7"/>
              <c:layout>
                <c:manualLayout>
                  <c:x val="2.0212135486147104E-2"/>
                  <c:y val="-0.16357723816806652"/>
                </c:manualLayout>
              </c:layout>
              <c:numFmt formatCode="0.0%" sourceLinked="0"/>
              <c:spPr>
                <a:noFill/>
                <a:ln>
                  <a:noFill/>
                </a:ln>
                <a:effectLst/>
              </c:spPr>
              <c:txPr>
                <a:bodyPr rot="0" spcFirstLastPara="1" vertOverflow="overflow" horzOverflow="overflow" vert="horz" wrap="square" lIns="0" tIns="0" rIns="0" bIns="0" anchor="t"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975579640114689"/>
                      <c:h val="0.15349156488030291"/>
                    </c:manualLayout>
                  </c15:layout>
                </c:ext>
                <c:ext xmlns:c16="http://schemas.microsoft.com/office/drawing/2014/chart" uri="{C3380CC4-5D6E-409C-BE32-E72D297353CC}">
                  <c16:uniqueId val="{0000001F-2E34-4E24-9308-70AAF212CD79}"/>
                </c:ext>
              </c:extLst>
            </c:dLbl>
            <c:dLbl>
              <c:idx val="8"/>
              <c:delete val="1"/>
              <c:extLst>
                <c:ext xmlns:c15="http://schemas.microsoft.com/office/drawing/2012/chart" uri="{CE6537A1-D6FC-4f65-9D91-7224C49458BB}"/>
                <c:ext xmlns:c16="http://schemas.microsoft.com/office/drawing/2014/chart" uri="{C3380CC4-5D6E-409C-BE32-E72D297353CC}">
                  <c16:uniqueId val="{00000021-2E34-4E24-9308-70AAF212CD79}"/>
                </c:ext>
              </c:extLst>
            </c:dLbl>
            <c:numFmt formatCode="0.0%" sourceLinked="0"/>
            <c:spPr>
              <a:noFill/>
              <a:ln>
                <a:noFill/>
              </a:ln>
              <a:effectLst/>
            </c:spPr>
            <c:txPr>
              <a:bodyPr rot="0" spcFirstLastPara="1" vertOverflow="overflow" horzOverflow="overflow" vert="horz" wrap="square" lIns="0" tIns="0" rIns="0" bIns="0" anchor="ctr" anchorCtr="1">
                <a:no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bg1">
                      <a:lumMod val="50000"/>
                    </a:schemeClr>
                  </a:solidFill>
                  <a:prstDash val="solid"/>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'リンク切公表時非表示（グラフの添え物）'!$W$26:$W$34</c:f>
              <c:strCache>
                <c:ptCount val="9"/>
                <c:pt idx="0">
                  <c:v>エネルギー転換部門
（発電所、製油所等）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'4.CO2-Share'!$E$19:$E$26</c:f>
              <c:numCache>
                <c:formatCode>0.0%</c:formatCode>
                <c:ptCount val="8"/>
                <c:pt idx="0">
                  <c:v>7.577211058764545E-2</c:v>
                </c:pt>
                <c:pt idx="1">
                  <c:v>0.36114185344006455</c:v>
                </c:pt>
                <c:pt idx="2">
                  <c:v>0.18896488362224542</c:v>
                </c:pt>
                <c:pt idx="3">
                  <c:v>0.17032756095950782</c:v>
                </c:pt>
                <c:pt idx="4">
                  <c:v>0.13182359781472736</c:v>
                </c:pt>
                <c:pt idx="5">
                  <c:v>4.3657565094362909E-2</c:v>
                </c:pt>
                <c:pt idx="6">
                  <c:v>2.4737623383181039E-2</c:v>
                </c:pt>
                <c:pt idx="7">
                  <c:v>3.574805098265469E-3</c:v>
                </c:pt>
              </c:numCache>
            </c:numRef>
          </c:val>
          <c:extLst>
            <c:ext xmlns:c16="http://schemas.microsoft.com/office/drawing/2014/chart" uri="{C3380CC4-5D6E-409C-BE32-E72D297353CC}">
              <c16:uniqueId val="{00000022-2E34-4E24-9308-70AAF212CD79}"/>
            </c:ext>
          </c:extLst>
        </c:ser>
        <c:dLbls>
          <c:showLegendKey val="0"/>
          <c:showVal val="0"/>
          <c:showCatName val="0"/>
          <c:showSerName val="0"/>
          <c:showPercent val="0"/>
          <c:showBubbleSize val="0"/>
          <c:showLeaderLines val="0"/>
        </c:dLbls>
        <c:firstSliceAng val="0"/>
        <c:holeSize val="25"/>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6">
  <a:schemeClr val="accent3"/>
</cs:colorStyle>
</file>

<file path=xl/charts/colors13.xml><?xml version="1.0" encoding="utf-8"?>
<cs:colorStyle xmlns:cs="http://schemas.microsoft.com/office/drawing/2012/chartStyle" xmlns:a="http://schemas.openxmlformats.org/drawingml/2006/main" meth="withinLinear" id="16">
  <a:schemeClr val="accent3"/>
</cs:colorStyle>
</file>

<file path=xl/charts/colors14.xml><?xml version="1.0" encoding="utf-8"?>
<cs:colorStyle xmlns:cs="http://schemas.microsoft.com/office/drawing/2012/chartStyle" xmlns:a="http://schemas.openxmlformats.org/drawingml/2006/main" meth="withinLinear" id="16">
  <a:schemeClr val="accent3"/>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16.xml><?xml version="1.0" encoding="utf-8"?>
<cs:colorStyle xmlns:cs="http://schemas.microsoft.com/office/drawing/2012/chartStyle" xmlns:a="http://schemas.openxmlformats.org/drawingml/2006/main" meth="withinLinear" id="18">
  <a:schemeClr val="accent5"/>
</cs:colorStyle>
</file>

<file path=xl/charts/colors17.xml><?xml version="1.0" encoding="utf-8"?>
<cs:colorStyle xmlns:cs="http://schemas.microsoft.com/office/drawing/2012/chartStyle" xmlns:a="http://schemas.openxmlformats.org/drawingml/2006/main" meth="withinLinear" id="18">
  <a:schemeClr val="accent5"/>
</cs:colorStyle>
</file>

<file path=xl/charts/colors18.xml><?xml version="1.0" encoding="utf-8"?>
<cs:colorStyle xmlns:cs="http://schemas.microsoft.com/office/drawing/2012/chartStyle" xmlns:a="http://schemas.openxmlformats.org/drawingml/2006/main" meth="withinLinear" id="15">
  <a:schemeClr val="accent2"/>
</cs:colorStyle>
</file>

<file path=xl/charts/colors19.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withinLinear" id="15">
  <a:schemeClr val="accent2"/>
</cs:colorStyle>
</file>

<file path=xl/charts/colors21.xml><?xml version="1.0" encoding="utf-8"?>
<cs:colorStyle xmlns:cs="http://schemas.microsoft.com/office/drawing/2012/chartStyle" xmlns:a="http://schemas.openxmlformats.org/drawingml/2006/main" meth="withinLinear" id="17">
  <a:schemeClr val="accent4"/>
</cs:colorStyle>
</file>

<file path=xl/charts/colors22.xml><?xml version="1.0" encoding="utf-8"?>
<cs:colorStyle xmlns:cs="http://schemas.microsoft.com/office/drawing/2012/chartStyle" xmlns:a="http://schemas.openxmlformats.org/drawingml/2006/main" meth="withinLinear" id="17">
  <a:schemeClr val="accent4"/>
</cs:colorStyle>
</file>

<file path=xl/charts/colors23.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58</xdr:col>
      <xdr:colOff>139981</xdr:colOff>
      <xdr:row>20</xdr:row>
      <xdr:rowOff>200398</xdr:rowOff>
    </xdr:from>
    <xdr:to>
      <xdr:col>68</xdr:col>
      <xdr:colOff>733786</xdr:colOff>
      <xdr:row>40</xdr:row>
      <xdr:rowOff>0</xdr:rowOff>
    </xdr:to>
    <xdr:graphicFrame macro="">
      <xdr:nvGraphicFramePr>
        <xdr:cNvPr id="21" name="グラフ 20">
          <a:extLst>
            <a:ext uri="{FF2B5EF4-FFF2-40B4-BE49-F238E27FC236}">
              <a16:creationId xmlns:a16="http://schemas.microsoft.com/office/drawing/2014/main" id="{0018258E-6212-488B-81F5-0744A5742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547688</xdr:colOff>
      <xdr:row>40</xdr:row>
      <xdr:rowOff>238125</xdr:rowOff>
    </xdr:from>
    <xdr:to>
      <xdr:col>68</xdr:col>
      <xdr:colOff>792001</xdr:colOff>
      <xdr:row>58</xdr:row>
      <xdr:rowOff>131651</xdr:rowOff>
    </xdr:to>
    <xdr:graphicFrame macro="">
      <xdr:nvGraphicFramePr>
        <xdr:cNvPr id="26" name="グラフ 25">
          <a:extLst>
            <a:ext uri="{FF2B5EF4-FFF2-40B4-BE49-F238E27FC236}">
              <a16:creationId xmlns:a16="http://schemas.microsoft.com/office/drawing/2014/main" id="{E915D10C-4E5A-4562-8912-CF0147088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57</xdr:col>
      <xdr:colOff>448234</xdr:colOff>
      <xdr:row>3</xdr:row>
      <xdr:rowOff>201707</xdr:rowOff>
    </xdr:from>
    <xdr:to>
      <xdr:col>68</xdr:col>
      <xdr:colOff>545011</xdr:colOff>
      <xdr:row>16</xdr:row>
      <xdr:rowOff>61963</xdr:rowOff>
    </xdr:to>
    <xdr:graphicFrame macro="">
      <xdr:nvGraphicFramePr>
        <xdr:cNvPr id="9" name="Chart 2">
          <a:extLst>
            <a:ext uri="{FF2B5EF4-FFF2-40B4-BE49-F238E27FC236}">
              <a16:creationId xmlns:a16="http://schemas.microsoft.com/office/drawing/2014/main" id="{C73D3F6C-A0A1-4E95-8AA9-8553F9D50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157956</xdr:colOff>
      <xdr:row>0</xdr:row>
      <xdr:rowOff>285750</xdr:rowOff>
    </xdr:from>
    <xdr:to>
      <xdr:col>16</xdr:col>
      <xdr:colOff>561045</xdr:colOff>
      <xdr:row>21</xdr:row>
      <xdr:rowOff>49708</xdr:rowOff>
    </xdr:to>
    <xdr:graphicFrame macro="">
      <xdr:nvGraphicFramePr>
        <xdr:cNvPr id="8" name="Chart 1">
          <a:extLst>
            <a:ext uri="{FF2B5EF4-FFF2-40B4-BE49-F238E27FC236}">
              <a16:creationId xmlns:a16="http://schemas.microsoft.com/office/drawing/2014/main" id="{A690B295-F5D3-4889-A54A-4C6D7FC65C0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308488</xdr:colOff>
      <xdr:row>27</xdr:row>
      <xdr:rowOff>71993</xdr:rowOff>
    </xdr:from>
    <xdr:to>
      <xdr:col>17</xdr:col>
      <xdr:colOff>309810</xdr:colOff>
      <xdr:row>56</xdr:row>
      <xdr:rowOff>138967</xdr:rowOff>
    </xdr:to>
    <xdr:graphicFrame macro="">
      <xdr:nvGraphicFramePr>
        <xdr:cNvPr id="11" name="Chart 1">
          <a:extLst>
            <a:ext uri="{FF2B5EF4-FFF2-40B4-BE49-F238E27FC236}">
              <a16:creationId xmlns:a16="http://schemas.microsoft.com/office/drawing/2014/main" id="{32327682-4761-4469-9428-CCC4AA6191A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52820</xdr:colOff>
      <xdr:row>23</xdr:row>
      <xdr:rowOff>16576</xdr:rowOff>
    </xdr:from>
    <xdr:to>
      <xdr:col>14</xdr:col>
      <xdr:colOff>72138</xdr:colOff>
      <xdr:row>26</xdr:row>
      <xdr:rowOff>130088</xdr:rowOff>
    </xdr:to>
    <xdr:sp macro="" textlink="">
      <xdr:nvSpPr>
        <xdr:cNvPr id="13" name="矢印: 下 12">
          <a:extLst>
            <a:ext uri="{FF2B5EF4-FFF2-40B4-BE49-F238E27FC236}">
              <a16:creationId xmlns:a16="http://schemas.microsoft.com/office/drawing/2014/main" id="{FAA1D6E7-EA65-4239-929D-07EB60AB5463}"/>
            </a:ext>
          </a:extLst>
        </xdr:cNvPr>
        <xdr:cNvSpPr/>
      </xdr:nvSpPr>
      <xdr:spPr bwMode="auto">
        <a:xfrm flipV="1">
          <a:off x="10070879" y="5417811"/>
          <a:ext cx="702877" cy="685012"/>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9</xdr:col>
      <xdr:colOff>413636</xdr:colOff>
      <xdr:row>55</xdr:row>
      <xdr:rowOff>79235</xdr:rowOff>
    </xdr:from>
    <xdr:to>
      <xdr:col>17</xdr:col>
      <xdr:colOff>60586</xdr:colOff>
      <xdr:row>77</xdr:row>
      <xdr:rowOff>10873</xdr:rowOff>
    </xdr:to>
    <xdr:graphicFrame macro="">
      <xdr:nvGraphicFramePr>
        <xdr:cNvPr id="14" name="Chart 1">
          <a:extLst>
            <a:ext uri="{FF2B5EF4-FFF2-40B4-BE49-F238E27FC236}">
              <a16:creationId xmlns:a16="http://schemas.microsoft.com/office/drawing/2014/main" id="{39BAF1EA-5A77-42CB-991C-58D7231BA9E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0.69523</cdr:x>
      <cdr:y>0.80456</cdr:y>
    </cdr:from>
    <cdr:to>
      <cdr:x>0.97391</cdr:x>
      <cdr:y>0.85142</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3606853" y="3849171"/>
          <a:ext cx="1445792" cy="224168"/>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1000" baseline="0"/>
            <a:t>[  ] </a:t>
          </a:r>
          <a:r>
            <a:rPr lang="ja-JP" altLang="en-US" sz="1000"/>
            <a:t>：電気・熱配分前</a:t>
          </a:r>
        </a:p>
      </cdr:txBody>
    </cdr:sp>
  </cdr:relSizeAnchor>
  <cdr:relSizeAnchor xmlns:cdr="http://schemas.openxmlformats.org/drawingml/2006/chartDrawing">
    <cdr:from>
      <cdr:x>0.47208</cdr:x>
      <cdr:y>0.33279</cdr:y>
    </cdr:from>
    <cdr:to>
      <cdr:x>0.67458</cdr:x>
      <cdr:y>0.3867</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2477916" y="1590236"/>
          <a:ext cx="1062909" cy="2576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b="0">
              <a:solidFill>
                <a:schemeClr val="bg1"/>
              </a:solidFill>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0.46509</cdr:x>
      <cdr:y>0.2575</cdr:y>
    </cdr:from>
    <cdr:to>
      <cdr:x>0.67292</cdr:x>
      <cdr:y>0.33299</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2524124" y="1275643"/>
          <a:ext cx="1127909" cy="3739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solidFill>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0.41443</cdr:x>
      <cdr:y>0.40662</cdr:y>
    </cdr:from>
    <cdr:to>
      <cdr:x>0.72918</cdr:x>
      <cdr:y>0.48836</cdr:y>
    </cdr:to>
    <cdr:sp macro="" textlink="">
      <cdr:nvSpPr>
        <cdr:cNvPr id="22" name="テキスト ボックス 2">
          <a:extLst xmlns:a="http://schemas.openxmlformats.org/drawingml/2006/main">
            <a:ext uri="{FF2B5EF4-FFF2-40B4-BE49-F238E27FC236}">
              <a16:creationId xmlns:a16="http://schemas.microsoft.com/office/drawing/2014/main" id="{0E85A9E2-C1DB-4F94-8407-FB28EA390659}"/>
            </a:ext>
          </a:extLst>
        </cdr:cNvPr>
        <cdr:cNvSpPr txBox="1"/>
      </cdr:nvSpPr>
      <cdr:spPr>
        <a:xfrm xmlns:a="http://schemas.openxmlformats.org/drawingml/2006/main">
          <a:off x="2150063" y="1945357"/>
          <a:ext cx="1632923" cy="39107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solidFill>
                <a:schemeClr val="tx1"/>
              </a:solidFill>
              <a:effectLst/>
              <a:latin typeface="Calibri" panose="020F0502020204030204" pitchFamily="34" charset="0"/>
              <a:ea typeface="+mn-ea"/>
              <a:cs typeface="Calibri" panose="020F0502020204030204" pitchFamily="34" charset="0"/>
            </a:rPr>
            <a:t>CO</a:t>
          </a:r>
          <a:r>
            <a:rPr kumimoji="1" lang="en-US" altLang="ja-JP" sz="1400" b="1" baseline="-25000">
              <a:solidFill>
                <a:schemeClr val="tx1"/>
              </a:solidFill>
              <a:effectLst/>
              <a:latin typeface="Calibri" panose="020F0502020204030204" pitchFamily="34" charset="0"/>
              <a:ea typeface="+mn-ea"/>
              <a:cs typeface="Calibri" panose="020F0502020204030204" pitchFamily="34" charset="0"/>
            </a:rPr>
            <a:t>2</a:t>
          </a:r>
          <a:r>
            <a:rPr kumimoji="1" lang="en-US" altLang="ja-JP" sz="1400">
              <a:solidFill>
                <a:schemeClr val="tx1"/>
              </a:solidFill>
              <a:effectLst/>
              <a:latin typeface="Calibri" panose="020F0502020204030204" pitchFamily="34" charset="0"/>
              <a:ea typeface="+mn-ea"/>
              <a:cs typeface="Calibri" panose="020F0502020204030204" pitchFamily="34" charset="0"/>
            </a:rPr>
            <a:t> </a:t>
          </a:r>
          <a:endParaRPr kumimoji="1" lang="en-US" altLang="ja-JP" sz="1400" baseline="0">
            <a:solidFill>
              <a:schemeClr val="tx1"/>
            </a:solidFill>
            <a:effectLst/>
            <a:latin typeface="Calibri" panose="020F0502020204030204" pitchFamily="34" charset="0"/>
            <a:ea typeface="+mn-ea"/>
            <a:cs typeface="Calibri" panose="020F0502020204030204" pitchFamily="34" charset="0"/>
          </a:endParaRPr>
        </a:p>
        <a:p xmlns:a="http://schemas.openxmlformats.org/drawingml/2006/main">
          <a:pPr algn="ctr"/>
          <a:r>
            <a:rPr kumimoji="1" lang="ja-JP" altLang="en-US" sz="1300" b="1">
              <a:solidFill>
                <a:schemeClr val="tx1"/>
              </a:solidFill>
              <a:effectLst/>
              <a:latin typeface="+mn-ea"/>
              <a:ea typeface="+mn-ea"/>
              <a:cs typeface="+mn-cs"/>
            </a:rPr>
            <a:t>総</a:t>
          </a:r>
          <a:r>
            <a:rPr kumimoji="1" lang="ja-JP" altLang="ja-JP" sz="1300" b="1">
              <a:solidFill>
                <a:schemeClr val="tx1"/>
              </a:solidFill>
              <a:effectLst/>
              <a:latin typeface="+mn-ea"/>
              <a:ea typeface="+mn-ea"/>
              <a:cs typeface="+mn-cs"/>
            </a:rPr>
            <a:t>排出量</a:t>
          </a:r>
          <a:endParaRPr lang="ja-JP" altLang="ja-JP" sz="1300" b="1">
            <a:effectLst/>
            <a:latin typeface="+mn-ea"/>
            <a:ea typeface="+mn-ea"/>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87086" name="Line 14">
          <a:extLst xmlns:a="http://schemas.openxmlformats.org/drawingml/2006/main">
            <a:ext uri="{FF2B5EF4-FFF2-40B4-BE49-F238E27FC236}">
              <a16:creationId xmlns:a16="http://schemas.microsoft.com/office/drawing/2014/main" id="{E4154A7B-51EC-4B40-8258-520ECB49E207}"/>
            </a:ext>
          </a:extLst>
        </cdr:cNvPr>
        <cdr:cNvSpPr>
          <a:spLocks xmlns:a="http://schemas.openxmlformats.org/drawingml/2006/main" noChangeShapeType="1"/>
        </cdr:cNvSpPr>
      </cdr:nvSpPr>
      <cdr:spPr bwMode="auto">
        <a:xfrm xmlns:a="http://schemas.openxmlformats.org/drawingml/2006/main" flipH="1" flipV="1">
          <a:off x="-8561522" y="-6404908"/>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0.66938</cdr:x>
      <cdr:y>0.76072</cdr:y>
    </cdr:from>
    <cdr:to>
      <cdr:x>0.92107</cdr:x>
      <cdr:y>0.80539</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3661369" y="3784697"/>
          <a:ext cx="1376692" cy="222250"/>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1000" baseline="0">
              <a:effectLst/>
              <a:latin typeface="Calibri"/>
              <a:ea typeface="+mn-ea"/>
              <a:cs typeface="+mn-cs"/>
            </a:rPr>
            <a:t>[  ] </a:t>
          </a:r>
          <a:r>
            <a:rPr lang="en-US" altLang="ja-JP" sz="1000" baseline="0"/>
            <a:t> </a:t>
          </a:r>
          <a:r>
            <a:rPr lang="ja-JP" altLang="en-US" sz="1000"/>
            <a:t>：電気・熱配分前</a:t>
          </a:r>
        </a:p>
      </cdr:txBody>
    </cdr:sp>
  </cdr:relSizeAnchor>
  <cdr:relSizeAnchor xmlns:cdr="http://schemas.openxmlformats.org/drawingml/2006/chartDrawing">
    <cdr:from>
      <cdr:x>0.39803</cdr:x>
      <cdr:y>0.29103</cdr:y>
    </cdr:from>
    <cdr:to>
      <cdr:x>0.63952</cdr:x>
      <cdr:y>0.35486</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1605302" y="1036665"/>
          <a:ext cx="973952" cy="2273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solidFill>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0.39201</cdr:x>
      <cdr:y>0.22177</cdr:y>
    </cdr:from>
    <cdr:to>
      <cdr:x>0.63375</cdr:x>
      <cdr:y>0.2653</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2166513" y="1056671"/>
          <a:ext cx="1336004" cy="2074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solidFill>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0.42884</cdr:x>
      <cdr:y>0.36172</cdr:y>
    </cdr:from>
    <cdr:to>
      <cdr:x>0.58499</cdr:x>
      <cdr:y>0.4674</cdr:y>
    </cdr:to>
    <cdr:sp macro="" textlink="">
      <cdr:nvSpPr>
        <cdr:cNvPr id="22" name="テキスト ボックス 2">
          <a:extLst xmlns:a="http://schemas.openxmlformats.org/drawingml/2006/main">
            <a:ext uri="{FF2B5EF4-FFF2-40B4-BE49-F238E27FC236}">
              <a16:creationId xmlns:a16="http://schemas.microsoft.com/office/drawing/2014/main" id="{0E85A9E2-C1DB-4F94-8407-FB28EA390659}"/>
            </a:ext>
          </a:extLst>
        </cdr:cNvPr>
        <cdr:cNvSpPr txBox="1"/>
      </cdr:nvSpPr>
      <cdr:spPr>
        <a:xfrm xmlns:a="http://schemas.openxmlformats.org/drawingml/2006/main">
          <a:off x="2345679" y="1799606"/>
          <a:ext cx="854080" cy="52578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solidFill>
                <a:schemeClr val="tx1"/>
              </a:solidFill>
              <a:effectLst/>
              <a:latin typeface="Calibri" panose="020F0502020204030204" pitchFamily="34" charset="0"/>
              <a:ea typeface="+mn-ea"/>
              <a:cs typeface="Calibri" panose="020F0502020204030204" pitchFamily="34" charset="0"/>
            </a:rPr>
            <a:t>CO</a:t>
          </a:r>
          <a:r>
            <a:rPr kumimoji="1" lang="en-US" altLang="ja-JP" sz="1400" b="1" baseline="-25000">
              <a:solidFill>
                <a:schemeClr val="tx1"/>
              </a:solidFill>
              <a:effectLst/>
              <a:latin typeface="Calibri" panose="020F0502020204030204" pitchFamily="34" charset="0"/>
              <a:ea typeface="+mn-ea"/>
              <a:cs typeface="Calibri" panose="020F0502020204030204" pitchFamily="34" charset="0"/>
            </a:rPr>
            <a:t>2</a:t>
          </a:r>
          <a:endParaRPr kumimoji="1" lang="en-US" altLang="ja-JP" sz="1400" b="0" baseline="0">
            <a:solidFill>
              <a:schemeClr val="tx1"/>
            </a:solidFill>
            <a:effectLst/>
            <a:latin typeface="Calibri" panose="020F0502020204030204" pitchFamily="34" charset="0"/>
            <a:ea typeface="+mn-ea"/>
            <a:cs typeface="Calibri" panose="020F0502020204030204" pitchFamily="34" charset="0"/>
          </a:endParaRPr>
        </a:p>
        <a:p xmlns:a="http://schemas.openxmlformats.org/drawingml/2006/main">
          <a:pPr algn="ctr"/>
          <a:r>
            <a:rPr kumimoji="1" lang="ja-JP" altLang="en-US" sz="1300" b="1">
              <a:solidFill>
                <a:schemeClr val="tx1"/>
              </a:solidFill>
              <a:effectLst/>
              <a:latin typeface="+mn-ea"/>
              <a:ea typeface="+mn-ea"/>
              <a:cs typeface="+mn-cs"/>
            </a:rPr>
            <a:t>総</a:t>
          </a:r>
          <a:r>
            <a:rPr kumimoji="1" lang="ja-JP" altLang="ja-JP" sz="1300" b="1">
              <a:solidFill>
                <a:schemeClr val="tx1"/>
              </a:solidFill>
              <a:effectLst/>
              <a:latin typeface="+mn-ea"/>
              <a:ea typeface="+mn-ea"/>
              <a:cs typeface="+mn-cs"/>
            </a:rPr>
            <a:t>排出量</a:t>
          </a:r>
          <a:endParaRPr lang="ja-JP" altLang="ja-JP" sz="1300">
            <a:effectLst/>
            <a:latin typeface="+mn-ea"/>
            <a:ea typeface="+mn-ea"/>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0.67801</cdr:x>
      <cdr:y>0.79659</cdr:y>
    </cdr:from>
    <cdr:to>
      <cdr:x>0.94368</cdr:x>
      <cdr:y>0.85388</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3468306" y="3480435"/>
          <a:ext cx="1359014" cy="250329"/>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1000" baseline="0">
              <a:effectLst/>
              <a:latin typeface="Calibri"/>
              <a:ea typeface="+mn-ea"/>
              <a:cs typeface="+mn-cs"/>
            </a:rPr>
            <a:t>[  ] </a:t>
          </a:r>
          <a:r>
            <a:rPr lang="en-US" altLang="ja-JP" sz="1000"/>
            <a:t> </a:t>
          </a:r>
          <a:r>
            <a:rPr lang="ja-JP" altLang="en-US" sz="1000"/>
            <a:t>：電気・熱配分前</a:t>
          </a:r>
        </a:p>
      </cdr:txBody>
    </cdr:sp>
  </cdr:relSizeAnchor>
  <cdr:relSizeAnchor xmlns:cdr="http://schemas.openxmlformats.org/drawingml/2006/chartDrawing">
    <cdr:from>
      <cdr:x>0.39033</cdr:x>
      <cdr:y>0.30219</cdr:y>
    </cdr:from>
    <cdr:to>
      <cdr:x>0.63182</cdr:x>
      <cdr:y>0.37356</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1653639" y="1091853"/>
          <a:ext cx="1023076" cy="2578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solidFill>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0.3957</cdr:x>
      <cdr:y>0.21558</cdr:y>
    </cdr:from>
    <cdr:to>
      <cdr:x>0.63744</cdr:x>
      <cdr:y>0.28458</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1676388" y="778923"/>
          <a:ext cx="1024136" cy="2493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solidFill>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0.42112</cdr:x>
      <cdr:y>0.37514</cdr:y>
    </cdr:from>
    <cdr:to>
      <cdr:x>0.61265</cdr:x>
      <cdr:y>0.49548</cdr:y>
    </cdr:to>
    <cdr:sp macro="" textlink="">
      <cdr:nvSpPr>
        <cdr:cNvPr id="5" name="テキスト ボックス 2">
          <a:extLst xmlns:a="http://schemas.openxmlformats.org/drawingml/2006/main">
            <a:ext uri="{FF2B5EF4-FFF2-40B4-BE49-F238E27FC236}">
              <a16:creationId xmlns:a16="http://schemas.microsoft.com/office/drawing/2014/main" id="{0B6CB55D-7E7F-4200-913A-1B288EE0E4E2}"/>
            </a:ext>
          </a:extLst>
        </cdr:cNvPr>
        <cdr:cNvSpPr txBox="1"/>
      </cdr:nvSpPr>
      <cdr:spPr>
        <a:xfrm xmlns:a="http://schemas.openxmlformats.org/drawingml/2006/main">
          <a:off x="2154206" y="1639071"/>
          <a:ext cx="979756" cy="52578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solidFill>
                <a:schemeClr val="tx1"/>
              </a:solidFill>
              <a:effectLst/>
              <a:latin typeface="Calibri" panose="020F0502020204030204" pitchFamily="34" charset="0"/>
              <a:ea typeface="+mn-ea"/>
              <a:cs typeface="Calibri" panose="020F0502020204030204" pitchFamily="34" charset="0"/>
            </a:rPr>
            <a:t>CO</a:t>
          </a:r>
          <a:r>
            <a:rPr kumimoji="1" lang="en-US" altLang="ja-JP" sz="1400" b="1" baseline="-25000">
              <a:solidFill>
                <a:schemeClr val="tx1"/>
              </a:solidFill>
              <a:effectLst/>
              <a:latin typeface="Calibri" panose="020F0502020204030204" pitchFamily="34" charset="0"/>
              <a:ea typeface="+mn-ea"/>
              <a:cs typeface="Calibri" panose="020F0502020204030204" pitchFamily="34" charset="0"/>
            </a:rPr>
            <a:t>2</a:t>
          </a:r>
          <a:endParaRPr lang="ja-JP" altLang="ja-JP" sz="1400">
            <a:effectLst/>
            <a:latin typeface="Calibri" panose="020F0502020204030204" pitchFamily="34" charset="0"/>
            <a:ea typeface="+mn-ea"/>
            <a:cs typeface="Calibri" panose="020F0502020204030204" pitchFamily="34" charset="0"/>
          </a:endParaRPr>
        </a:p>
        <a:p xmlns:a="http://schemas.openxmlformats.org/drawingml/2006/main">
          <a:pPr algn="ctr"/>
          <a:r>
            <a:rPr kumimoji="1" lang="ja-JP" altLang="en-US" sz="1300" b="1">
              <a:solidFill>
                <a:schemeClr val="tx1"/>
              </a:solidFill>
              <a:effectLst/>
              <a:latin typeface="+mn-ea"/>
              <a:ea typeface="+mn-ea"/>
              <a:cs typeface="+mn-cs"/>
            </a:rPr>
            <a:t>総</a:t>
          </a:r>
          <a:r>
            <a:rPr kumimoji="1" lang="ja-JP" altLang="ja-JP" sz="1300" b="1">
              <a:solidFill>
                <a:schemeClr val="tx1"/>
              </a:solidFill>
              <a:effectLst/>
              <a:latin typeface="+mn-ea"/>
              <a:ea typeface="+mn-ea"/>
              <a:cs typeface="+mn-cs"/>
            </a:rPr>
            <a:t>排出量</a:t>
          </a:r>
          <a:endParaRPr lang="ja-JP" altLang="ja-JP" sz="1300">
            <a:effectLst/>
            <a:latin typeface="+mn-ea"/>
            <a:ea typeface="+mn-ea"/>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57</xdr:col>
      <xdr:colOff>156182</xdr:colOff>
      <xdr:row>3</xdr:row>
      <xdr:rowOff>266840</xdr:rowOff>
    </xdr:from>
    <xdr:to>
      <xdr:col>66</xdr:col>
      <xdr:colOff>120124</xdr:colOff>
      <xdr:row>24</xdr:row>
      <xdr:rowOff>77947</xdr:rowOff>
    </xdr:to>
    <xdr:graphicFrame macro="">
      <xdr:nvGraphicFramePr>
        <xdr:cNvPr id="10" name="Chart 1">
          <a:extLst>
            <a:ext uri="{FF2B5EF4-FFF2-40B4-BE49-F238E27FC236}">
              <a16:creationId xmlns:a16="http://schemas.microsoft.com/office/drawing/2014/main" id="{F964E010-C22E-4688-8F00-ED98AA4F4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58</xdr:col>
      <xdr:colOff>535782</xdr:colOff>
      <xdr:row>27</xdr:row>
      <xdr:rowOff>130969</xdr:rowOff>
    </xdr:from>
    <xdr:to>
      <xdr:col>65</xdr:col>
      <xdr:colOff>145263</xdr:colOff>
      <xdr:row>48</xdr:row>
      <xdr:rowOff>103730</xdr:rowOff>
    </xdr:to>
    <xdr:graphicFrame macro="">
      <xdr:nvGraphicFramePr>
        <xdr:cNvPr id="11" name="Chart 1">
          <a:extLst>
            <a:ext uri="{FF2B5EF4-FFF2-40B4-BE49-F238E27FC236}">
              <a16:creationId xmlns:a16="http://schemas.microsoft.com/office/drawing/2014/main" id="{2D4B22EE-4AAC-44D4-9D26-C4C5F4EEA7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58</xdr:col>
      <xdr:colOff>500063</xdr:colOff>
      <xdr:row>52</xdr:row>
      <xdr:rowOff>160337</xdr:rowOff>
    </xdr:from>
    <xdr:to>
      <xdr:col>65</xdr:col>
      <xdr:colOff>112719</xdr:colOff>
      <xdr:row>73</xdr:row>
      <xdr:rowOff>145797</xdr:rowOff>
    </xdr:to>
    <xdr:graphicFrame macro="">
      <xdr:nvGraphicFramePr>
        <xdr:cNvPr id="13" name="Chart 1">
          <a:extLst>
            <a:ext uri="{FF2B5EF4-FFF2-40B4-BE49-F238E27FC236}">
              <a16:creationId xmlns:a16="http://schemas.microsoft.com/office/drawing/2014/main" id="{77673FD2-95AC-4FCE-9DE6-C633F5CFD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61</xdr:col>
      <xdr:colOff>598487</xdr:colOff>
      <xdr:row>22</xdr:row>
      <xdr:rowOff>148828</xdr:rowOff>
    </xdr:from>
    <xdr:to>
      <xdr:col>62</xdr:col>
      <xdr:colOff>551811</xdr:colOff>
      <xdr:row>26</xdr:row>
      <xdr:rowOff>114960</xdr:rowOff>
    </xdr:to>
    <xdr:sp macro="" textlink="">
      <xdr:nvSpPr>
        <xdr:cNvPr id="16" name="矢印: 下 15">
          <a:extLst>
            <a:ext uri="{FF2B5EF4-FFF2-40B4-BE49-F238E27FC236}">
              <a16:creationId xmlns:a16="http://schemas.microsoft.com/office/drawing/2014/main" id="{D61171DB-7F7B-4A8A-82BA-F9DFB74F10A0}"/>
            </a:ext>
          </a:extLst>
        </xdr:cNvPr>
        <xdr:cNvSpPr/>
      </xdr:nvSpPr>
      <xdr:spPr bwMode="auto">
        <a:xfrm flipV="1">
          <a:off x="22970331" y="4601766"/>
          <a:ext cx="631981" cy="680506"/>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5.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0.46897</cdr:x>
      <cdr:y>0.32785</cdr:y>
    </cdr:from>
    <cdr:to>
      <cdr:x>0.63726</cdr:x>
      <cdr:y>0.69371</cdr:y>
    </cdr:to>
    <cdr:sp macro="" textlink="">
      <cdr:nvSpPr>
        <cdr:cNvPr id="9" name="テキスト ボックス 2">
          <a:extLst xmlns:a="http://schemas.openxmlformats.org/drawingml/2006/main">
            <a:ext uri="{FF2B5EF4-FFF2-40B4-BE49-F238E27FC236}">
              <a16:creationId xmlns:a16="http://schemas.microsoft.com/office/drawing/2014/main" id="{F639B6DF-7460-46E9-9778-CDBC48DB7354}"/>
            </a:ext>
          </a:extLst>
        </cdr:cNvPr>
        <cdr:cNvSpPr txBox="1"/>
      </cdr:nvSpPr>
      <cdr:spPr>
        <a:xfrm xmlns:a="http://schemas.openxmlformats.org/drawingml/2006/main">
          <a:off x="2952291" y="1234921"/>
          <a:ext cx="1059430" cy="13781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mn-lt"/>
              <a:ea typeface="+mn-ea"/>
            </a:rPr>
            <a:t>CH</a:t>
          </a:r>
          <a:r>
            <a:rPr kumimoji="1" lang="en-US" altLang="ja-JP" sz="1400" b="1" baseline="-25000">
              <a:latin typeface="+mn-lt"/>
              <a:ea typeface="+mn-ea"/>
            </a:rPr>
            <a:t>4</a:t>
          </a:r>
        </a:p>
        <a:p xmlns:a="http://schemas.openxmlformats.org/drawingml/2006/main">
          <a:pPr algn="ctr"/>
          <a:r>
            <a:rPr kumimoji="1" lang="ja-JP" altLang="en-US" sz="1300" b="1">
              <a:latin typeface="+mn-ea"/>
              <a:ea typeface="+mn-ea"/>
            </a:rPr>
            <a:t>総排出量</a:t>
          </a:r>
          <a:endParaRPr kumimoji="1" lang="en-US" altLang="ja-JP" sz="1300" b="1">
            <a:latin typeface="+mn-ea"/>
            <a:ea typeface="+mn-ea"/>
          </a:endParaRPr>
        </a:p>
        <a:p xmlns:a="http://schemas.openxmlformats.org/drawingml/2006/main">
          <a:pPr algn="ctr"/>
          <a:endParaRPr kumimoji="1" lang="ja-JP" altLang="en-US" sz="1600" b="1">
            <a:latin typeface="+mn-lt"/>
            <a:ea typeface="+mn-ea"/>
          </a:endParaRPr>
        </a:p>
        <a:p xmlns:a="http://schemas.openxmlformats.org/drawingml/2006/main">
          <a:pPr algn="ctr"/>
          <a:endParaRPr kumimoji="1" lang="en-US" altLang="ja-JP" sz="1600">
            <a:latin typeface="+mn-lt"/>
            <a:ea typeface="+mn-ea"/>
          </a:endParaRPr>
        </a:p>
        <a:p xmlns:a="http://schemas.openxmlformats.org/drawingml/2006/main">
          <a:pPr algn="ctr"/>
          <a:r>
            <a:rPr kumimoji="1" lang="ja-JP" altLang="en-US" sz="1200">
              <a:latin typeface="+mn-lt"/>
              <a:ea typeface="+mn-ea"/>
            </a:rPr>
            <a:t>（</a:t>
          </a:r>
          <a:r>
            <a:rPr kumimoji="1" lang="en-US" altLang="ja-JP" sz="1200">
              <a:latin typeface="+mn-lt"/>
              <a:ea typeface="+mn-ea"/>
            </a:rPr>
            <a:t>CO</a:t>
          </a:r>
          <a:r>
            <a:rPr kumimoji="1" lang="en-US" altLang="ja-JP" sz="1200" baseline="-25000">
              <a:latin typeface="+mn-lt"/>
              <a:ea typeface="+mn-ea"/>
            </a:rPr>
            <a:t>2</a:t>
          </a:r>
          <a:r>
            <a:rPr kumimoji="1" lang="ja-JP" altLang="en-US" sz="1200">
              <a:latin typeface="+mn-lt"/>
              <a:ea typeface="+mn-ea"/>
            </a:rPr>
            <a:t>換算）</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0.41677</cdr:x>
      <cdr:y>0.32042</cdr:y>
    </cdr:from>
    <cdr:to>
      <cdr:x>0.68396</cdr:x>
      <cdr:y>0.65662</cdr:y>
    </cdr:to>
    <cdr:sp macro="" textlink="">
      <cdr:nvSpPr>
        <cdr:cNvPr id="4" name="テキスト ボックス 2">
          <a:extLst xmlns:a="http://schemas.openxmlformats.org/drawingml/2006/main">
            <a:ext uri="{FF2B5EF4-FFF2-40B4-BE49-F238E27FC236}">
              <a16:creationId xmlns:a16="http://schemas.microsoft.com/office/drawing/2014/main" id="{666582C3-6854-4C75-9803-9EFEA05ACD93}"/>
            </a:ext>
          </a:extLst>
        </cdr:cNvPr>
        <cdr:cNvSpPr txBox="1"/>
      </cdr:nvSpPr>
      <cdr:spPr>
        <a:xfrm xmlns:a="http://schemas.openxmlformats.org/drawingml/2006/main">
          <a:off x="1929512" y="1215673"/>
          <a:ext cx="1237046" cy="127553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Calibri" panose="020F0502020204030204" pitchFamily="34" charset="0"/>
              <a:ea typeface="+mn-ea"/>
              <a:cs typeface="Calibri" panose="020F0502020204030204" pitchFamily="34" charset="0"/>
            </a:rPr>
            <a:t>CH</a:t>
          </a:r>
          <a:r>
            <a:rPr kumimoji="1" lang="en-US" altLang="ja-JP" sz="1400" b="1" baseline="-25000">
              <a:latin typeface="Calibri" panose="020F0502020204030204" pitchFamily="34" charset="0"/>
              <a:ea typeface="+mn-ea"/>
              <a:cs typeface="Calibri" panose="020F0502020204030204" pitchFamily="34" charset="0"/>
            </a:rPr>
            <a:t>4</a:t>
          </a:r>
        </a:p>
        <a:p xmlns:a="http://schemas.openxmlformats.org/drawingml/2006/main">
          <a:pPr algn="ctr"/>
          <a:r>
            <a:rPr kumimoji="1" lang="ja-JP" altLang="en-US" sz="1300" b="1">
              <a:latin typeface="+mn-ea"/>
              <a:ea typeface="+mn-ea"/>
            </a:rPr>
            <a:t>総排出量</a:t>
          </a:r>
          <a:endParaRPr kumimoji="1" lang="en-US" altLang="ja-JP" sz="1300" b="1">
            <a:latin typeface="+mn-ea"/>
            <a:ea typeface="+mn-ea"/>
          </a:endParaRPr>
        </a:p>
        <a:p xmlns:a="http://schemas.openxmlformats.org/drawingml/2006/main">
          <a:pPr algn="ctr"/>
          <a:endParaRPr kumimoji="1" lang="ja-JP" altLang="en-US" sz="1600" b="1">
            <a:latin typeface="+mn-lt"/>
            <a:ea typeface="+mn-ea"/>
          </a:endParaRPr>
        </a:p>
        <a:p xmlns:a="http://schemas.openxmlformats.org/drawingml/2006/main">
          <a:pPr algn="ctr"/>
          <a:endParaRPr kumimoji="1" lang="en-US" altLang="ja-JP" sz="1600">
            <a:latin typeface="+mn-lt"/>
            <a:ea typeface="+mn-ea"/>
          </a:endParaRPr>
        </a:p>
        <a:p xmlns:a="http://schemas.openxmlformats.org/drawingml/2006/main">
          <a:pPr algn="ctr"/>
          <a:r>
            <a:rPr kumimoji="1" lang="ja-JP" altLang="en-US" sz="1200">
              <a:latin typeface="+mn-lt"/>
              <a:ea typeface="+mn-ea"/>
            </a:rPr>
            <a:t>（</a:t>
          </a:r>
          <a:r>
            <a:rPr kumimoji="1" lang="en-US" altLang="ja-JP" sz="1200">
              <a:latin typeface="+mn-lt"/>
              <a:ea typeface="+mn-ea"/>
            </a:rPr>
            <a:t>CO</a:t>
          </a:r>
          <a:r>
            <a:rPr kumimoji="1" lang="en-US" altLang="ja-JP" sz="1200" baseline="-25000">
              <a:latin typeface="+mn-lt"/>
              <a:ea typeface="+mn-ea"/>
            </a:rPr>
            <a:t>2</a:t>
          </a:r>
          <a:r>
            <a:rPr kumimoji="1" lang="ja-JP" altLang="en-US" sz="1200">
              <a:latin typeface="+mn-lt"/>
              <a:ea typeface="+mn-ea"/>
            </a:rPr>
            <a:t>換算）</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0.41693</cdr:x>
      <cdr:y>0.31227</cdr:y>
    </cdr:from>
    <cdr:to>
      <cdr:x>0.68058</cdr:x>
      <cdr:y>0.68218</cdr:y>
    </cdr:to>
    <cdr:sp macro="" textlink="">
      <cdr:nvSpPr>
        <cdr:cNvPr id="4" name="テキスト ボックス 2">
          <a:extLst xmlns:a="http://schemas.openxmlformats.org/drawingml/2006/main">
            <a:ext uri="{FF2B5EF4-FFF2-40B4-BE49-F238E27FC236}">
              <a16:creationId xmlns:a16="http://schemas.microsoft.com/office/drawing/2014/main" id="{CF848E5C-06B2-4C9B-BCEA-BD9A20413985}"/>
            </a:ext>
          </a:extLst>
        </cdr:cNvPr>
        <cdr:cNvSpPr txBox="1"/>
      </cdr:nvSpPr>
      <cdr:spPr>
        <a:xfrm xmlns:a="http://schemas.openxmlformats.org/drawingml/2006/main">
          <a:off x="1931614" y="1178210"/>
          <a:ext cx="1221462" cy="139568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Calibri" panose="020F0502020204030204" pitchFamily="34" charset="0"/>
              <a:ea typeface="+mn-ea"/>
              <a:cs typeface="Calibri" panose="020F0502020204030204" pitchFamily="34" charset="0"/>
            </a:rPr>
            <a:t>CH</a:t>
          </a:r>
          <a:r>
            <a:rPr kumimoji="1" lang="en-US" altLang="ja-JP" sz="1400" b="1" baseline="-25000">
              <a:latin typeface="Calibri" panose="020F0502020204030204" pitchFamily="34" charset="0"/>
              <a:ea typeface="+mn-ea"/>
              <a:cs typeface="Calibri" panose="020F0502020204030204" pitchFamily="34" charset="0"/>
            </a:rPr>
            <a:t>4</a:t>
          </a:r>
        </a:p>
        <a:p xmlns:a="http://schemas.openxmlformats.org/drawingml/2006/main">
          <a:pPr algn="ctr"/>
          <a:r>
            <a:rPr kumimoji="1" lang="ja-JP" altLang="en-US" sz="1300" b="1">
              <a:latin typeface="+mn-ea"/>
              <a:ea typeface="+mn-ea"/>
            </a:rPr>
            <a:t>総排出量</a:t>
          </a:r>
          <a:endParaRPr kumimoji="1" lang="en-US" altLang="ja-JP" sz="1300" b="1">
            <a:latin typeface="+mn-ea"/>
            <a:ea typeface="+mn-ea"/>
          </a:endParaRPr>
        </a:p>
        <a:p xmlns:a="http://schemas.openxmlformats.org/drawingml/2006/main">
          <a:pPr algn="ctr"/>
          <a:endParaRPr kumimoji="1" lang="en-US" altLang="ja-JP" sz="1600">
            <a:latin typeface="Calibri" panose="020F0502020204030204" pitchFamily="34" charset="0"/>
            <a:ea typeface="+mn-ea"/>
            <a:cs typeface="Calibri" panose="020F0502020204030204" pitchFamily="34" charset="0"/>
          </a:endParaRPr>
        </a:p>
        <a:p xmlns:a="http://schemas.openxmlformats.org/drawingml/2006/main">
          <a:pPr algn="ctr"/>
          <a:endParaRPr kumimoji="1" lang="en-US" altLang="ja-JP" sz="1600">
            <a:latin typeface="Calibri" panose="020F0502020204030204" pitchFamily="34" charset="0"/>
            <a:ea typeface="+mn-ea"/>
            <a:cs typeface="Calibri" panose="020F0502020204030204" pitchFamily="34" charset="0"/>
          </a:endParaRPr>
        </a:p>
        <a:p xmlns:a="http://schemas.openxmlformats.org/drawingml/2006/main">
          <a:pPr algn="ctr"/>
          <a:r>
            <a:rPr kumimoji="1" lang="ja-JP" altLang="en-US" sz="1200">
              <a:latin typeface="+mn-lt"/>
              <a:ea typeface="+mn-ea"/>
            </a:rPr>
            <a:t>（</a:t>
          </a:r>
          <a:r>
            <a:rPr kumimoji="1" lang="en-US" altLang="ja-JP" sz="1200">
              <a:latin typeface="+mn-lt"/>
              <a:ea typeface="+mn-ea"/>
            </a:rPr>
            <a:t>CO</a:t>
          </a:r>
          <a:r>
            <a:rPr kumimoji="1" lang="en-US" altLang="ja-JP" sz="1200" baseline="-25000">
              <a:latin typeface="+mn-lt"/>
              <a:ea typeface="+mn-ea"/>
            </a:rPr>
            <a:t>2</a:t>
          </a:r>
          <a:r>
            <a:rPr kumimoji="1" lang="ja-JP" altLang="en-US" sz="1200">
              <a:latin typeface="+mn-lt"/>
              <a:ea typeface="+mn-ea"/>
            </a:rPr>
            <a:t>換算）</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57</xdr:col>
      <xdr:colOff>484980</xdr:colOff>
      <xdr:row>4</xdr:row>
      <xdr:rowOff>26987</xdr:rowOff>
    </xdr:from>
    <xdr:to>
      <xdr:col>66</xdr:col>
      <xdr:colOff>345281</xdr:colOff>
      <xdr:row>23</xdr:row>
      <xdr:rowOff>145757</xdr:rowOff>
    </xdr:to>
    <xdr:graphicFrame macro="">
      <xdr:nvGraphicFramePr>
        <xdr:cNvPr id="8" name="Chart 1">
          <a:extLst>
            <a:ext uri="{FF2B5EF4-FFF2-40B4-BE49-F238E27FC236}">
              <a16:creationId xmlns:a16="http://schemas.microsoft.com/office/drawing/2014/main" id="{6DFE4351-125A-4E34-AC34-0CB74FD5FD2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523876</xdr:colOff>
      <xdr:row>30</xdr:row>
      <xdr:rowOff>154780</xdr:rowOff>
    </xdr:from>
    <xdr:to>
      <xdr:col>66</xdr:col>
      <xdr:colOff>377827</xdr:colOff>
      <xdr:row>50</xdr:row>
      <xdr:rowOff>86226</xdr:rowOff>
    </xdr:to>
    <xdr:graphicFrame macro="">
      <xdr:nvGraphicFramePr>
        <xdr:cNvPr id="10" name="Chart 1">
          <a:extLst>
            <a:ext uri="{FF2B5EF4-FFF2-40B4-BE49-F238E27FC236}">
              <a16:creationId xmlns:a16="http://schemas.microsoft.com/office/drawing/2014/main" id="{A6B3D9B1-5AA4-466E-BA6D-3D625D7E2A0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57</xdr:col>
      <xdr:colOff>500063</xdr:colOff>
      <xdr:row>54</xdr:row>
      <xdr:rowOff>71438</xdr:rowOff>
    </xdr:from>
    <xdr:to>
      <xdr:col>66</xdr:col>
      <xdr:colOff>354014</xdr:colOff>
      <xdr:row>74</xdr:row>
      <xdr:rowOff>2884</xdr:rowOff>
    </xdr:to>
    <xdr:graphicFrame macro="">
      <xdr:nvGraphicFramePr>
        <xdr:cNvPr id="13" name="Chart 1">
          <a:extLst>
            <a:ext uri="{FF2B5EF4-FFF2-40B4-BE49-F238E27FC236}">
              <a16:creationId xmlns:a16="http://schemas.microsoft.com/office/drawing/2014/main" id="{DAAFBEDA-CF11-4B41-A267-45B4F0837D0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62</xdr:col>
      <xdr:colOff>59532</xdr:colOff>
      <xdr:row>24</xdr:row>
      <xdr:rowOff>107157</xdr:rowOff>
    </xdr:from>
    <xdr:to>
      <xdr:col>63</xdr:col>
      <xdr:colOff>38564</xdr:colOff>
      <xdr:row>28</xdr:row>
      <xdr:rowOff>46780</xdr:rowOff>
    </xdr:to>
    <xdr:sp macro="" textlink="">
      <xdr:nvSpPr>
        <xdr:cNvPr id="14" name="矢印: 下 13">
          <a:extLst>
            <a:ext uri="{FF2B5EF4-FFF2-40B4-BE49-F238E27FC236}">
              <a16:creationId xmlns:a16="http://schemas.microsoft.com/office/drawing/2014/main" id="{56E19BC1-8E8E-42A2-BFCE-3CC34771931C}"/>
            </a:ext>
          </a:extLst>
        </xdr:cNvPr>
        <xdr:cNvSpPr/>
      </xdr:nvSpPr>
      <xdr:spPr bwMode="auto">
        <a:xfrm flipV="1">
          <a:off x="24669751" y="4917282"/>
          <a:ext cx="657688" cy="660349"/>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0.36941</cdr:x>
      <cdr:y>0.36321</cdr:y>
    </cdr:from>
    <cdr:to>
      <cdr:x>0.61996</cdr:x>
      <cdr:y>0.71841</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2167200" y="1288586"/>
          <a:ext cx="1469890" cy="126016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mn-lt"/>
              <a:ea typeface="+mn-ea"/>
            </a:rPr>
            <a:t>N</a:t>
          </a:r>
          <a:r>
            <a:rPr kumimoji="1" lang="en-US" altLang="ja-JP" sz="1400" b="1" baseline="-25000">
              <a:latin typeface="+mn-lt"/>
              <a:ea typeface="+mn-ea"/>
              <a:cs typeface="Calibri" panose="020F0502020204030204" pitchFamily="34" charset="0"/>
            </a:rPr>
            <a:t>2</a:t>
          </a:r>
          <a:r>
            <a:rPr kumimoji="1" lang="en-US" altLang="ja-JP" sz="1400" b="1">
              <a:latin typeface="+mn-lt"/>
              <a:ea typeface="+mn-ea"/>
            </a:rPr>
            <a:t>O</a:t>
          </a:r>
        </a:p>
        <a:p xmlns:a="http://schemas.openxmlformats.org/drawingml/2006/main">
          <a:pPr algn="ctr"/>
          <a:r>
            <a:rPr kumimoji="1" lang="ja-JP" altLang="en-US" sz="1300" b="1">
              <a:latin typeface="+mn-ea"/>
              <a:ea typeface="+mn-ea"/>
            </a:rPr>
            <a:t>総排出量</a:t>
          </a:r>
        </a:p>
        <a:p xmlns:a="http://schemas.openxmlformats.org/drawingml/2006/main">
          <a:pPr algn="ctr"/>
          <a:endParaRPr kumimoji="1" lang="en-US" altLang="ja-JP" sz="1600"/>
        </a:p>
        <a:p xmlns:a="http://schemas.openxmlformats.org/drawingml/2006/main">
          <a:pPr algn="ctr"/>
          <a:endParaRPr kumimoji="1" lang="en-US" altLang="ja-JP" sz="1600"/>
        </a:p>
        <a:p xmlns:a="http://schemas.openxmlformats.org/drawingml/2006/main">
          <a:pPr algn="ctr"/>
          <a:r>
            <a:rPr kumimoji="1" lang="ja-JP" altLang="en-US" sz="1200"/>
            <a:t>（</a:t>
          </a:r>
          <a:r>
            <a:rPr kumimoji="1" lang="en-US" altLang="ja-JP" sz="1200"/>
            <a:t>CO</a:t>
          </a:r>
          <a:r>
            <a:rPr kumimoji="1" lang="en-US" altLang="ja-JP" sz="1200" baseline="-25000"/>
            <a:t>2</a:t>
          </a:r>
          <a:r>
            <a:rPr kumimoji="1" lang="ja-JP" altLang="en-US" sz="1200"/>
            <a:t>換算）</a:t>
          </a:r>
        </a:p>
      </cdr:txBody>
    </cdr:sp>
  </cdr:relSizeAnchor>
</c:userShapes>
</file>

<file path=xl/drawings/drawing2.xml><?xml version="1.0" encoding="utf-8"?>
<c:userShapes xmlns:c="http://schemas.openxmlformats.org/drawingml/2006/chart">
  <cdr:relSizeAnchor xmlns:cdr="http://schemas.openxmlformats.org/drawingml/2006/chartDrawing">
    <cdr:from>
      <cdr:x>0.15933</cdr:x>
      <cdr:y>0</cdr:y>
    </cdr:from>
    <cdr:to>
      <cdr:x>0.79453</cdr:x>
      <cdr:y>0.09912</cdr:y>
    </cdr:to>
    <cdr:sp macro="" textlink="">
      <cdr:nvSpPr>
        <cdr:cNvPr id="3" name="テキスト ボックス 2">
          <a:extLst xmlns:a="http://schemas.openxmlformats.org/drawingml/2006/main">
            <a:ext uri="{FF2B5EF4-FFF2-40B4-BE49-F238E27FC236}">
              <a16:creationId xmlns:a16="http://schemas.microsoft.com/office/drawing/2014/main" id="{07AF5BF1-1B27-4975-8F65-86552D21B742}"/>
            </a:ext>
          </a:extLst>
        </cdr:cNvPr>
        <cdr:cNvSpPr txBox="1"/>
      </cdr:nvSpPr>
      <cdr:spPr>
        <a:xfrm xmlns:a="http://schemas.openxmlformats.org/drawingml/2006/main">
          <a:off x="1267403" y="0"/>
          <a:ext cx="5052714" cy="423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600" b="1">
              <a:latin typeface="Century" panose="02040604050505020304" pitchFamily="18" charset="0"/>
              <a:ea typeface="+mj-ea"/>
            </a:rPr>
            <a:t>各種温室効果ガス（エネルギー起源</a:t>
          </a:r>
          <a:r>
            <a:rPr lang="en-US" altLang="ja-JP" sz="1600" b="1">
              <a:latin typeface="Century" panose="02040604050505020304" pitchFamily="18" charset="0"/>
              <a:ea typeface="+mj-ea"/>
            </a:rPr>
            <a:t>CO</a:t>
          </a:r>
          <a:r>
            <a:rPr lang="en-US" altLang="ja-JP" sz="1600" b="1" baseline="-10000">
              <a:latin typeface="Century" panose="02040604050505020304" pitchFamily="18" charset="0"/>
              <a:ea typeface="+mj-ea"/>
            </a:rPr>
            <a:t>2</a:t>
          </a:r>
          <a:r>
            <a:rPr lang="ja-JP" altLang="en-US" sz="1600" b="1">
              <a:latin typeface="Century" panose="02040604050505020304" pitchFamily="18" charset="0"/>
              <a:ea typeface="+mj-ea"/>
            </a:rPr>
            <a:t>以外）の排出量</a:t>
          </a:r>
        </a:p>
      </cdr:txBody>
    </cdr:sp>
  </cdr:relSizeAnchor>
  <cdr:relSizeAnchor xmlns:cdr="http://schemas.openxmlformats.org/drawingml/2006/chartDrawing">
    <cdr:from>
      <cdr:x>0.01201</cdr:x>
      <cdr:y>0.31739</cdr:y>
    </cdr:from>
    <cdr:to>
      <cdr:x>0.04925</cdr:x>
      <cdr:y>0.67737</cdr:y>
    </cdr:to>
    <cdr:sp macro="" textlink="">
      <cdr:nvSpPr>
        <cdr:cNvPr id="4" name="テキスト ボックス 1">
          <a:extLst xmlns:a="http://schemas.openxmlformats.org/drawingml/2006/main">
            <a:ext uri="{FF2B5EF4-FFF2-40B4-BE49-F238E27FC236}">
              <a16:creationId xmlns:a16="http://schemas.microsoft.com/office/drawing/2014/main" id="{60D66AAD-157D-4CFD-94E0-66639263930D}"/>
            </a:ext>
          </a:extLst>
        </cdr:cNvPr>
        <cdr:cNvSpPr txBox="1"/>
      </cdr:nvSpPr>
      <cdr:spPr>
        <a:xfrm xmlns:a="http://schemas.openxmlformats.org/drawingml/2006/main" rot="16200000">
          <a:off x="-511593" y="1967391"/>
          <a:ext cx="1536914" cy="31231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latin typeface="Century" panose="02040604050505020304" pitchFamily="18" charset="0"/>
            </a:rPr>
            <a:t>（百万トン</a:t>
          </a:r>
          <a:r>
            <a:rPr lang="en-US" altLang="ja-JP" sz="1200">
              <a:latin typeface="Century" panose="02040604050505020304" pitchFamily="18" charset="0"/>
            </a:rPr>
            <a:t>CO</a:t>
          </a:r>
          <a:r>
            <a:rPr lang="en-US" altLang="ja-JP" sz="1200" baseline="-25000">
              <a:latin typeface="Century" panose="02040604050505020304" pitchFamily="18" charset="0"/>
            </a:rPr>
            <a:t>2</a:t>
          </a:r>
          <a:r>
            <a:rPr lang="ja-JP" altLang="en-US" sz="1200">
              <a:latin typeface="Century" panose="02040604050505020304" pitchFamily="18" charset="0"/>
            </a:rPr>
            <a:t>換算）</a:t>
          </a:r>
        </a:p>
      </cdr:txBody>
    </cdr:sp>
  </cdr:relSizeAnchor>
  <cdr:relSizeAnchor xmlns:cdr="http://schemas.openxmlformats.org/drawingml/2006/chartDrawing">
    <cdr:from>
      <cdr:x>0.40837</cdr:x>
      <cdr:y>0.91519</cdr:y>
    </cdr:from>
    <cdr:to>
      <cdr:x>0.48567</cdr:x>
      <cdr:y>0.98212</cdr:y>
    </cdr:to>
    <cdr:sp macro="" textlink="">
      <cdr:nvSpPr>
        <cdr:cNvPr id="5" name="テキスト ボックス 1">
          <a:extLst xmlns:a="http://schemas.openxmlformats.org/drawingml/2006/main">
            <a:ext uri="{FF2B5EF4-FFF2-40B4-BE49-F238E27FC236}">
              <a16:creationId xmlns:a16="http://schemas.microsoft.com/office/drawing/2014/main" id="{F1112C6A-52BE-4E3F-8AF8-D8D28B582DAC}"/>
            </a:ext>
          </a:extLst>
        </cdr:cNvPr>
        <cdr:cNvSpPr txBox="1"/>
      </cdr:nvSpPr>
      <cdr:spPr>
        <a:xfrm xmlns:a="http://schemas.openxmlformats.org/drawingml/2006/main">
          <a:off x="3011321" y="4265254"/>
          <a:ext cx="570012" cy="3119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t>（年度）</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0.3987</cdr:x>
      <cdr:y>0.34584</cdr:y>
    </cdr:from>
    <cdr:to>
      <cdr:x>0.5856</cdr:x>
      <cdr:y>0.69739</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2336492" y="1239693"/>
          <a:ext cx="1095309" cy="126015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Calibri" panose="020F0502020204030204" pitchFamily="34" charset="0"/>
              <a:ea typeface="+mn-ea"/>
              <a:cs typeface="Calibri" panose="020F0502020204030204" pitchFamily="34" charset="0"/>
            </a:rPr>
            <a:t>N</a:t>
          </a:r>
          <a:r>
            <a:rPr kumimoji="1" lang="en-US" altLang="ja-JP" sz="1400" b="1" baseline="-25000">
              <a:latin typeface="Calibri" panose="020F0502020204030204" pitchFamily="34" charset="0"/>
              <a:ea typeface="+mn-ea"/>
              <a:cs typeface="Calibri" panose="020F0502020204030204" pitchFamily="34" charset="0"/>
            </a:rPr>
            <a:t>2</a:t>
          </a:r>
          <a:r>
            <a:rPr kumimoji="1" lang="en-US" altLang="ja-JP" sz="1400" b="1">
              <a:latin typeface="Calibri" panose="020F0502020204030204" pitchFamily="34" charset="0"/>
              <a:ea typeface="+mn-ea"/>
              <a:cs typeface="Calibri" panose="020F0502020204030204" pitchFamily="34" charset="0"/>
            </a:rPr>
            <a:t>O</a:t>
          </a:r>
        </a:p>
        <a:p xmlns:a="http://schemas.openxmlformats.org/drawingml/2006/main">
          <a:pPr algn="ctr"/>
          <a:r>
            <a:rPr kumimoji="1" lang="ja-JP" altLang="en-US" sz="1300" b="1">
              <a:latin typeface="+mn-ea"/>
              <a:ea typeface="+mn-ea"/>
            </a:rPr>
            <a:t>総排出量</a:t>
          </a:r>
        </a:p>
        <a:p xmlns:a="http://schemas.openxmlformats.org/drawingml/2006/main">
          <a:pPr algn="ctr"/>
          <a:endParaRPr kumimoji="1" lang="en-US" altLang="ja-JP" sz="1600"/>
        </a:p>
        <a:p xmlns:a="http://schemas.openxmlformats.org/drawingml/2006/main">
          <a:pPr algn="ctr"/>
          <a:endParaRPr kumimoji="1" lang="en-US" altLang="ja-JP" sz="1600"/>
        </a:p>
        <a:p xmlns:a="http://schemas.openxmlformats.org/drawingml/2006/main">
          <a:pPr algn="ctr"/>
          <a:r>
            <a:rPr kumimoji="1" lang="ja-JP" altLang="en-US" sz="1200"/>
            <a:t>（</a:t>
          </a:r>
          <a:r>
            <a:rPr kumimoji="1" lang="en-US" altLang="ja-JP" sz="1200"/>
            <a:t>CO</a:t>
          </a:r>
          <a:r>
            <a:rPr kumimoji="1" lang="en-US" altLang="ja-JP" sz="1200" baseline="-25000"/>
            <a:t>2</a:t>
          </a:r>
          <a:r>
            <a:rPr kumimoji="1" lang="ja-JP" altLang="en-US" sz="1200"/>
            <a:t>換算）</a:t>
          </a: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0.35128</cdr:x>
      <cdr:y>0.36111</cdr:y>
    </cdr:from>
    <cdr:to>
      <cdr:x>0.64156</cdr:x>
      <cdr:y>0.71938</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2058633" y="1270159"/>
          <a:ext cx="1701129" cy="126015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Calibri" panose="020F0502020204030204" pitchFamily="34" charset="0"/>
              <a:ea typeface="+mn-ea"/>
              <a:cs typeface="Calibri" panose="020F0502020204030204" pitchFamily="34" charset="0"/>
            </a:rPr>
            <a:t>N</a:t>
          </a:r>
          <a:r>
            <a:rPr kumimoji="1" lang="en-US" altLang="ja-JP" sz="1400" b="1" baseline="-25000">
              <a:latin typeface="Calibri" panose="020F0502020204030204" pitchFamily="34" charset="0"/>
              <a:ea typeface="+mn-ea"/>
              <a:cs typeface="Calibri" panose="020F0502020204030204" pitchFamily="34" charset="0"/>
            </a:rPr>
            <a:t>2</a:t>
          </a:r>
          <a:r>
            <a:rPr kumimoji="1" lang="en-US" altLang="ja-JP" sz="1400" b="1">
              <a:latin typeface="Calibri" panose="020F0502020204030204" pitchFamily="34" charset="0"/>
              <a:ea typeface="+mn-ea"/>
              <a:cs typeface="Calibri" panose="020F0502020204030204" pitchFamily="34" charset="0"/>
            </a:rPr>
            <a:t>O</a:t>
          </a:r>
        </a:p>
        <a:p xmlns:a="http://schemas.openxmlformats.org/drawingml/2006/main">
          <a:pPr algn="ctr"/>
          <a:r>
            <a:rPr kumimoji="1" lang="ja-JP" altLang="en-US" sz="1300" b="1">
              <a:latin typeface="+mn-ea"/>
              <a:ea typeface="+mn-ea"/>
            </a:rPr>
            <a:t>総排出量</a:t>
          </a:r>
        </a:p>
        <a:p xmlns:a="http://schemas.openxmlformats.org/drawingml/2006/main">
          <a:pPr algn="ctr"/>
          <a:endParaRPr kumimoji="1" lang="en-US" altLang="ja-JP" sz="1600"/>
        </a:p>
        <a:p xmlns:a="http://schemas.openxmlformats.org/drawingml/2006/main">
          <a:pPr algn="ctr"/>
          <a:endParaRPr kumimoji="1" lang="en-US" altLang="ja-JP" sz="1600"/>
        </a:p>
        <a:p xmlns:a="http://schemas.openxmlformats.org/drawingml/2006/main">
          <a:pPr algn="ctr"/>
          <a:r>
            <a:rPr kumimoji="1" lang="ja-JP" altLang="en-US" sz="1200"/>
            <a:t>（</a:t>
          </a:r>
          <a:r>
            <a:rPr kumimoji="1" lang="en-US" altLang="ja-JP" sz="1200"/>
            <a:t>CO</a:t>
          </a:r>
          <a:r>
            <a:rPr kumimoji="1" lang="en-US" altLang="ja-JP" sz="1200" baseline="-25000"/>
            <a:t>2</a:t>
          </a:r>
          <a:r>
            <a:rPr kumimoji="1" lang="ja-JP" altLang="en-US" sz="1200"/>
            <a:t>換算）</a:t>
          </a: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58</xdr:col>
      <xdr:colOff>0</xdr:colOff>
      <xdr:row>5</xdr:row>
      <xdr:rowOff>0</xdr:rowOff>
    </xdr:from>
    <xdr:to>
      <xdr:col>65</xdr:col>
      <xdr:colOff>620001</xdr:colOff>
      <xdr:row>24</xdr:row>
      <xdr:rowOff>152673</xdr:rowOff>
    </xdr:to>
    <xdr:graphicFrame macro="">
      <xdr:nvGraphicFramePr>
        <xdr:cNvPr id="26" name="Chart 1">
          <a:extLst>
            <a:ext uri="{FF2B5EF4-FFF2-40B4-BE49-F238E27FC236}">
              <a16:creationId xmlns:a16="http://schemas.microsoft.com/office/drawing/2014/main" id="{16263017-548B-4301-A63F-15C3C9EAD4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66</xdr:col>
      <xdr:colOff>82549</xdr:colOff>
      <xdr:row>5</xdr:row>
      <xdr:rowOff>24607</xdr:rowOff>
    </xdr:from>
    <xdr:to>
      <xdr:col>73</xdr:col>
      <xdr:colOff>600949</xdr:colOff>
      <xdr:row>24</xdr:row>
      <xdr:rowOff>188392</xdr:rowOff>
    </xdr:to>
    <xdr:graphicFrame macro="">
      <xdr:nvGraphicFramePr>
        <xdr:cNvPr id="28" name="Chart 1">
          <a:extLst>
            <a:ext uri="{FF2B5EF4-FFF2-40B4-BE49-F238E27FC236}">
              <a16:creationId xmlns:a16="http://schemas.microsoft.com/office/drawing/2014/main" id="{D776CAB4-5D5E-4994-B258-DB2D1D01D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65</xdr:col>
      <xdr:colOff>297656</xdr:colOff>
      <xdr:row>12</xdr:row>
      <xdr:rowOff>202408</xdr:rowOff>
    </xdr:from>
    <xdr:to>
      <xdr:col>66</xdr:col>
      <xdr:colOff>295997</xdr:colOff>
      <xdr:row>16</xdr:row>
      <xdr:rowOff>5880</xdr:rowOff>
    </xdr:to>
    <xdr:sp macro="" textlink="">
      <xdr:nvSpPr>
        <xdr:cNvPr id="31" name="矢印: 下 30">
          <a:extLst>
            <a:ext uri="{FF2B5EF4-FFF2-40B4-BE49-F238E27FC236}">
              <a16:creationId xmlns:a16="http://schemas.microsoft.com/office/drawing/2014/main" id="{12CDAB75-E9F7-40DD-A7C0-C66A75BBE7EC}"/>
            </a:ext>
          </a:extLst>
        </xdr:cNvPr>
        <xdr:cNvSpPr/>
      </xdr:nvSpPr>
      <xdr:spPr bwMode="auto">
        <a:xfrm rot="16200000" flipH="1" flipV="1">
          <a:off x="29431995" y="3143507"/>
          <a:ext cx="650517" cy="673820"/>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73</xdr:col>
      <xdr:colOff>492961</xdr:colOff>
      <xdr:row>5</xdr:row>
      <xdr:rowOff>54520</xdr:rowOff>
    </xdr:from>
    <xdr:to>
      <xdr:col>81</xdr:col>
      <xdr:colOff>335884</xdr:colOff>
      <xdr:row>25</xdr:row>
      <xdr:rowOff>8306</xdr:rowOff>
    </xdr:to>
    <xdr:graphicFrame macro="">
      <xdr:nvGraphicFramePr>
        <xdr:cNvPr id="35" name="Chart 1">
          <a:extLst>
            <a:ext uri="{FF2B5EF4-FFF2-40B4-BE49-F238E27FC236}">
              <a16:creationId xmlns:a16="http://schemas.microsoft.com/office/drawing/2014/main" id="{DD49D1C6-304E-4353-9F34-8F0265045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59</xdr:col>
      <xdr:colOff>47625</xdr:colOff>
      <xdr:row>26</xdr:row>
      <xdr:rowOff>35719</xdr:rowOff>
    </xdr:from>
    <xdr:to>
      <xdr:col>65</xdr:col>
      <xdr:colOff>265356</xdr:colOff>
      <xdr:row>46</xdr:row>
      <xdr:rowOff>2624</xdr:rowOff>
    </xdr:to>
    <xdr:graphicFrame macro="">
      <xdr:nvGraphicFramePr>
        <xdr:cNvPr id="42" name="Chart 1">
          <a:extLst>
            <a:ext uri="{FF2B5EF4-FFF2-40B4-BE49-F238E27FC236}">
              <a16:creationId xmlns:a16="http://schemas.microsoft.com/office/drawing/2014/main" id="{98005F59-AC7A-4F22-A79F-00CC54848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65</xdr:col>
      <xdr:colOff>444500</xdr:colOff>
      <xdr:row>35</xdr:row>
      <xdr:rowOff>0</xdr:rowOff>
    </xdr:from>
    <xdr:to>
      <xdr:col>66</xdr:col>
      <xdr:colOff>455541</xdr:colOff>
      <xdr:row>38</xdr:row>
      <xdr:rowOff>105538</xdr:rowOff>
    </xdr:to>
    <xdr:sp macro="" textlink="">
      <xdr:nvSpPr>
        <xdr:cNvPr id="43" name="矢印: 下 42">
          <a:extLst>
            <a:ext uri="{FF2B5EF4-FFF2-40B4-BE49-F238E27FC236}">
              <a16:creationId xmlns:a16="http://schemas.microsoft.com/office/drawing/2014/main" id="{01EC487A-A012-4F15-8969-3503889D78A2}"/>
            </a:ext>
          </a:extLst>
        </xdr:cNvPr>
        <xdr:cNvSpPr/>
      </xdr:nvSpPr>
      <xdr:spPr bwMode="auto">
        <a:xfrm rot="16200000" flipH="1" flipV="1">
          <a:off x="29607251" y="8064124"/>
          <a:ext cx="629412" cy="693664"/>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67</xdr:col>
      <xdr:colOff>95417</xdr:colOff>
      <xdr:row>26</xdr:row>
      <xdr:rowOff>54978</xdr:rowOff>
    </xdr:from>
    <xdr:to>
      <xdr:col>73</xdr:col>
      <xdr:colOff>316323</xdr:colOff>
      <xdr:row>46</xdr:row>
      <xdr:rowOff>9434</xdr:rowOff>
    </xdr:to>
    <xdr:graphicFrame macro="">
      <xdr:nvGraphicFramePr>
        <xdr:cNvPr id="44" name="Chart 1">
          <a:extLst>
            <a:ext uri="{FF2B5EF4-FFF2-40B4-BE49-F238E27FC236}">
              <a16:creationId xmlns:a16="http://schemas.microsoft.com/office/drawing/2014/main" id="{8882BEAA-9EB2-4E93-BE51-A0D6F886E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74</xdr:col>
      <xdr:colOff>422167</xdr:colOff>
      <xdr:row>25</xdr:row>
      <xdr:rowOff>183900</xdr:rowOff>
    </xdr:from>
    <xdr:to>
      <xdr:col>80</xdr:col>
      <xdr:colOff>646609</xdr:colOff>
      <xdr:row>46</xdr:row>
      <xdr:rowOff>30778</xdr:rowOff>
    </xdr:to>
    <xdr:graphicFrame macro="">
      <xdr:nvGraphicFramePr>
        <xdr:cNvPr id="46" name="Chart 1">
          <a:extLst>
            <a:ext uri="{FF2B5EF4-FFF2-40B4-BE49-F238E27FC236}">
              <a16:creationId xmlns:a16="http://schemas.microsoft.com/office/drawing/2014/main" id="{DAD10140-7EBF-4EAD-8419-82421A3791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58</xdr:col>
      <xdr:colOff>187698</xdr:colOff>
      <xdr:row>47</xdr:row>
      <xdr:rowOff>154781</xdr:rowOff>
    </xdr:from>
    <xdr:to>
      <xdr:col>65</xdr:col>
      <xdr:colOff>456928</xdr:colOff>
      <xdr:row>68</xdr:row>
      <xdr:rowOff>7168</xdr:rowOff>
    </xdr:to>
    <xdr:graphicFrame macro="">
      <xdr:nvGraphicFramePr>
        <xdr:cNvPr id="47" name="Chart 1">
          <a:extLst>
            <a:ext uri="{FF2B5EF4-FFF2-40B4-BE49-F238E27FC236}">
              <a16:creationId xmlns:a16="http://schemas.microsoft.com/office/drawing/2014/main" id="{9A7FF06C-7A4F-4489-B83B-9856A41872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65</xdr:col>
      <xdr:colOff>456406</xdr:colOff>
      <xdr:row>56</xdr:row>
      <xdr:rowOff>35720</xdr:rowOff>
    </xdr:from>
    <xdr:to>
      <xdr:col>66</xdr:col>
      <xdr:colOff>467447</xdr:colOff>
      <xdr:row>59</xdr:row>
      <xdr:rowOff>46801</xdr:rowOff>
    </xdr:to>
    <xdr:sp macro="" textlink="">
      <xdr:nvSpPr>
        <xdr:cNvPr id="48" name="矢印: 下 47">
          <a:extLst>
            <a:ext uri="{FF2B5EF4-FFF2-40B4-BE49-F238E27FC236}">
              <a16:creationId xmlns:a16="http://schemas.microsoft.com/office/drawing/2014/main" id="{8EA23436-A6D0-44BE-A206-7741A532DF13}"/>
            </a:ext>
          </a:extLst>
        </xdr:cNvPr>
        <xdr:cNvSpPr/>
      </xdr:nvSpPr>
      <xdr:spPr bwMode="auto">
        <a:xfrm rot="16200000" flipH="1" flipV="1">
          <a:off x="29591772" y="12651604"/>
          <a:ext cx="677831" cy="687314"/>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66</xdr:col>
      <xdr:colOff>273595</xdr:colOff>
      <xdr:row>47</xdr:row>
      <xdr:rowOff>168100</xdr:rowOff>
    </xdr:from>
    <xdr:to>
      <xdr:col>73</xdr:col>
      <xdr:colOff>545916</xdr:colOff>
      <xdr:row>68</xdr:row>
      <xdr:rowOff>25250</xdr:rowOff>
    </xdr:to>
    <xdr:graphicFrame macro="">
      <xdr:nvGraphicFramePr>
        <xdr:cNvPr id="49" name="Chart 1">
          <a:extLst>
            <a:ext uri="{FF2B5EF4-FFF2-40B4-BE49-F238E27FC236}">
              <a16:creationId xmlns:a16="http://schemas.microsoft.com/office/drawing/2014/main" id="{E980CF2D-F643-4E4E-83DB-A6E49FE62E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73</xdr:col>
      <xdr:colOff>724147</xdr:colOff>
      <xdr:row>47</xdr:row>
      <xdr:rowOff>177908</xdr:rowOff>
    </xdr:from>
    <xdr:to>
      <xdr:col>81</xdr:col>
      <xdr:colOff>167168</xdr:colOff>
      <xdr:row>68</xdr:row>
      <xdr:rowOff>18306</xdr:rowOff>
    </xdr:to>
    <xdr:graphicFrame macro="">
      <xdr:nvGraphicFramePr>
        <xdr:cNvPr id="50" name="Chart 1">
          <a:extLst>
            <a:ext uri="{FF2B5EF4-FFF2-40B4-BE49-F238E27FC236}">
              <a16:creationId xmlns:a16="http://schemas.microsoft.com/office/drawing/2014/main" id="{27F243A9-011C-46AC-B81A-C3A3F58FC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58</xdr:col>
      <xdr:colOff>205828</xdr:colOff>
      <xdr:row>69</xdr:row>
      <xdr:rowOff>79331</xdr:rowOff>
    </xdr:from>
    <xdr:to>
      <xdr:col>65</xdr:col>
      <xdr:colOff>303921</xdr:colOff>
      <xdr:row>89</xdr:row>
      <xdr:rowOff>96013</xdr:rowOff>
    </xdr:to>
    <xdr:graphicFrame macro="">
      <xdr:nvGraphicFramePr>
        <xdr:cNvPr id="51" name="Chart 1">
          <a:extLst>
            <a:ext uri="{FF2B5EF4-FFF2-40B4-BE49-F238E27FC236}">
              <a16:creationId xmlns:a16="http://schemas.microsoft.com/office/drawing/2014/main" id="{B1A09A12-EB43-44D0-B9CA-9B5EA8EED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66</xdr:col>
      <xdr:colOff>403906</xdr:colOff>
      <xdr:row>69</xdr:row>
      <xdr:rowOff>176315</xdr:rowOff>
    </xdr:from>
    <xdr:to>
      <xdr:col>73</xdr:col>
      <xdr:colOff>340075</xdr:colOff>
      <xdr:row>89</xdr:row>
      <xdr:rowOff>176240</xdr:rowOff>
    </xdr:to>
    <xdr:graphicFrame macro="">
      <xdr:nvGraphicFramePr>
        <xdr:cNvPr id="52" name="Chart 1">
          <a:extLst>
            <a:ext uri="{FF2B5EF4-FFF2-40B4-BE49-F238E27FC236}">
              <a16:creationId xmlns:a16="http://schemas.microsoft.com/office/drawing/2014/main" id="{082663F3-E0AE-4A44-B3F1-6896C72C6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74</xdr:col>
      <xdr:colOff>74515</xdr:colOff>
      <xdr:row>70</xdr:row>
      <xdr:rowOff>88802</xdr:rowOff>
    </xdr:from>
    <xdr:to>
      <xdr:col>81</xdr:col>
      <xdr:colOff>42434</xdr:colOff>
      <xdr:row>90</xdr:row>
      <xdr:rowOff>72172</xdr:rowOff>
    </xdr:to>
    <xdr:graphicFrame macro="">
      <xdr:nvGraphicFramePr>
        <xdr:cNvPr id="53" name="Chart 1">
          <a:extLst>
            <a:ext uri="{FF2B5EF4-FFF2-40B4-BE49-F238E27FC236}">
              <a16:creationId xmlns:a16="http://schemas.microsoft.com/office/drawing/2014/main" id="{B252C78F-DC58-493B-979D-EB66A17E9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65</xdr:col>
      <xdr:colOff>604086</xdr:colOff>
      <xdr:row>77</xdr:row>
      <xdr:rowOff>163095</xdr:rowOff>
    </xdr:from>
    <xdr:to>
      <xdr:col>66</xdr:col>
      <xdr:colOff>608777</xdr:colOff>
      <xdr:row>80</xdr:row>
      <xdr:rowOff>180527</xdr:rowOff>
    </xdr:to>
    <xdr:sp macro="" textlink="">
      <xdr:nvSpPr>
        <xdr:cNvPr id="54" name="矢印: 下 53">
          <a:extLst>
            <a:ext uri="{FF2B5EF4-FFF2-40B4-BE49-F238E27FC236}">
              <a16:creationId xmlns:a16="http://schemas.microsoft.com/office/drawing/2014/main" id="{6955CAAF-C143-4560-A442-93C269168AB2}"/>
            </a:ext>
          </a:extLst>
        </xdr:cNvPr>
        <xdr:cNvSpPr/>
      </xdr:nvSpPr>
      <xdr:spPr bwMode="auto">
        <a:xfrm rot="16200000" flipH="1" flipV="1">
          <a:off x="29736277" y="16862029"/>
          <a:ext cx="684182" cy="687314"/>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0.40014</cdr:x>
      <cdr:y>0.45466</cdr:y>
    </cdr:from>
    <cdr:to>
      <cdr:x>0.63917</cdr:x>
      <cdr:y>0.71004</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2252381" y="1908661"/>
          <a:ext cx="1345511" cy="10721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latin typeface="+mn-lt"/>
              <a:ea typeface="+mn-ea"/>
            </a:rPr>
            <a:t>HFCs</a:t>
          </a:r>
          <a:r>
            <a:rPr lang="en-US" altLang="ja-JP" sz="1300" b="1">
              <a:ln w="3175">
                <a:noFill/>
              </a:ln>
              <a:solidFill>
                <a:sysClr val="windowText" lastClr="000000"/>
              </a:solidFill>
              <a:latin typeface="+mn-ea"/>
              <a:ea typeface="+mn-ea"/>
            </a:rPr>
            <a:t> </a:t>
          </a:r>
          <a:r>
            <a:rPr lang="ja-JP" altLang="en-US" sz="1300" b="1"/>
            <a:t>総排出量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4.xml><?xml version="1.0" encoding="utf-8"?>
<c:userShapes xmlns:c="http://schemas.openxmlformats.org/drawingml/2006/chart">
  <cdr:relSizeAnchor xmlns:cdr="http://schemas.openxmlformats.org/drawingml/2006/chartDrawing">
    <cdr:from>
      <cdr:x>0.37831</cdr:x>
      <cdr:y>0.452</cdr:y>
    </cdr:from>
    <cdr:to>
      <cdr:x>0.64702</cdr:x>
      <cdr:y>0.71297</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2125010" y="1902508"/>
          <a:ext cx="1509328" cy="1098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latin typeface="Calibri" panose="020F0502020204030204" pitchFamily="34" charset="0"/>
              <a:ea typeface="+mn-ea"/>
              <a:cs typeface="Calibri" panose="020F0502020204030204" pitchFamily="34" charset="0"/>
            </a:rPr>
            <a:t>HFCs</a:t>
          </a:r>
          <a:r>
            <a:rPr lang="en-US" altLang="ja-JP" sz="1400" b="1">
              <a:ln w="3175">
                <a:noFill/>
              </a:ln>
              <a:solidFill>
                <a:sysClr val="windowText" lastClr="000000"/>
              </a:solidFill>
              <a:latin typeface="+mn-ea"/>
              <a:ea typeface="+mn-ea"/>
            </a:rPr>
            <a:t> </a:t>
          </a:r>
          <a:r>
            <a:rPr lang="ja-JP" altLang="en-US" sz="1300" b="1"/>
            <a:t>総排出量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5.xml><?xml version="1.0" encoding="utf-8"?>
<c:userShapes xmlns:c="http://schemas.openxmlformats.org/drawingml/2006/chart">
  <cdr:relSizeAnchor xmlns:cdr="http://schemas.openxmlformats.org/drawingml/2006/chartDrawing">
    <cdr:from>
      <cdr:x>0.38676</cdr:x>
      <cdr:y>0.44934</cdr:y>
    </cdr:from>
    <cdr:to>
      <cdr:x>0.65024</cdr:x>
      <cdr:y>0.70942</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2192899" y="1892625"/>
          <a:ext cx="1493934" cy="10954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latin typeface="Calibri" panose="020F0502020204030204" pitchFamily="34" charset="0"/>
              <a:ea typeface="+mn-ea"/>
              <a:cs typeface="Calibri" panose="020F0502020204030204" pitchFamily="34" charset="0"/>
            </a:rPr>
            <a:t>HFCs</a:t>
          </a:r>
          <a:r>
            <a:rPr lang="en-US" altLang="ja-JP" sz="1400" b="1">
              <a:ln w="3175">
                <a:noFill/>
              </a:ln>
              <a:solidFill>
                <a:sysClr val="windowText" lastClr="000000"/>
              </a:solidFill>
              <a:latin typeface="+mn-ea"/>
              <a:ea typeface="+mn-ea"/>
            </a:rPr>
            <a:t> </a:t>
          </a:r>
          <a:r>
            <a:rPr lang="ja-JP" altLang="en-US" sz="1300" b="1"/>
            <a:t>総排出量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6.xml><?xml version="1.0" encoding="utf-8"?>
<c:userShapes xmlns:c="http://schemas.openxmlformats.org/drawingml/2006/chart">
  <cdr:relSizeAnchor xmlns:cdr="http://schemas.openxmlformats.org/drawingml/2006/chartDrawing">
    <cdr:from>
      <cdr:x>0.34866</cdr:x>
      <cdr:y>0.43515</cdr:y>
    </cdr:from>
    <cdr:to>
      <cdr:x>0.63537</cdr:x>
      <cdr:y>0.69805</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599639" y="1794689"/>
          <a:ext cx="1315445" cy="1084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6350">
                <a:noFill/>
              </a:ln>
              <a:solidFill>
                <a:sysClr val="windowText" lastClr="000000"/>
              </a:solidFill>
              <a:latin typeface="Calibri" panose="020F0502020204030204" pitchFamily="34" charset="0"/>
              <a:ea typeface="+mn-ea"/>
              <a:cs typeface="Calibri" panose="020F0502020204030204" pitchFamily="34" charset="0"/>
            </a:rPr>
            <a:t>PFCs</a:t>
          </a:r>
          <a:r>
            <a:rPr lang="en-US" altLang="ja-JP" sz="1300" b="1">
              <a:ln w="6350">
                <a:noFill/>
              </a:ln>
              <a:solidFill>
                <a:sysClr val="windowText" lastClr="000000"/>
              </a:solidFill>
              <a:latin typeface="+mn-ea"/>
              <a:ea typeface="+mn-ea"/>
            </a:rPr>
            <a:t> </a:t>
          </a:r>
          <a:r>
            <a:rPr lang="ja-JP" altLang="en-US" sz="1300" b="1">
              <a:ln w="6350">
                <a:noFill/>
              </a:ln>
              <a:solidFill>
                <a:sysClr val="windowText" lastClr="000000"/>
              </a:solidFill>
            </a:rPr>
            <a:t>総</a:t>
          </a:r>
          <a:r>
            <a:rPr lang="ja-JP" altLang="en-US" sz="1300" b="1"/>
            <a:t>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7.xml><?xml version="1.0" encoding="utf-8"?>
<c:userShapes xmlns:c="http://schemas.openxmlformats.org/drawingml/2006/chart">
  <cdr:relSizeAnchor xmlns:cdr="http://schemas.openxmlformats.org/drawingml/2006/chartDrawing">
    <cdr:from>
      <cdr:x>0.34045</cdr:x>
      <cdr:y>0.43315</cdr:y>
    </cdr:from>
    <cdr:to>
      <cdr:x>0.65644</cdr:x>
      <cdr:y>0.69605</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563054" y="1781023"/>
          <a:ext cx="1450812" cy="10810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6350">
                <a:noFill/>
              </a:ln>
              <a:solidFill>
                <a:sysClr val="windowText" lastClr="000000"/>
              </a:solidFill>
              <a:latin typeface="Calibri" panose="020F0502020204030204" pitchFamily="34" charset="0"/>
              <a:ea typeface="+mn-ea"/>
              <a:cs typeface="Calibri" panose="020F0502020204030204" pitchFamily="34" charset="0"/>
            </a:rPr>
            <a:t>PFCs</a:t>
          </a:r>
          <a:r>
            <a:rPr lang="en-US" altLang="ja-JP" sz="1400" b="1">
              <a:ln w="6350">
                <a:noFill/>
              </a:ln>
              <a:solidFill>
                <a:sysClr val="windowText" lastClr="000000"/>
              </a:solidFill>
              <a:latin typeface="+mn-ea"/>
              <a:ea typeface="+mn-ea"/>
            </a:rPr>
            <a:t> </a:t>
          </a:r>
          <a:r>
            <a:rPr lang="ja-JP" altLang="en-US" sz="1300" b="1">
              <a:ln w="6350">
                <a:noFill/>
              </a:ln>
              <a:solidFill>
                <a:sysClr val="windowText" lastClr="000000"/>
              </a:solidFill>
            </a:rPr>
            <a:t>総</a:t>
          </a:r>
          <a:r>
            <a:rPr lang="ja-JP" altLang="en-US" sz="1300" b="1"/>
            <a:t>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8.xml><?xml version="1.0" encoding="utf-8"?>
<c:userShapes xmlns:c="http://schemas.openxmlformats.org/drawingml/2006/chart">
  <cdr:relSizeAnchor xmlns:cdr="http://schemas.openxmlformats.org/drawingml/2006/chartDrawing">
    <cdr:from>
      <cdr:x>0.37049</cdr:x>
      <cdr:y>0.45059</cdr:y>
    </cdr:from>
    <cdr:to>
      <cdr:x>0.6666</cdr:x>
      <cdr:y>0.71265</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702320" y="1900233"/>
          <a:ext cx="1360542" cy="11051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latin typeface="Calibri" panose="020F0502020204030204" pitchFamily="34" charset="0"/>
              <a:ea typeface="+mn-ea"/>
              <a:cs typeface="Calibri" panose="020F0502020204030204" pitchFamily="34" charset="0"/>
            </a:rPr>
            <a:t>PFCs</a:t>
          </a:r>
          <a:r>
            <a:rPr lang="en-US" altLang="ja-JP" sz="1400" b="1">
              <a:ln w="3175">
                <a:noFill/>
              </a:ln>
              <a:solidFill>
                <a:sysClr val="windowText" lastClr="000000"/>
              </a:solidFill>
              <a:latin typeface="+mn-ea"/>
              <a:ea typeface="+mn-ea"/>
            </a:rPr>
            <a:t> </a:t>
          </a:r>
          <a:r>
            <a:rPr lang="ja-JP" altLang="en-US" sz="1300" b="1">
              <a:ln w="3175">
                <a:noFill/>
              </a:ln>
              <a:solidFill>
                <a:sysClr val="windowText" lastClr="000000"/>
              </a:solidFill>
            </a:rPr>
            <a:t>総</a:t>
          </a:r>
          <a:r>
            <a:rPr lang="ja-JP" altLang="en-US" sz="1300" b="1"/>
            <a:t>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9.xml><?xml version="1.0" encoding="utf-8"?>
<c:userShapes xmlns:c="http://schemas.openxmlformats.org/drawingml/2006/chart">
  <cdr:relSizeAnchor xmlns:cdr="http://schemas.openxmlformats.org/drawingml/2006/chartDrawing">
    <cdr:from>
      <cdr:x>0.39303</cdr:x>
      <cdr:y>0.38953</cdr:y>
    </cdr:from>
    <cdr:to>
      <cdr:x>0.62415</cdr:x>
      <cdr:y>0.66082</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2074488" y="1684157"/>
          <a:ext cx="1219959" cy="11729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latin typeface="Calibri" panose="020F0502020204030204" pitchFamily="34" charset="0"/>
              <a:ea typeface="+mn-ea"/>
              <a:cs typeface="Calibri" panose="020F0502020204030204" pitchFamily="34" charset="0"/>
            </a:rPr>
            <a:t>SF</a:t>
          </a:r>
          <a:r>
            <a:rPr lang="en-US" altLang="ja-JP" sz="1400" b="1" baseline="-25000">
              <a:ln w="3175">
                <a:noFill/>
              </a:ln>
              <a:solidFill>
                <a:sysClr val="windowText" lastClr="000000"/>
              </a:solidFill>
              <a:latin typeface="Calibri" panose="020F0502020204030204" pitchFamily="34" charset="0"/>
              <a:ea typeface="+mn-ea"/>
              <a:cs typeface="Calibri" panose="020F0502020204030204" pitchFamily="34" charset="0"/>
            </a:rPr>
            <a:t>6</a:t>
          </a:r>
          <a:r>
            <a:rPr lang="ja-JP" altLang="en-US" sz="1400" b="1">
              <a:latin typeface="+mn-ea"/>
              <a:ea typeface="+mn-ea"/>
            </a:rPr>
            <a:t> </a:t>
          </a:r>
          <a:r>
            <a:rPr lang="ja-JP" altLang="en-US" sz="1300" b="1"/>
            <a:t>総排出量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xml><?xml version="1.0" encoding="utf-8"?>
<c:userShapes xmlns:c="http://schemas.openxmlformats.org/drawingml/2006/chart">
  <cdr:relSizeAnchor xmlns:cdr="http://schemas.openxmlformats.org/drawingml/2006/chartDrawing">
    <cdr:from>
      <cdr:x>0.42905</cdr:x>
      <cdr:y>0.45276</cdr:y>
    </cdr:from>
    <cdr:to>
      <cdr:x>0.63878</cdr:x>
      <cdr:y>0.78971</cdr:y>
    </cdr:to>
    <cdr:sp macro="" textlink="">
      <cdr:nvSpPr>
        <cdr:cNvPr id="9" name="テキスト ボックス 1">
          <a:extLst xmlns:a="http://schemas.openxmlformats.org/drawingml/2006/main">
            <a:ext uri="{FF2B5EF4-FFF2-40B4-BE49-F238E27FC236}">
              <a16:creationId xmlns:a16="http://schemas.microsoft.com/office/drawing/2014/main" id="{8E78A59C-AA48-4081-A066-E3E1CA489584}"/>
            </a:ext>
          </a:extLst>
        </cdr:cNvPr>
        <cdr:cNvSpPr txBox="1"/>
      </cdr:nvSpPr>
      <cdr:spPr>
        <a:xfrm xmlns:a="http://schemas.openxmlformats.org/drawingml/2006/main">
          <a:off x="3576078" y="2052275"/>
          <a:ext cx="1748117" cy="1527314"/>
        </a:xfrm>
        <a:prstGeom xmlns:a="http://schemas.openxmlformats.org/drawingml/2006/main" prst="rect">
          <a:avLst/>
        </a:prstGeom>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1600" b="1">
              <a:effectLst/>
              <a:latin typeface="+mn-lt"/>
              <a:ea typeface="+mn-ea"/>
              <a:cs typeface="+mn-cs"/>
            </a:rPr>
            <a:t>温室効果ガス</a:t>
          </a:r>
          <a:endParaRPr lang="ja-JP" altLang="ja-JP" sz="2400" b="1">
            <a:effectLst/>
          </a:endParaRPr>
        </a:p>
        <a:p xmlns:a="http://schemas.openxmlformats.org/drawingml/2006/main">
          <a:pPr algn="ctr"/>
          <a:r>
            <a:rPr lang="ja-JP" altLang="en-US" sz="1600" b="1">
              <a:effectLst/>
              <a:latin typeface="+mn-lt"/>
              <a:ea typeface="+mn-ea"/>
              <a:cs typeface="+mn-cs"/>
            </a:rPr>
            <a:t>総</a:t>
          </a:r>
          <a:r>
            <a:rPr lang="ja-JP" altLang="ja-JP" sz="1600" b="1">
              <a:effectLst/>
              <a:latin typeface="+mn-lt"/>
              <a:ea typeface="+mn-ea"/>
              <a:cs typeface="+mn-cs"/>
            </a:rPr>
            <a:t>排出量</a:t>
          </a:r>
          <a:endParaRPr lang="ja-JP" altLang="ja-JP" sz="2400" b="1">
            <a:effectLst/>
          </a:endParaRPr>
        </a:p>
        <a:p xmlns:a="http://schemas.openxmlformats.org/drawingml/2006/main">
          <a:pPr algn="ctr"/>
          <a:endParaRPr lang="en-US" altLang="ja-JP" sz="1800">
            <a:effectLst/>
            <a:latin typeface="+mn-lt"/>
            <a:ea typeface="+mn-ea"/>
            <a:cs typeface="+mn-cs"/>
          </a:endParaRPr>
        </a:p>
        <a:p xmlns:a="http://schemas.openxmlformats.org/drawingml/2006/main">
          <a:pPr algn="ctr"/>
          <a:endParaRPr lang="en-US" altLang="ja-JP" sz="1800">
            <a:effectLst/>
            <a:latin typeface="+mn-lt"/>
            <a:ea typeface="+mn-ea"/>
            <a:cs typeface="+mn-cs"/>
          </a:endParaRPr>
        </a:p>
        <a:p xmlns:a="http://schemas.openxmlformats.org/drawingml/2006/main">
          <a:pPr algn="ctr"/>
          <a:r>
            <a:rPr lang="ja-JP" altLang="en-US" sz="1400">
              <a:effectLst/>
              <a:latin typeface="+mn-lt"/>
              <a:ea typeface="+mn-ea"/>
              <a:cs typeface="+mn-cs"/>
            </a:rPr>
            <a:t>（</a:t>
          </a:r>
          <a:r>
            <a:rPr lang="en-US" altLang="ja-JP" sz="1400">
              <a:effectLst/>
              <a:latin typeface="+mn-lt"/>
              <a:ea typeface="+mn-ea"/>
              <a:cs typeface="+mn-cs"/>
            </a:rPr>
            <a:t>CO</a:t>
          </a:r>
          <a:r>
            <a:rPr lang="en-US" altLang="ja-JP" sz="1050">
              <a:effectLst/>
              <a:latin typeface="+mn-lt"/>
              <a:ea typeface="+mn-ea"/>
              <a:cs typeface="+mn-cs"/>
            </a:rPr>
            <a:t>2</a:t>
          </a:r>
          <a:r>
            <a:rPr lang="ja-JP" altLang="ja-JP" sz="1400">
              <a:effectLst/>
              <a:latin typeface="+mn-lt"/>
              <a:ea typeface="+mn-ea"/>
              <a:cs typeface="+mn-cs"/>
            </a:rPr>
            <a:t>換算</a:t>
          </a:r>
          <a:r>
            <a:rPr lang="ja-JP" altLang="en-US" sz="1400">
              <a:effectLst/>
              <a:latin typeface="+mn-lt"/>
              <a:ea typeface="+mn-ea"/>
              <a:cs typeface="+mn-cs"/>
            </a:rPr>
            <a:t>）</a:t>
          </a:r>
          <a:endParaRPr lang="en-US" altLang="ja-JP" sz="1400">
            <a:effectLst/>
            <a:latin typeface="+mn-lt"/>
            <a:ea typeface="+mn-ea"/>
            <a:cs typeface="+mn-cs"/>
          </a:endParaRPr>
        </a:p>
        <a:p xmlns:a="http://schemas.openxmlformats.org/drawingml/2006/main">
          <a:pPr algn="ctr"/>
          <a:endParaRPr lang="ja-JP" altLang="ja-JP" sz="2400">
            <a:effectLst/>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0.39026</cdr:x>
      <cdr:y>0.39213</cdr:y>
    </cdr:from>
    <cdr:to>
      <cdr:x>0.62079</cdr:x>
      <cdr:y>0.66342</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2092247" y="1697268"/>
          <a:ext cx="1235954" cy="11742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latin typeface="Calibri" panose="020F0502020204030204" pitchFamily="34" charset="0"/>
              <a:ea typeface="+mn-ea"/>
              <a:cs typeface="Calibri" panose="020F0502020204030204" pitchFamily="34" charset="0"/>
            </a:rPr>
            <a:t>SF</a:t>
          </a:r>
          <a:r>
            <a:rPr lang="en-US" altLang="ja-JP" sz="1400" b="1" baseline="-25000">
              <a:ln w="3175">
                <a:noFill/>
              </a:ln>
              <a:solidFill>
                <a:sysClr val="windowText" lastClr="000000"/>
              </a:solidFill>
              <a:latin typeface="Calibri" panose="020F0502020204030204" pitchFamily="34" charset="0"/>
              <a:ea typeface="+mn-ea"/>
              <a:cs typeface="Calibri" panose="020F0502020204030204" pitchFamily="34" charset="0"/>
            </a:rPr>
            <a:t>6</a:t>
          </a:r>
          <a:r>
            <a:rPr lang="ja-JP" altLang="en-US" sz="1400" b="1">
              <a:latin typeface="+mn-ea"/>
              <a:ea typeface="+mn-ea"/>
            </a:rPr>
            <a:t> </a:t>
          </a:r>
          <a:r>
            <a:rPr lang="ja-JP" altLang="en-US" sz="1300" b="1"/>
            <a:t>総排出量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1.xml><?xml version="1.0" encoding="utf-8"?>
<c:userShapes xmlns:c="http://schemas.openxmlformats.org/drawingml/2006/chart">
  <cdr:relSizeAnchor xmlns:cdr="http://schemas.openxmlformats.org/drawingml/2006/chartDrawing">
    <cdr:from>
      <cdr:x>0.39801</cdr:x>
      <cdr:y>0.3999</cdr:y>
    </cdr:from>
    <cdr:to>
      <cdr:x>0.6269</cdr:x>
      <cdr:y>0.67119</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2101450" y="1724187"/>
          <a:ext cx="1208519" cy="1169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latin typeface="Calibri" panose="020F0502020204030204" pitchFamily="34" charset="0"/>
              <a:ea typeface="+mn-ea"/>
              <a:cs typeface="Calibri" panose="020F0502020204030204" pitchFamily="34" charset="0"/>
            </a:rPr>
            <a:t>SF</a:t>
          </a:r>
          <a:r>
            <a:rPr lang="en-US" altLang="ja-JP" sz="1400" b="1" baseline="-25000">
              <a:ln w="3175">
                <a:noFill/>
              </a:ln>
              <a:solidFill>
                <a:sysClr val="windowText" lastClr="000000"/>
              </a:solidFill>
              <a:latin typeface="Calibri" panose="020F0502020204030204" pitchFamily="34" charset="0"/>
              <a:ea typeface="+mn-ea"/>
              <a:cs typeface="Calibri" panose="020F0502020204030204" pitchFamily="34" charset="0"/>
            </a:rPr>
            <a:t>6</a:t>
          </a:r>
          <a:r>
            <a:rPr lang="ja-JP" altLang="en-US" sz="1400" b="1">
              <a:latin typeface="+mn-ea"/>
              <a:ea typeface="+mn-ea"/>
            </a:rPr>
            <a:t> </a:t>
          </a:r>
          <a:r>
            <a:rPr lang="ja-JP" altLang="en-US" sz="1300" b="1"/>
            <a:t>総排出量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2.xml><?xml version="1.0" encoding="utf-8"?>
<c:userShapes xmlns:c="http://schemas.openxmlformats.org/drawingml/2006/chart">
  <cdr:relSizeAnchor xmlns:cdr="http://schemas.openxmlformats.org/drawingml/2006/chartDrawing">
    <cdr:from>
      <cdr:x>0.38646</cdr:x>
      <cdr:y>0.33812</cdr:y>
    </cdr:from>
    <cdr:to>
      <cdr:x>0.63221</cdr:x>
      <cdr:y>0.64968</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973716" y="1419382"/>
          <a:ext cx="1255062" cy="13078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atin typeface="Calibri" panose="020F0502020204030204" pitchFamily="34" charset="0"/>
              <a:ea typeface="+mn-ea"/>
              <a:cs typeface="Calibri" panose="020F0502020204030204" pitchFamily="34" charset="0"/>
            </a:rPr>
            <a:t>NF</a:t>
          </a:r>
          <a:r>
            <a:rPr lang="en-US" altLang="ja-JP" sz="1400" b="1" baseline="-10000">
              <a:latin typeface="Calibri" panose="020F0502020204030204" pitchFamily="34" charset="0"/>
              <a:ea typeface="+mn-ea"/>
              <a:cs typeface="Calibri" panose="020F0502020204030204" pitchFamily="34" charset="0"/>
            </a:rPr>
            <a:t>3</a:t>
          </a:r>
          <a:r>
            <a:rPr lang="en-US" altLang="ja-JP" sz="1400" b="1">
              <a:latin typeface="+mn-ea"/>
              <a:ea typeface="+mn-ea"/>
            </a:rPr>
            <a:t> </a:t>
          </a:r>
          <a:r>
            <a:rPr lang="ja-JP" altLang="en-US" sz="1300" b="1"/>
            <a:t>総排出量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3.xml><?xml version="1.0" encoding="utf-8"?>
<c:userShapes xmlns:c="http://schemas.openxmlformats.org/drawingml/2006/chart">
  <cdr:relSizeAnchor xmlns:cdr="http://schemas.openxmlformats.org/drawingml/2006/chartDrawing">
    <cdr:from>
      <cdr:x>0.39969</cdr:x>
      <cdr:y>0.33415</cdr:y>
    </cdr:from>
    <cdr:to>
      <cdr:x>0.64105</cdr:x>
      <cdr:y>0.64571</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2012362" y="1400407"/>
          <a:ext cx="1215247" cy="1305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a:noFill/>
              </a:ln>
              <a:solidFill>
                <a:sysClr val="windowText" lastClr="000000"/>
              </a:solidFill>
              <a:latin typeface="Calibri" panose="020F0502020204030204" pitchFamily="34" charset="0"/>
              <a:ea typeface="+mj-ea"/>
              <a:cs typeface="Calibri" panose="020F0502020204030204" pitchFamily="34" charset="0"/>
            </a:rPr>
            <a:t>NF</a:t>
          </a:r>
          <a:r>
            <a:rPr lang="en-US" altLang="ja-JP" sz="1400" b="1" baseline="-10000">
              <a:ln>
                <a:noFill/>
              </a:ln>
              <a:solidFill>
                <a:sysClr val="windowText" lastClr="000000"/>
              </a:solidFill>
              <a:latin typeface="Calibri" panose="020F0502020204030204" pitchFamily="34" charset="0"/>
              <a:ea typeface="+mj-ea"/>
              <a:cs typeface="Calibri" panose="020F0502020204030204" pitchFamily="34" charset="0"/>
            </a:rPr>
            <a:t>3</a:t>
          </a:r>
          <a:r>
            <a:rPr lang="ja-JP" altLang="en-US" sz="1400" b="1">
              <a:latin typeface="+mn-ea"/>
              <a:ea typeface="+mn-ea"/>
            </a:rPr>
            <a:t> </a:t>
          </a:r>
          <a:r>
            <a:rPr lang="ja-JP" altLang="en-US" sz="1300" b="1"/>
            <a:t>総排出量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4.xml><?xml version="1.0" encoding="utf-8"?>
<c:userShapes xmlns:c="http://schemas.openxmlformats.org/drawingml/2006/chart">
  <cdr:relSizeAnchor xmlns:cdr="http://schemas.openxmlformats.org/drawingml/2006/chartDrawing">
    <cdr:from>
      <cdr:x>0.38966</cdr:x>
      <cdr:y>0.33079</cdr:y>
    </cdr:from>
    <cdr:to>
      <cdr:x>0.63886</cdr:x>
      <cdr:y>0.64236</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974261" y="1388724"/>
          <a:ext cx="1262562" cy="1308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a:noFill/>
              </a:ln>
              <a:solidFill>
                <a:sysClr val="windowText" lastClr="000000"/>
              </a:solidFill>
              <a:latin typeface="Calibri" panose="020F0502020204030204" pitchFamily="34" charset="0"/>
              <a:ea typeface="+mn-ea"/>
              <a:cs typeface="Calibri" panose="020F0502020204030204" pitchFamily="34" charset="0"/>
            </a:rPr>
            <a:t>NF</a:t>
          </a:r>
          <a:r>
            <a:rPr lang="en-US" altLang="ja-JP" sz="1400" b="1" baseline="-10000">
              <a:ln>
                <a:noFill/>
              </a:ln>
              <a:solidFill>
                <a:sysClr val="windowText" lastClr="000000"/>
              </a:solidFill>
              <a:latin typeface="Calibri" panose="020F0502020204030204" pitchFamily="34" charset="0"/>
              <a:ea typeface="+mn-ea"/>
              <a:cs typeface="Calibri" panose="020F0502020204030204" pitchFamily="34" charset="0"/>
            </a:rPr>
            <a:t>3</a:t>
          </a:r>
          <a:r>
            <a:rPr lang="ja-JP" altLang="en-US" sz="1400" b="1">
              <a:latin typeface="+mn-ea"/>
              <a:ea typeface="+mn-ea"/>
            </a:rPr>
            <a:t> </a:t>
          </a:r>
          <a:r>
            <a:rPr lang="ja-JP" altLang="en-US" sz="1300" b="1"/>
            <a:t>総排出量</a:t>
          </a:r>
        </a:p>
        <a:p xmlns:a="http://schemas.openxmlformats.org/drawingml/2006/main">
          <a:pPr algn="ctr"/>
          <a:endParaRPr lang="en-US" altLang="ja-JP" sz="1600"/>
        </a:p>
        <a:p xmlns:a="http://schemas.openxmlformats.org/drawingml/2006/main">
          <a:pPr algn="ctr"/>
          <a:endParaRPr lang="en-US" altLang="ja-JP" sz="16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4.xml><?xml version="1.0" encoding="utf-8"?>
<c:userShapes xmlns:c="http://schemas.openxmlformats.org/drawingml/2006/chart">
  <cdr:relSizeAnchor xmlns:cdr="http://schemas.openxmlformats.org/drawingml/2006/chartDrawing">
    <cdr:from>
      <cdr:x>0.02847</cdr:x>
      <cdr:y>0.12811</cdr:y>
    </cdr:from>
    <cdr:to>
      <cdr:x>0.06707</cdr:x>
      <cdr:y>0.71354</cdr:y>
    </cdr:to>
    <cdr:sp macro="" textlink="">
      <cdr:nvSpPr>
        <cdr:cNvPr id="4" name="テキスト ボックス 1">
          <a:extLst xmlns:a="http://schemas.openxmlformats.org/drawingml/2006/main">
            <a:ext uri="{FF2B5EF4-FFF2-40B4-BE49-F238E27FC236}">
              <a16:creationId xmlns:a16="http://schemas.microsoft.com/office/drawing/2014/main" id="{1B1FD0C8-110D-42D3-8A96-0A503D4737DF}"/>
            </a:ext>
          </a:extLst>
        </cdr:cNvPr>
        <cdr:cNvSpPr txBox="1"/>
      </cdr:nvSpPr>
      <cdr:spPr>
        <a:xfrm xmlns:a="http://schemas.openxmlformats.org/drawingml/2006/main" rot="16200000">
          <a:off x="-1112931" y="2004304"/>
          <a:ext cx="3008072" cy="315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（単位　百万トン</a:t>
          </a:r>
          <a:r>
            <a:rPr lang="en-US" altLang="ja-JP" sz="1200"/>
            <a:t>CO</a:t>
          </a:r>
          <a:r>
            <a:rPr lang="en-US" altLang="ja-JP" sz="1200" baseline="-25000"/>
            <a:t>2 </a:t>
          </a:r>
          <a:r>
            <a:rPr lang="ja-JP" altLang="en-US" sz="1200" baseline="0"/>
            <a:t>換算</a:t>
          </a:r>
          <a:r>
            <a:rPr lang="ja-JP" altLang="en-US" sz="1200"/>
            <a:t>）</a:t>
          </a:r>
        </a:p>
      </cdr:txBody>
    </cdr:sp>
  </cdr:relSizeAnchor>
  <cdr:relSizeAnchor xmlns:cdr="http://schemas.openxmlformats.org/drawingml/2006/chartDrawing">
    <cdr:from>
      <cdr:x>0.85405</cdr:x>
      <cdr:y>0.34646</cdr:y>
    </cdr:from>
    <cdr:to>
      <cdr:x>1</cdr:x>
      <cdr:y>0.46017</cdr:y>
    </cdr:to>
    <cdr:sp macro="" textlink="">
      <cdr:nvSpPr>
        <cdr:cNvPr id="10" name="テキスト ボックス 7">
          <a:extLst xmlns:a="http://schemas.openxmlformats.org/drawingml/2006/main">
            <a:ext uri="{FF2B5EF4-FFF2-40B4-BE49-F238E27FC236}">
              <a16:creationId xmlns:a16="http://schemas.microsoft.com/office/drawing/2014/main" id="{4C530A1A-6E44-4DD2-97FA-13B528C96F8A}"/>
            </a:ext>
          </a:extLst>
        </cdr:cNvPr>
        <cdr:cNvSpPr txBox="1"/>
      </cdr:nvSpPr>
      <cdr:spPr>
        <a:xfrm xmlns:a="http://schemas.openxmlformats.org/drawingml/2006/main">
          <a:off x="6992469" y="1780178"/>
          <a:ext cx="1194955" cy="58426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2030</a:t>
          </a:r>
          <a:r>
            <a:rPr lang="ja-JP" altLang="ja-JP" sz="1100">
              <a:solidFill>
                <a:schemeClr val="dk1"/>
              </a:solidFill>
              <a:effectLst/>
              <a:latin typeface="+mn-lt"/>
              <a:ea typeface="+mn-ea"/>
              <a:cs typeface="+mn-cs"/>
            </a:rPr>
            <a:t>年度目標</a:t>
          </a:r>
          <a:endParaRPr lang="en-US" altLang="ja-JP" sz="1100">
            <a:solidFill>
              <a:schemeClr val="dk1"/>
            </a:solidFill>
            <a:effectLst/>
            <a:latin typeface="+mn-lt"/>
            <a:ea typeface="+mn-ea"/>
            <a:cs typeface="+mn-cs"/>
          </a:endParaRPr>
        </a:p>
        <a:p xmlns:a="http://schemas.openxmlformats.org/drawingml/2006/main">
          <a:pPr algn="ctr"/>
          <a:r>
            <a:rPr kumimoji="1" lang="en-US" altLang="ja-JP" sz="1100" b="0">
              <a:solidFill>
                <a:sysClr val="windowText" lastClr="000000"/>
              </a:solidFill>
            </a:rPr>
            <a:t>2013</a:t>
          </a:r>
          <a:r>
            <a:rPr kumimoji="1" lang="ja-JP" altLang="en-US" sz="1100" b="0">
              <a:solidFill>
                <a:sysClr val="windowText" lastClr="000000"/>
              </a:solidFill>
            </a:rPr>
            <a:t>年度比</a:t>
          </a:r>
          <a:endParaRPr kumimoji="1" lang="en-US" altLang="ja-JP" sz="1100" b="0">
            <a:solidFill>
              <a:sysClr val="windowText" lastClr="000000"/>
            </a:solidFill>
          </a:endParaRPr>
        </a:p>
        <a:p xmlns:a="http://schemas.openxmlformats.org/drawingml/2006/main">
          <a:pPr algn="ctr"/>
          <a:r>
            <a:rPr kumimoji="1" lang="en-US" altLang="ja-JP" sz="1100" b="0">
              <a:solidFill>
                <a:sysClr val="windowText" lastClr="000000"/>
              </a:solidFill>
            </a:rPr>
            <a:t>-46.0</a:t>
          </a:r>
          <a:r>
            <a:rPr kumimoji="1" lang="ja-JP" altLang="en-US" sz="1100" b="0">
              <a:solidFill>
                <a:sysClr val="windowText" lastClr="000000"/>
              </a:solidFill>
            </a:rPr>
            <a:t>％</a:t>
          </a:r>
          <a:r>
            <a:rPr kumimoji="1" lang="ja-JP" altLang="ja-JP" sz="1100" b="0">
              <a:solidFill>
                <a:sysClr val="windowText" lastClr="000000"/>
              </a:solidFill>
              <a:effectLst/>
              <a:latin typeface="+mn-lt"/>
              <a:ea typeface="+mn-ea"/>
              <a:cs typeface="+mn-cs"/>
            </a:rPr>
            <a:t>（</a:t>
          </a:r>
          <a:r>
            <a:rPr kumimoji="1" lang="en-US" altLang="ja-JP"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a:t>
          </a:r>
          <a:endParaRPr kumimoji="1" lang="ja-JP" altLang="en-US" sz="1100" b="0">
            <a:solidFill>
              <a:sysClr val="windowText" lastClr="000000"/>
            </a:solidFill>
          </a:endParaRPr>
        </a:p>
      </cdr:txBody>
    </cdr:sp>
  </cdr:relSizeAnchor>
  <cdr:relSizeAnchor xmlns:cdr="http://schemas.openxmlformats.org/drawingml/2006/chartDrawing">
    <cdr:from>
      <cdr:x>0.44208</cdr:x>
      <cdr:y>0.88326</cdr:y>
    </cdr:from>
    <cdr:to>
      <cdr:x>0.90743</cdr:x>
      <cdr:y>0.93625</cdr:y>
    </cdr:to>
    <cdr:sp macro="" textlink="">
      <cdr:nvSpPr>
        <cdr:cNvPr id="11" name="テキスト ボックス 7">
          <a:extLst xmlns:a="http://schemas.openxmlformats.org/drawingml/2006/main">
            <a:ext uri="{FF2B5EF4-FFF2-40B4-BE49-F238E27FC236}">
              <a16:creationId xmlns:a16="http://schemas.microsoft.com/office/drawing/2014/main" id="{576184EC-AE81-405A-8DBC-2C7865EA9EAC}"/>
            </a:ext>
          </a:extLst>
        </cdr:cNvPr>
        <cdr:cNvSpPr txBox="1"/>
      </cdr:nvSpPr>
      <cdr:spPr>
        <a:xfrm xmlns:a="http://schemas.openxmlformats.org/drawingml/2006/main">
          <a:off x="3619501" y="4538389"/>
          <a:ext cx="3810000" cy="2722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b="0">
              <a:solidFill>
                <a:sysClr val="windowText" lastClr="000000"/>
              </a:solidFill>
            </a:rPr>
            <a:t>※</a:t>
          </a:r>
          <a:r>
            <a:rPr kumimoji="1" lang="ja-JP" altLang="en-US" sz="1100" b="0">
              <a:solidFill>
                <a:sysClr val="windowText" lastClr="000000"/>
              </a:solidFill>
            </a:rPr>
            <a:t>出典：</a:t>
          </a:r>
          <a:r>
            <a:rPr lang="ja-JP" altLang="ja-JP" sz="1100">
              <a:solidFill>
                <a:schemeClr val="dk1"/>
              </a:solidFill>
              <a:effectLst/>
              <a:latin typeface="+mn-lt"/>
              <a:ea typeface="+mn-ea"/>
              <a:cs typeface="+mn-cs"/>
            </a:rPr>
            <a:t>地球温暖化</a:t>
          </a:r>
          <a:r>
            <a:rPr lang="ja-JP" altLang="en-US" sz="1100">
              <a:solidFill>
                <a:schemeClr val="dk1"/>
              </a:solidFill>
              <a:effectLst/>
              <a:latin typeface="+mn-lt"/>
              <a:ea typeface="+mn-ea"/>
              <a:cs typeface="+mn-cs"/>
            </a:rPr>
            <a:t>対策計画</a:t>
          </a:r>
          <a:r>
            <a:rPr lang="en-US" altLang="ja-JP" sz="1100">
              <a:solidFill>
                <a:schemeClr val="dk1"/>
              </a:solidFill>
              <a:effectLst/>
              <a:latin typeface="+mn-lt"/>
              <a:ea typeface="+mn-ea"/>
              <a:cs typeface="+mn-cs"/>
            </a:rPr>
            <a:t> </a:t>
          </a:r>
          <a:r>
            <a:rPr lang="ja-JP" altLang="en-US" b="0"/>
            <a:t>（令和</a:t>
          </a:r>
          <a:r>
            <a:rPr lang="ja-JP" altLang="en-US" b="0">
              <a:latin typeface="+mn-lt"/>
            </a:rPr>
            <a:t>３</a:t>
          </a:r>
          <a:r>
            <a:rPr lang="ja-JP" altLang="en-US" b="0"/>
            <a:t>年</a:t>
          </a:r>
          <a:r>
            <a:rPr lang="en-US" altLang="ja-JP" b="0"/>
            <a:t>10</a:t>
          </a:r>
          <a:r>
            <a:rPr lang="ja-JP" altLang="en-US" b="0"/>
            <a:t>月</a:t>
          </a:r>
          <a:r>
            <a:rPr lang="en-US" altLang="ja-JP" b="0"/>
            <a:t>22</a:t>
          </a:r>
          <a:r>
            <a:rPr lang="ja-JP" altLang="en-US" b="0"/>
            <a:t>日閣議決定）</a:t>
          </a:r>
        </a:p>
      </cdr:txBody>
    </cdr:sp>
  </cdr:relSizeAnchor>
  <cdr:relSizeAnchor xmlns:cdr="http://schemas.openxmlformats.org/drawingml/2006/chartDrawing">
    <cdr:from>
      <cdr:x>0.85816</cdr:x>
      <cdr:y>0.10648</cdr:y>
    </cdr:from>
    <cdr:to>
      <cdr:x>1</cdr:x>
      <cdr:y>0.22489</cdr:y>
    </cdr:to>
    <cdr:sp macro="" textlink="">
      <cdr:nvSpPr>
        <cdr:cNvPr id="12" name="テキスト ボックス 7">
          <a:extLst xmlns:a="http://schemas.openxmlformats.org/drawingml/2006/main">
            <a:ext uri="{FF2B5EF4-FFF2-40B4-BE49-F238E27FC236}">
              <a16:creationId xmlns:a16="http://schemas.microsoft.com/office/drawing/2014/main" id="{4C530A1A-6E44-4DD2-97FA-13B528C96F8A}"/>
            </a:ext>
          </a:extLst>
        </cdr:cNvPr>
        <cdr:cNvSpPr txBox="1"/>
      </cdr:nvSpPr>
      <cdr:spPr>
        <a:xfrm xmlns:a="http://schemas.openxmlformats.org/drawingml/2006/main">
          <a:off x="7026120" y="547118"/>
          <a:ext cx="1161304" cy="6084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2020</a:t>
          </a:r>
          <a:r>
            <a:rPr lang="ja-JP" altLang="ja-JP" sz="1100">
              <a:solidFill>
                <a:schemeClr val="dk1"/>
              </a:solidFill>
              <a:effectLst/>
              <a:latin typeface="+mn-lt"/>
              <a:ea typeface="+mn-ea"/>
              <a:cs typeface="+mn-cs"/>
            </a:rPr>
            <a:t>年度目標</a:t>
          </a:r>
          <a:r>
            <a:rPr kumimoji="1" lang="en-US" altLang="ja-JP" sz="1100" b="0">
              <a:solidFill>
                <a:sysClr val="windowText" lastClr="000000"/>
              </a:solidFill>
            </a:rPr>
            <a:t>2005</a:t>
          </a:r>
          <a:r>
            <a:rPr kumimoji="1" lang="ja-JP" altLang="en-US" sz="1100" b="0">
              <a:solidFill>
                <a:sysClr val="windowText" lastClr="000000"/>
              </a:solidFill>
            </a:rPr>
            <a:t>年度比</a:t>
          </a:r>
          <a:endParaRPr kumimoji="1" lang="en-US" altLang="ja-JP" sz="1100" b="0">
            <a:solidFill>
              <a:sysClr val="windowText" lastClr="000000"/>
            </a:solidFill>
          </a:endParaRPr>
        </a:p>
        <a:p xmlns:a="http://schemas.openxmlformats.org/drawingml/2006/main">
          <a:pPr algn="ctr"/>
          <a:r>
            <a:rPr kumimoji="1" lang="en-US" altLang="ja-JP" sz="1100" b="0">
              <a:solidFill>
                <a:sysClr val="windowText" lastClr="000000"/>
              </a:solidFill>
            </a:rPr>
            <a:t>-3.8%</a:t>
          </a:r>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a:t>
          </a:r>
          <a:endParaRPr kumimoji="1" lang="ja-JP" altLang="en-US" sz="1100" b="0">
            <a:solidFill>
              <a:sysClr val="windowText" lastClr="000000"/>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28</xdr:col>
      <xdr:colOff>295275</xdr:colOff>
      <xdr:row>99</xdr:row>
      <xdr:rowOff>0</xdr:rowOff>
    </xdr:from>
    <xdr:to>
      <xdr:col>35</xdr:col>
      <xdr:colOff>142875</xdr:colOff>
      <xdr:row>99</xdr:row>
      <xdr:rowOff>0</xdr:rowOff>
    </xdr:to>
    <xdr:graphicFrame macro="">
      <xdr:nvGraphicFramePr>
        <xdr:cNvPr id="375582" name="Chart 1">
          <a:extLst>
            <a:ext uri="{FF2B5EF4-FFF2-40B4-BE49-F238E27FC236}">
              <a16:creationId xmlns:a16="http://schemas.microsoft.com/office/drawing/2014/main" id="{00000000-0008-0000-0300-00001EBB0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59</xdr:col>
      <xdr:colOff>294156</xdr:colOff>
      <xdr:row>3</xdr:row>
      <xdr:rowOff>11767</xdr:rowOff>
    </xdr:from>
    <xdr:to>
      <xdr:col>73</xdr:col>
      <xdr:colOff>162768</xdr:colOff>
      <xdr:row>38</xdr:row>
      <xdr:rowOff>97756</xdr:rowOff>
    </xdr:to>
    <xdr:graphicFrame macro="">
      <xdr:nvGraphicFramePr>
        <xdr:cNvPr id="5" name="グラフ 3">
          <a:extLst>
            <a:ext uri="{FF2B5EF4-FFF2-40B4-BE49-F238E27FC236}">
              <a16:creationId xmlns:a16="http://schemas.microsoft.com/office/drawing/2014/main" id="{E29B7614-E2E0-418B-B219-65D7B1903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0.7029</cdr:x>
      <cdr:y>0.31292</cdr:y>
    </cdr:from>
    <cdr:to>
      <cdr:x>0.72939</cdr:x>
      <cdr:y>0.40189</cdr:y>
    </cdr:to>
    <cdr:sp macro="" textlink="">
      <cdr:nvSpPr>
        <cdr:cNvPr id="375809" name="Text Box 1">
          <a:extLst xmlns:a="http://schemas.openxmlformats.org/drawingml/2006/main">
            <a:ext uri="{FF2B5EF4-FFF2-40B4-BE49-F238E27FC236}">
              <a16:creationId xmlns:a16="http://schemas.microsoft.com/office/drawing/2014/main" id="{0C4F73AE-E399-4B25-AD70-03319DE7AABF}"/>
            </a:ext>
          </a:extLst>
        </cdr:cNvPr>
        <cdr:cNvSpPr txBox="1">
          <a:spLocks xmlns:a="http://schemas.openxmlformats.org/drawingml/2006/main" noChangeArrowheads="1"/>
        </cdr:cNvSpPr>
      </cdr:nvSpPr>
      <cdr:spPr bwMode="auto">
        <a:xfrm xmlns:a="http://schemas.openxmlformats.org/drawingml/2006/main">
          <a:off x="175587" y="232680"/>
          <a:ext cx="351673" cy="652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wordArtVertRtl" wrap="square" lIns="36576" tIns="0" rIns="36576" bIns="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排出量　（単位　百万トン</a:t>
          </a:r>
          <a:r>
            <a:rPr lang="en-US" altLang="ja-JP" sz="1400" b="0" i="0" strike="noStrike">
              <a:solidFill>
                <a:srgbClr val="000000"/>
              </a:solidFill>
              <a:latin typeface="ＭＳ Ｐゴシック"/>
              <a:ea typeface="ＭＳ Ｐゴシック"/>
            </a:rPr>
            <a:t>CO2</a:t>
          </a:r>
          <a:r>
            <a:rPr lang="ja-JP" altLang="en-US" sz="1400" b="0" i="0" strike="noStrike">
              <a:solidFill>
                <a:srgbClr val="000000"/>
              </a:solidFill>
              <a:latin typeface="ＭＳ Ｐゴシック"/>
              <a:ea typeface="ＭＳ Ｐゴシック"/>
            </a:rPr>
            <a:t>）</a:t>
          </a:r>
        </a:p>
      </cdr:txBody>
    </cdr:sp>
  </cdr:relSizeAnchor>
  <cdr:relSizeAnchor xmlns:cdr="http://schemas.openxmlformats.org/drawingml/2006/chartDrawing">
    <cdr:from>
      <cdr:x>0.78556</cdr:x>
      <cdr:y>0.68534</cdr:y>
    </cdr:from>
    <cdr:to>
      <cdr:x>0.80778</cdr:x>
      <cdr:y>0.91048</cdr:y>
    </cdr:to>
    <cdr:sp macro="" textlink="">
      <cdr:nvSpPr>
        <cdr:cNvPr id="375810" name="Text Box 2">
          <a:extLst xmlns:a="http://schemas.openxmlformats.org/drawingml/2006/main">
            <a:ext uri="{FF2B5EF4-FFF2-40B4-BE49-F238E27FC236}">
              <a16:creationId xmlns:a16="http://schemas.microsoft.com/office/drawing/2014/main" id="{74315096-9549-4D20-BA68-EED931947EF5}"/>
            </a:ext>
          </a:extLst>
        </cdr:cNvPr>
        <cdr:cNvSpPr txBox="1">
          <a:spLocks xmlns:a="http://schemas.openxmlformats.org/drawingml/2006/main" noChangeArrowheads="1"/>
        </cdr:cNvSpPr>
      </cdr:nvSpPr>
      <cdr:spPr bwMode="auto">
        <a:xfrm xmlns:a="http://schemas.openxmlformats.org/drawingml/2006/main">
          <a:off x="3115645" y="505819"/>
          <a:ext cx="1000187" cy="1651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0.78382</cdr:x>
      <cdr:y>0.31575</cdr:y>
    </cdr:from>
    <cdr:to>
      <cdr:x>0.81207</cdr:x>
      <cdr:y>0.32271</cdr:y>
    </cdr:to>
    <cdr:sp macro="" textlink="">
      <cdr:nvSpPr>
        <cdr:cNvPr id="375811" name="Text Box 3">
          <a:extLst xmlns:a="http://schemas.openxmlformats.org/drawingml/2006/main">
            <a:ext uri="{FF2B5EF4-FFF2-40B4-BE49-F238E27FC236}">
              <a16:creationId xmlns:a16="http://schemas.microsoft.com/office/drawing/2014/main" id="{2DCA2712-CB23-4BED-918E-02EEF6802323}"/>
            </a:ext>
          </a:extLst>
        </cdr:cNvPr>
        <cdr:cNvSpPr txBox="1">
          <a:spLocks xmlns:a="http://schemas.openxmlformats.org/drawingml/2006/main" noChangeArrowheads="1"/>
        </cdr:cNvSpPr>
      </cdr:nvSpPr>
      <cdr:spPr bwMode="auto">
        <a:xfrm xmlns:a="http://schemas.openxmlformats.org/drawingml/2006/main">
          <a:off x="3060814" y="234754"/>
          <a:ext cx="1268668" cy="51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産業部門</a:t>
          </a:r>
        </a:p>
      </cdr:txBody>
    </cdr:sp>
  </cdr:relSizeAnchor>
  <cdr:relSizeAnchor xmlns:cdr="http://schemas.openxmlformats.org/drawingml/2006/chartDrawing">
    <cdr:from>
      <cdr:x>0.78381</cdr:x>
      <cdr:y>0.35708</cdr:y>
    </cdr:from>
    <cdr:to>
      <cdr:x>0.81204</cdr:x>
      <cdr:y>0.36382</cdr:y>
    </cdr:to>
    <cdr:sp macro="" textlink="">
      <cdr:nvSpPr>
        <cdr:cNvPr id="375812" name="Text Box 4">
          <a:extLst xmlns:a="http://schemas.openxmlformats.org/drawingml/2006/main">
            <a:ext uri="{FF2B5EF4-FFF2-40B4-BE49-F238E27FC236}">
              <a16:creationId xmlns:a16="http://schemas.microsoft.com/office/drawing/2014/main" id="{88C9D05F-0A7B-41D3-960B-E8CEC7DF2189}"/>
            </a:ext>
          </a:extLst>
        </cdr:cNvPr>
        <cdr:cNvSpPr txBox="1">
          <a:spLocks xmlns:a="http://schemas.openxmlformats.org/drawingml/2006/main" noChangeArrowheads="1"/>
        </cdr:cNvSpPr>
      </cdr:nvSpPr>
      <cdr:spPr bwMode="auto">
        <a:xfrm xmlns:a="http://schemas.openxmlformats.org/drawingml/2006/main">
          <a:off x="3066486" y="265067"/>
          <a:ext cx="1257324" cy="49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民生部門</a:t>
          </a:r>
        </a:p>
      </cdr:txBody>
    </cdr:sp>
  </cdr:relSizeAnchor>
  <cdr:relSizeAnchor xmlns:cdr="http://schemas.openxmlformats.org/drawingml/2006/chartDrawing">
    <cdr:from>
      <cdr:x>0.78381</cdr:x>
      <cdr:y>0.38079</cdr:y>
    </cdr:from>
    <cdr:to>
      <cdr:x>0.81204</cdr:x>
      <cdr:y>0.38754</cdr:y>
    </cdr:to>
    <cdr:sp macro="" textlink="">
      <cdr:nvSpPr>
        <cdr:cNvPr id="375813" name="Text Box 5">
          <a:extLst xmlns:a="http://schemas.openxmlformats.org/drawingml/2006/main">
            <a:ext uri="{FF2B5EF4-FFF2-40B4-BE49-F238E27FC236}">
              <a16:creationId xmlns:a16="http://schemas.microsoft.com/office/drawing/2014/main" id="{528A63BA-4ECA-4F7F-BCEB-BC83D187244D}"/>
            </a:ext>
          </a:extLst>
        </cdr:cNvPr>
        <cdr:cNvSpPr txBox="1">
          <a:spLocks xmlns:a="http://schemas.openxmlformats.org/drawingml/2006/main" noChangeArrowheads="1"/>
        </cdr:cNvSpPr>
      </cdr:nvSpPr>
      <cdr:spPr bwMode="auto">
        <a:xfrm xmlns:a="http://schemas.openxmlformats.org/drawingml/2006/main">
          <a:off x="3066486" y="282458"/>
          <a:ext cx="1257324" cy="49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運輸部門</a:t>
          </a:r>
        </a:p>
      </cdr:txBody>
    </cdr:sp>
  </cdr:relSizeAnchor>
  <cdr:relSizeAnchor xmlns:cdr="http://schemas.openxmlformats.org/drawingml/2006/chartDrawing">
    <cdr:from>
      <cdr:x>0.74266</cdr:x>
      <cdr:y>0.33402</cdr:y>
    </cdr:from>
    <cdr:to>
      <cdr:x>0.76347</cdr:x>
      <cdr:y>0.33859</cdr:y>
    </cdr:to>
    <cdr:sp macro="" textlink="">
      <cdr:nvSpPr>
        <cdr:cNvPr id="375814" name="Text Box 6">
          <a:extLst xmlns:a="http://schemas.openxmlformats.org/drawingml/2006/main">
            <a:ext uri="{FF2B5EF4-FFF2-40B4-BE49-F238E27FC236}">
              <a16:creationId xmlns:a16="http://schemas.microsoft.com/office/drawing/2014/main" id="{17A0B234-D903-4F87-9B4E-88DBDE3B3FF8}"/>
            </a:ext>
          </a:extLst>
        </cdr:cNvPr>
        <cdr:cNvSpPr txBox="1">
          <a:spLocks xmlns:a="http://schemas.openxmlformats.org/drawingml/2006/main" noChangeArrowheads="1"/>
        </cdr:cNvSpPr>
      </cdr:nvSpPr>
      <cdr:spPr bwMode="auto">
        <a:xfrm xmlns:a="http://schemas.openxmlformats.org/drawingml/2006/main">
          <a:off x="1139850" y="248156"/>
          <a:ext cx="979389" cy="33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476</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0.36578</cdr:y>
    </cdr:from>
    <cdr:to>
      <cdr:x>0.76347</cdr:x>
      <cdr:y>0.37057</cdr:y>
    </cdr:to>
    <cdr:sp macro="" textlink="">
      <cdr:nvSpPr>
        <cdr:cNvPr id="375815" name="Text Box 7">
          <a:extLst xmlns:a="http://schemas.openxmlformats.org/drawingml/2006/main">
            <a:ext uri="{FF2B5EF4-FFF2-40B4-BE49-F238E27FC236}">
              <a16:creationId xmlns:a16="http://schemas.microsoft.com/office/drawing/2014/main" id="{91DB71BB-1A37-4A77-AF77-47772063CB75}"/>
            </a:ext>
          </a:extLst>
        </cdr:cNvPr>
        <cdr:cNvSpPr txBox="1">
          <a:spLocks xmlns:a="http://schemas.openxmlformats.org/drawingml/2006/main" noChangeArrowheads="1"/>
        </cdr:cNvSpPr>
      </cdr:nvSpPr>
      <cdr:spPr bwMode="auto">
        <a:xfrm xmlns:a="http://schemas.openxmlformats.org/drawingml/2006/main">
          <a:off x="1139850" y="271449"/>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273</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0.38928</cdr:y>
    </cdr:from>
    <cdr:to>
      <cdr:x>0.76347</cdr:x>
      <cdr:y>0.39406</cdr:y>
    </cdr:to>
    <cdr:sp macro="" textlink="">
      <cdr:nvSpPr>
        <cdr:cNvPr id="375816" name="Text Box 8">
          <a:extLst xmlns:a="http://schemas.openxmlformats.org/drawingml/2006/main">
            <a:ext uri="{FF2B5EF4-FFF2-40B4-BE49-F238E27FC236}">
              <a16:creationId xmlns:a16="http://schemas.microsoft.com/office/drawing/2014/main" id="{808DF807-1DA8-421A-BC7A-73B097B411FF}"/>
            </a:ext>
          </a:extLst>
        </cdr:cNvPr>
        <cdr:cNvSpPr txBox="1">
          <a:spLocks xmlns:a="http://schemas.openxmlformats.org/drawingml/2006/main" noChangeArrowheads="1"/>
        </cdr:cNvSpPr>
      </cdr:nvSpPr>
      <cdr:spPr bwMode="auto">
        <a:xfrm xmlns:a="http://schemas.openxmlformats.org/drawingml/2006/main">
          <a:off x="1139850" y="288680"/>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217</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0.86907</cdr:x>
      <cdr:y>0.06725</cdr:y>
    </cdr:from>
    <cdr:to>
      <cdr:x>0.87595</cdr:x>
      <cdr:y>0.06725</cdr:y>
    </cdr:to>
    <cdr:sp macro="" textlink="">
      <cdr:nvSpPr>
        <cdr:cNvPr id="375817" name="Text Box 9">
          <a:extLst xmlns:a="http://schemas.openxmlformats.org/drawingml/2006/main">
            <a:ext uri="{FF2B5EF4-FFF2-40B4-BE49-F238E27FC236}">
              <a16:creationId xmlns:a16="http://schemas.microsoft.com/office/drawing/2014/main" id="{3E84231B-56C2-4215-8843-4A8BE7F96C45}"/>
            </a:ext>
          </a:extLst>
        </cdr:cNvPr>
        <cdr:cNvSpPr txBox="1">
          <a:spLocks xmlns:a="http://schemas.openxmlformats.org/drawingml/2006/main" noChangeArrowheads="1"/>
        </cdr:cNvSpPr>
      </cdr:nvSpPr>
      <cdr:spPr bwMode="auto">
        <a:xfrm xmlns:a="http://schemas.openxmlformats.org/drawingml/2006/main">
          <a:off x="6025452" y="244805"/>
          <a:ext cx="1574963"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452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3.8%</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0.082</cdr:y>
    </cdr:from>
    <cdr:to>
      <cdr:x>0.87595</cdr:x>
      <cdr:y>0.082</cdr:y>
    </cdr:to>
    <cdr:sp macro="" textlink="">
      <cdr:nvSpPr>
        <cdr:cNvPr id="375818" name="Text Box 10">
          <a:extLst xmlns:a="http://schemas.openxmlformats.org/drawingml/2006/main">
            <a:ext uri="{FF2B5EF4-FFF2-40B4-BE49-F238E27FC236}">
              <a16:creationId xmlns:a16="http://schemas.microsoft.com/office/drawing/2014/main" id="{8D4A78C7-D0AD-4F37-B23F-D144DE0DEE8D}"/>
            </a:ext>
          </a:extLst>
        </cdr:cNvPr>
        <cdr:cNvSpPr txBox="1">
          <a:spLocks xmlns:a="http://schemas.openxmlformats.org/drawingml/2006/main" noChangeArrowheads="1"/>
        </cdr:cNvSpPr>
      </cdr:nvSpPr>
      <cdr:spPr bwMode="auto">
        <a:xfrm xmlns:a="http://schemas.openxmlformats.org/drawingml/2006/main">
          <a:off x="6025452" y="262195"/>
          <a:ext cx="1576854" cy="127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342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0.4%</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0.09275</cdr:y>
    </cdr:from>
    <cdr:to>
      <cdr:x>0.87595</cdr:x>
      <cdr:y>0.09275</cdr:y>
    </cdr:to>
    <cdr:sp macro="" textlink="">
      <cdr:nvSpPr>
        <cdr:cNvPr id="375819" name="Text Box 11">
          <a:extLst xmlns:a="http://schemas.openxmlformats.org/drawingml/2006/main">
            <a:ext uri="{FF2B5EF4-FFF2-40B4-BE49-F238E27FC236}">
              <a16:creationId xmlns:a16="http://schemas.microsoft.com/office/drawing/2014/main" id="{80E1CB53-831A-475D-8B1B-70ED528DDAD9}"/>
            </a:ext>
          </a:extLst>
        </cdr:cNvPr>
        <cdr:cNvSpPr txBox="1">
          <a:spLocks xmlns:a="http://schemas.openxmlformats.org/drawingml/2006/main" noChangeArrowheads="1"/>
        </cdr:cNvSpPr>
      </cdr:nvSpPr>
      <cdr:spPr bwMode="auto">
        <a:xfrm xmlns:a="http://schemas.openxmlformats.org/drawingml/2006/main">
          <a:off x="6025452" y="274959"/>
          <a:ext cx="1576854"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267</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0.8%</a:t>
          </a:r>
          <a:r>
            <a:rPr lang="ja-JP" altLang="en-US" sz="1400" b="0" i="0" strike="noStrike">
              <a:solidFill>
                <a:srgbClr val="000000"/>
              </a:solidFill>
              <a:latin typeface="ＭＳ Ｐ明朝"/>
              <a:ea typeface="ＭＳ Ｐ明朝"/>
            </a:rPr>
            <a:t>）</a:t>
          </a:r>
        </a:p>
      </cdr:txBody>
    </cdr:sp>
  </cdr:relSizeAnchor>
</c:userShapes>
</file>

<file path=xl/drawings/drawing7.xml><?xml version="1.0" encoding="utf-8"?>
<c:userShapes xmlns:c="http://schemas.openxmlformats.org/drawingml/2006/chart">
  <cdr:relSizeAnchor xmlns:cdr="http://schemas.openxmlformats.org/drawingml/2006/chartDrawing">
    <cdr:from>
      <cdr:x>0.09077</cdr:x>
      <cdr:y>0.91169</cdr:y>
    </cdr:from>
    <cdr:to>
      <cdr:x>0.71797</cdr:x>
      <cdr:y>0.94976</cdr:y>
    </cdr:to>
    <cdr:sp macro="" textlink="">
      <cdr:nvSpPr>
        <cdr:cNvPr id="8" name="テキスト ボックス 7">
          <a:extLst xmlns:a="http://schemas.openxmlformats.org/drawingml/2006/main">
            <a:ext uri="{FF2B5EF4-FFF2-40B4-BE49-F238E27FC236}">
              <a16:creationId xmlns:a16="http://schemas.microsoft.com/office/drawing/2014/main" id="{9415FC45-0599-4E44-A911-275F0BEA5193}"/>
            </a:ext>
          </a:extLst>
        </cdr:cNvPr>
        <cdr:cNvSpPr txBox="1"/>
      </cdr:nvSpPr>
      <cdr:spPr>
        <a:xfrm xmlns:a="http://schemas.openxmlformats.org/drawingml/2006/main">
          <a:off x="863875" y="6033007"/>
          <a:ext cx="5968912" cy="251918"/>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t>（年度）</a:t>
          </a:r>
        </a:p>
      </cdr:txBody>
    </cdr:sp>
  </cdr:relSizeAnchor>
  <cdr:relSizeAnchor xmlns:cdr="http://schemas.openxmlformats.org/drawingml/2006/chartDrawing">
    <cdr:from>
      <cdr:x>0.00905</cdr:x>
      <cdr:y>0.29947</cdr:y>
    </cdr:from>
    <cdr:to>
      <cdr:x>0.0393</cdr:x>
      <cdr:y>0.68753</cdr:y>
    </cdr:to>
    <cdr:sp macro="" textlink="">
      <cdr:nvSpPr>
        <cdr:cNvPr id="9" name="テキスト ボックス 1">
          <a:extLst xmlns:a="http://schemas.openxmlformats.org/drawingml/2006/main">
            <a:ext uri="{FF2B5EF4-FFF2-40B4-BE49-F238E27FC236}">
              <a16:creationId xmlns:a16="http://schemas.microsoft.com/office/drawing/2014/main" id="{92CDFE26-1A24-4000-B171-9C6318754937}"/>
            </a:ext>
          </a:extLst>
        </cdr:cNvPr>
        <cdr:cNvSpPr txBox="1"/>
      </cdr:nvSpPr>
      <cdr:spPr>
        <a:xfrm xmlns:a="http://schemas.openxmlformats.org/drawingml/2006/main" rot="16200000">
          <a:off x="-1049125" y="3116268"/>
          <a:ext cx="2565314" cy="2921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（単位　百万トン</a:t>
          </a:r>
          <a:r>
            <a:rPr lang="en-US" altLang="ja-JP" sz="1200"/>
            <a:t>CO</a:t>
          </a:r>
          <a:r>
            <a:rPr lang="en-US" altLang="ja-JP" sz="1200" baseline="-25000"/>
            <a:t>2</a:t>
          </a:r>
          <a:r>
            <a:rPr lang="ja-JP" altLang="en-US" sz="1200"/>
            <a:t>）</a:t>
          </a:r>
        </a:p>
      </cdr:txBody>
    </cdr:sp>
  </cdr:relSizeAnchor>
  <cdr:relSizeAnchor xmlns:cdr="http://schemas.openxmlformats.org/drawingml/2006/chartDrawing">
    <cdr:from>
      <cdr:x>0.16031</cdr:x>
      <cdr:y>0.29738</cdr:y>
    </cdr:from>
    <cdr:to>
      <cdr:x>0.33723</cdr:x>
      <cdr:y>0.33794</cdr:y>
    </cdr:to>
    <cdr:sp macro="" textlink="">
      <cdr:nvSpPr>
        <cdr:cNvPr id="11" name="テキスト ボックス 4">
          <a:extLst xmlns:a="http://schemas.openxmlformats.org/drawingml/2006/main">
            <a:ext uri="{FF2B5EF4-FFF2-40B4-BE49-F238E27FC236}">
              <a16:creationId xmlns:a16="http://schemas.microsoft.com/office/drawing/2014/main" id="{630B769B-51A7-451A-9A43-637B7128832F}"/>
            </a:ext>
          </a:extLst>
        </cdr:cNvPr>
        <cdr:cNvSpPr txBox="1"/>
      </cdr:nvSpPr>
      <cdr:spPr>
        <a:xfrm xmlns:a="http://schemas.openxmlformats.org/drawingml/2006/main">
          <a:off x="1532836" y="1971675"/>
          <a:ext cx="1691657" cy="2689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A8423F"/>
              </a:solidFill>
            </a:rPr>
            <a:t>産業部門</a:t>
          </a:r>
          <a:r>
            <a:rPr kumimoji="1" lang="ja-JP" altLang="en-US" sz="1000">
              <a:solidFill>
                <a:srgbClr val="A8423F"/>
              </a:solidFill>
            </a:rPr>
            <a:t>（工場等）</a:t>
          </a:r>
        </a:p>
      </cdr:txBody>
    </cdr:sp>
  </cdr:relSizeAnchor>
  <cdr:relSizeAnchor xmlns:cdr="http://schemas.openxmlformats.org/drawingml/2006/chartDrawing">
    <cdr:from>
      <cdr:x>0.17728</cdr:x>
      <cdr:y>0.47415</cdr:y>
    </cdr:from>
    <cdr:to>
      <cdr:x>0.38625</cdr:x>
      <cdr:y>0.53255</cdr:y>
    </cdr:to>
    <cdr:sp macro="" textlink="">
      <cdr:nvSpPr>
        <cdr:cNvPr id="12" name="テキスト ボックス 4">
          <a:extLst xmlns:a="http://schemas.openxmlformats.org/drawingml/2006/main">
            <a:ext uri="{FF2B5EF4-FFF2-40B4-BE49-F238E27FC236}">
              <a16:creationId xmlns:a16="http://schemas.microsoft.com/office/drawing/2014/main" id="{288C4780-7FB8-45BB-B70C-1598D8CE88AD}"/>
            </a:ext>
          </a:extLst>
        </cdr:cNvPr>
        <cdr:cNvSpPr txBox="1"/>
      </cdr:nvSpPr>
      <cdr:spPr>
        <a:xfrm xmlns:a="http://schemas.openxmlformats.org/drawingml/2006/main">
          <a:off x="1558162" y="3346974"/>
          <a:ext cx="1836695" cy="4122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669900"/>
              </a:solidFill>
            </a:rPr>
            <a:t>運輸部門 </a:t>
          </a:r>
          <a:r>
            <a:rPr kumimoji="1" lang="ja-JP" altLang="en-US" sz="1000">
              <a:solidFill>
                <a:srgbClr val="669900"/>
              </a:solidFill>
            </a:rPr>
            <a:t>（自動車等）</a:t>
          </a:r>
          <a:r>
            <a:rPr kumimoji="1" lang="ja-JP" altLang="en-US" sz="1200">
              <a:solidFill>
                <a:srgbClr val="669900"/>
              </a:solidFill>
            </a:rPr>
            <a:t>　</a:t>
          </a:r>
        </a:p>
      </cdr:txBody>
    </cdr:sp>
  </cdr:relSizeAnchor>
  <cdr:relSizeAnchor xmlns:cdr="http://schemas.openxmlformats.org/drawingml/2006/chartDrawing">
    <cdr:from>
      <cdr:x>0.17131</cdr:x>
      <cdr:y>0.65724</cdr:y>
    </cdr:from>
    <cdr:to>
      <cdr:x>0.38176</cdr:x>
      <cdr:y>0.72193</cdr:y>
    </cdr:to>
    <cdr:sp macro="" textlink="">
      <cdr:nvSpPr>
        <cdr:cNvPr id="13" name="テキスト ボックス 4">
          <a:extLst xmlns:a="http://schemas.openxmlformats.org/drawingml/2006/main">
            <a:ext uri="{FF2B5EF4-FFF2-40B4-BE49-F238E27FC236}">
              <a16:creationId xmlns:a16="http://schemas.microsoft.com/office/drawing/2014/main" id="{B7F8474A-6CC8-4D98-A62B-F5BF9B5674B4}"/>
            </a:ext>
          </a:extLst>
        </cdr:cNvPr>
        <cdr:cNvSpPr txBox="1"/>
      </cdr:nvSpPr>
      <cdr:spPr>
        <a:xfrm xmlns:a="http://schemas.openxmlformats.org/drawingml/2006/main">
          <a:off x="1638015" y="4357648"/>
          <a:ext cx="2012301" cy="4289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500"/>
            </a:lnSpc>
          </a:pPr>
          <a:r>
            <a:rPr kumimoji="1" lang="ja-JP" altLang="en-US" sz="1100">
              <a:solidFill>
                <a:srgbClr val="6E548D"/>
              </a:solidFill>
              <a:latin typeface="ＭＳ Ｐゴシック" panose="020B0600070205080204" pitchFamily="50" charset="-128"/>
              <a:ea typeface="ＭＳ Ｐゴシック" panose="020B0600070205080204" pitchFamily="50" charset="-128"/>
            </a:rPr>
            <a:t>業務その他部門</a:t>
          </a:r>
          <a:endParaRPr kumimoji="1" lang="en-US" altLang="ja-JP" sz="1100">
            <a:solidFill>
              <a:srgbClr val="6E548D"/>
            </a:solidFill>
            <a:latin typeface="ＭＳ Ｐゴシック" panose="020B0600070205080204" pitchFamily="50" charset="-128"/>
            <a:ea typeface="ＭＳ Ｐゴシック" panose="020B0600070205080204" pitchFamily="50" charset="-128"/>
          </a:endParaRPr>
        </a:p>
        <a:p xmlns:a="http://schemas.openxmlformats.org/drawingml/2006/main">
          <a:pPr algn="ctr">
            <a:lnSpc>
              <a:spcPts val="1500"/>
            </a:lnSpc>
          </a:pPr>
          <a:r>
            <a:rPr kumimoji="1" lang="ja-JP" altLang="en-US" sz="1000">
              <a:solidFill>
                <a:srgbClr val="6E548D"/>
              </a:solidFill>
              <a:latin typeface="ＭＳ Ｐゴシック" panose="020B0600070205080204" pitchFamily="50" charset="-128"/>
              <a:ea typeface="ＭＳ Ｐゴシック" panose="020B0600070205080204" pitchFamily="50" charset="-128"/>
            </a:rPr>
            <a:t>（商業・サービス・事業所等）</a:t>
          </a:r>
          <a:endParaRPr kumimoji="1" lang="en-US" altLang="ja-JP" sz="1000">
            <a:solidFill>
              <a:srgbClr val="6E548D"/>
            </a:solidFill>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0.46375</cdr:x>
      <cdr:y>0.73141</cdr:y>
    </cdr:from>
    <cdr:to>
      <cdr:x>0.55025</cdr:x>
      <cdr:y>0.76995</cdr:y>
    </cdr:to>
    <cdr:sp macro="" textlink="">
      <cdr:nvSpPr>
        <cdr:cNvPr id="14" name="テキスト ボックス 4">
          <a:extLst xmlns:a="http://schemas.openxmlformats.org/drawingml/2006/main">
            <a:ext uri="{FF2B5EF4-FFF2-40B4-BE49-F238E27FC236}">
              <a16:creationId xmlns:a16="http://schemas.microsoft.com/office/drawing/2014/main" id="{F84337E7-7D91-4240-8A99-B2AE8E05F6F6}"/>
            </a:ext>
          </a:extLst>
        </cdr:cNvPr>
        <cdr:cNvSpPr txBox="1"/>
      </cdr:nvSpPr>
      <cdr:spPr>
        <a:xfrm xmlns:a="http://schemas.openxmlformats.org/drawingml/2006/main">
          <a:off x="4434265" y="4849414"/>
          <a:ext cx="827087" cy="2555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3D96AE"/>
              </a:solidFill>
            </a:rPr>
            <a:t>家庭部門</a:t>
          </a:r>
        </a:p>
      </cdr:txBody>
    </cdr:sp>
  </cdr:relSizeAnchor>
  <cdr:relSizeAnchor xmlns:cdr="http://schemas.openxmlformats.org/drawingml/2006/chartDrawing">
    <cdr:from>
      <cdr:x>0.2457</cdr:x>
      <cdr:y>0.20494</cdr:y>
    </cdr:from>
    <cdr:to>
      <cdr:x>0.55257</cdr:x>
      <cdr:y>0.24576</cdr:y>
    </cdr:to>
    <cdr:sp macro="" textlink="">
      <cdr:nvSpPr>
        <cdr:cNvPr id="15" name="テキスト ボックス 4">
          <a:extLst xmlns:a="http://schemas.openxmlformats.org/drawingml/2006/main">
            <a:ext uri="{FF2B5EF4-FFF2-40B4-BE49-F238E27FC236}">
              <a16:creationId xmlns:a16="http://schemas.microsoft.com/office/drawing/2014/main" id="{AEB43960-641A-468C-90F5-AEB791975E66}"/>
            </a:ext>
          </a:extLst>
        </cdr:cNvPr>
        <cdr:cNvSpPr txBox="1"/>
      </cdr:nvSpPr>
      <cdr:spPr>
        <a:xfrm xmlns:a="http://schemas.openxmlformats.org/drawingml/2006/main">
          <a:off x="2356985" y="1370381"/>
          <a:ext cx="2943827" cy="27296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4572A7"/>
              </a:solidFill>
            </a:rPr>
            <a:t>エネルギー転換部門</a:t>
          </a:r>
          <a:r>
            <a:rPr kumimoji="1" lang="ja-JP" altLang="en-US" sz="1000">
              <a:solidFill>
                <a:srgbClr val="4572A7"/>
              </a:solidFill>
            </a:rPr>
            <a:t>（発電所、製油所等）</a:t>
          </a:r>
        </a:p>
      </cdr:txBody>
    </cdr:sp>
  </cdr:relSizeAnchor>
  <cdr:relSizeAnchor xmlns:cdr="http://schemas.openxmlformats.org/drawingml/2006/chartDrawing">
    <cdr:from>
      <cdr:x>0.2506</cdr:x>
      <cdr:y>0.80389</cdr:y>
    </cdr:from>
    <cdr:to>
      <cdr:x>0.3759</cdr:x>
      <cdr:y>0.84495</cdr:y>
    </cdr:to>
    <cdr:sp macro="" textlink="">
      <cdr:nvSpPr>
        <cdr:cNvPr id="16" name="テキスト ボックス 1">
          <a:extLst xmlns:a="http://schemas.openxmlformats.org/drawingml/2006/main">
            <a:ext uri="{FF2B5EF4-FFF2-40B4-BE49-F238E27FC236}">
              <a16:creationId xmlns:a16="http://schemas.microsoft.com/office/drawing/2014/main" id="{CEDE7F61-C0C2-494E-8308-5CD614F037D8}"/>
            </a:ext>
          </a:extLst>
        </cdr:cNvPr>
        <cdr:cNvSpPr txBox="1"/>
      </cdr:nvSpPr>
      <cdr:spPr>
        <a:xfrm xmlns:a="http://schemas.openxmlformats.org/drawingml/2006/main">
          <a:off x="2396162" y="5329971"/>
          <a:ext cx="1198125" cy="2722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1100">
              <a:solidFill>
                <a:srgbClr val="8EA5CB"/>
              </a:solidFill>
            </a:rPr>
            <a:t>廃棄物</a:t>
          </a:r>
          <a:r>
            <a:rPr kumimoji="1" lang="ja-JP" altLang="en-US" sz="1000">
              <a:solidFill>
                <a:srgbClr val="8EA5CB"/>
              </a:solidFill>
            </a:rPr>
            <a:t>（焼却等）</a:t>
          </a:r>
          <a:endParaRPr kumimoji="1" lang="ja-JP" altLang="en-US" sz="1000">
            <a:solidFill>
              <a:schemeClr val="accent1">
                <a:lumMod val="60000"/>
                <a:lumOff val="40000"/>
              </a:schemeClr>
            </a:solidFill>
          </a:endParaRPr>
        </a:p>
      </cdr:txBody>
    </cdr:sp>
  </cdr:relSizeAnchor>
  <cdr:relSizeAnchor xmlns:cdr="http://schemas.openxmlformats.org/drawingml/2006/chartDrawing">
    <cdr:from>
      <cdr:x>0.13603</cdr:x>
      <cdr:y>0.76945</cdr:y>
    </cdr:from>
    <cdr:to>
      <cdr:x>0.38198</cdr:x>
      <cdr:y>0.8074</cdr:y>
    </cdr:to>
    <cdr:sp macro="" textlink="">
      <cdr:nvSpPr>
        <cdr:cNvPr id="17" name="テキスト ボックス 1">
          <a:extLst xmlns:a="http://schemas.openxmlformats.org/drawingml/2006/main">
            <a:ext uri="{FF2B5EF4-FFF2-40B4-BE49-F238E27FC236}">
              <a16:creationId xmlns:a16="http://schemas.microsoft.com/office/drawing/2014/main" id="{1D4C1020-68FB-4862-8406-0A1805FF86FD}"/>
            </a:ext>
          </a:extLst>
        </cdr:cNvPr>
        <cdr:cNvSpPr txBox="1"/>
      </cdr:nvSpPr>
      <cdr:spPr>
        <a:xfrm xmlns:a="http://schemas.openxmlformats.org/drawingml/2006/main">
          <a:off x="1195585" y="5431470"/>
          <a:ext cx="2161721" cy="2678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F79646"/>
              </a:solidFill>
            </a:rPr>
            <a:t>工業プロセス及び製品の使用</a:t>
          </a:r>
        </a:p>
      </cdr:txBody>
    </cdr:sp>
  </cdr:relSizeAnchor>
  <cdr:relSizeAnchor xmlns:cdr="http://schemas.openxmlformats.org/drawingml/2006/chartDrawing">
    <cdr:from>
      <cdr:x>0.78711</cdr:x>
      <cdr:y>0.16307</cdr:y>
    </cdr:from>
    <cdr:to>
      <cdr:x>0.94321</cdr:x>
      <cdr:y>0.2233</cdr:y>
    </cdr:to>
    <cdr:sp macro="" textlink="">
      <cdr:nvSpPr>
        <cdr:cNvPr id="27" name="テキスト ボックス 1">
          <a:extLst xmlns:a="http://schemas.openxmlformats.org/drawingml/2006/main">
            <a:ext uri="{FF2B5EF4-FFF2-40B4-BE49-F238E27FC236}">
              <a16:creationId xmlns:a16="http://schemas.microsoft.com/office/drawing/2014/main" id="{8D5BE5D7-81E5-409D-AE0D-74A5F1CB3ED2}"/>
            </a:ext>
          </a:extLst>
        </cdr:cNvPr>
        <cdr:cNvSpPr txBox="1"/>
      </cdr:nvSpPr>
      <cdr:spPr>
        <a:xfrm xmlns:a="http://schemas.openxmlformats.org/drawingml/2006/main">
          <a:off x="7603312" y="1078004"/>
          <a:ext cx="1507887" cy="39815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baseline="0">
              <a:solidFill>
                <a:schemeClr val="bg2">
                  <a:lumMod val="10000"/>
                </a:schemeClr>
              </a:solidFill>
              <a:latin typeface="Calibri" panose="020F0502020204030204" pitchFamily="34" charset="0"/>
              <a:ea typeface="ＭＳ Ｐゴシック" panose="020B0600070205080204" pitchFamily="50" charset="-128"/>
            </a:rPr>
            <a:t>　</a:t>
          </a:r>
          <a:r>
            <a:rPr kumimoji="1" lang="en-US" altLang="ja-JP" sz="1100" baseline="0">
              <a:solidFill>
                <a:schemeClr val="bg2">
                  <a:lumMod val="10000"/>
                </a:schemeClr>
              </a:solidFill>
              <a:latin typeface="ＭＳ Ｐゴシック" panose="020B0600070205080204" pitchFamily="50" charset="-128"/>
              <a:ea typeface="ＭＳ Ｐゴシック" panose="020B0600070205080204" pitchFamily="50" charset="-128"/>
            </a:rPr>
            <a:t>&lt;</a:t>
          </a:r>
          <a:r>
            <a:rPr kumimoji="1" lang="en-US" altLang="ja-JP" sz="1100" baseline="0">
              <a:solidFill>
                <a:schemeClr val="tx1"/>
              </a:solidFill>
              <a:effectLst/>
              <a:latin typeface="Calibri" panose="020F0502020204030204" pitchFamily="34" charset="0"/>
              <a:ea typeface="ＭＳ Ｐゴシック" panose="020B0600070205080204" pitchFamily="50" charset="-128"/>
              <a:cs typeface="+mn-cs"/>
            </a:rPr>
            <a:t>2013</a:t>
          </a:r>
          <a:r>
            <a:rPr kumimoji="1" lang="ja-JP" altLang="ja-JP" sz="1100" baseline="0">
              <a:solidFill>
                <a:schemeClr val="tx1"/>
              </a:solidFill>
              <a:effectLst/>
              <a:latin typeface="Calibri" panose="020F0502020204030204" pitchFamily="34" charset="0"/>
              <a:ea typeface="ＭＳ Ｐゴシック" panose="020B0600070205080204" pitchFamily="50" charset="-128"/>
              <a:cs typeface="+mn-cs"/>
            </a:rPr>
            <a:t>年度比</a:t>
          </a:r>
          <a:r>
            <a:rPr kumimoji="1" lang="en-US" altLang="ja-JP" sz="1100" baseline="0">
              <a:solidFill>
                <a:schemeClr val="tx1"/>
              </a:solidFill>
              <a:effectLst/>
              <a:latin typeface="ＭＳ Ｐゴシック" panose="020B0600070205080204" pitchFamily="50" charset="-128"/>
              <a:ea typeface="ＭＳ Ｐゴシック" panose="020B0600070205080204" pitchFamily="50" charset="-128"/>
              <a:cs typeface="+mn-cs"/>
            </a:rPr>
            <a:t>&gt;</a:t>
          </a:r>
        </a:p>
        <a:p xmlns:a="http://schemas.openxmlformats.org/drawingml/2006/main">
          <a:pPr algn="ctr"/>
          <a:r>
            <a:rPr kumimoji="1" lang="ja-JP" altLang="ja-JP" sz="1100" baseline="0">
              <a:solidFill>
                <a:schemeClr val="tx1"/>
              </a:solidFill>
              <a:effectLst/>
              <a:latin typeface="Calibri" panose="020F0502020204030204" pitchFamily="34" charset="0"/>
              <a:ea typeface="ＭＳ Ｐゴシック" panose="020B0600070205080204" pitchFamily="50" charset="-128"/>
              <a:cs typeface="+mn-cs"/>
            </a:rPr>
            <a:t>　（</a:t>
          </a:r>
          <a:r>
            <a:rPr kumimoji="1" lang="en-US" altLang="ja-JP" sz="1100" baseline="0">
              <a:solidFill>
                <a:schemeClr val="tx1"/>
              </a:solidFill>
              <a:effectLst/>
              <a:latin typeface="Calibri" panose="020F0502020204030204" pitchFamily="34" charset="0"/>
              <a:ea typeface="ＭＳ Ｐゴシック" panose="020B0600070205080204" pitchFamily="50" charset="-128"/>
              <a:cs typeface="+mn-cs"/>
            </a:rPr>
            <a:t>2005</a:t>
          </a:r>
          <a:r>
            <a:rPr kumimoji="1" lang="ja-JP" altLang="ja-JP" sz="1100" baseline="0">
              <a:solidFill>
                <a:schemeClr val="tx1"/>
              </a:solidFill>
              <a:effectLst/>
              <a:latin typeface="Calibri" panose="020F0502020204030204" pitchFamily="34" charset="0"/>
              <a:ea typeface="ＭＳ Ｐゴシック" panose="020B0600070205080204" pitchFamily="50" charset="-128"/>
              <a:cs typeface="+mn-cs"/>
            </a:rPr>
            <a:t>年度比）</a:t>
          </a:r>
          <a:r>
            <a:rPr kumimoji="1" lang="ja-JP" altLang="ja-JP" sz="1050" baseline="0">
              <a:solidFill>
                <a:schemeClr val="tx1"/>
              </a:solidFill>
              <a:effectLst/>
              <a:latin typeface="Calibri" panose="020F0502020204030204" pitchFamily="34" charset="0"/>
              <a:ea typeface="ＭＳ Ｐゴシック" panose="020B0600070205080204" pitchFamily="50" charset="-128"/>
              <a:cs typeface="+mn-cs"/>
            </a:rPr>
            <a:t>　</a:t>
          </a:r>
          <a:endParaRPr lang="ja-JP" altLang="ja-JP" sz="1050" baseline="0">
            <a:effectLst/>
            <a:latin typeface="Calibri" panose="020F0502020204030204" pitchFamily="34" charset="0"/>
            <a:ea typeface="ＭＳ Ｐゴシック" panose="020B0600070205080204" pitchFamily="50" charset="-128"/>
          </a:endParaRPr>
        </a:p>
      </cdr:txBody>
    </cdr:sp>
  </cdr:relSizeAnchor>
  <cdr:relSizeAnchor xmlns:cdr="http://schemas.openxmlformats.org/drawingml/2006/chartDrawing">
    <cdr:from>
      <cdr:x>0.41615</cdr:x>
      <cdr:y>0.81117</cdr:y>
    </cdr:from>
    <cdr:to>
      <cdr:x>0.5599</cdr:x>
      <cdr:y>0.84499</cdr:y>
    </cdr:to>
    <cdr:sp macro="" textlink="">
      <cdr:nvSpPr>
        <cdr:cNvPr id="2" name="テキスト ボックス 1">
          <a:extLst xmlns:a="http://schemas.openxmlformats.org/drawingml/2006/main">
            <a:ext uri="{FF2B5EF4-FFF2-40B4-BE49-F238E27FC236}">
              <a16:creationId xmlns:a16="http://schemas.microsoft.com/office/drawing/2014/main" id="{890C1CB3-2D85-41ED-BF5C-142975339F9C}"/>
            </a:ext>
          </a:extLst>
        </cdr:cNvPr>
        <cdr:cNvSpPr txBox="1"/>
      </cdr:nvSpPr>
      <cdr:spPr>
        <a:xfrm xmlns:a="http://schemas.openxmlformats.org/drawingml/2006/main">
          <a:off x="3979145" y="5378264"/>
          <a:ext cx="1374465" cy="2242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solidFill>
                <a:srgbClr val="4A452A"/>
              </a:solidFill>
              <a:latin typeface="ＭＳ Ｐゴシック" panose="020B0600070205080204" pitchFamily="50" charset="-128"/>
              <a:ea typeface="ＭＳ Ｐゴシック" panose="020B0600070205080204" pitchFamily="50" charset="-128"/>
            </a:rPr>
            <a:t>その他</a:t>
          </a:r>
          <a:r>
            <a:rPr lang="ja-JP" altLang="en-US" sz="1000">
              <a:solidFill>
                <a:srgbClr val="4A452A"/>
              </a:solidFill>
              <a:latin typeface="ＭＳ Ｐゴシック" panose="020B0600070205080204" pitchFamily="50" charset="-128"/>
              <a:ea typeface="ＭＳ Ｐゴシック" panose="020B0600070205080204" pitchFamily="50" charset="-128"/>
            </a:rPr>
            <a:t>（間接</a:t>
          </a:r>
          <a:r>
            <a:rPr lang="en-US" altLang="ja-JP" sz="1000">
              <a:solidFill>
                <a:srgbClr val="4A452A"/>
              </a:solidFill>
              <a:latin typeface="Calibri" panose="020F0502020204030204" pitchFamily="34" charset="0"/>
              <a:ea typeface="ＭＳ Ｐゴシック" panose="020B0600070205080204" pitchFamily="50" charset="-128"/>
              <a:cs typeface="Calibri" panose="020F0502020204030204" pitchFamily="34" charset="0"/>
            </a:rPr>
            <a:t>CO</a:t>
          </a:r>
          <a:r>
            <a:rPr lang="en-US" altLang="ja-JP" sz="800">
              <a:solidFill>
                <a:srgbClr val="4A452A"/>
              </a:solidFill>
              <a:latin typeface="Calibri" panose="020F0502020204030204" pitchFamily="34" charset="0"/>
              <a:ea typeface="ＭＳ Ｐゴシック" panose="020B0600070205080204" pitchFamily="50" charset="-128"/>
              <a:cs typeface="Calibri" panose="020F0502020204030204" pitchFamily="34" charset="0"/>
            </a:rPr>
            <a:t>2</a:t>
          </a:r>
          <a:r>
            <a:rPr lang="ja-JP" altLang="en-US" sz="1000">
              <a:solidFill>
                <a:srgbClr val="4A452A"/>
              </a:solidFill>
              <a:latin typeface="ＭＳ Ｐゴシック" panose="020B0600070205080204" pitchFamily="50" charset="-128"/>
              <a:ea typeface="ＭＳ Ｐゴシック" panose="020B0600070205080204" pitchFamily="50" charset="-128"/>
            </a:rPr>
            <a:t>等）</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59</xdr:col>
      <xdr:colOff>232335</xdr:colOff>
      <xdr:row>3</xdr:row>
      <xdr:rowOff>23530</xdr:rowOff>
    </xdr:from>
    <xdr:to>
      <xdr:col>73</xdr:col>
      <xdr:colOff>50147</xdr:colOff>
      <xdr:row>38</xdr:row>
      <xdr:rowOff>70998</xdr:rowOff>
    </xdr:to>
    <xdr:graphicFrame macro="">
      <xdr:nvGraphicFramePr>
        <xdr:cNvPr id="4" name="グラフ 3">
          <a:extLst>
            <a:ext uri="{FF2B5EF4-FFF2-40B4-BE49-F238E27FC236}">
              <a16:creationId xmlns:a16="http://schemas.microsoft.com/office/drawing/2014/main" id="{3F4C4213-D789-44E2-89F2-29B9F8128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0.11079</cdr:x>
      <cdr:y>0.90777</cdr:y>
    </cdr:from>
    <cdr:to>
      <cdr:x>0.72971</cdr:x>
      <cdr:y>0.94153</cdr:y>
    </cdr:to>
    <cdr:sp macro="" textlink="">
      <cdr:nvSpPr>
        <cdr:cNvPr id="8" name="テキスト ボックス 7">
          <a:extLst xmlns:a="http://schemas.openxmlformats.org/drawingml/2006/main">
            <a:ext uri="{FF2B5EF4-FFF2-40B4-BE49-F238E27FC236}">
              <a16:creationId xmlns:a16="http://schemas.microsoft.com/office/drawing/2014/main" id="{9415FC45-0599-4E44-A911-275F0BEA5193}"/>
            </a:ext>
          </a:extLst>
        </cdr:cNvPr>
        <cdr:cNvSpPr txBox="1"/>
      </cdr:nvSpPr>
      <cdr:spPr>
        <a:xfrm xmlns:a="http://schemas.openxmlformats.org/drawingml/2006/main">
          <a:off x="973748" y="6407804"/>
          <a:ext cx="5439833" cy="23832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t>（年度）</a:t>
          </a:r>
        </a:p>
      </cdr:txBody>
    </cdr:sp>
  </cdr:relSizeAnchor>
  <cdr:relSizeAnchor xmlns:cdr="http://schemas.openxmlformats.org/drawingml/2006/chartDrawing">
    <cdr:from>
      <cdr:x>0.02631</cdr:x>
      <cdr:y>0.29947</cdr:y>
    </cdr:from>
    <cdr:to>
      <cdr:x>0.07116</cdr:x>
      <cdr:y>0.68753</cdr:y>
    </cdr:to>
    <cdr:sp macro="" textlink="">
      <cdr:nvSpPr>
        <cdr:cNvPr id="9" name="テキスト ボックス 1">
          <a:extLst xmlns:a="http://schemas.openxmlformats.org/drawingml/2006/main">
            <a:ext uri="{FF2B5EF4-FFF2-40B4-BE49-F238E27FC236}">
              <a16:creationId xmlns:a16="http://schemas.microsoft.com/office/drawing/2014/main" id="{92CDFE26-1A24-4000-B171-9C6318754937}"/>
            </a:ext>
          </a:extLst>
        </cdr:cNvPr>
        <cdr:cNvSpPr txBox="1"/>
      </cdr:nvSpPr>
      <cdr:spPr>
        <a:xfrm xmlns:a="http://schemas.openxmlformats.org/drawingml/2006/main" rot="16200000">
          <a:off x="-826709" y="3133460"/>
          <a:ext cx="2643051" cy="45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（単位　百万トン</a:t>
          </a:r>
          <a:r>
            <a:rPr lang="en-US" altLang="ja-JP" sz="1200"/>
            <a:t>CO</a:t>
          </a:r>
          <a:r>
            <a:rPr lang="en-US" altLang="ja-JP" sz="1200" baseline="-25000"/>
            <a:t>2</a:t>
          </a:r>
          <a:r>
            <a:rPr lang="ja-JP" altLang="en-US" sz="1200"/>
            <a:t>）</a:t>
          </a:r>
        </a:p>
      </cdr:txBody>
    </cdr:sp>
  </cdr:relSizeAnchor>
  <cdr:relSizeAnchor xmlns:cdr="http://schemas.openxmlformats.org/drawingml/2006/chartDrawing">
    <cdr:from>
      <cdr:x>0.15745</cdr:x>
      <cdr:y>0.16856</cdr:y>
    </cdr:from>
    <cdr:to>
      <cdr:x>0.37093</cdr:x>
      <cdr:y>0.22082</cdr:y>
    </cdr:to>
    <cdr:sp macro="" textlink="">
      <cdr:nvSpPr>
        <cdr:cNvPr id="11" name="テキスト ボックス 4">
          <a:extLst xmlns:a="http://schemas.openxmlformats.org/drawingml/2006/main">
            <a:ext uri="{FF2B5EF4-FFF2-40B4-BE49-F238E27FC236}">
              <a16:creationId xmlns:a16="http://schemas.microsoft.com/office/drawing/2014/main" id="{630B769B-51A7-451A-9A43-637B7128832F}"/>
            </a:ext>
          </a:extLst>
        </cdr:cNvPr>
        <cdr:cNvSpPr txBox="1"/>
      </cdr:nvSpPr>
      <cdr:spPr>
        <a:xfrm xmlns:a="http://schemas.openxmlformats.org/drawingml/2006/main">
          <a:off x="1398454" y="1109247"/>
          <a:ext cx="1896103" cy="3438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A8423F"/>
              </a:solidFill>
            </a:rPr>
            <a:t>産業部門</a:t>
          </a:r>
          <a:r>
            <a:rPr kumimoji="1" lang="ja-JP" altLang="en-US" sz="1000">
              <a:solidFill>
                <a:srgbClr val="A8423F"/>
              </a:solidFill>
            </a:rPr>
            <a:t>（工場等）</a:t>
          </a:r>
        </a:p>
      </cdr:txBody>
    </cdr:sp>
  </cdr:relSizeAnchor>
  <cdr:relSizeAnchor xmlns:cdr="http://schemas.openxmlformats.org/drawingml/2006/chartDrawing">
    <cdr:from>
      <cdr:x>0.17728</cdr:x>
      <cdr:y>0.47415</cdr:y>
    </cdr:from>
    <cdr:to>
      <cdr:x>0.38625</cdr:x>
      <cdr:y>0.53255</cdr:y>
    </cdr:to>
    <cdr:sp macro="" textlink="">
      <cdr:nvSpPr>
        <cdr:cNvPr id="12" name="テキスト ボックス 4">
          <a:extLst xmlns:a="http://schemas.openxmlformats.org/drawingml/2006/main">
            <a:ext uri="{FF2B5EF4-FFF2-40B4-BE49-F238E27FC236}">
              <a16:creationId xmlns:a16="http://schemas.microsoft.com/office/drawing/2014/main" id="{288C4780-7FB8-45BB-B70C-1598D8CE88AD}"/>
            </a:ext>
          </a:extLst>
        </cdr:cNvPr>
        <cdr:cNvSpPr txBox="1"/>
      </cdr:nvSpPr>
      <cdr:spPr>
        <a:xfrm xmlns:a="http://schemas.openxmlformats.org/drawingml/2006/main">
          <a:off x="1558162" y="3346974"/>
          <a:ext cx="1836695" cy="4122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669900"/>
              </a:solidFill>
            </a:rPr>
            <a:t>運輸部門 </a:t>
          </a:r>
          <a:r>
            <a:rPr kumimoji="1" lang="ja-JP" altLang="en-US" sz="1000">
              <a:solidFill>
                <a:srgbClr val="669900"/>
              </a:solidFill>
            </a:rPr>
            <a:t>（自動車等）</a:t>
          </a:r>
          <a:r>
            <a:rPr kumimoji="1" lang="ja-JP" altLang="en-US" sz="1200">
              <a:solidFill>
                <a:srgbClr val="669900"/>
              </a:solidFill>
            </a:rPr>
            <a:t>　</a:t>
          </a:r>
        </a:p>
      </cdr:txBody>
    </cdr:sp>
  </cdr:relSizeAnchor>
  <cdr:relSizeAnchor xmlns:cdr="http://schemas.openxmlformats.org/drawingml/2006/chartDrawing">
    <cdr:from>
      <cdr:x>0.07694</cdr:x>
      <cdr:y>0.56267</cdr:y>
    </cdr:from>
    <cdr:to>
      <cdr:x>0.34588</cdr:x>
      <cdr:y>0.62736</cdr:y>
    </cdr:to>
    <cdr:sp macro="" textlink="">
      <cdr:nvSpPr>
        <cdr:cNvPr id="13" name="テキスト ボックス 4">
          <a:extLst xmlns:a="http://schemas.openxmlformats.org/drawingml/2006/main">
            <a:ext uri="{FF2B5EF4-FFF2-40B4-BE49-F238E27FC236}">
              <a16:creationId xmlns:a16="http://schemas.microsoft.com/office/drawing/2014/main" id="{B7F8474A-6CC8-4D98-A62B-F5BF9B5674B4}"/>
            </a:ext>
          </a:extLst>
        </cdr:cNvPr>
        <cdr:cNvSpPr txBox="1"/>
      </cdr:nvSpPr>
      <cdr:spPr>
        <a:xfrm xmlns:a="http://schemas.openxmlformats.org/drawingml/2006/main">
          <a:off x="683355" y="3702697"/>
          <a:ext cx="2388692" cy="4256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500"/>
            </a:lnSpc>
          </a:pPr>
          <a:r>
            <a:rPr kumimoji="1" lang="ja-JP" altLang="en-US" sz="1100">
              <a:solidFill>
                <a:srgbClr val="6E548D"/>
              </a:solidFill>
              <a:latin typeface="ＭＳ Ｐゴシック" panose="020B0600070205080204" pitchFamily="50" charset="-128"/>
              <a:ea typeface="ＭＳ Ｐゴシック" panose="020B0600070205080204" pitchFamily="50" charset="-128"/>
            </a:rPr>
            <a:t>業務その他部門</a:t>
          </a:r>
          <a:endParaRPr kumimoji="1" lang="en-US" altLang="ja-JP" sz="1100">
            <a:solidFill>
              <a:srgbClr val="6E548D"/>
            </a:solidFill>
            <a:latin typeface="ＭＳ Ｐゴシック" panose="020B0600070205080204" pitchFamily="50" charset="-128"/>
            <a:ea typeface="ＭＳ Ｐゴシック" panose="020B0600070205080204" pitchFamily="50" charset="-128"/>
          </a:endParaRPr>
        </a:p>
        <a:p xmlns:a="http://schemas.openxmlformats.org/drawingml/2006/main">
          <a:pPr algn="ctr">
            <a:lnSpc>
              <a:spcPts val="1500"/>
            </a:lnSpc>
          </a:pPr>
          <a:r>
            <a:rPr kumimoji="1" lang="ja-JP" altLang="en-US" sz="1000">
              <a:solidFill>
                <a:srgbClr val="6E548D"/>
              </a:solidFill>
              <a:latin typeface="ＭＳ Ｐゴシック" panose="020B0600070205080204" pitchFamily="50" charset="-128"/>
              <a:ea typeface="ＭＳ Ｐゴシック" panose="020B0600070205080204" pitchFamily="50" charset="-128"/>
            </a:rPr>
            <a:t>（商業・サービス・事業所等）</a:t>
          </a:r>
          <a:endParaRPr kumimoji="1" lang="en-US" altLang="ja-JP" sz="1000">
            <a:solidFill>
              <a:srgbClr val="6E548D"/>
            </a:solidFill>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0.53928</cdr:x>
      <cdr:y>0.62138</cdr:y>
    </cdr:from>
    <cdr:to>
      <cdr:x>0.61835</cdr:x>
      <cdr:y>0.65597</cdr:y>
    </cdr:to>
    <cdr:sp macro="" textlink="">
      <cdr:nvSpPr>
        <cdr:cNvPr id="14" name="テキスト ボックス 4">
          <a:extLst xmlns:a="http://schemas.openxmlformats.org/drawingml/2006/main">
            <a:ext uri="{FF2B5EF4-FFF2-40B4-BE49-F238E27FC236}">
              <a16:creationId xmlns:a16="http://schemas.microsoft.com/office/drawing/2014/main" id="{F84337E7-7D91-4240-8A99-B2AE8E05F6F6}"/>
            </a:ext>
          </a:extLst>
        </cdr:cNvPr>
        <cdr:cNvSpPr txBox="1"/>
      </cdr:nvSpPr>
      <cdr:spPr>
        <a:xfrm xmlns:a="http://schemas.openxmlformats.org/drawingml/2006/main">
          <a:off x="5201223" y="4085089"/>
          <a:ext cx="762593" cy="22735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3D96AE"/>
              </a:solidFill>
            </a:rPr>
            <a:t>家庭部門</a:t>
          </a:r>
        </a:p>
      </cdr:txBody>
    </cdr:sp>
  </cdr:relSizeAnchor>
  <cdr:relSizeAnchor xmlns:cdr="http://schemas.openxmlformats.org/drawingml/2006/chartDrawing">
    <cdr:from>
      <cdr:x>0.23708</cdr:x>
      <cdr:y>0.6603</cdr:y>
    </cdr:from>
    <cdr:to>
      <cdr:x>0.4233</cdr:x>
      <cdr:y>0.71779</cdr:y>
    </cdr:to>
    <cdr:sp macro="" textlink="">
      <cdr:nvSpPr>
        <cdr:cNvPr id="15" name="テキスト ボックス 4">
          <a:extLst xmlns:a="http://schemas.openxmlformats.org/drawingml/2006/main">
            <a:ext uri="{FF2B5EF4-FFF2-40B4-BE49-F238E27FC236}">
              <a16:creationId xmlns:a16="http://schemas.microsoft.com/office/drawing/2014/main" id="{AEB43960-641A-468C-90F5-AEB791975E66}"/>
            </a:ext>
          </a:extLst>
        </cdr:cNvPr>
        <cdr:cNvSpPr txBox="1"/>
      </cdr:nvSpPr>
      <cdr:spPr>
        <a:xfrm xmlns:a="http://schemas.openxmlformats.org/drawingml/2006/main">
          <a:off x="2286562" y="4340962"/>
          <a:ext cx="1796068" cy="37795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4572A7"/>
              </a:solidFill>
              <a:latin typeface="ＭＳ Ｐゴシック" panose="020B0600070205080204" pitchFamily="50" charset="-128"/>
              <a:ea typeface="ＭＳ Ｐゴシック" panose="020B0600070205080204" pitchFamily="50" charset="-128"/>
            </a:rPr>
            <a:t>エネルギー転換部門</a:t>
          </a:r>
          <a:endParaRPr kumimoji="1" lang="en-US" altLang="ja-JP" sz="1100">
            <a:solidFill>
              <a:srgbClr val="4572A7"/>
            </a:solidFill>
            <a:latin typeface="ＭＳ Ｐゴシック" panose="020B0600070205080204" pitchFamily="50" charset="-128"/>
            <a:ea typeface="ＭＳ Ｐゴシック" panose="020B0600070205080204" pitchFamily="50" charset="-128"/>
          </a:endParaRPr>
        </a:p>
        <a:p xmlns:a="http://schemas.openxmlformats.org/drawingml/2006/main">
          <a:pPr algn="ctr"/>
          <a:r>
            <a:rPr kumimoji="1" lang="ja-JP" altLang="en-US" sz="1000">
              <a:solidFill>
                <a:srgbClr val="4572A7"/>
              </a:solidFill>
              <a:latin typeface="ＭＳ Ｐゴシック" panose="020B0600070205080204" pitchFamily="50" charset="-128"/>
              <a:ea typeface="ＭＳ Ｐゴシック" panose="020B0600070205080204" pitchFamily="50" charset="-128"/>
            </a:rPr>
            <a:t>（電気熱配分統計誤差を除く）</a:t>
          </a:r>
        </a:p>
      </cdr:txBody>
    </cdr:sp>
  </cdr:relSizeAnchor>
  <cdr:relSizeAnchor xmlns:cdr="http://schemas.openxmlformats.org/drawingml/2006/chartDrawing">
    <cdr:from>
      <cdr:x>0.16594</cdr:x>
      <cdr:y>0.77159</cdr:y>
    </cdr:from>
    <cdr:to>
      <cdr:x>0.30099</cdr:x>
      <cdr:y>0.81265</cdr:y>
    </cdr:to>
    <cdr:sp macro="" textlink="">
      <cdr:nvSpPr>
        <cdr:cNvPr id="16" name="テキスト ボックス 1">
          <a:extLst xmlns:a="http://schemas.openxmlformats.org/drawingml/2006/main">
            <a:ext uri="{FF2B5EF4-FFF2-40B4-BE49-F238E27FC236}">
              <a16:creationId xmlns:a16="http://schemas.microsoft.com/office/drawing/2014/main" id="{CEDE7F61-C0C2-494E-8308-5CD614F037D8}"/>
            </a:ext>
          </a:extLst>
        </cdr:cNvPr>
        <cdr:cNvSpPr txBox="1"/>
      </cdr:nvSpPr>
      <cdr:spPr>
        <a:xfrm xmlns:a="http://schemas.openxmlformats.org/drawingml/2006/main">
          <a:off x="1587555" y="5086093"/>
          <a:ext cx="1292014" cy="270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1100">
              <a:solidFill>
                <a:srgbClr val="8EA5CB"/>
              </a:solidFill>
            </a:rPr>
            <a:t>廃棄物</a:t>
          </a:r>
          <a:r>
            <a:rPr kumimoji="1" lang="ja-JP" altLang="en-US" sz="1000">
              <a:solidFill>
                <a:srgbClr val="8EA5CB"/>
              </a:solidFill>
            </a:rPr>
            <a:t>（焼却等）</a:t>
          </a:r>
          <a:endParaRPr kumimoji="1" lang="ja-JP" altLang="en-US" sz="1000">
            <a:solidFill>
              <a:schemeClr val="accent1">
                <a:lumMod val="60000"/>
                <a:lumOff val="40000"/>
              </a:schemeClr>
            </a:solidFill>
          </a:endParaRPr>
        </a:p>
      </cdr:txBody>
    </cdr:sp>
  </cdr:relSizeAnchor>
  <cdr:relSizeAnchor xmlns:cdr="http://schemas.openxmlformats.org/drawingml/2006/chartDrawing">
    <cdr:from>
      <cdr:x>0.41597</cdr:x>
      <cdr:y>0.72913</cdr:y>
    </cdr:from>
    <cdr:to>
      <cdr:x>0.63634</cdr:x>
      <cdr:y>0.7683</cdr:y>
    </cdr:to>
    <cdr:sp macro="" textlink="">
      <cdr:nvSpPr>
        <cdr:cNvPr id="17" name="テキスト ボックス 1">
          <a:extLst xmlns:a="http://schemas.openxmlformats.org/drawingml/2006/main">
            <a:ext uri="{FF2B5EF4-FFF2-40B4-BE49-F238E27FC236}">
              <a16:creationId xmlns:a16="http://schemas.microsoft.com/office/drawing/2014/main" id="{1D4C1020-68FB-4862-8406-0A1805FF86FD}"/>
            </a:ext>
          </a:extLst>
        </cdr:cNvPr>
        <cdr:cNvSpPr txBox="1"/>
      </cdr:nvSpPr>
      <cdr:spPr>
        <a:xfrm xmlns:a="http://schemas.openxmlformats.org/drawingml/2006/main">
          <a:off x="3979595" y="4806202"/>
          <a:ext cx="2108187" cy="2582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F79646"/>
              </a:solidFill>
            </a:rPr>
            <a:t>工業プロセス及び製品の使用</a:t>
          </a:r>
        </a:p>
      </cdr:txBody>
    </cdr:sp>
  </cdr:relSizeAnchor>
  <cdr:relSizeAnchor xmlns:cdr="http://schemas.openxmlformats.org/drawingml/2006/chartDrawing">
    <cdr:from>
      <cdr:x>0.78601</cdr:x>
      <cdr:y>0.2142</cdr:y>
    </cdr:from>
    <cdr:to>
      <cdr:x>0.94211</cdr:x>
      <cdr:y>0.27443</cdr:y>
    </cdr:to>
    <cdr:sp macro="" textlink="">
      <cdr:nvSpPr>
        <cdr:cNvPr id="27" name="テキスト ボックス 1">
          <a:extLst xmlns:a="http://schemas.openxmlformats.org/drawingml/2006/main">
            <a:ext uri="{FF2B5EF4-FFF2-40B4-BE49-F238E27FC236}">
              <a16:creationId xmlns:a16="http://schemas.microsoft.com/office/drawing/2014/main" id="{8D5BE5D7-81E5-409D-AE0D-74A5F1CB3ED2}"/>
            </a:ext>
          </a:extLst>
        </cdr:cNvPr>
        <cdr:cNvSpPr txBox="1"/>
      </cdr:nvSpPr>
      <cdr:spPr>
        <a:xfrm xmlns:a="http://schemas.openxmlformats.org/drawingml/2006/main">
          <a:off x="7519677" y="1411943"/>
          <a:ext cx="1493398" cy="39701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bg2">
                  <a:lumMod val="10000"/>
                </a:schemeClr>
              </a:solidFill>
            </a:rPr>
            <a:t>　</a:t>
          </a:r>
          <a:r>
            <a:rPr kumimoji="1" lang="en-US" altLang="ja-JP" sz="1100">
              <a:solidFill>
                <a:schemeClr val="tx1"/>
              </a:solidFill>
              <a:effectLst/>
              <a:latin typeface="+mn-lt"/>
              <a:ea typeface="+mn-ea"/>
              <a:cs typeface="+mn-cs"/>
            </a:rPr>
            <a:t> </a:t>
          </a:r>
          <a:r>
            <a:rPr kumimoji="1" lang="en-US" altLang="ja-JP" sz="1100">
              <a:solidFill>
                <a:schemeClr val="tx1"/>
              </a:solidFill>
              <a:effectLst/>
              <a:latin typeface="+mn-ea"/>
              <a:ea typeface="+mn-ea"/>
              <a:cs typeface="+mn-cs"/>
            </a:rPr>
            <a:t>&lt;</a:t>
          </a:r>
          <a:r>
            <a:rPr kumimoji="1" lang="en-US" altLang="ja-JP" sz="1100">
              <a:solidFill>
                <a:schemeClr val="tx1"/>
              </a:solidFill>
              <a:effectLst/>
              <a:latin typeface="+mn-lt"/>
              <a:ea typeface="+mn-ea"/>
              <a:cs typeface="+mn-cs"/>
            </a:rPr>
            <a:t>2013</a:t>
          </a:r>
          <a:r>
            <a:rPr kumimoji="1" lang="ja-JP" altLang="ja-JP" sz="1100">
              <a:solidFill>
                <a:schemeClr val="tx1"/>
              </a:solidFill>
              <a:effectLst/>
              <a:latin typeface="+mn-lt"/>
              <a:ea typeface="+mn-ea"/>
              <a:cs typeface="+mn-cs"/>
            </a:rPr>
            <a:t>年度比</a:t>
          </a:r>
          <a:r>
            <a:rPr kumimoji="1" lang="en-US" altLang="ja-JP" sz="1100">
              <a:solidFill>
                <a:schemeClr val="tx1"/>
              </a:solidFill>
              <a:effectLst/>
              <a:latin typeface="+mn-ea"/>
              <a:ea typeface="+mn-ea"/>
              <a:cs typeface="+mn-cs"/>
            </a:rPr>
            <a:t>&gt;</a:t>
          </a:r>
        </a:p>
        <a:p xmlns:a="http://schemas.openxmlformats.org/drawingml/2006/main">
          <a:pPr algn="ct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2005</a:t>
          </a:r>
          <a:r>
            <a:rPr kumimoji="1" lang="ja-JP" altLang="ja-JP" sz="1100">
              <a:solidFill>
                <a:schemeClr val="tx1"/>
              </a:solidFill>
              <a:effectLst/>
              <a:latin typeface="+mn-lt"/>
              <a:ea typeface="+mn-ea"/>
              <a:cs typeface="+mn-cs"/>
            </a:rPr>
            <a:t>年度比）</a:t>
          </a:r>
          <a:r>
            <a:rPr kumimoji="1" lang="ja-JP" altLang="ja-JP" sz="1050">
              <a:solidFill>
                <a:schemeClr val="tx1"/>
              </a:solidFill>
              <a:effectLst/>
              <a:latin typeface="+mn-lt"/>
              <a:ea typeface="+mn-ea"/>
              <a:cs typeface="+mn-cs"/>
            </a:rPr>
            <a:t>　</a:t>
          </a:r>
          <a:endParaRPr lang="ja-JP" altLang="ja-JP" sz="1050">
            <a:effectLst/>
          </a:endParaRPr>
        </a:p>
      </cdr:txBody>
    </cdr:sp>
  </cdr:relSizeAnchor>
  <cdr:relSizeAnchor xmlns:cdr="http://schemas.openxmlformats.org/drawingml/2006/chartDrawing">
    <cdr:from>
      <cdr:x>0.27439</cdr:x>
      <cdr:y>0.80903</cdr:y>
    </cdr:from>
    <cdr:to>
      <cdr:x>0.41262</cdr:x>
      <cdr:y>0.84173</cdr:y>
    </cdr:to>
    <cdr:sp macro="" textlink="">
      <cdr:nvSpPr>
        <cdr:cNvPr id="2" name="テキスト ボックス 1">
          <a:extLst xmlns:a="http://schemas.openxmlformats.org/drawingml/2006/main">
            <a:ext uri="{FF2B5EF4-FFF2-40B4-BE49-F238E27FC236}">
              <a16:creationId xmlns:a16="http://schemas.microsoft.com/office/drawing/2014/main" id="{890C1CB3-2D85-41ED-BF5C-142975339F9C}"/>
            </a:ext>
          </a:extLst>
        </cdr:cNvPr>
        <cdr:cNvSpPr txBox="1"/>
      </cdr:nvSpPr>
      <cdr:spPr>
        <a:xfrm xmlns:a="http://schemas.openxmlformats.org/drawingml/2006/main">
          <a:off x="2625054" y="5332879"/>
          <a:ext cx="1322406" cy="2155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solidFill>
                <a:srgbClr val="4A452A"/>
              </a:solidFill>
            </a:rPr>
            <a:t>その他</a:t>
          </a:r>
          <a:r>
            <a:rPr lang="ja-JP" altLang="en-US" sz="1000">
              <a:solidFill>
                <a:srgbClr val="4A452A"/>
              </a:solidFill>
            </a:rPr>
            <a:t>（間接</a:t>
          </a:r>
          <a:r>
            <a:rPr lang="en-US" altLang="ja-JP" sz="1000">
              <a:solidFill>
                <a:srgbClr val="4A452A"/>
              </a:solidFill>
            </a:rPr>
            <a:t>CO</a:t>
          </a:r>
          <a:r>
            <a:rPr lang="en-US" altLang="ja-JP" sz="800">
              <a:solidFill>
                <a:srgbClr val="4A452A"/>
              </a:solidFill>
            </a:rPr>
            <a:t>2</a:t>
          </a:r>
          <a:r>
            <a:rPr lang="ja-JP" altLang="en-US" sz="1000">
              <a:solidFill>
                <a:srgbClr val="4A452A"/>
              </a:solidFill>
            </a:rPr>
            <a:t>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ies.go.jp/gio/archive/ghgdata/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D19"/>
  <sheetViews>
    <sheetView tabSelected="1" zoomScaleNormal="100" workbookViewId="0">
      <selection activeCell="D16" sqref="D16"/>
    </sheetView>
  </sheetViews>
  <sheetFormatPr defaultColWidth="9" defaultRowHeight="14.25"/>
  <cols>
    <col min="1" max="1" width="1.25" style="85" customWidth="1"/>
    <col min="2" max="2" width="2" style="85" customWidth="1"/>
    <col min="3" max="3" width="28.75" style="85" customWidth="1"/>
    <col min="4" max="4" width="66.875" style="85" customWidth="1"/>
    <col min="5" max="16384" width="9" style="85"/>
  </cols>
  <sheetData>
    <row r="1" spans="3:4" ht="23.25" customHeight="1">
      <c r="C1" s="826" t="s">
        <v>373</v>
      </c>
    </row>
    <row r="2" spans="3:4" ht="23.25" customHeight="1">
      <c r="C2" s="827" t="s">
        <v>374</v>
      </c>
    </row>
    <row r="3" spans="3:4">
      <c r="D3" s="828">
        <v>44540</v>
      </c>
    </row>
    <row r="4" spans="3:4">
      <c r="D4" s="385" t="s">
        <v>66</v>
      </c>
    </row>
    <row r="5" spans="3:4">
      <c r="D5" s="387" t="s">
        <v>359</v>
      </c>
    </row>
    <row r="6" spans="3:4">
      <c r="D6" s="387"/>
    </row>
    <row r="7" spans="3:4" ht="18" customHeight="1">
      <c r="C7" s="825" t="s">
        <v>282</v>
      </c>
      <c r="D7" s="825" t="s">
        <v>65</v>
      </c>
    </row>
    <row r="8" spans="3:4" ht="18" customHeight="1">
      <c r="C8" s="664" t="s">
        <v>3</v>
      </c>
      <c r="D8" s="388" t="s">
        <v>67</v>
      </c>
    </row>
    <row r="9" spans="3:4" ht="18" customHeight="1">
      <c r="C9" s="665" t="s">
        <v>215</v>
      </c>
      <c r="D9" s="770" t="s">
        <v>357</v>
      </c>
    </row>
    <row r="10" spans="3:4" ht="18" customHeight="1">
      <c r="C10" s="665" t="s">
        <v>381</v>
      </c>
      <c r="D10" s="829" t="s">
        <v>385</v>
      </c>
    </row>
    <row r="11" spans="3:4" ht="18" customHeight="1">
      <c r="C11" s="665" t="s">
        <v>4</v>
      </c>
      <c r="D11" s="666" t="s">
        <v>379</v>
      </c>
    </row>
    <row r="12" spans="3:4" ht="18" customHeight="1">
      <c r="C12" s="665" t="s">
        <v>5</v>
      </c>
      <c r="D12" s="666" t="s">
        <v>433</v>
      </c>
    </row>
    <row r="13" spans="3:4" ht="18" customHeight="1">
      <c r="C13" s="664" t="s">
        <v>380</v>
      </c>
      <c r="D13" s="667" t="s">
        <v>434</v>
      </c>
    </row>
    <row r="14" spans="3:4" ht="18" customHeight="1">
      <c r="C14" s="664" t="s">
        <v>382</v>
      </c>
      <c r="D14" s="666" t="s">
        <v>435</v>
      </c>
    </row>
    <row r="15" spans="3:4" ht="18" customHeight="1">
      <c r="C15" s="664" t="s">
        <v>383</v>
      </c>
      <c r="D15" s="666" t="s">
        <v>436</v>
      </c>
    </row>
    <row r="16" spans="3:4" ht="18" customHeight="1">
      <c r="C16" s="664" t="s">
        <v>384</v>
      </c>
      <c r="D16" s="666" t="s">
        <v>285</v>
      </c>
    </row>
    <row r="17" spans="3:4">
      <c r="C17" s="668"/>
      <c r="D17" s="669"/>
    </row>
    <row r="19" spans="3:4">
      <c r="C19" s="386"/>
    </row>
  </sheetData>
  <phoneticPr fontId="9"/>
  <hyperlinks>
    <hyperlink ref="D5" r:id="rId1" xr:uid="{00000000-0004-0000-0000-000000000000}"/>
    <hyperlink ref="D9" location="Notes!A1" display="単位／地球温暖化係数／その他注意事項" xr:uid="{50B1CC57-D5C6-4595-999E-07842C4CEF67}"/>
    <hyperlink ref="D10" location="'1.Total'!BJ1" display="温室効果ガス総排出量" xr:uid="{4C91842C-26C1-4D0F-A980-6752AAC1031F}"/>
    <hyperlink ref="D13" location="'4.CO2-Share'!A1" display="CO2 の部門別排出量のシェア（電気・熱配分前後のシェア）" xr:uid="{1F56B2F9-3219-4E54-A392-3389CD878857}"/>
    <hyperlink ref="D11" location="'2.CO2-Sector'!BJ1" display="部門別CO2 排出量【電気・熱配分前排出量】（簡約表）" xr:uid="{AF457960-B5A7-4821-A29D-B25EBDA4467D}"/>
    <hyperlink ref="D12" location="'3.Allocated_CO2-Sector'!BJ1" display="CO2 の部門別排出量【電気・熱配分後排出量】（簡約表）" xr:uid="{7FEAD615-269E-4E43-B12D-BDDAFC25160C}"/>
    <hyperlink ref="D14" location="'5.CH4'!A1" display="CH4 排出量（簡約表）" xr:uid="{7BCA941D-8093-4073-875E-BA1F4FF9BB8C}"/>
    <hyperlink ref="D15" location="'6.N2O'!A1" display="N2O 排出量（簡約表）" xr:uid="{4CDAB14B-08B7-4CC3-B58E-B02B9564E7C9}"/>
    <hyperlink ref="D16" location="'7.F-gas'!A1" display="F-gas（HFCs, PFCs, SF6, NF3）排出量" xr:uid="{288D4212-B279-4D57-85D7-669630BE7D12}"/>
  </hyperlinks>
  <pageMargins left="0.78740157480314965" right="0.78740157480314965" top="0.98425196850393704" bottom="0.98425196850393704" header="0.51181102362204722" footer="0.51181102362204722"/>
  <pageSetup paperSize="9" scale="68"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A141"/>
  <sheetViews>
    <sheetView zoomScale="80" zoomScaleNormal="80" workbookViewId="0">
      <selection activeCell="AZ121" sqref="AZ121"/>
    </sheetView>
  </sheetViews>
  <sheetFormatPr defaultColWidth="9" defaultRowHeight="13.5"/>
  <cols>
    <col min="1" max="1" width="1.625" style="172" customWidth="1"/>
    <col min="2" max="20" width="1" style="172" hidden="1" customWidth="1"/>
    <col min="21" max="21" width="1.5" style="172" customWidth="1"/>
    <col min="22" max="22" width="6" style="172" customWidth="1"/>
    <col min="23" max="23" width="23.375" style="172" customWidth="1"/>
    <col min="24" max="24" width="25.875" customWidth="1"/>
    <col min="25" max="25" width="5.875" style="172" customWidth="1"/>
    <col min="26" max="26" width="1.875" style="172" customWidth="1"/>
    <col min="27" max="27" width="15.125" style="172" customWidth="1"/>
    <col min="28" max="41" width="8.75" style="172" hidden="1" customWidth="1"/>
    <col min="42" max="42" width="15.125" style="172" customWidth="1"/>
    <col min="43" max="49" width="9" style="172" hidden="1" customWidth="1"/>
    <col min="50" max="50" width="15.125" style="172" customWidth="1"/>
    <col min="51" max="51" width="15.125" style="172" hidden="1" customWidth="1"/>
    <col min="52" max="59" width="15.125" style="172" customWidth="1"/>
    <col min="60" max="60" width="9" style="172"/>
    <col min="61" max="78" width="0" style="172" hidden="1" customWidth="1"/>
    <col min="79" max="79" width="15.125" style="172" customWidth="1"/>
    <col min="80" max="16384" width="9" style="172"/>
  </cols>
  <sheetData>
    <row r="1" spans="1:79">
      <c r="W1" s="852" t="s">
        <v>391</v>
      </c>
      <c r="Y1" s="172" t="s">
        <v>31</v>
      </c>
    </row>
    <row r="2" spans="1:79">
      <c r="V2" s="217" t="s">
        <v>2</v>
      </c>
      <c r="W2" s="218"/>
      <c r="X2" s="218"/>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CA2" s="219" t="s">
        <v>358</v>
      </c>
    </row>
    <row r="3" spans="1:79" ht="18">
      <c r="A3" s="183"/>
      <c r="V3" s="219"/>
      <c r="W3" s="218" t="s">
        <v>133</v>
      </c>
      <c r="X3" s="218"/>
      <c r="Y3" s="220" t="s">
        <v>283</v>
      </c>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2" t="s">
        <v>48</v>
      </c>
      <c r="BA3" s="222" t="s">
        <v>223</v>
      </c>
      <c r="BB3" s="222" t="s">
        <v>217</v>
      </c>
      <c r="BC3" s="222" t="s">
        <v>218</v>
      </c>
      <c r="BD3" s="222" t="s">
        <v>219</v>
      </c>
      <c r="BE3" s="222" t="s">
        <v>220</v>
      </c>
      <c r="BF3" s="222" t="s">
        <v>221</v>
      </c>
      <c r="BG3" s="222" t="s">
        <v>222</v>
      </c>
      <c r="CA3" s="222" t="str">
        <f>BE3</f>
        <v>2020年度</v>
      </c>
    </row>
    <row r="4" spans="1:79" ht="18">
      <c r="V4" s="219"/>
      <c r="W4" s="218" t="s">
        <v>134</v>
      </c>
      <c r="X4" s="218"/>
      <c r="Y4" s="220" t="s">
        <v>24</v>
      </c>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570"/>
      <c r="BA4" s="570"/>
      <c r="BB4" s="571" t="s">
        <v>216</v>
      </c>
      <c r="BC4" s="571" t="s">
        <v>216</v>
      </c>
      <c r="BD4" s="571" t="s">
        <v>216</v>
      </c>
      <c r="BE4" s="571" t="s">
        <v>216</v>
      </c>
      <c r="BF4" s="571" t="s">
        <v>216</v>
      </c>
      <c r="BG4" s="571" t="s">
        <v>216</v>
      </c>
      <c r="BI4" s="214"/>
      <c r="CA4" s="571" t="str">
        <f>BE4</f>
        <v>速報値</v>
      </c>
    </row>
    <row r="5" spans="1:79" ht="14.25">
      <c r="V5" s="219"/>
      <c r="W5" s="218"/>
      <c r="X5" s="218"/>
      <c r="Y5" s="220" t="s">
        <v>25</v>
      </c>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4">
        <f>ROUND('1.Total'!AZ15*10^2,-2 )</f>
        <v>132100</v>
      </c>
      <c r="BA5" s="224">
        <f>ROUND('1.Total'!BA15*10^2,-2 )</f>
        <v>130400</v>
      </c>
      <c r="BB5" s="224">
        <f>ROUND('1.Total'!BB15*10^2,-2 )</f>
        <v>129100</v>
      </c>
      <c r="BC5" s="224">
        <f>ROUND('1.Total'!BC15*10^2,-2 )</f>
        <v>124700</v>
      </c>
      <c r="BD5" s="224">
        <f>ROUND('1.Total'!BD15*10^2,-2 )</f>
        <v>121100</v>
      </c>
      <c r="BE5" s="224">
        <f>ROUND('1.Total'!BE15*10^2,-2 )</f>
        <v>114900</v>
      </c>
      <c r="BF5" s="224">
        <f>ROUND('1.Total'!BG15*10^2,-2 )</f>
        <v>0</v>
      </c>
      <c r="BG5" s="224">
        <f>ROUND('1.Total'!BH15*10^2,-2 )</f>
        <v>0</v>
      </c>
      <c r="BI5" s="214"/>
      <c r="CA5" s="224">
        <f>BE5</f>
        <v>114900</v>
      </c>
    </row>
    <row r="6" spans="1:79" ht="14.25">
      <c r="V6" s="219"/>
      <c r="W6" s="218"/>
      <c r="X6" s="218"/>
      <c r="Y6" s="220" t="s">
        <v>23</v>
      </c>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4"/>
      <c r="BA6" s="224"/>
      <c r="BB6" s="224"/>
      <c r="BC6" s="224"/>
      <c r="BD6" s="224"/>
      <c r="BE6" s="224"/>
      <c r="BF6" s="224"/>
      <c r="BG6" s="224"/>
      <c r="BI6" s="214"/>
      <c r="CA6" s="224"/>
    </row>
    <row r="7" spans="1:79" ht="15.75">
      <c r="V7" s="219"/>
      <c r="W7" s="218"/>
      <c r="X7" s="218"/>
      <c r="Y7" s="220" t="s">
        <v>26</v>
      </c>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501" t="s">
        <v>135</v>
      </c>
      <c r="BA7" s="501" t="s">
        <v>224</v>
      </c>
      <c r="BB7" s="501" t="s">
        <v>225</v>
      </c>
      <c r="BC7" s="741" t="s">
        <v>290</v>
      </c>
      <c r="BD7" s="741" t="s">
        <v>343</v>
      </c>
      <c r="BE7" s="741" t="s">
        <v>344</v>
      </c>
      <c r="BF7" s="224"/>
      <c r="BG7" s="224"/>
      <c r="BI7" s="214"/>
      <c r="CA7" s="741" t="str">
        <f>BE7</f>
        <v>FY2020</v>
      </c>
    </row>
    <row r="8" spans="1:79" ht="15.75">
      <c r="V8" s="219"/>
      <c r="W8" s="218"/>
      <c r="X8" s="218"/>
      <c r="Y8" s="220" t="s">
        <v>27</v>
      </c>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502">
        <f>'1.Total'!AZ15</f>
        <v>1320.7233808029928</v>
      </c>
      <c r="BA8" s="502">
        <f>'1.Total'!BA15</f>
        <v>1304.0220821842736</v>
      </c>
      <c r="BB8" s="696">
        <f>'1.Total'!BB15</f>
        <v>1290.6328217002974</v>
      </c>
      <c r="BC8" s="742">
        <f>'1.Total'!BC15</f>
        <v>1246.9781570519735</v>
      </c>
      <c r="BD8" s="742">
        <f>'1.Total'!BD15</f>
        <v>1211.2582006719581</v>
      </c>
      <c r="BE8" s="742">
        <f>'1.Total'!BE15</f>
        <v>1149.3576656661019</v>
      </c>
      <c r="BF8" s="224"/>
      <c r="BG8" s="224"/>
      <c r="BI8" s="215"/>
      <c r="CA8" s="742">
        <f>BE8</f>
        <v>1149.3576656661019</v>
      </c>
    </row>
    <row r="9" spans="1:79" ht="14.25">
      <c r="V9" s="219"/>
      <c r="W9" s="218"/>
      <c r="X9" s="218"/>
      <c r="Y9" s="220" t="s">
        <v>28</v>
      </c>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I9" s="214"/>
      <c r="CA9" s="225"/>
    </row>
    <row r="10" spans="1:79" ht="14.25">
      <c r="V10" s="219"/>
      <c r="W10" s="218"/>
      <c r="X10" s="218"/>
      <c r="Y10" s="220"/>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I10" s="214"/>
      <c r="CA10" s="223"/>
    </row>
    <row r="11" spans="1:79" ht="14.25">
      <c r="V11" s="219"/>
      <c r="W11" s="218" t="s">
        <v>287</v>
      </c>
      <c r="X11" s="218"/>
      <c r="Y11" s="220" t="s">
        <v>288</v>
      </c>
      <c r="Z11" s="223"/>
      <c r="AA11" s="223">
        <f>'1.Total'!$AP$15*0.962</f>
        <v>1328.665871976626</v>
      </c>
      <c r="AB11" s="223">
        <f>'1.Total'!$AP$15*0.962</f>
        <v>1328.665871976626</v>
      </c>
      <c r="AC11" s="223">
        <f>'1.Total'!$AP$15*0.962</f>
        <v>1328.665871976626</v>
      </c>
      <c r="AD11" s="223">
        <f>'1.Total'!$AP$15*0.962</f>
        <v>1328.665871976626</v>
      </c>
      <c r="AE11" s="223">
        <f>'1.Total'!$AP$15*0.962</f>
        <v>1328.665871976626</v>
      </c>
      <c r="AF11" s="223">
        <f>'1.Total'!$AP$15*0.962</f>
        <v>1328.665871976626</v>
      </c>
      <c r="AG11" s="223">
        <f>'1.Total'!$AP$15*0.962</f>
        <v>1328.665871976626</v>
      </c>
      <c r="AH11" s="223">
        <f>'1.Total'!$AP$15*0.962</f>
        <v>1328.665871976626</v>
      </c>
      <c r="AI11" s="223">
        <f>'1.Total'!$AP$15*0.962</f>
        <v>1328.665871976626</v>
      </c>
      <c r="AJ11" s="223">
        <f>'1.Total'!$AP$15*0.962</f>
        <v>1328.665871976626</v>
      </c>
      <c r="AK11" s="223">
        <f>'1.Total'!$AP$15*0.962</f>
        <v>1328.665871976626</v>
      </c>
      <c r="AL11" s="223">
        <f>'1.Total'!$AP$15*0.962</f>
        <v>1328.665871976626</v>
      </c>
      <c r="AM11" s="223">
        <f>'1.Total'!$AP$15*0.962</f>
        <v>1328.665871976626</v>
      </c>
      <c r="AN11" s="223">
        <f>'1.Total'!$AP$15*0.962</f>
        <v>1328.665871976626</v>
      </c>
      <c r="AO11" s="223">
        <f>'1.Total'!$AP$15*0.962</f>
        <v>1328.665871976626</v>
      </c>
      <c r="AP11" s="223">
        <f>'1.Total'!$AP$15*0.962</f>
        <v>1328.665871976626</v>
      </c>
      <c r="AQ11" s="223">
        <f>'1.Total'!$AP$15*0.962</f>
        <v>1328.665871976626</v>
      </c>
      <c r="AR11" s="223">
        <f>'1.Total'!$AP$15*0.962</f>
        <v>1328.665871976626</v>
      </c>
      <c r="AS11" s="223">
        <f>'1.Total'!$AP$15*0.962</f>
        <v>1328.665871976626</v>
      </c>
      <c r="AT11" s="223">
        <f>'1.Total'!$AP$15*0.962</f>
        <v>1328.665871976626</v>
      </c>
      <c r="AU11" s="223">
        <f>'1.Total'!$AP$15*0.962</f>
        <v>1328.665871976626</v>
      </c>
      <c r="AV11" s="223">
        <f>'1.Total'!$AP$15*0.962</f>
        <v>1328.665871976626</v>
      </c>
      <c r="AW11" s="223">
        <f>'1.Total'!$AP$15*0.962</f>
        <v>1328.665871976626</v>
      </c>
      <c r="AX11" s="223">
        <f>'1.Total'!$AP$15*0.962</f>
        <v>1328.665871976626</v>
      </c>
      <c r="AY11" s="223">
        <f>'1.Total'!$AP$15*0.962</f>
        <v>1328.665871976626</v>
      </c>
      <c r="AZ11" s="223">
        <f>'1.Total'!$AP$15*0.962</f>
        <v>1328.665871976626</v>
      </c>
      <c r="BA11" s="223">
        <f>'1.Total'!$AP$15*0.962</f>
        <v>1328.665871976626</v>
      </c>
      <c r="BB11" s="223">
        <f>'1.Total'!$AP$15*0.962</f>
        <v>1328.665871976626</v>
      </c>
      <c r="BC11" s="223">
        <f>'1.Total'!$AP$15*0.962</f>
        <v>1328.665871976626</v>
      </c>
      <c r="BD11" s="223">
        <f>'1.Total'!$AP$15*0.962</f>
        <v>1328.665871976626</v>
      </c>
      <c r="BE11" s="223">
        <f>'1.Total'!$AP$15*0.962</f>
        <v>1328.665871976626</v>
      </c>
      <c r="BF11" s="223"/>
      <c r="BG11" s="223"/>
      <c r="BI11" s="214"/>
      <c r="CA11" s="223">
        <f>BE11</f>
        <v>1328.665871976626</v>
      </c>
    </row>
    <row r="12" spans="1:79" ht="14.25">
      <c r="V12" s="219"/>
      <c r="W12" s="218" t="s">
        <v>377</v>
      </c>
      <c r="X12" s="218"/>
      <c r="Y12" s="220" t="s">
        <v>289</v>
      </c>
      <c r="Z12" s="223"/>
      <c r="AA12" s="223">
        <f>'1.Total'!$AX$15*0.74</f>
        <v>1042.0578106034081</v>
      </c>
      <c r="AB12" s="223">
        <f>'1.Total'!$AX$15*0.74</f>
        <v>1042.0578106034081</v>
      </c>
      <c r="AC12" s="223">
        <f>'1.Total'!$AX$15*0.74</f>
        <v>1042.0578106034081</v>
      </c>
      <c r="AD12" s="223">
        <f>'1.Total'!$AX$15*0.74</f>
        <v>1042.0578106034081</v>
      </c>
      <c r="AE12" s="223">
        <f>'1.Total'!$AX$15*0.74</f>
        <v>1042.0578106034081</v>
      </c>
      <c r="AF12" s="223">
        <f>'1.Total'!$AX$15*0.74</f>
        <v>1042.0578106034081</v>
      </c>
      <c r="AG12" s="223">
        <f>'1.Total'!$AX$15*0.74</f>
        <v>1042.0578106034081</v>
      </c>
      <c r="AH12" s="223">
        <f>'1.Total'!$AX$15*0.74</f>
        <v>1042.0578106034081</v>
      </c>
      <c r="AI12" s="223">
        <f>'1.Total'!$AX$15*0.74</f>
        <v>1042.0578106034081</v>
      </c>
      <c r="AJ12" s="223">
        <f>'1.Total'!$AX$15*0.74</f>
        <v>1042.0578106034081</v>
      </c>
      <c r="AK12" s="223">
        <f>'1.Total'!$AX$15*0.74</f>
        <v>1042.0578106034081</v>
      </c>
      <c r="AL12" s="223">
        <f>'1.Total'!$AX$15*0.74</f>
        <v>1042.0578106034081</v>
      </c>
      <c r="AM12" s="223">
        <f>'1.Total'!$AX$15*0.74</f>
        <v>1042.0578106034081</v>
      </c>
      <c r="AN12" s="223">
        <f>'1.Total'!$AX$15*0.74</f>
        <v>1042.0578106034081</v>
      </c>
      <c r="AO12" s="223">
        <f>'1.Total'!$AX$15*0.74</f>
        <v>1042.0578106034081</v>
      </c>
      <c r="AP12" s="223">
        <f>'1.Total'!$AX$15*0.74</f>
        <v>1042.0578106034081</v>
      </c>
      <c r="AQ12" s="223">
        <f>'1.Total'!$AX$15*0.74</f>
        <v>1042.0578106034081</v>
      </c>
      <c r="AR12" s="223">
        <f>'1.Total'!$AX$15*0.74</f>
        <v>1042.0578106034081</v>
      </c>
      <c r="AS12" s="223">
        <f>'1.Total'!$AX$15*0.74</f>
        <v>1042.0578106034081</v>
      </c>
      <c r="AT12" s="223">
        <f>'1.Total'!$AX$15*0.74</f>
        <v>1042.0578106034081</v>
      </c>
      <c r="AU12" s="223">
        <f>'1.Total'!$AX$15*0.74</f>
        <v>1042.0578106034081</v>
      </c>
      <c r="AV12" s="223">
        <f>'1.Total'!$AX$15*0.74</f>
        <v>1042.0578106034081</v>
      </c>
      <c r="AW12" s="223">
        <f>'1.Total'!$AX$15*0.74</f>
        <v>1042.0578106034081</v>
      </c>
      <c r="AX12" s="223">
        <f>'1.Total'!$AX$15*0.74</f>
        <v>1042.0578106034081</v>
      </c>
      <c r="AY12" s="223">
        <f>'1.Total'!$AX$15*0.74</f>
        <v>1042.0578106034081</v>
      </c>
      <c r="AZ12" s="223">
        <f>'1.Total'!$AX$15*0.74</f>
        <v>1042.0578106034081</v>
      </c>
      <c r="BA12" s="223">
        <f>'1.Total'!$AX$15*0.74</f>
        <v>1042.0578106034081</v>
      </c>
      <c r="BB12" s="223">
        <f>'1.Total'!$AX$15*0.74</f>
        <v>1042.0578106034081</v>
      </c>
      <c r="BC12" s="223">
        <f>'1.Total'!$AX$15*0.74</f>
        <v>1042.0578106034081</v>
      </c>
      <c r="BD12" s="223">
        <f>'1.Total'!$AX$15*0.74</f>
        <v>1042.0578106034081</v>
      </c>
      <c r="BE12" s="223">
        <f>'1.Total'!$AX$15*0.74</f>
        <v>1042.0578106034081</v>
      </c>
      <c r="BF12" s="223"/>
      <c r="BG12" s="223"/>
      <c r="BI12" s="214"/>
      <c r="CA12" s="223">
        <f>BE12</f>
        <v>1042.0578106034081</v>
      </c>
    </row>
    <row r="13" spans="1:79" ht="14.25">
      <c r="V13" s="219"/>
      <c r="W13" s="218" t="s">
        <v>376</v>
      </c>
      <c r="X13" s="218"/>
      <c r="Y13" s="220" t="s">
        <v>375</v>
      </c>
      <c r="Z13" s="173"/>
      <c r="AA13" s="223">
        <f>'1.Total'!$AX$15*0.54</f>
        <v>760.42056449437894</v>
      </c>
      <c r="AB13" s="223">
        <f>'1.Total'!$AX$15*0.54</f>
        <v>760.42056449437894</v>
      </c>
      <c r="AC13" s="223">
        <f>'1.Total'!$AX$15*0.54</f>
        <v>760.42056449437894</v>
      </c>
      <c r="AD13" s="223">
        <f>'1.Total'!$AX$15*0.54</f>
        <v>760.42056449437894</v>
      </c>
      <c r="AE13" s="223">
        <f>'1.Total'!$AX$15*0.54</f>
        <v>760.42056449437894</v>
      </c>
      <c r="AF13" s="223">
        <f>'1.Total'!$AX$15*0.54</f>
        <v>760.42056449437894</v>
      </c>
      <c r="AG13" s="223">
        <f>'1.Total'!$AX$15*0.54</f>
        <v>760.42056449437894</v>
      </c>
      <c r="AH13" s="223">
        <f>'1.Total'!$AX$15*0.54</f>
        <v>760.42056449437894</v>
      </c>
      <c r="AI13" s="223">
        <f>'1.Total'!$AX$15*0.54</f>
        <v>760.42056449437894</v>
      </c>
      <c r="AJ13" s="223">
        <f>'1.Total'!$AX$15*0.54</f>
        <v>760.42056449437894</v>
      </c>
      <c r="AK13" s="223">
        <f>'1.Total'!$AX$15*0.54</f>
        <v>760.42056449437894</v>
      </c>
      <c r="AL13" s="223">
        <f>'1.Total'!$AX$15*0.54</f>
        <v>760.42056449437894</v>
      </c>
      <c r="AM13" s="223">
        <f>'1.Total'!$AX$15*0.54</f>
        <v>760.42056449437894</v>
      </c>
      <c r="AN13" s="223">
        <f>'1.Total'!$AX$15*0.54</f>
        <v>760.42056449437894</v>
      </c>
      <c r="AO13" s="223">
        <f>'1.Total'!$AX$15*0.54</f>
        <v>760.42056449437894</v>
      </c>
      <c r="AP13" s="223">
        <f>'1.Total'!$AX$15*0.54</f>
        <v>760.42056449437894</v>
      </c>
      <c r="AQ13" s="223">
        <f>'1.Total'!$AX$15*0.54</f>
        <v>760.42056449437894</v>
      </c>
      <c r="AR13" s="223">
        <f>'1.Total'!$AX$15*0.54</f>
        <v>760.42056449437894</v>
      </c>
      <c r="AS13" s="223">
        <f>'1.Total'!$AX$15*0.54</f>
        <v>760.42056449437894</v>
      </c>
      <c r="AT13" s="223">
        <f>'1.Total'!$AX$15*0.54</f>
        <v>760.42056449437894</v>
      </c>
      <c r="AU13" s="223">
        <f>'1.Total'!$AX$15*0.54</f>
        <v>760.42056449437894</v>
      </c>
      <c r="AV13" s="223">
        <f>'1.Total'!$AX$15*0.54</f>
        <v>760.42056449437894</v>
      </c>
      <c r="AW13" s="223">
        <f>'1.Total'!$AX$15*0.54</f>
        <v>760.42056449437894</v>
      </c>
      <c r="AX13" s="223">
        <f>'1.Total'!$AX$15*0.54</f>
        <v>760.42056449437894</v>
      </c>
      <c r="AY13" s="223">
        <f>'1.Total'!$AX$15*0.54</f>
        <v>760.42056449437894</v>
      </c>
      <c r="AZ13" s="223">
        <f>'1.Total'!$AX$15*0.54</f>
        <v>760.42056449437894</v>
      </c>
      <c r="BA13" s="223">
        <f>'1.Total'!$AX$15*0.54</f>
        <v>760.42056449437894</v>
      </c>
      <c r="BB13" s="223">
        <f>'1.Total'!$AX$15*0.54</f>
        <v>760.42056449437894</v>
      </c>
      <c r="BC13" s="223">
        <f>'1.Total'!$AX$15*0.54</f>
        <v>760.42056449437894</v>
      </c>
      <c r="BD13" s="223">
        <f>'1.Total'!$AX$15*0.54</f>
        <v>760.42056449437894</v>
      </c>
      <c r="BE13" s="223">
        <f>'1.Total'!$AX$15*0.54</f>
        <v>760.42056449437894</v>
      </c>
      <c r="BF13" s="173"/>
      <c r="BG13" s="173"/>
      <c r="BI13" s="215"/>
      <c r="CA13" s="173"/>
    </row>
    <row r="14" spans="1:79" ht="14.25">
      <c r="W14"/>
      <c r="Y14" s="184"/>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I14" s="215"/>
      <c r="CA14" s="173"/>
    </row>
    <row r="15" spans="1:79">
      <c r="V15" s="500" t="s">
        <v>132</v>
      </c>
      <c r="W15" s="500"/>
      <c r="X15" s="500"/>
      <c r="Y15" s="223"/>
      <c r="Z15" s="223"/>
      <c r="AA15" s="22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I15" s="215"/>
      <c r="CA15" s="173"/>
    </row>
    <row r="16" spans="1:79" ht="14.25">
      <c r="V16" s="496"/>
      <c r="W16" s="496" t="s">
        <v>127</v>
      </c>
      <c r="X16" s="499" t="s">
        <v>131</v>
      </c>
      <c r="Y16" s="223"/>
      <c r="Z16" s="223"/>
      <c r="AA16" s="22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I16" s="215"/>
      <c r="CA16" s="173"/>
    </row>
    <row r="17" spans="22:79" ht="14.25">
      <c r="V17" s="497"/>
      <c r="W17" s="496" t="s">
        <v>128</v>
      </c>
      <c r="X17" s="497"/>
      <c r="Y17" s="223"/>
      <c r="Z17" s="223"/>
      <c r="AA17" s="22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I17" s="215"/>
      <c r="CA17" s="173"/>
    </row>
    <row r="18" spans="22:79" ht="14.25">
      <c r="V18" s="497"/>
      <c r="W18" s="496" t="s">
        <v>284</v>
      </c>
      <c r="X18" s="497"/>
      <c r="Y18" s="223"/>
      <c r="Z18" s="223"/>
      <c r="AA18" s="22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I18" s="215"/>
      <c r="CA18" s="173"/>
    </row>
    <row r="19" spans="22:79" ht="14.25">
      <c r="V19" s="498"/>
      <c r="W19" s="506" t="s">
        <v>125</v>
      </c>
      <c r="X19" s="498"/>
      <c r="Y19" s="223"/>
      <c r="Z19" s="223"/>
      <c r="AA19" s="22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I19" s="215"/>
      <c r="CA19" s="173"/>
    </row>
    <row r="20" spans="22:79" ht="14.25">
      <c r="V20" s="498"/>
      <c r="W20" s="506" t="s">
        <v>126</v>
      </c>
      <c r="X20" s="498"/>
      <c r="Y20" s="223"/>
      <c r="Z20" s="223"/>
      <c r="AA20" s="22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I20" s="215"/>
      <c r="CA20" s="173"/>
    </row>
    <row r="21" spans="22:79" ht="14.25">
      <c r="V21" s="497"/>
      <c r="W21" s="496" t="s">
        <v>129</v>
      </c>
      <c r="X21" s="497"/>
      <c r="Y21" s="223"/>
      <c r="Z21" s="223"/>
      <c r="AA21" s="22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I21" s="215"/>
      <c r="CA21" s="173"/>
    </row>
    <row r="22" spans="22:79" ht="14.25">
      <c r="V22" s="497"/>
      <c r="W22" s="496" t="s">
        <v>130</v>
      </c>
      <c r="X22" s="497"/>
      <c r="Y22" s="223"/>
      <c r="Z22" s="223"/>
      <c r="AA22" s="22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I22" s="215"/>
      <c r="CA22" s="173"/>
    </row>
    <row r="23" spans="22:79">
      <c r="V23" s="179"/>
      <c r="W23" s="495"/>
      <c r="Y23" s="173"/>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I23" s="216"/>
      <c r="CA23" s="174"/>
    </row>
    <row r="24" spans="22:79">
      <c r="W24"/>
      <c r="Y24" s="173"/>
      <c r="Z24" s="173"/>
      <c r="AA24" s="187"/>
      <c r="AB24" s="187"/>
      <c r="AC24" s="187"/>
      <c r="AD24" s="187"/>
      <c r="AE24" s="187"/>
      <c r="AF24" s="187"/>
      <c r="AG24" s="187"/>
      <c r="AH24" s="187"/>
      <c r="AI24" s="187"/>
      <c r="AJ24" s="187"/>
      <c r="AK24" s="187"/>
      <c r="AL24" s="187"/>
      <c r="AM24" s="187"/>
      <c r="AN24" s="187"/>
      <c r="AO24" s="187"/>
      <c r="AP24" s="188"/>
      <c r="AQ24" s="188"/>
      <c r="AR24" s="188"/>
      <c r="AS24" s="188"/>
      <c r="AT24" s="188"/>
      <c r="AU24" s="188"/>
      <c r="AV24" s="188"/>
      <c r="AW24" s="188"/>
      <c r="AX24" s="188"/>
      <c r="AY24" s="188"/>
      <c r="AZ24" s="188"/>
      <c r="BA24" s="188"/>
      <c r="BB24" s="188"/>
      <c r="BC24" s="188"/>
      <c r="BD24" s="188"/>
      <c r="BE24" s="188"/>
      <c r="BF24" s="188"/>
      <c r="BG24" s="188"/>
      <c r="CA24" s="188"/>
    </row>
    <row r="25" spans="22:79">
      <c r="V25" s="236" t="s">
        <v>49</v>
      </c>
      <c r="W25" s="237"/>
      <c r="X25" s="237"/>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9"/>
      <c r="BB25" s="239"/>
      <c r="BC25" s="239"/>
      <c r="BD25" s="239"/>
      <c r="BE25" s="239"/>
      <c r="BF25" s="239"/>
      <c r="BG25" s="239"/>
      <c r="CA25" s="239"/>
    </row>
    <row r="26" spans="22:79" ht="25.5">
      <c r="V26" s="238"/>
      <c r="W26" s="240" t="s">
        <v>367</v>
      </c>
      <c r="X26" s="503" t="s">
        <v>369</v>
      </c>
      <c r="Y26" s="238" t="s">
        <v>141</v>
      </c>
      <c r="Z26" s="238"/>
      <c r="AA26" s="258" t="s">
        <v>226</v>
      </c>
      <c r="AB26" s="258"/>
      <c r="AC26" s="258"/>
      <c r="AD26" s="258"/>
      <c r="AE26" s="258"/>
      <c r="AF26" s="258"/>
      <c r="AG26" s="258"/>
      <c r="AH26" s="258"/>
      <c r="AI26" s="258"/>
      <c r="AJ26" s="258"/>
      <c r="AK26" s="258"/>
      <c r="AL26" s="258"/>
      <c r="AM26" s="258"/>
      <c r="AN26" s="258"/>
      <c r="AO26" s="258"/>
      <c r="AP26" s="259" t="s">
        <v>227</v>
      </c>
      <c r="AQ26" s="259"/>
      <c r="AR26" s="259"/>
      <c r="AS26" s="259"/>
      <c r="AT26" s="259"/>
      <c r="AU26" s="259"/>
      <c r="AV26" s="259"/>
      <c r="AW26" s="259"/>
      <c r="AX26" s="259" t="s">
        <v>228</v>
      </c>
      <c r="AY26" s="259"/>
      <c r="AZ26" s="259" t="s">
        <v>229</v>
      </c>
      <c r="BA26" s="259" t="s">
        <v>230</v>
      </c>
      <c r="BB26" s="259" t="s">
        <v>231</v>
      </c>
      <c r="BC26" s="259" t="s">
        <v>232</v>
      </c>
      <c r="BD26" s="259" t="s">
        <v>233</v>
      </c>
      <c r="BE26" s="259" t="s">
        <v>234</v>
      </c>
      <c r="BF26" s="259" t="s">
        <v>235</v>
      </c>
      <c r="BG26" s="259" t="s">
        <v>338</v>
      </c>
      <c r="CA26" s="259" t="str">
        <f>BE26</f>
        <v>2020年度</v>
      </c>
    </row>
    <row r="27" spans="22:79" ht="25.5">
      <c r="V27" s="238"/>
      <c r="W27" s="240" t="s">
        <v>52</v>
      </c>
      <c r="X27" s="503" t="s">
        <v>345</v>
      </c>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853" t="s">
        <v>392</v>
      </c>
      <c r="BA27" s="853" t="s">
        <v>392</v>
      </c>
      <c r="BB27" s="853" t="s">
        <v>392</v>
      </c>
      <c r="BC27" s="854" t="s">
        <v>392</v>
      </c>
      <c r="BD27" s="853" t="s">
        <v>392</v>
      </c>
      <c r="BE27" s="853" t="s">
        <v>392</v>
      </c>
      <c r="BF27" s="853" t="s">
        <v>392</v>
      </c>
      <c r="BG27" s="853" t="s">
        <v>392</v>
      </c>
      <c r="CA27" s="868" t="str">
        <f>BE27</f>
        <v>（速報値）</v>
      </c>
    </row>
    <row r="28" spans="22:79" ht="25.5">
      <c r="V28" s="238"/>
      <c r="W28" s="240" t="s">
        <v>291</v>
      </c>
      <c r="X28" s="503" t="s">
        <v>371</v>
      </c>
      <c r="Y28" s="241" t="s">
        <v>32</v>
      </c>
      <c r="Z28" s="241"/>
      <c r="AA28" s="242">
        <f>ROUND('2.CO2-Sector'!$AA$50*100,-2)</f>
        <v>116400</v>
      </c>
      <c r="AB28" s="242"/>
      <c r="AC28" s="242"/>
      <c r="AD28" s="242"/>
      <c r="AE28" s="242"/>
      <c r="AF28" s="242"/>
      <c r="AG28" s="242"/>
      <c r="AH28" s="242"/>
      <c r="AI28" s="242"/>
      <c r="AJ28" s="242"/>
      <c r="AK28" s="242"/>
      <c r="AL28" s="242"/>
      <c r="AM28" s="242"/>
      <c r="AN28" s="242"/>
      <c r="AO28" s="242"/>
      <c r="AP28" s="242">
        <f>ROUND('2.CO2-Sector'!$AP$50*100,-2)</f>
        <v>129400</v>
      </c>
      <c r="AQ28" s="242"/>
      <c r="AR28" s="242"/>
      <c r="AS28" s="242"/>
      <c r="AT28" s="242"/>
      <c r="AU28" s="242"/>
      <c r="AV28" s="242"/>
      <c r="AW28" s="242"/>
      <c r="AX28" s="242">
        <f>ROUND('2.CO2-Sector'!$AX$50*100,-2)</f>
        <v>131800</v>
      </c>
      <c r="AY28" s="242"/>
      <c r="AZ28" s="242">
        <f>ROUND('2.CO2-Sector'!AZ$50*100,-2)</f>
        <v>122600</v>
      </c>
      <c r="BA28" s="242">
        <f>ROUND('2.CO2-Sector'!BA$50*100,-2)</f>
        <v>120600</v>
      </c>
      <c r="BB28" s="242">
        <f>ROUND('2.CO2-Sector'!BB$50*100,-2)</f>
        <v>119000</v>
      </c>
      <c r="BC28" s="242">
        <f>ROUND('2.CO2-Sector'!BC$50*100,-2)</f>
        <v>114600</v>
      </c>
      <c r="BD28" s="806">
        <f>ROUND('2.CO2-Sector'!BD$50/100,0)</f>
        <v>11</v>
      </c>
      <c r="BE28" s="242">
        <f>ROUND('2.CO2-Sector'!BE$50*100,-2)</f>
        <v>104400</v>
      </c>
      <c r="BF28" s="242">
        <f>ROUND('2.CO2-Sector'!BF$50*100,-2)</f>
        <v>0</v>
      </c>
      <c r="BG28" s="242">
        <f>ROUND('2.CO2-Sector'!BG$50*100,-2)</f>
        <v>0</v>
      </c>
      <c r="CA28" s="242">
        <f>BE28</f>
        <v>104400</v>
      </c>
    </row>
    <row r="29" spans="22:79" ht="25.5">
      <c r="V29" s="238"/>
      <c r="W29" s="240" t="s">
        <v>51</v>
      </c>
      <c r="X29" s="503" t="s">
        <v>370</v>
      </c>
      <c r="Y29" s="237"/>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9"/>
      <c r="BB29" s="239"/>
      <c r="BC29" s="239"/>
      <c r="BD29" s="807">
        <f>ROUND('2.CO2-Sector'!BD$50*100,-2)-ROUND('2.CO2-Sector'!BD$50*100,-4)</f>
        <v>800</v>
      </c>
      <c r="BE29" s="239"/>
      <c r="BF29" s="244"/>
      <c r="BG29" s="244"/>
      <c r="CA29" s="239"/>
    </row>
    <row r="30" spans="22:79">
      <c r="V30" s="238"/>
      <c r="W30" s="245" t="s">
        <v>29</v>
      </c>
      <c r="X30" s="504" t="s">
        <v>124</v>
      </c>
      <c r="Y30" s="237" t="s">
        <v>142</v>
      </c>
      <c r="Z30" s="238"/>
      <c r="AA30" s="258" t="s">
        <v>258</v>
      </c>
      <c r="AB30" s="258"/>
      <c r="AC30" s="258"/>
      <c r="AD30" s="258"/>
      <c r="AE30" s="258"/>
      <c r="AF30" s="258"/>
      <c r="AG30" s="258"/>
      <c r="AH30" s="258"/>
      <c r="AI30" s="258"/>
      <c r="AJ30" s="258"/>
      <c r="AK30" s="258"/>
      <c r="AL30" s="258"/>
      <c r="AM30" s="258"/>
      <c r="AN30" s="258"/>
      <c r="AO30" s="258"/>
      <c r="AP30" s="258" t="s">
        <v>257</v>
      </c>
      <c r="AQ30" s="259"/>
      <c r="AR30" s="259"/>
      <c r="AS30" s="259"/>
      <c r="AT30" s="259"/>
      <c r="AU30" s="259"/>
      <c r="AV30" s="259"/>
      <c r="AW30" s="259"/>
      <c r="AX30" s="258" t="s">
        <v>256</v>
      </c>
      <c r="AY30" s="258" t="s">
        <v>280</v>
      </c>
      <c r="AZ30" s="258" t="s">
        <v>279</v>
      </c>
      <c r="BA30" s="258" t="s">
        <v>278</v>
      </c>
      <c r="BB30" s="258" t="s">
        <v>255</v>
      </c>
      <c r="BC30" s="258" t="s">
        <v>259</v>
      </c>
      <c r="BD30" s="258" t="s">
        <v>260</v>
      </c>
      <c r="BE30" s="258" t="s">
        <v>340</v>
      </c>
      <c r="BF30" s="258" t="s">
        <v>341</v>
      </c>
      <c r="BG30" s="258" t="s">
        <v>342</v>
      </c>
      <c r="CA30" s="258" t="str">
        <f>BE30</f>
        <v>in FY2020</v>
      </c>
    </row>
    <row r="31" spans="22:79">
      <c r="V31" s="238"/>
      <c r="W31" s="240" t="s">
        <v>292</v>
      </c>
      <c r="X31" s="504" t="s">
        <v>286</v>
      </c>
      <c r="Y31" s="237"/>
      <c r="Z31" s="241"/>
      <c r="AA31" s="505">
        <f>'2.CO2-Sector'!AA$50</f>
        <v>1163.5434033167935</v>
      </c>
      <c r="AB31" s="505">
        <f>'2.CO2-Sector'!AB$50</f>
        <v>1175.033801004414</v>
      </c>
      <c r="AC31" s="505">
        <f>'2.CO2-Sector'!AC$50</f>
        <v>1184.5047630996601</v>
      </c>
      <c r="AD31" s="505">
        <f>'2.CO2-Sector'!AD$50</f>
        <v>1177.2190014844159</v>
      </c>
      <c r="AE31" s="505">
        <f>'2.CO2-Sector'!AE$50</f>
        <v>1232.1215147655034</v>
      </c>
      <c r="AF31" s="505">
        <f>'2.CO2-Sector'!AF$50</f>
        <v>1244.3758442817145</v>
      </c>
      <c r="AG31" s="505">
        <f>'2.CO2-Sector'!AG$50</f>
        <v>1256.3167093227887</v>
      </c>
      <c r="AH31" s="505">
        <f>'2.CO2-Sector'!AH$50</f>
        <v>1249.4048209720424</v>
      </c>
      <c r="AI31" s="505">
        <f>'2.CO2-Sector'!AI$50</f>
        <v>1209.226199694951</v>
      </c>
      <c r="AJ31" s="505">
        <f>'2.CO2-Sector'!AJ$50</f>
        <v>1245.8399086532543</v>
      </c>
      <c r="AK31" s="505">
        <f>'2.CO2-Sector'!AK$50</f>
        <v>1268.6728201695089</v>
      </c>
      <c r="AL31" s="505">
        <f>'2.CO2-Sector'!AL$50</f>
        <v>1253.6155218463659</v>
      </c>
      <c r="AM31" s="505">
        <f>'2.CO2-Sector'!AM$50</f>
        <v>1282.714414392256</v>
      </c>
      <c r="AN31" s="505">
        <f>'2.CO2-Sector'!AN$50</f>
        <v>1290.9148061419608</v>
      </c>
      <c r="AO31" s="505">
        <f>'2.CO2-Sector'!AO$50</f>
        <v>1286.2157445368982</v>
      </c>
      <c r="AP31" s="740">
        <f>'2.CO2-Sector'!AP$50</f>
        <v>1293.6231200367556</v>
      </c>
      <c r="AQ31" s="740">
        <f>'2.CO2-Sector'!AQ$50</f>
        <v>1270.5471283932152</v>
      </c>
      <c r="AR31" s="740">
        <f>'2.CO2-Sector'!AR$50</f>
        <v>1306.1652257181797</v>
      </c>
      <c r="AS31" s="740">
        <f>'2.CO2-Sector'!AS$50</f>
        <v>1235.0640522610065</v>
      </c>
      <c r="AT31" s="740">
        <f>'2.CO2-Sector'!AT$50</f>
        <v>1165.7464567108661</v>
      </c>
      <c r="AU31" s="740">
        <f>'2.CO2-Sector'!AU$50</f>
        <v>1217.2781655317081</v>
      </c>
      <c r="AV31" s="740">
        <f>'2.CO2-Sector'!AV$50</f>
        <v>1267.2395181501831</v>
      </c>
      <c r="AW31" s="740">
        <f>'2.CO2-Sector'!AW$50</f>
        <v>1308.3054499834802</v>
      </c>
      <c r="AX31" s="740">
        <f>'2.CO2-Sector'!AX$50</f>
        <v>1317.6452880033951</v>
      </c>
      <c r="AY31" s="740">
        <f>'2.CO2-Sector'!AY$50</f>
        <v>1265.9581904357335</v>
      </c>
      <c r="AZ31" s="740">
        <f>'2.CO2-Sector'!AZ$50</f>
        <v>1225.6073013191565</v>
      </c>
      <c r="BA31" s="740">
        <f>'2.CO2-Sector'!BA$50</f>
        <v>1205.8878968221256</v>
      </c>
      <c r="BB31" s="740">
        <f>'2.CO2-Sector'!BB$50</f>
        <v>1190.299718802916</v>
      </c>
      <c r="BC31" s="740">
        <f>'2.CO2-Sector'!BC$50</f>
        <v>1145.5484565097063</v>
      </c>
      <c r="BD31" s="740">
        <f>'2.CO2-Sector'!BD$50</f>
        <v>1107.7796475931266</v>
      </c>
      <c r="BE31" s="740">
        <f>'2.CO2-Sector'!BE$50</f>
        <v>1044.047544359132</v>
      </c>
      <c r="BF31" s="740">
        <f>'2.CO2-Sector'!BF$50</f>
        <v>0</v>
      </c>
      <c r="BG31" s="740">
        <f>'2.CO2-Sector'!BG$50</f>
        <v>0</v>
      </c>
      <c r="CA31" s="740">
        <f>BE31</f>
        <v>1044.047544359132</v>
      </c>
    </row>
    <row r="32" spans="22:79" ht="25.5">
      <c r="V32" s="238"/>
      <c r="W32" s="240" t="s">
        <v>293</v>
      </c>
      <c r="X32" s="503" t="s">
        <v>294</v>
      </c>
      <c r="Y32" s="237"/>
      <c r="Z32" s="243"/>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CA32" s="244"/>
    </row>
    <row r="33" spans="22:79" ht="25.5">
      <c r="V33" s="238"/>
      <c r="W33" s="240" t="s">
        <v>352</v>
      </c>
      <c r="X33" s="503" t="s">
        <v>353</v>
      </c>
      <c r="Y33" s="237"/>
      <c r="Z33" s="243"/>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CA33" s="244"/>
    </row>
    <row r="34" spans="22:79" ht="25.5">
      <c r="V34" s="238"/>
      <c r="W34" s="246" t="s">
        <v>61</v>
      </c>
      <c r="X34" s="503" t="s">
        <v>136</v>
      </c>
      <c r="Y34" s="237"/>
      <c r="Z34" s="243"/>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CA34" s="244"/>
    </row>
    <row r="35" spans="22:79">
      <c r="W35"/>
      <c r="Y35" s="173"/>
      <c r="Z35" s="173"/>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CA35" s="185"/>
    </row>
    <row r="36" spans="22:79">
      <c r="W36"/>
      <c r="Y36" s="173"/>
      <c r="Z36" s="173"/>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CA36" s="185"/>
    </row>
    <row r="37" spans="22:79">
      <c r="V37" s="251" t="s">
        <v>39</v>
      </c>
      <c r="W37" s="227"/>
      <c r="X37" s="227"/>
      <c r="Y37" s="226"/>
      <c r="Z37" s="228"/>
      <c r="AA37" s="229" t="s">
        <v>236</v>
      </c>
      <c r="AB37" s="229"/>
      <c r="AC37" s="229"/>
      <c r="AD37" s="229"/>
      <c r="AE37" s="229"/>
      <c r="AF37" s="229"/>
      <c r="AG37" s="229"/>
      <c r="AH37" s="229"/>
      <c r="AI37" s="229"/>
      <c r="AJ37" s="229"/>
      <c r="AK37" s="229"/>
      <c r="AL37" s="229"/>
      <c r="AM37" s="229"/>
      <c r="AN37" s="229"/>
      <c r="AO37" s="229"/>
      <c r="AP37" s="230" t="s">
        <v>227</v>
      </c>
      <c r="AQ37" s="230"/>
      <c r="AR37" s="230"/>
      <c r="AS37" s="230"/>
      <c r="AT37" s="230"/>
      <c r="AU37" s="230"/>
      <c r="AV37" s="230"/>
      <c r="AW37" s="230"/>
      <c r="AX37" s="230" t="s">
        <v>228</v>
      </c>
      <c r="AY37" s="230"/>
      <c r="AZ37" s="230" t="s">
        <v>229</v>
      </c>
      <c r="BA37" s="230" t="s">
        <v>230</v>
      </c>
      <c r="BB37" s="230" t="s">
        <v>237</v>
      </c>
      <c r="BC37" s="230" t="s">
        <v>238</v>
      </c>
      <c r="BD37" s="230" t="s">
        <v>239</v>
      </c>
      <c r="BE37" s="230" t="s">
        <v>234</v>
      </c>
      <c r="BF37" s="230" t="s">
        <v>235</v>
      </c>
      <c r="BG37" s="230" t="s">
        <v>338</v>
      </c>
      <c r="CA37" s="230" t="str">
        <f>BE37</f>
        <v>2020年度</v>
      </c>
    </row>
    <row r="38" spans="22:79" ht="45">
      <c r="V38" s="226"/>
      <c r="W38" s="252" t="s">
        <v>378</v>
      </c>
      <c r="X38" s="507" t="s">
        <v>137</v>
      </c>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856" t="s">
        <v>393</v>
      </c>
      <c r="BA38" s="856" t="s">
        <v>393</v>
      </c>
      <c r="BB38" s="856" t="s">
        <v>393</v>
      </c>
      <c r="BC38" s="856" t="s">
        <v>393</v>
      </c>
      <c r="BD38" s="856" t="s">
        <v>393</v>
      </c>
      <c r="BE38" s="856" t="s">
        <v>393</v>
      </c>
      <c r="BF38" s="856" t="s">
        <v>393</v>
      </c>
      <c r="BG38" s="856" t="s">
        <v>393</v>
      </c>
      <c r="CA38" s="855" t="str">
        <f>BE38</f>
        <v>（速報値）</v>
      </c>
    </row>
    <row r="39" spans="22:79" ht="45">
      <c r="V39" s="226"/>
      <c r="W39" s="255" t="s">
        <v>53</v>
      </c>
      <c r="X39" s="507" t="s">
        <v>138</v>
      </c>
      <c r="Y39" s="253" t="s">
        <v>33</v>
      </c>
      <c r="Z39" s="253"/>
      <c r="AA39" s="254">
        <f>ROUND('5.CH4'!AA10/10, -1)</f>
        <v>4380</v>
      </c>
      <c r="AB39" s="254"/>
      <c r="AC39" s="254"/>
      <c r="AD39" s="254"/>
      <c r="AE39" s="254"/>
      <c r="AF39" s="254"/>
      <c r="AG39" s="254"/>
      <c r="AH39" s="254"/>
      <c r="AI39" s="254"/>
      <c r="AJ39" s="254"/>
      <c r="AK39" s="254"/>
      <c r="AL39" s="254"/>
      <c r="AM39" s="254"/>
      <c r="AN39" s="254"/>
      <c r="AO39" s="254"/>
      <c r="AP39" s="254">
        <f>ROUND('5.CH4'!AP10/10, -1)</f>
        <v>3460</v>
      </c>
      <c r="AQ39" s="254"/>
      <c r="AR39" s="254"/>
      <c r="AS39" s="254"/>
      <c r="AT39" s="254"/>
      <c r="AU39" s="254"/>
      <c r="AV39" s="254"/>
      <c r="AW39" s="254"/>
      <c r="AX39" s="254">
        <f>ROUND('5.CH4'!AX10/10, -1)</f>
        <v>3000</v>
      </c>
      <c r="AY39" s="254"/>
      <c r="AZ39" s="254">
        <f>ROUND('5.CH4'!AZ10/10, -1)</f>
        <v>2920</v>
      </c>
      <c r="BA39" s="254">
        <f>ROUND('5.CH4'!BA10/10, -1)</f>
        <v>2910</v>
      </c>
      <c r="BB39" s="254">
        <f>ROUND('5.CH4'!BB10/10, -1)</f>
        <v>2890</v>
      </c>
      <c r="BC39" s="254">
        <f>ROUND('5.CH4'!BC10/10, -1)</f>
        <v>2860</v>
      </c>
      <c r="BD39" s="254">
        <f>ROUND('5.CH4'!BD10/10, -1)</f>
        <v>2840</v>
      </c>
      <c r="BE39" s="254">
        <f>ROUND('5.CH4'!BE10/10, -1)</f>
        <v>2820</v>
      </c>
      <c r="BF39" s="254">
        <f>ROUND('5.CH4'!BG10/10, -1)</f>
        <v>0</v>
      </c>
      <c r="BG39" s="254">
        <f>ROUND('5.CH4'!BG10/10, -1)</f>
        <v>0</v>
      </c>
      <c r="CA39" s="254">
        <f>BE39</f>
        <v>2820</v>
      </c>
    </row>
    <row r="40" spans="22:79" ht="15">
      <c r="V40" s="226"/>
      <c r="W40" s="226" t="s">
        <v>30</v>
      </c>
      <c r="X40" s="508" t="s">
        <v>139</v>
      </c>
      <c r="Y40" s="256"/>
      <c r="Z40" s="256"/>
      <c r="AA40" s="248"/>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CA40" s="247"/>
    </row>
    <row r="41" spans="22:79" ht="36">
      <c r="V41" s="226"/>
      <c r="W41" s="255" t="s">
        <v>54</v>
      </c>
      <c r="X41" s="507" t="s">
        <v>140</v>
      </c>
      <c r="Y41" s="256"/>
      <c r="Z41" s="228"/>
      <c r="AA41" s="229" t="s">
        <v>261</v>
      </c>
      <c r="AB41" s="229"/>
      <c r="AC41" s="229"/>
      <c r="AD41" s="229"/>
      <c r="AE41" s="229"/>
      <c r="AF41" s="229"/>
      <c r="AG41" s="229"/>
      <c r="AH41" s="229"/>
      <c r="AI41" s="229"/>
      <c r="AJ41" s="229"/>
      <c r="AK41" s="229"/>
      <c r="AL41" s="229"/>
      <c r="AM41" s="229"/>
      <c r="AN41" s="229"/>
      <c r="AO41" s="229"/>
      <c r="AP41" s="230" t="s">
        <v>262</v>
      </c>
      <c r="AQ41" s="230"/>
      <c r="AR41" s="230"/>
      <c r="AS41" s="230"/>
      <c r="AT41" s="230"/>
      <c r="AU41" s="230"/>
      <c r="AV41" s="230"/>
      <c r="AW41" s="230"/>
      <c r="AX41" s="230" t="s">
        <v>263</v>
      </c>
      <c r="AY41" s="230"/>
      <c r="AZ41" s="230" t="s">
        <v>153</v>
      </c>
      <c r="BA41" s="230" t="s">
        <v>264</v>
      </c>
      <c r="BB41" s="230" t="s">
        <v>265</v>
      </c>
      <c r="BC41" s="230" t="s">
        <v>266</v>
      </c>
      <c r="BD41" s="230" t="s">
        <v>267</v>
      </c>
      <c r="BE41" s="230" t="s">
        <v>268</v>
      </c>
      <c r="BF41" s="230" t="s">
        <v>336</v>
      </c>
      <c r="BG41" s="230" t="s">
        <v>337</v>
      </c>
      <c r="CA41" s="230" t="str">
        <f>BE41</f>
        <v xml:space="preserve"> in FY2020</v>
      </c>
    </row>
    <row r="42" spans="22:79" ht="60">
      <c r="V42" s="226"/>
      <c r="W42" s="257" t="s">
        <v>347</v>
      </c>
      <c r="X42" s="507" t="s">
        <v>348</v>
      </c>
      <c r="Y42" s="256"/>
      <c r="Z42" s="253"/>
      <c r="AA42" s="509">
        <f>ROUND('5.CH4'!AA10/10^3, 1)</f>
        <v>43.8</v>
      </c>
      <c r="AB42" s="509">
        <f>ROUND('5.CH4'!AB10/10^3, 1)</f>
        <v>43</v>
      </c>
      <c r="AC42" s="509">
        <f>ROUND('5.CH4'!AC10/10^3, 1)</f>
        <v>43.4</v>
      </c>
      <c r="AD42" s="509">
        <f>ROUND('5.CH4'!AD10/10^3, 1)</f>
        <v>42.5</v>
      </c>
      <c r="AE42" s="509">
        <f>ROUND('5.CH4'!AE10/10^3, 1)</f>
        <v>42.5</v>
      </c>
      <c r="AF42" s="509">
        <f>ROUND('5.CH4'!AF10/10^3, 1)</f>
        <v>41.4</v>
      </c>
      <c r="AG42" s="509">
        <f>ROUND('5.CH4'!AG10/10^3, 1)</f>
        <v>40.299999999999997</v>
      </c>
      <c r="AH42" s="509">
        <f>ROUND('5.CH4'!AH10/10^3, 1)</f>
        <v>39.9</v>
      </c>
      <c r="AI42" s="509">
        <f>ROUND('5.CH4'!AI10/10^3, 1)</f>
        <v>38.299999999999997</v>
      </c>
      <c r="AJ42" s="509">
        <f>ROUND('5.CH4'!AJ10/10^3, 1)</f>
        <v>38</v>
      </c>
      <c r="AK42" s="509">
        <f>ROUND('5.CH4'!AK10/10^3, 1)</f>
        <v>37.4</v>
      </c>
      <c r="AL42" s="509">
        <f>ROUND('5.CH4'!AL10/10^3, 1)</f>
        <v>36.4</v>
      </c>
      <c r="AM42" s="509">
        <f>ROUND('5.CH4'!AM10/10^3, 1)</f>
        <v>35.700000000000003</v>
      </c>
      <c r="AN42" s="509">
        <f>ROUND('5.CH4'!AN10/10^3, 1)</f>
        <v>34.9</v>
      </c>
      <c r="AO42" s="509">
        <f>ROUND('5.CH4'!AO10/10^3, 1)</f>
        <v>34.6</v>
      </c>
      <c r="AP42" s="738">
        <f>ROUND('5.CH4'!AP10/10^3, 1)</f>
        <v>34.6</v>
      </c>
      <c r="AQ42" s="738">
        <f>ROUND('5.CH4'!AQ10/10^3, 1)</f>
        <v>34.200000000000003</v>
      </c>
      <c r="AR42" s="738">
        <f>ROUND('5.CH4'!AR10/10^3, 1)</f>
        <v>33.6</v>
      </c>
      <c r="AS42" s="738">
        <f>ROUND('5.CH4'!AS10/10^3, 1)</f>
        <v>32.9</v>
      </c>
      <c r="AT42" s="738">
        <f>ROUND('5.CH4'!AT10/10^3, 1)</f>
        <v>32.4</v>
      </c>
      <c r="AU42" s="738">
        <f>ROUND('5.CH4'!AU10/10^3, 1)</f>
        <v>31.9</v>
      </c>
      <c r="AV42" s="738">
        <f>ROUND('5.CH4'!AV10/10^3, 1)</f>
        <v>30.7</v>
      </c>
      <c r="AW42" s="738">
        <f>ROUND('5.CH4'!AW10/10^3, 1)</f>
        <v>30.1</v>
      </c>
      <c r="AX42" s="738">
        <f>ROUND('5.CH4'!AX10/10^3, 1)</f>
        <v>30</v>
      </c>
      <c r="AY42" s="738">
        <f>ROUND('5.CH4'!AY10/10^3, 1)</f>
        <v>29.5</v>
      </c>
      <c r="AZ42" s="738">
        <f>ROUND('5.CH4'!AZ10/10^3, 1)</f>
        <v>29.2</v>
      </c>
      <c r="BA42" s="738">
        <f>ROUND('5.CH4'!BA10/10^3, 1)</f>
        <v>29.1</v>
      </c>
      <c r="BB42" s="738">
        <f>ROUND('5.CH4'!BB10/10^3, 1)</f>
        <v>28.9</v>
      </c>
      <c r="BC42" s="738">
        <f>ROUND('5.CH4'!BC10/10^3, 1)</f>
        <v>28.6</v>
      </c>
      <c r="BD42" s="738">
        <f>ROUND('5.CH4'!BD10/10^3, 1)</f>
        <v>28.4</v>
      </c>
      <c r="BE42" s="738">
        <f>ROUND('5.CH4'!BE10/10^3, 1)</f>
        <v>28.2</v>
      </c>
      <c r="BF42" s="738">
        <f>ROUND('5.CH4'!BF10/10^3, 1)</f>
        <v>0</v>
      </c>
      <c r="BG42" s="738">
        <f>ROUND('5.CH4'!BG10/10^3, 1)</f>
        <v>0</v>
      </c>
      <c r="CA42" s="738">
        <f>BE42</f>
        <v>28.2</v>
      </c>
    </row>
    <row r="43" spans="22:79">
      <c r="W43"/>
      <c r="Y43" s="173"/>
      <c r="Z43" s="173"/>
      <c r="AA43" s="250"/>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CA43" s="186"/>
    </row>
    <row r="44" spans="22:79">
      <c r="W44"/>
      <c r="Y44" s="173"/>
      <c r="Z44" s="173"/>
      <c r="AA44" s="249"/>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CA44" s="186"/>
    </row>
    <row r="45" spans="22:79">
      <c r="V45" s="260" t="s">
        <v>41</v>
      </c>
      <c r="W45" s="261"/>
      <c r="X45" s="261"/>
      <c r="Y45" s="262"/>
      <c r="Z45" s="264"/>
      <c r="AA45" s="265" t="s">
        <v>236</v>
      </c>
      <c r="AB45" s="265"/>
      <c r="AC45" s="265"/>
      <c r="AD45" s="265"/>
      <c r="AE45" s="265"/>
      <c r="AF45" s="265"/>
      <c r="AG45" s="265"/>
      <c r="AH45" s="265"/>
      <c r="AI45" s="265"/>
      <c r="AJ45" s="265"/>
      <c r="AK45" s="265"/>
      <c r="AL45" s="265"/>
      <c r="AM45" s="265"/>
      <c r="AN45" s="265"/>
      <c r="AO45" s="265"/>
      <c r="AP45" s="266" t="s">
        <v>227</v>
      </c>
      <c r="AQ45" s="266"/>
      <c r="AR45" s="266"/>
      <c r="AS45" s="266"/>
      <c r="AT45" s="266"/>
      <c r="AU45" s="266"/>
      <c r="AV45" s="266"/>
      <c r="AW45" s="266"/>
      <c r="AX45" s="266" t="s">
        <v>228</v>
      </c>
      <c r="AY45" s="266"/>
      <c r="AZ45" s="266" t="s">
        <v>229</v>
      </c>
      <c r="BA45" s="266" t="s">
        <v>230</v>
      </c>
      <c r="BB45" s="266" t="s">
        <v>231</v>
      </c>
      <c r="BC45" s="266" t="s">
        <v>232</v>
      </c>
      <c r="BD45" s="266" t="s">
        <v>239</v>
      </c>
      <c r="BE45" s="266" t="s">
        <v>234</v>
      </c>
      <c r="BF45" s="266" t="s">
        <v>235</v>
      </c>
      <c r="BG45" s="266" t="s">
        <v>338</v>
      </c>
      <c r="CA45" s="266" t="str">
        <f t="shared" ref="CA45:CA50" si="0">BE45</f>
        <v>2020年度</v>
      </c>
    </row>
    <row r="46" spans="22:79" ht="36">
      <c r="V46" s="262"/>
      <c r="W46" s="851" t="s">
        <v>390</v>
      </c>
      <c r="X46" s="510" t="s">
        <v>143</v>
      </c>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857" t="s">
        <v>393</v>
      </c>
      <c r="BA46" s="857" t="s">
        <v>393</v>
      </c>
      <c r="BB46" s="857" t="s">
        <v>393</v>
      </c>
      <c r="BC46" s="857" t="s">
        <v>393</v>
      </c>
      <c r="BD46" s="857" t="s">
        <v>393</v>
      </c>
      <c r="BE46" s="857" t="s">
        <v>393</v>
      </c>
      <c r="BF46" s="857" t="s">
        <v>393</v>
      </c>
      <c r="BG46" s="857" t="s">
        <v>393</v>
      </c>
      <c r="CA46" s="857" t="str">
        <f t="shared" si="0"/>
        <v>（速報値）</v>
      </c>
    </row>
    <row r="47" spans="22:79" ht="36">
      <c r="V47" s="262"/>
      <c r="W47" s="267" t="s">
        <v>55</v>
      </c>
      <c r="X47" s="510" t="s">
        <v>201</v>
      </c>
      <c r="Y47" s="268" t="s">
        <v>34</v>
      </c>
      <c r="Z47" s="268"/>
      <c r="AA47" s="269">
        <f>ROUND('6.N2O'!AA9/10, -1)</f>
        <v>3180</v>
      </c>
      <c r="AB47" s="269"/>
      <c r="AC47" s="269"/>
      <c r="AD47" s="269"/>
      <c r="AE47" s="269"/>
      <c r="AF47" s="269"/>
      <c r="AG47" s="269"/>
      <c r="AH47" s="269"/>
      <c r="AI47" s="269"/>
      <c r="AJ47" s="269"/>
      <c r="AK47" s="269"/>
      <c r="AL47" s="269"/>
      <c r="AM47" s="269"/>
      <c r="AN47" s="269"/>
      <c r="AO47" s="269"/>
      <c r="AP47" s="269">
        <f>ROUND('6.N2O'!AP9/10, -1)</f>
        <v>2500</v>
      </c>
      <c r="AQ47" s="269"/>
      <c r="AR47" s="269"/>
      <c r="AS47" s="269"/>
      <c r="AT47" s="269"/>
      <c r="AU47" s="269"/>
      <c r="AV47" s="269"/>
      <c r="AW47" s="269"/>
      <c r="AX47" s="269">
        <f>ROUND('6.N2O'!AX9/10, -1)</f>
        <v>2140</v>
      </c>
      <c r="AY47" s="269"/>
      <c r="AZ47" s="269">
        <f>ROUND('6.N2O'!AZ9/10, -1)</f>
        <v>2070</v>
      </c>
      <c r="BA47" s="269">
        <f>ROUND('6.N2O'!BA9/10, -1)</f>
        <v>2020</v>
      </c>
      <c r="BB47" s="269">
        <f>ROUND('6.N2O'!BB9/10, -1)</f>
        <v>2040</v>
      </c>
      <c r="BC47" s="269">
        <f>ROUND('6.N2O'!BC9/10, -1)</f>
        <v>2000</v>
      </c>
      <c r="BD47" s="269">
        <f>ROUND('6.N2O'!BD9/10, -1)</f>
        <v>1970</v>
      </c>
      <c r="BE47" s="269">
        <f>ROUND('6.N2O'!BE9/10, -1)</f>
        <v>1930</v>
      </c>
      <c r="BF47" s="269">
        <f>ROUND('6.N2O'!BF9/10, -1)</f>
        <v>0</v>
      </c>
      <c r="BG47" s="269">
        <f>ROUND('6.N2O'!BG9/10, -1)</f>
        <v>0</v>
      </c>
      <c r="CA47" s="269">
        <f t="shared" si="0"/>
        <v>1930</v>
      </c>
    </row>
    <row r="48" spans="22:79" ht="36">
      <c r="V48" s="262"/>
      <c r="W48" s="270" t="s">
        <v>56</v>
      </c>
      <c r="X48" s="510" t="s">
        <v>144</v>
      </c>
      <c r="Y48" s="262"/>
      <c r="Z48" s="264"/>
      <c r="AA48" s="265" t="s">
        <v>261</v>
      </c>
      <c r="AB48" s="265"/>
      <c r="AC48" s="265"/>
      <c r="AD48" s="265"/>
      <c r="AE48" s="265"/>
      <c r="AF48" s="265"/>
      <c r="AG48" s="265"/>
      <c r="AH48" s="265"/>
      <c r="AI48" s="265"/>
      <c r="AJ48" s="265"/>
      <c r="AK48" s="265"/>
      <c r="AL48" s="265"/>
      <c r="AM48" s="265"/>
      <c r="AN48" s="265"/>
      <c r="AO48" s="265"/>
      <c r="AP48" s="265" t="s">
        <v>262</v>
      </c>
      <c r="AQ48" s="266"/>
      <c r="AR48" s="266"/>
      <c r="AS48" s="266"/>
      <c r="AT48" s="266"/>
      <c r="AU48" s="266"/>
      <c r="AV48" s="266"/>
      <c r="AW48" s="266"/>
      <c r="AX48" s="265" t="s">
        <v>263</v>
      </c>
      <c r="AY48" s="266"/>
      <c r="AZ48" s="265" t="s">
        <v>153</v>
      </c>
      <c r="BA48" s="265" t="s">
        <v>264</v>
      </c>
      <c r="BB48" s="265" t="s">
        <v>265</v>
      </c>
      <c r="BC48" s="265" t="s">
        <v>266</v>
      </c>
      <c r="BD48" s="265" t="s">
        <v>333</v>
      </c>
      <c r="BE48" s="265" t="s">
        <v>334</v>
      </c>
      <c r="BF48" s="265" t="s">
        <v>335</v>
      </c>
      <c r="BG48" s="265" t="s">
        <v>339</v>
      </c>
      <c r="CA48" s="265" t="str">
        <f t="shared" si="0"/>
        <v xml:space="preserve">   in FY2020</v>
      </c>
    </row>
    <row r="49" spans="22:79" ht="36">
      <c r="V49" s="262"/>
      <c r="W49" s="270" t="s">
        <v>251</v>
      </c>
      <c r="X49" s="749" t="s">
        <v>349</v>
      </c>
      <c r="Y49" s="262"/>
      <c r="Z49" s="268"/>
      <c r="AA49" s="701">
        <f>ROUND('6.N2O'!AA9/10^3,1)</f>
        <v>31.8</v>
      </c>
      <c r="AB49" s="701">
        <f>ROUND('6.N2O'!AB9/10^3,1)</f>
        <v>31.5</v>
      </c>
      <c r="AC49" s="701">
        <f>ROUND('6.N2O'!AC9/10^3,1)</f>
        <v>31.7</v>
      </c>
      <c r="AD49" s="701">
        <f>ROUND('6.N2O'!AD9/10^3,1)</f>
        <v>31.6</v>
      </c>
      <c r="AE49" s="701">
        <f>ROUND('6.N2O'!AE9/10^3,1)</f>
        <v>32.799999999999997</v>
      </c>
      <c r="AF49" s="701">
        <f>ROUND('6.N2O'!AF9/10^3,1)</f>
        <v>33.1</v>
      </c>
      <c r="AG49" s="701">
        <f>ROUND('6.N2O'!AG9/10^3,1)</f>
        <v>34.299999999999997</v>
      </c>
      <c r="AH49" s="701">
        <f>ROUND('6.N2O'!AH9/10^3,1)</f>
        <v>35.1</v>
      </c>
      <c r="AI49" s="701">
        <f>ROUND('6.N2O'!AI9/10^3,1)</f>
        <v>33.5</v>
      </c>
      <c r="AJ49" s="701">
        <f>ROUND('6.N2O'!AJ9/10^3,1)</f>
        <v>27.3</v>
      </c>
      <c r="AK49" s="701">
        <f>ROUND('6.N2O'!AK9/10^3,1)</f>
        <v>29.9</v>
      </c>
      <c r="AL49" s="701">
        <f>ROUND('6.N2O'!AL9/10^3,1)</f>
        <v>26.2</v>
      </c>
      <c r="AM49" s="701">
        <f>ROUND('6.N2O'!AM9/10^3,1)</f>
        <v>25.7</v>
      </c>
      <c r="AN49" s="701">
        <f>ROUND('6.N2O'!AN9/10^3,1)</f>
        <v>25.5</v>
      </c>
      <c r="AO49" s="701">
        <f>ROUND('6.N2O'!AO9/10^3,1)</f>
        <v>25.3</v>
      </c>
      <c r="AP49" s="737">
        <f>ROUND('6.N2O'!AP9/10^3,1)</f>
        <v>25</v>
      </c>
      <c r="AQ49" s="701">
        <f>ROUND('6.N2O'!AQ9/10^3,1)</f>
        <v>24.8</v>
      </c>
      <c r="AR49" s="701">
        <f>ROUND('6.N2O'!AR9/10^3,1)</f>
        <v>24.2</v>
      </c>
      <c r="AS49" s="701">
        <f>ROUND('6.N2O'!AS9/10^3,1)</f>
        <v>23.4</v>
      </c>
      <c r="AT49" s="701">
        <f>ROUND('6.N2O'!AT9/10^3,1)</f>
        <v>22.7</v>
      </c>
      <c r="AU49" s="701">
        <f>ROUND('6.N2O'!AU9/10^3,1)</f>
        <v>22.2</v>
      </c>
      <c r="AV49" s="701">
        <f>ROUND('6.N2O'!AV9/10^3,1)</f>
        <v>21.7</v>
      </c>
      <c r="AW49" s="701">
        <f>ROUND('6.N2O'!AW9/10^3,1)</f>
        <v>21.4</v>
      </c>
      <c r="AX49" s="736">
        <f>ROUND('6.N2O'!AX9/10^3,1)</f>
        <v>21.4</v>
      </c>
      <c r="AY49" s="701">
        <f>ROUND('6.N2O'!AY9/10^3,1)</f>
        <v>21</v>
      </c>
      <c r="AZ49" s="737">
        <f>ROUND('6.N2O'!AZ9/10^3,1)</f>
        <v>20.7</v>
      </c>
      <c r="BA49" s="737">
        <f>ROUND('6.N2O'!BA9/10^3,1)</f>
        <v>20.2</v>
      </c>
      <c r="BB49" s="737">
        <f>ROUND('6.N2O'!BB9/10^3,1)</f>
        <v>20.399999999999999</v>
      </c>
      <c r="BC49" s="737">
        <f>ROUND('6.N2O'!BC9/10^3,1)</f>
        <v>20</v>
      </c>
      <c r="BD49" s="737">
        <f>ROUND('6.N2O'!BD9/10^3,1)</f>
        <v>19.7</v>
      </c>
      <c r="BE49" s="737">
        <f>ROUND('6.N2O'!BE9/10^3,1)</f>
        <v>19.3</v>
      </c>
      <c r="BF49" s="737">
        <f>ROUND('6.N2O'!BF9/10^3,1)</f>
        <v>0</v>
      </c>
      <c r="BG49" s="737">
        <f>ROUND('6.N2O'!BG9/10^3,1)</f>
        <v>0</v>
      </c>
      <c r="CA49" s="737">
        <f t="shared" si="0"/>
        <v>19.3</v>
      </c>
    </row>
    <row r="50" spans="22:79">
      <c r="V50" s="262"/>
      <c r="W50" s="261"/>
      <c r="X50" s="261"/>
      <c r="Y50" s="262"/>
      <c r="Z50" s="262"/>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CA50" s="263">
        <f t="shared" si="0"/>
        <v>0</v>
      </c>
    </row>
    <row r="51" spans="22:79">
      <c r="W51"/>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CA51" s="175"/>
    </row>
    <row r="52" spans="22:79">
      <c r="W52"/>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CA52" s="175"/>
    </row>
    <row r="53" spans="22:79">
      <c r="V53" s="512" t="s">
        <v>42</v>
      </c>
      <c r="W53" s="232"/>
      <c r="X53" s="232"/>
      <c r="Y53" s="233"/>
      <c r="Z53" s="233"/>
      <c r="AA53" s="234" t="s">
        <v>240</v>
      </c>
      <c r="AB53" s="234"/>
      <c r="AC53" s="234"/>
      <c r="AD53" s="234"/>
      <c r="AE53" s="234"/>
      <c r="AF53" s="234"/>
      <c r="AG53" s="234"/>
      <c r="AH53" s="234"/>
      <c r="AI53" s="234"/>
      <c r="AJ53" s="234"/>
      <c r="AK53" s="234"/>
      <c r="AL53" s="234"/>
      <c r="AM53" s="234"/>
      <c r="AN53" s="234"/>
      <c r="AO53" s="234"/>
      <c r="AP53" s="235" t="s">
        <v>241</v>
      </c>
      <c r="AQ53" s="235"/>
      <c r="AR53" s="235"/>
      <c r="AS53" s="235"/>
      <c r="AT53" s="235"/>
      <c r="AU53" s="235"/>
      <c r="AV53" s="235"/>
      <c r="AW53" s="235"/>
      <c r="AX53" s="235" t="s">
        <v>242</v>
      </c>
      <c r="AY53" s="235"/>
      <c r="AZ53" s="235" t="s">
        <v>243</v>
      </c>
      <c r="BA53" s="235" t="s">
        <v>244</v>
      </c>
      <c r="BB53" s="235" t="s">
        <v>245</v>
      </c>
      <c r="BC53" s="235" t="s">
        <v>246</v>
      </c>
      <c r="BD53" s="235" t="s">
        <v>247</v>
      </c>
      <c r="BE53" s="235" t="s">
        <v>248</v>
      </c>
      <c r="BF53" s="235" t="s">
        <v>249</v>
      </c>
      <c r="BG53" s="235" t="s">
        <v>394</v>
      </c>
      <c r="CA53" s="235" t="str">
        <f>BE53</f>
        <v>2020年</v>
      </c>
    </row>
    <row r="54" spans="22:79">
      <c r="V54" s="231"/>
      <c r="W54" s="232"/>
      <c r="X54" s="232"/>
      <c r="Y54" s="513"/>
      <c r="Z54" s="513"/>
      <c r="AA54" s="514"/>
      <c r="AB54" s="514"/>
      <c r="AC54" s="514"/>
      <c r="AD54" s="514"/>
      <c r="AE54" s="514"/>
      <c r="AF54" s="514"/>
      <c r="AG54" s="514"/>
      <c r="AH54" s="514"/>
      <c r="AI54" s="514"/>
      <c r="AJ54" s="514"/>
      <c r="AK54" s="514"/>
      <c r="AL54" s="514"/>
      <c r="AM54" s="514"/>
      <c r="AN54" s="514"/>
      <c r="AO54" s="514"/>
      <c r="AP54" s="515"/>
      <c r="AQ54" s="515"/>
      <c r="AR54" s="515"/>
      <c r="AS54" s="515"/>
      <c r="AT54" s="515"/>
      <c r="AU54" s="515"/>
      <c r="AV54" s="515"/>
      <c r="AW54" s="515"/>
      <c r="AX54" s="515"/>
      <c r="AY54" s="515"/>
      <c r="AZ54" s="858" t="s">
        <v>393</v>
      </c>
      <c r="BA54" s="858" t="s">
        <v>393</v>
      </c>
      <c r="BB54" s="858" t="s">
        <v>393</v>
      </c>
      <c r="BC54" s="858" t="s">
        <v>393</v>
      </c>
      <c r="BD54" s="858" t="s">
        <v>393</v>
      </c>
      <c r="BE54" s="858" t="s">
        <v>393</v>
      </c>
      <c r="BF54" s="858" t="s">
        <v>393</v>
      </c>
      <c r="BG54" s="858" t="s">
        <v>393</v>
      </c>
      <c r="CA54" s="859" t="str">
        <f>BE54</f>
        <v>（速報値）</v>
      </c>
    </row>
    <row r="55" spans="22:79">
      <c r="V55" s="231"/>
      <c r="W55" s="232"/>
      <c r="X55" s="232"/>
      <c r="Y55" s="513"/>
      <c r="Z55" s="513"/>
      <c r="AA55" s="514"/>
      <c r="AB55" s="514"/>
      <c r="AC55" s="514"/>
      <c r="AD55" s="514"/>
      <c r="AE55" s="514"/>
      <c r="AF55" s="514"/>
      <c r="AG55" s="514"/>
      <c r="AH55" s="514"/>
      <c r="AI55" s="514"/>
      <c r="AJ55" s="514"/>
      <c r="AK55" s="514"/>
      <c r="AL55" s="514"/>
      <c r="AM55" s="514"/>
      <c r="AN55" s="514"/>
      <c r="AO55" s="514"/>
      <c r="AP55" s="515"/>
      <c r="AQ55" s="515"/>
      <c r="AR55" s="515"/>
      <c r="AS55" s="515"/>
      <c r="AT55" s="515"/>
      <c r="AU55" s="515"/>
      <c r="AV55" s="515"/>
      <c r="AW55" s="515"/>
      <c r="AX55" s="515"/>
      <c r="AY55" s="515"/>
      <c r="AZ55" s="515"/>
      <c r="BA55" s="515"/>
      <c r="BB55" s="515"/>
      <c r="BC55" s="515"/>
      <c r="BD55" s="515"/>
      <c r="BE55" s="515"/>
      <c r="BF55" s="515"/>
      <c r="BG55" s="515"/>
      <c r="CA55" s="515"/>
    </row>
    <row r="56" spans="22:79">
      <c r="V56" s="231"/>
      <c r="W56" s="232"/>
      <c r="X56" s="232"/>
      <c r="Y56" s="516"/>
      <c r="Z56" s="516"/>
      <c r="AA56" s="517" t="s">
        <v>270</v>
      </c>
      <c r="AB56" s="517"/>
      <c r="AC56" s="517"/>
      <c r="AD56" s="517"/>
      <c r="AE56" s="517"/>
      <c r="AF56" s="517"/>
      <c r="AG56" s="517"/>
      <c r="AH56" s="517"/>
      <c r="AI56" s="517"/>
      <c r="AJ56" s="517"/>
      <c r="AK56" s="517"/>
      <c r="AL56" s="517"/>
      <c r="AM56" s="517"/>
      <c r="AN56" s="517"/>
      <c r="AO56" s="517"/>
      <c r="AP56" s="518" t="s">
        <v>269</v>
      </c>
      <c r="AQ56" s="518"/>
      <c r="AR56" s="518"/>
      <c r="AS56" s="518"/>
      <c r="AT56" s="518"/>
      <c r="AU56" s="518"/>
      <c r="AV56" s="518"/>
      <c r="AW56" s="518"/>
      <c r="AX56" s="518" t="s">
        <v>271</v>
      </c>
      <c r="AY56" s="518"/>
      <c r="AZ56" s="518" t="s">
        <v>272</v>
      </c>
      <c r="BA56" s="518" t="s">
        <v>273</v>
      </c>
      <c r="BB56" s="518" t="s">
        <v>274</v>
      </c>
      <c r="BC56" s="518" t="s">
        <v>275</v>
      </c>
      <c r="BD56" s="518" t="s">
        <v>276</v>
      </c>
      <c r="BE56" s="518" t="s">
        <v>277</v>
      </c>
      <c r="BF56" s="518"/>
      <c r="BG56" s="518"/>
      <c r="CA56" s="518" t="str">
        <f>BE56</f>
        <v xml:space="preserve">  in CY2020</v>
      </c>
    </row>
    <row r="57" spans="22:79">
      <c r="V57" s="231"/>
      <c r="W57" s="232"/>
      <c r="X57" s="232"/>
      <c r="Y57" s="231"/>
      <c r="Z57" s="231"/>
      <c r="AA57" s="519"/>
      <c r="AB57" s="519"/>
      <c r="AC57" s="519"/>
      <c r="AD57" s="519"/>
      <c r="AE57" s="519"/>
      <c r="AF57" s="519"/>
      <c r="AG57" s="519"/>
      <c r="AH57" s="519"/>
      <c r="AI57" s="519"/>
      <c r="AJ57" s="519"/>
      <c r="AK57" s="519"/>
      <c r="AL57" s="519"/>
      <c r="AM57" s="519"/>
      <c r="AN57" s="519"/>
      <c r="AO57" s="519"/>
      <c r="AP57" s="520"/>
      <c r="AQ57" s="520"/>
      <c r="AR57" s="520"/>
      <c r="AS57" s="520"/>
      <c r="AT57" s="520"/>
      <c r="AU57" s="520"/>
      <c r="AV57" s="520"/>
      <c r="AW57" s="520"/>
      <c r="AX57" s="520"/>
      <c r="AY57" s="520"/>
      <c r="AZ57" s="520"/>
      <c r="BA57" s="520"/>
      <c r="BB57" s="520"/>
      <c r="BC57" s="520"/>
      <c r="BD57" s="520"/>
      <c r="BE57" s="520"/>
      <c r="BF57" s="520"/>
      <c r="BG57" s="520"/>
      <c r="CA57" s="520"/>
    </row>
    <row r="58" spans="22:79">
      <c r="V58" s="231"/>
      <c r="W58" s="232"/>
      <c r="X58" s="232"/>
      <c r="Y58" s="513" t="s">
        <v>35</v>
      </c>
      <c r="Z58" s="513" t="s">
        <v>141</v>
      </c>
      <c r="AA58" s="513"/>
      <c r="AB58" s="513"/>
      <c r="AC58" s="513"/>
      <c r="AD58" s="513"/>
      <c r="AE58" s="513"/>
      <c r="AF58" s="513"/>
      <c r="AG58" s="513"/>
      <c r="AH58" s="513"/>
      <c r="AI58" s="513"/>
      <c r="AJ58" s="513"/>
      <c r="AK58" s="513"/>
      <c r="AL58" s="513"/>
      <c r="AM58" s="513"/>
      <c r="AN58" s="513"/>
      <c r="AO58" s="513"/>
      <c r="AP58" s="521">
        <f>ROUND('7.F-gas'!$AP$5/10, -1)</f>
        <v>1280</v>
      </c>
      <c r="AQ58" s="521"/>
      <c r="AR58" s="521"/>
      <c r="AS58" s="521"/>
      <c r="AT58" s="521"/>
      <c r="AU58" s="521"/>
      <c r="AV58" s="521"/>
      <c r="AW58" s="521"/>
      <c r="AX58" s="521">
        <f>ROUND('7.F-gas'!$AX$5/10, -1)</f>
        <v>3210</v>
      </c>
      <c r="AY58" s="521"/>
      <c r="AZ58" s="521">
        <f>ROUND('7.F-gas'!AZ$5/10, -1)</f>
        <v>3930</v>
      </c>
      <c r="BA58" s="521">
        <f>ROUND('7.F-gas'!BA$5/10, -1)</f>
        <v>4260</v>
      </c>
      <c r="BB58" s="521">
        <f>ROUND('7.F-gas'!BB$5/10, -1)</f>
        <v>4500</v>
      </c>
      <c r="BC58" s="521">
        <f>ROUND('7.F-gas'!BC$5/10, -1)</f>
        <v>4700</v>
      </c>
      <c r="BD58" s="521">
        <f>ROUND('7.F-gas'!BD$5/10, -1)</f>
        <v>4970</v>
      </c>
      <c r="BE58" s="521">
        <f>ROUND('7.F-gas'!BE$5/10, -1)</f>
        <v>5190</v>
      </c>
      <c r="BF58" s="521">
        <f>ROUND('7.F-gas'!BG$5/10, -1)</f>
        <v>0</v>
      </c>
      <c r="BG58" s="521">
        <f>ROUND('7.F-gas'!BH$5/10, -1)</f>
        <v>0</v>
      </c>
      <c r="CA58" s="521">
        <f>BE58</f>
        <v>5190</v>
      </c>
    </row>
    <row r="59" spans="22:79">
      <c r="V59" s="231"/>
      <c r="W59" s="232"/>
      <c r="X59" s="232"/>
      <c r="Y59" s="516"/>
      <c r="Z59" s="516" t="s">
        <v>142</v>
      </c>
      <c r="AA59" s="516"/>
      <c r="AB59" s="516"/>
      <c r="AC59" s="516"/>
      <c r="AD59" s="516"/>
      <c r="AE59" s="516"/>
      <c r="AF59" s="516"/>
      <c r="AG59" s="516"/>
      <c r="AH59" s="516"/>
      <c r="AI59" s="516"/>
      <c r="AJ59" s="516"/>
      <c r="AK59" s="516"/>
      <c r="AL59" s="516"/>
      <c r="AM59" s="516"/>
      <c r="AN59" s="516"/>
      <c r="AO59" s="516"/>
      <c r="AP59" s="739">
        <f>ROUND('7.F-gas'!AP$5/10^3,1)</f>
        <v>12.8</v>
      </c>
      <c r="AQ59" s="522">
        <f>ROUND('7.F-gas'!AQ$5/10^3,1)</f>
        <v>14.6</v>
      </c>
      <c r="AR59" s="522">
        <f>ROUND('7.F-gas'!AR$5/10^3,1)</f>
        <v>16.7</v>
      </c>
      <c r="AS59" s="522">
        <f>ROUND('7.F-gas'!AS$5/10^3,1)</f>
        <v>19.3</v>
      </c>
      <c r="AT59" s="522">
        <f>ROUND('7.F-gas'!AT$5/10^3,1)</f>
        <v>20.9</v>
      </c>
      <c r="AU59" s="522">
        <f>ROUND('7.F-gas'!AU$5/10^3,1)</f>
        <v>23.3</v>
      </c>
      <c r="AV59" s="522">
        <f>ROUND('7.F-gas'!AV$5/10^3,1)</f>
        <v>26.1</v>
      </c>
      <c r="AW59" s="522">
        <f>ROUND('7.F-gas'!AW$5/10^3,1)</f>
        <v>29.4</v>
      </c>
      <c r="AX59" s="739">
        <f>ROUND('7.F-gas'!AX$5/10^3,1)</f>
        <v>32.1</v>
      </c>
      <c r="AY59" s="739">
        <f>ROUND('7.F-gas'!AY$5/10^3,1)</f>
        <v>35.799999999999997</v>
      </c>
      <c r="AZ59" s="739">
        <f>ROUND('7.F-gas'!AZ$5/10^3,1)</f>
        <v>39.299999999999997</v>
      </c>
      <c r="BA59" s="739">
        <f>ROUND('7.F-gas'!BA$5/10^3,1)</f>
        <v>42.6</v>
      </c>
      <c r="BB59" s="739">
        <f>ROUND('7.F-gas'!BB$5/10^3,1)</f>
        <v>45</v>
      </c>
      <c r="BC59" s="739">
        <f>ROUND('7.F-gas'!BC$5/10^3,1)</f>
        <v>47</v>
      </c>
      <c r="BD59" s="739">
        <f>ROUND('7.F-gas'!BD$5/10^3,1)</f>
        <v>49.7</v>
      </c>
      <c r="BE59" s="739">
        <f>ROUND('7.F-gas'!BE$5/10^3,1)</f>
        <v>51.9</v>
      </c>
      <c r="BF59" s="739">
        <f>ROUND('7.F-gas'!BF$5/10^3,1)</f>
        <v>0</v>
      </c>
      <c r="BG59" s="739">
        <f>ROUND('7.F-gas'!BG$5/10^3,1)</f>
        <v>0</v>
      </c>
      <c r="CA59" s="739">
        <f>BE59</f>
        <v>51.9</v>
      </c>
    </row>
    <row r="60" spans="22:79">
      <c r="V60" s="231"/>
      <c r="W60" s="232"/>
      <c r="X60" s="232"/>
      <c r="Y60" s="231"/>
      <c r="Z60" s="231"/>
      <c r="AA60" s="231"/>
      <c r="AB60" s="231"/>
      <c r="AC60" s="231"/>
      <c r="AD60" s="231"/>
      <c r="AE60" s="231"/>
      <c r="AF60" s="231"/>
      <c r="AG60" s="231"/>
      <c r="AH60" s="231"/>
      <c r="AI60" s="231"/>
      <c r="AJ60" s="231"/>
      <c r="AK60" s="231"/>
      <c r="AL60" s="231"/>
      <c r="AM60" s="231"/>
      <c r="AN60" s="231"/>
      <c r="AO60" s="231"/>
      <c r="AP60" s="523"/>
      <c r="AQ60" s="523"/>
      <c r="AR60" s="523"/>
      <c r="AS60" s="523"/>
      <c r="AT60" s="523"/>
      <c r="AU60" s="523"/>
      <c r="AV60" s="523"/>
      <c r="AW60" s="523"/>
      <c r="AX60" s="523"/>
      <c r="AY60" s="523"/>
      <c r="AZ60" s="523"/>
      <c r="BA60" s="523"/>
      <c r="BB60" s="523"/>
      <c r="BC60" s="523"/>
      <c r="BD60" s="523"/>
      <c r="BE60" s="523"/>
      <c r="BF60" s="523"/>
      <c r="BG60" s="523"/>
      <c r="CA60" s="523"/>
    </row>
    <row r="61" spans="22:79">
      <c r="V61" s="231"/>
      <c r="W61" s="232"/>
      <c r="X61" s="232"/>
      <c r="Y61" s="513" t="s">
        <v>16</v>
      </c>
      <c r="Z61" s="513" t="s">
        <v>147</v>
      </c>
      <c r="AA61" s="513"/>
      <c r="AB61" s="513"/>
      <c r="AC61" s="513"/>
      <c r="AD61" s="513"/>
      <c r="AE61" s="513"/>
      <c r="AF61" s="513"/>
      <c r="AG61" s="513"/>
      <c r="AH61" s="513"/>
      <c r="AI61" s="513"/>
      <c r="AJ61" s="513"/>
      <c r="AK61" s="513"/>
      <c r="AL61" s="513"/>
      <c r="AM61" s="513"/>
      <c r="AN61" s="513"/>
      <c r="AO61" s="513"/>
      <c r="AP61" s="521">
        <f>ROUND('7.F-gas'!$AP$16/10, -1)</f>
        <v>860</v>
      </c>
      <c r="AQ61" s="521"/>
      <c r="AR61" s="521"/>
      <c r="AS61" s="521"/>
      <c r="AT61" s="521"/>
      <c r="AU61" s="521"/>
      <c r="AV61" s="521"/>
      <c r="AW61" s="521"/>
      <c r="AX61" s="521">
        <f>ROUND('7.F-gas'!$AX$16/10, -1)</f>
        <v>330</v>
      </c>
      <c r="AY61" s="521"/>
      <c r="AZ61" s="521">
        <f>ROUND('7.F-gas'!AZ$16/10, -1)</f>
        <v>330</v>
      </c>
      <c r="BA61" s="521">
        <f>ROUND('7.F-gas'!BA$16/10, -1)</f>
        <v>340</v>
      </c>
      <c r="BB61" s="521">
        <f>ROUND('7.F-gas'!BB$16/10, -1)</f>
        <v>350</v>
      </c>
      <c r="BC61" s="521">
        <f>ROUND('7.F-gas'!BC$16/10, -1)</f>
        <v>350</v>
      </c>
      <c r="BD61" s="521">
        <f>ROUND('7.F-gas'!BD$16/10, -1)</f>
        <v>340</v>
      </c>
      <c r="BE61" s="521">
        <f>ROUND('7.F-gas'!BE$16/10, -1)</f>
        <v>350</v>
      </c>
      <c r="BF61" s="521">
        <f>ROUND('7.F-gas'!BG$16/10, -1)</f>
        <v>0</v>
      </c>
      <c r="BG61" s="521">
        <f>ROUND('7.F-gas'!BH$16/10, -1)</f>
        <v>0</v>
      </c>
      <c r="CA61" s="521">
        <f>BE61</f>
        <v>350</v>
      </c>
    </row>
    <row r="62" spans="22:79">
      <c r="V62" s="231"/>
      <c r="W62" s="232"/>
      <c r="X62" s="232"/>
      <c r="Y62" s="516"/>
      <c r="Z62" s="516" t="s">
        <v>142</v>
      </c>
      <c r="AA62" s="516"/>
      <c r="AB62" s="516"/>
      <c r="AC62" s="516"/>
      <c r="AD62" s="516"/>
      <c r="AE62" s="516"/>
      <c r="AF62" s="516"/>
      <c r="AG62" s="516"/>
      <c r="AH62" s="516"/>
      <c r="AI62" s="516"/>
      <c r="AJ62" s="516"/>
      <c r="AK62" s="516"/>
      <c r="AL62" s="516"/>
      <c r="AM62" s="516"/>
      <c r="AN62" s="516"/>
      <c r="AO62" s="516"/>
      <c r="AP62" s="739">
        <f>ROUND('7.F-gas'!AP$16/10^3,1)</f>
        <v>8.6</v>
      </c>
      <c r="AQ62" s="522">
        <f>ROUND('7.F-gas'!AQ$16/10^3,1)</f>
        <v>9</v>
      </c>
      <c r="AR62" s="522">
        <f>ROUND('7.F-gas'!AR$16/10^3,1)</f>
        <v>7.9</v>
      </c>
      <c r="AS62" s="522">
        <f>ROUND('7.F-gas'!AS$16/10^3,1)</f>
        <v>5.8</v>
      </c>
      <c r="AT62" s="522">
        <f>ROUND('7.F-gas'!AT$16/10^3,1)</f>
        <v>4.0999999999999996</v>
      </c>
      <c r="AU62" s="522">
        <f>ROUND('7.F-gas'!AU$16/10^3,1)</f>
        <v>4.3</v>
      </c>
      <c r="AV62" s="522">
        <f>ROUND('7.F-gas'!AV$16/10^3,1)</f>
        <v>3.8</v>
      </c>
      <c r="AW62" s="522">
        <f>ROUND('7.F-gas'!AW$16/10^3,1)</f>
        <v>3.4</v>
      </c>
      <c r="AX62" s="739">
        <f>ROUND('7.F-gas'!AX$16/10^3,1)</f>
        <v>3.3</v>
      </c>
      <c r="AY62" s="739">
        <f>ROUND('7.F-gas'!AY$16/10^3,1)</f>
        <v>3.4</v>
      </c>
      <c r="AZ62" s="739">
        <f>ROUND('7.F-gas'!AZ$16/10^3,1)</f>
        <v>3.3</v>
      </c>
      <c r="BA62" s="739">
        <f>ROUND('7.F-gas'!BA$16/10^3,1)</f>
        <v>3.4</v>
      </c>
      <c r="BB62" s="739">
        <f>ROUND('7.F-gas'!BB$16/10^3,1)</f>
        <v>3.5</v>
      </c>
      <c r="BC62" s="739">
        <f>ROUND('7.F-gas'!BC$16/10^3,1)</f>
        <v>3.5</v>
      </c>
      <c r="BD62" s="739">
        <f>ROUND('7.F-gas'!BD$16/10^3,1)</f>
        <v>3.4</v>
      </c>
      <c r="BE62" s="739">
        <f>ROUND('7.F-gas'!BE$16/10^3,1)</f>
        <v>3.5</v>
      </c>
      <c r="BF62" s="739">
        <f>ROUND('7.F-gas'!BF$16/10^3,1)</f>
        <v>0</v>
      </c>
      <c r="BG62" s="739">
        <f>ROUND('7.F-gas'!BG$16/10^3,1)</f>
        <v>0</v>
      </c>
      <c r="CA62" s="739">
        <f>BE62</f>
        <v>3.5</v>
      </c>
    </row>
    <row r="63" spans="22:79">
      <c r="V63" s="231"/>
      <c r="W63" s="232"/>
      <c r="X63" s="232"/>
      <c r="Y63" s="231"/>
      <c r="Z63" s="231"/>
      <c r="AA63" s="231"/>
      <c r="AB63" s="231"/>
      <c r="AC63" s="231"/>
      <c r="AD63" s="231"/>
      <c r="AE63" s="231"/>
      <c r="AF63" s="231"/>
      <c r="AG63" s="231"/>
      <c r="AH63" s="231"/>
      <c r="AI63" s="231"/>
      <c r="AJ63" s="231"/>
      <c r="AK63" s="231"/>
      <c r="AL63" s="231"/>
      <c r="AM63" s="231"/>
      <c r="AN63" s="231"/>
      <c r="AO63" s="231"/>
      <c r="AP63" s="523"/>
      <c r="AQ63" s="523"/>
      <c r="AR63" s="523"/>
      <c r="AS63" s="523"/>
      <c r="AT63" s="523"/>
      <c r="AU63" s="523"/>
      <c r="AV63" s="523"/>
      <c r="AW63" s="523"/>
      <c r="AX63" s="523"/>
      <c r="AY63" s="523"/>
      <c r="AZ63" s="523"/>
      <c r="BA63" s="523"/>
      <c r="BB63" s="523"/>
      <c r="BC63" s="523"/>
      <c r="BD63" s="523"/>
      <c r="BE63" s="523"/>
      <c r="BF63" s="523"/>
      <c r="BG63" s="523"/>
      <c r="CA63" s="523"/>
    </row>
    <row r="64" spans="22:79">
      <c r="V64" s="231"/>
      <c r="W64" s="232"/>
      <c r="X64" s="232"/>
      <c r="Y64" s="513" t="s">
        <v>36</v>
      </c>
      <c r="Z64" s="513" t="s">
        <v>147</v>
      </c>
      <c r="AA64" s="513"/>
      <c r="AB64" s="513"/>
      <c r="AC64" s="513"/>
      <c r="AD64" s="513"/>
      <c r="AE64" s="513"/>
      <c r="AF64" s="513"/>
      <c r="AG64" s="513"/>
      <c r="AH64" s="513"/>
      <c r="AI64" s="513"/>
      <c r="AJ64" s="513"/>
      <c r="AK64" s="513"/>
      <c r="AL64" s="513"/>
      <c r="AM64" s="513"/>
      <c r="AN64" s="513"/>
      <c r="AO64" s="513"/>
      <c r="AP64" s="521">
        <f>ROUND('7.F-gas'!$AP$23/10, -1)</f>
        <v>500</v>
      </c>
      <c r="AQ64" s="521"/>
      <c r="AR64" s="521"/>
      <c r="AS64" s="521"/>
      <c r="AT64" s="521"/>
      <c r="AU64" s="521"/>
      <c r="AV64" s="521"/>
      <c r="AW64" s="521"/>
      <c r="AX64" s="521">
        <f>ROUND('7.F-gas'!$AX$23/10, -1)</f>
        <v>210</v>
      </c>
      <c r="AY64" s="521"/>
      <c r="AZ64" s="521">
        <f>ROUND('7.F-gas'!AZ$23/10, -1)</f>
        <v>210</v>
      </c>
      <c r="BA64" s="521">
        <f>ROUND('7.F-gas'!BA$23/10, -1)</f>
        <v>220</v>
      </c>
      <c r="BB64" s="521">
        <f>ROUND('7.F-gas'!BB$23/10, -1)</f>
        <v>210</v>
      </c>
      <c r="BC64" s="521">
        <f>ROUND('7.F-gas'!BC$23/10, -1)</f>
        <v>210</v>
      </c>
      <c r="BD64" s="521">
        <f>ROUND('7.F-gas'!BD$23/10, -1)</f>
        <v>200</v>
      </c>
      <c r="BE64" s="521">
        <f>ROUND('7.F-gas'!BE$23/10, -1)</f>
        <v>200</v>
      </c>
      <c r="BF64" s="521">
        <f>ROUND('7.F-gas'!BG$23/10, -1)</f>
        <v>0</v>
      </c>
      <c r="BG64" s="521">
        <f>ROUND('7.F-gas'!BH$23/10, -1)</f>
        <v>0</v>
      </c>
      <c r="CA64" s="521">
        <f>BE64</f>
        <v>200</v>
      </c>
    </row>
    <row r="65" spans="22:79">
      <c r="V65" s="231"/>
      <c r="W65" s="232"/>
      <c r="X65" s="232"/>
      <c r="Y65" s="516"/>
      <c r="Z65" s="516" t="s">
        <v>148</v>
      </c>
      <c r="AA65" s="516"/>
      <c r="AB65" s="516"/>
      <c r="AC65" s="516"/>
      <c r="AD65" s="516"/>
      <c r="AE65" s="516"/>
      <c r="AF65" s="516"/>
      <c r="AG65" s="516"/>
      <c r="AH65" s="516"/>
      <c r="AI65" s="516"/>
      <c r="AJ65" s="516"/>
      <c r="AK65" s="516"/>
      <c r="AL65" s="516"/>
      <c r="AM65" s="516"/>
      <c r="AN65" s="516"/>
      <c r="AO65" s="516"/>
      <c r="AP65" s="739">
        <f>ROUND('7.F-gas'!AP$23/10^3, 1)</f>
        <v>5</v>
      </c>
      <c r="AQ65" s="522">
        <f>ROUND('7.F-gas'!AQ$23/10^3, 1)</f>
        <v>5.2</v>
      </c>
      <c r="AR65" s="522">
        <f>ROUND('7.F-gas'!AR$23/10^3, 1)</f>
        <v>4.7</v>
      </c>
      <c r="AS65" s="522">
        <f>ROUND('7.F-gas'!AS$23/10^3, 1)</f>
        <v>4.2</v>
      </c>
      <c r="AT65" s="522">
        <f>ROUND('7.F-gas'!AT$23/10^3, 1)</f>
        <v>2.4</v>
      </c>
      <c r="AU65" s="522">
        <f>ROUND('7.F-gas'!AU$23/10^3, 1)</f>
        <v>2.4</v>
      </c>
      <c r="AV65" s="522">
        <f>ROUND('7.F-gas'!AV$23/10^3, 1)</f>
        <v>2.2000000000000002</v>
      </c>
      <c r="AW65" s="522">
        <f>ROUND('7.F-gas'!AW$23/10^3, 1)</f>
        <v>2.2000000000000002</v>
      </c>
      <c r="AX65" s="739">
        <f>ROUND('7.F-gas'!AX$23/10^3, 1)</f>
        <v>2.1</v>
      </c>
      <c r="AY65" s="739">
        <f>ROUND('7.F-gas'!AY$23/10^3, 1)</f>
        <v>2</v>
      </c>
      <c r="AZ65" s="739">
        <f>ROUND('7.F-gas'!AZ$23/10^3, 1)</f>
        <v>2.1</v>
      </c>
      <c r="BA65" s="739">
        <f>ROUND('7.F-gas'!BA$23/10^3, 1)</f>
        <v>2.2000000000000002</v>
      </c>
      <c r="BB65" s="739">
        <f>ROUND('7.F-gas'!BB$23/10^3, 1)</f>
        <v>2.1</v>
      </c>
      <c r="BC65" s="739">
        <f>ROUND('7.F-gas'!BC$23/10^3, 1)</f>
        <v>2.1</v>
      </c>
      <c r="BD65" s="739">
        <f>ROUND('7.F-gas'!BD$23/10^3, 1)</f>
        <v>2</v>
      </c>
      <c r="BE65" s="739">
        <f>ROUND('7.F-gas'!BE$23/10^3, 1)</f>
        <v>2</v>
      </c>
      <c r="BF65" s="739">
        <f>ROUND('7.F-gas'!BF$23/10^3, 1)</f>
        <v>0</v>
      </c>
      <c r="BG65" s="739">
        <f>ROUND('7.F-gas'!BG$23/10^3, 1)</f>
        <v>0</v>
      </c>
      <c r="CA65" s="739">
        <f>BE65</f>
        <v>2</v>
      </c>
    </row>
    <row r="66" spans="22:79">
      <c r="V66" s="231"/>
      <c r="W66" s="232"/>
      <c r="X66" s="232"/>
      <c r="Y66" s="231"/>
      <c r="Z66" s="231"/>
      <c r="AA66" s="231"/>
      <c r="AB66" s="231"/>
      <c r="AC66" s="231"/>
      <c r="AD66" s="231"/>
      <c r="AE66" s="231"/>
      <c r="AF66" s="231"/>
      <c r="AG66" s="231"/>
      <c r="AH66" s="231"/>
      <c r="AI66" s="231"/>
      <c r="AJ66" s="231"/>
      <c r="AK66" s="231"/>
      <c r="AL66" s="231"/>
      <c r="AM66" s="231"/>
      <c r="AN66" s="231"/>
      <c r="AO66" s="231"/>
      <c r="AP66" s="523"/>
      <c r="AQ66" s="523"/>
      <c r="AR66" s="523"/>
      <c r="AS66" s="523"/>
      <c r="AT66" s="523"/>
      <c r="AU66" s="523"/>
      <c r="AV66" s="523"/>
      <c r="AW66" s="523"/>
      <c r="AX66" s="523"/>
      <c r="AY66" s="523"/>
      <c r="AZ66" s="523"/>
      <c r="BA66" s="523"/>
      <c r="BB66" s="523"/>
      <c r="BC66" s="523"/>
      <c r="BD66" s="523"/>
      <c r="BE66" s="523"/>
      <c r="BF66" s="523"/>
      <c r="BG66" s="523"/>
      <c r="CA66" s="523"/>
    </row>
    <row r="67" spans="22:79">
      <c r="V67" s="231"/>
      <c r="W67" s="232"/>
      <c r="X67" s="232"/>
      <c r="Y67" s="513" t="s">
        <v>37</v>
      </c>
      <c r="Z67" s="513" t="s">
        <v>141</v>
      </c>
      <c r="AA67" s="513"/>
      <c r="AB67" s="513"/>
      <c r="AC67" s="513"/>
      <c r="AD67" s="513"/>
      <c r="AE67" s="513"/>
      <c r="AF67" s="513"/>
      <c r="AG67" s="513"/>
      <c r="AH67" s="513"/>
      <c r="AI67" s="513"/>
      <c r="AJ67" s="513"/>
      <c r="AK67" s="513"/>
      <c r="AL67" s="513"/>
      <c r="AM67" s="513"/>
      <c r="AN67" s="513"/>
      <c r="AO67" s="513"/>
      <c r="AP67" s="521">
        <f>ROUND('7.F-gas'!$AP$30/10,-1)</f>
        <v>150</v>
      </c>
      <c r="AQ67" s="521"/>
      <c r="AR67" s="521"/>
      <c r="AS67" s="521"/>
      <c r="AT67" s="521"/>
      <c r="AU67" s="521"/>
      <c r="AV67" s="521"/>
      <c r="AW67" s="521"/>
      <c r="AX67" s="521">
        <f>ROUND('7.F-gas'!$AX$30/10,-1)</f>
        <v>160</v>
      </c>
      <c r="AY67" s="521"/>
      <c r="AZ67" s="521">
        <f>ROUND('7.F-gas'!AZ$30/10,1)</f>
        <v>57.1</v>
      </c>
      <c r="BA67" s="521">
        <f>ROUND('7.F-gas'!BA$30/10,1)</f>
        <v>63.4</v>
      </c>
      <c r="BB67" s="521">
        <f>ROUND('7.F-gas'!BB$30/10,1)</f>
        <v>45</v>
      </c>
      <c r="BC67" s="521">
        <f>ROUND('7.F-gas'!BC$30/10,1)</f>
        <v>28.2</v>
      </c>
      <c r="BD67" s="521">
        <f>ROUND('7.F-gas'!BD$30/10,1)</f>
        <v>26.1</v>
      </c>
      <c r="BE67" s="521">
        <f>ROUND('7.F-gas'!BE$30/10,1)</f>
        <v>28.9</v>
      </c>
      <c r="BF67" s="521">
        <f>ROUND('7.F-gas'!BF$30/10,1)</f>
        <v>0</v>
      </c>
      <c r="BG67" s="521">
        <f>ROUND('7.F-gas'!BH$30/10, -1)</f>
        <v>0</v>
      </c>
      <c r="CA67" s="521">
        <f>BE67</f>
        <v>28.9</v>
      </c>
    </row>
    <row r="68" spans="22:79">
      <c r="V68" s="231"/>
      <c r="W68" s="232"/>
      <c r="X68" s="232"/>
      <c r="Y68" s="516"/>
      <c r="Z68" s="516" t="s">
        <v>149</v>
      </c>
      <c r="AA68" s="516"/>
      <c r="AB68" s="516"/>
      <c r="AC68" s="516"/>
      <c r="AD68" s="516"/>
      <c r="AE68" s="516"/>
      <c r="AF68" s="516"/>
      <c r="AG68" s="516"/>
      <c r="AH68" s="516"/>
      <c r="AI68" s="516"/>
      <c r="AJ68" s="516"/>
      <c r="AK68" s="516"/>
      <c r="AL68" s="516"/>
      <c r="AM68" s="516"/>
      <c r="AN68" s="516"/>
      <c r="AO68" s="516"/>
      <c r="AP68" s="739">
        <f>ROUND('7.F-gas'!AP$30/10^3,1)</f>
        <v>1.5</v>
      </c>
      <c r="AQ68" s="522">
        <f>ROUND('7.F-gas'!AQ$30/10^3,1)</f>
        <v>1.4</v>
      </c>
      <c r="AR68" s="522">
        <f>ROUND('7.F-gas'!AR$30/10^3,1)</f>
        <v>1.6</v>
      </c>
      <c r="AS68" s="522">
        <f>ROUND('7.F-gas'!AS$30/10^3,1)</f>
        <v>1.5</v>
      </c>
      <c r="AT68" s="522">
        <f>ROUND('7.F-gas'!AT$30/10^3,1)</f>
        <v>1.4</v>
      </c>
      <c r="AU68" s="522">
        <f>ROUND('7.F-gas'!AU$30/10^3,1)</f>
        <v>1.5</v>
      </c>
      <c r="AV68" s="522">
        <f>ROUND('7.F-gas'!AV$30/10^3,1)</f>
        <v>1.8</v>
      </c>
      <c r="AW68" s="522">
        <f>ROUND('7.F-gas'!AW$30/10^3,1)</f>
        <v>1.5</v>
      </c>
      <c r="AX68" s="739">
        <f>ROUND('7.F-gas'!AX$30/10^3,1)</f>
        <v>1.6</v>
      </c>
      <c r="AY68" s="739">
        <f>ROUND('7.F-gas'!AY$30/10^3,1)</f>
        <v>1.1000000000000001</v>
      </c>
      <c r="AZ68" s="739">
        <f>ROUND('7.F-gas'!AZ$30/10^3,2)</f>
        <v>0.56999999999999995</v>
      </c>
      <c r="BA68" s="739">
        <f>ROUND('7.F-gas'!BA$30/10^3,2)</f>
        <v>0.63</v>
      </c>
      <c r="BB68" s="739">
        <f>ROUND('7.F-gas'!BB$30/10^3,2)</f>
        <v>0.45</v>
      </c>
      <c r="BC68" s="743">
        <f>ROUND('7.F-gas'!BC$30/10^3,2)</f>
        <v>0.28000000000000003</v>
      </c>
      <c r="BD68" s="743">
        <f>ROUND('7.F-gas'!BD$30/10^3,2)</f>
        <v>0.26</v>
      </c>
      <c r="BE68" s="743">
        <f>ROUND('7.F-gas'!BE$30/10^3,2)</f>
        <v>0.28999999999999998</v>
      </c>
      <c r="BF68" s="743">
        <f>ROUND('7.F-gas'!BF$30/10^3,2)</f>
        <v>0</v>
      </c>
      <c r="BG68" s="739">
        <f>ROUND('7.F-gas'!BG$30/10^3,2)</f>
        <v>0</v>
      </c>
      <c r="CA68" s="743">
        <f>BE68</f>
        <v>0.28999999999999998</v>
      </c>
    </row>
    <row r="69" spans="22:79">
      <c r="W69"/>
      <c r="Y69" s="173"/>
      <c r="Z69" s="173"/>
      <c r="AA69" s="173"/>
      <c r="AB69" s="173"/>
      <c r="AC69" s="173"/>
      <c r="AD69" s="173"/>
      <c r="AE69" s="173"/>
      <c r="AF69" s="173"/>
      <c r="AG69" s="173"/>
      <c r="AH69" s="173"/>
      <c r="AI69" s="173"/>
      <c r="AJ69" s="173"/>
      <c r="AK69" s="173"/>
      <c r="AL69" s="173"/>
      <c r="AM69" s="173"/>
      <c r="AN69" s="173"/>
      <c r="AO69" s="173"/>
      <c r="AP69" s="511"/>
      <c r="AQ69" s="511"/>
      <c r="AR69" s="511"/>
      <c r="AS69" s="511"/>
      <c r="AT69" s="511"/>
      <c r="AU69" s="511"/>
      <c r="AV69" s="511"/>
      <c r="AW69" s="511"/>
      <c r="AX69" s="511"/>
      <c r="AY69" s="511"/>
      <c r="AZ69" s="511"/>
      <c r="BA69" s="511"/>
      <c r="BB69" s="511"/>
      <c r="BC69" s="511"/>
      <c r="BD69" s="511"/>
      <c r="BE69" s="511"/>
      <c r="BF69" s="173"/>
      <c r="BG69" s="173"/>
      <c r="CA69" s="511"/>
    </row>
    <row r="70" spans="22:79">
      <c r="W70"/>
      <c r="BA70" s="176"/>
      <c r="BB70" s="176"/>
      <c r="BC70" s="176"/>
      <c r="BD70" s="176"/>
      <c r="CA70" s="176"/>
    </row>
    <row r="71" spans="22:79" ht="15.75">
      <c r="V71" s="217" t="s">
        <v>50</v>
      </c>
      <c r="W71" s="218"/>
      <c r="X71" s="218"/>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524" t="s">
        <v>57</v>
      </c>
      <c r="BA71" s="524" t="s">
        <v>57</v>
      </c>
      <c r="BB71" s="524" t="s">
        <v>57</v>
      </c>
      <c r="BC71" s="524" t="s">
        <v>57</v>
      </c>
      <c r="BD71" s="524" t="s">
        <v>57</v>
      </c>
      <c r="BE71" s="524" t="s">
        <v>57</v>
      </c>
      <c r="BF71" s="524" t="s">
        <v>57</v>
      </c>
      <c r="BG71" s="524" t="s">
        <v>57</v>
      </c>
      <c r="CA71" s="524" t="str">
        <f t="shared" ref="CA71:CA77" si="1">BD71</f>
        <v>世帯当たりCO2排出量</v>
      </c>
    </row>
    <row r="72" spans="22:79" ht="15">
      <c r="V72" s="219"/>
      <c r="W72" s="218"/>
      <c r="X72" s="218"/>
      <c r="Y72" s="223"/>
      <c r="Z72" s="223"/>
      <c r="AA72" s="223"/>
      <c r="AB72" s="223"/>
      <c r="AC72" s="223"/>
      <c r="AD72" s="223"/>
      <c r="AE72" s="223"/>
      <c r="AF72" s="223"/>
      <c r="AG72" s="223"/>
      <c r="AH72" s="223"/>
      <c r="AI72" s="223"/>
      <c r="AJ72" s="223"/>
      <c r="AK72" s="223"/>
      <c r="AL72" s="223"/>
      <c r="AM72" s="223"/>
      <c r="AN72" s="223"/>
      <c r="AO72" s="223"/>
      <c r="AP72" s="223"/>
      <c r="AQ72" s="223"/>
      <c r="AR72" s="223"/>
      <c r="AS72" s="223"/>
      <c r="AT72" s="223"/>
      <c r="AU72" s="223"/>
      <c r="AV72" s="223"/>
      <c r="AW72" s="223"/>
      <c r="AX72" s="223"/>
      <c r="AY72" s="223"/>
      <c r="AZ72" s="525" t="e">
        <f>ROUND(#REF!,-1)</f>
        <v>#REF!</v>
      </c>
      <c r="BA72" s="525" t="e">
        <f>ROUND(#REF!,-1)</f>
        <v>#REF!</v>
      </c>
      <c r="BB72" s="525" t="e">
        <f>ROUND(#REF!,-1)</f>
        <v>#REF!</v>
      </c>
      <c r="BC72" s="525" t="e">
        <f>ROUND(#REF!,-1)</f>
        <v>#REF!</v>
      </c>
      <c r="BD72" s="525" t="e">
        <f>ROUND(#REF!,-1)</f>
        <v>#REF!</v>
      </c>
      <c r="BE72" s="525" t="e">
        <f>ROUND(#REF!,-1)</f>
        <v>#REF!</v>
      </c>
      <c r="BF72" s="525" t="e">
        <f>ROUND(#REF!,-1)</f>
        <v>#REF!</v>
      </c>
      <c r="BG72" s="525" t="e">
        <f>ROUND(#REF!,-1)</f>
        <v>#REF!</v>
      </c>
      <c r="CA72" s="525" t="e">
        <f t="shared" si="1"/>
        <v>#REF!</v>
      </c>
    </row>
    <row r="73" spans="22:79" ht="15">
      <c r="V73" s="219"/>
      <c r="W73" s="218"/>
      <c r="X73" s="218"/>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661">
        <v>2015</v>
      </c>
      <c r="BA73" s="661">
        <v>2016</v>
      </c>
      <c r="BB73" s="661">
        <v>2017</v>
      </c>
      <c r="BC73" s="661">
        <v>2018</v>
      </c>
      <c r="BD73" s="661">
        <v>2019</v>
      </c>
      <c r="BE73" s="661">
        <v>2020</v>
      </c>
      <c r="BF73" s="661">
        <v>2021</v>
      </c>
      <c r="BG73" s="661">
        <v>2022</v>
      </c>
      <c r="CA73" s="661">
        <f t="shared" si="1"/>
        <v>2019</v>
      </c>
    </row>
    <row r="74" spans="22:79" ht="15">
      <c r="V74" s="219"/>
      <c r="W74" s="218"/>
      <c r="X74" s="218"/>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526"/>
      <c r="BA74" s="526"/>
      <c r="BB74" s="526"/>
      <c r="BC74" s="526"/>
      <c r="BD74" s="526"/>
      <c r="BE74" s="526"/>
      <c r="BF74" s="526"/>
      <c r="BG74" s="526"/>
      <c r="CA74" s="526"/>
    </row>
    <row r="75" spans="22:79" ht="15">
      <c r="V75" s="219"/>
      <c r="W75" s="218"/>
      <c r="X75" s="218"/>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1"/>
      <c r="AU75" s="221"/>
      <c r="AV75" s="221"/>
      <c r="AW75" s="221"/>
      <c r="AX75" s="221"/>
      <c r="AY75" s="221"/>
      <c r="AZ75" s="524" t="s">
        <v>146</v>
      </c>
      <c r="BA75" s="524" t="s">
        <v>146</v>
      </c>
      <c r="BB75" s="524" t="s">
        <v>145</v>
      </c>
      <c r="BC75" s="524" t="s">
        <v>145</v>
      </c>
      <c r="BD75" s="524" t="s">
        <v>145</v>
      </c>
      <c r="BE75" s="524" t="s">
        <v>145</v>
      </c>
      <c r="BF75" s="526"/>
      <c r="BG75" s="526"/>
      <c r="CA75" s="524" t="str">
        <f t="shared" si="1"/>
        <v>Household CO2 emissions</v>
      </c>
    </row>
    <row r="76" spans="22:79" ht="15">
      <c r="V76" s="219"/>
      <c r="W76" s="218"/>
      <c r="X76" s="218"/>
      <c r="Y76" s="223"/>
      <c r="Z76" s="223"/>
      <c r="AA76" s="223"/>
      <c r="AB76" s="223"/>
      <c r="AC76" s="223"/>
      <c r="AD76" s="223"/>
      <c r="AE76" s="223"/>
      <c r="AF76" s="223"/>
      <c r="AG76" s="223"/>
      <c r="AH76" s="223"/>
      <c r="AI76" s="223"/>
      <c r="AJ76" s="223"/>
      <c r="AK76" s="223"/>
      <c r="AL76" s="223"/>
      <c r="AM76" s="223"/>
      <c r="AN76" s="223"/>
      <c r="AO76" s="223"/>
      <c r="AP76" s="223"/>
      <c r="AQ76" s="223"/>
      <c r="AR76" s="223"/>
      <c r="AS76" s="223"/>
      <c r="AT76" s="223"/>
      <c r="AU76" s="223"/>
      <c r="AV76" s="223"/>
      <c r="AW76" s="223"/>
      <c r="AX76" s="223"/>
      <c r="AY76" s="223"/>
      <c r="AZ76" s="527" t="e">
        <f>ROUND(#REF!,-1)</f>
        <v>#REF!</v>
      </c>
      <c r="BA76" s="527" t="e">
        <f>ROUND(#REF!,-1)</f>
        <v>#REF!</v>
      </c>
      <c r="BB76" s="527" t="e">
        <f>ROUND(#REF!,-1)</f>
        <v>#REF!</v>
      </c>
      <c r="BC76" s="527" t="e">
        <f>ROUND(#REF!,-1)</f>
        <v>#REF!</v>
      </c>
      <c r="BD76" s="527" t="e">
        <f>ROUND(#REF!,-1)</f>
        <v>#REF!</v>
      </c>
      <c r="BE76" s="527" t="e">
        <f>ROUND(#REF!,-1)</f>
        <v>#REF!</v>
      </c>
      <c r="BF76" s="526"/>
      <c r="BG76" s="526"/>
      <c r="CA76" s="527" t="e">
        <f t="shared" si="1"/>
        <v>#REF!</v>
      </c>
    </row>
    <row r="77" spans="22:79" ht="15">
      <c r="V77" s="219"/>
      <c r="W77" s="218"/>
      <c r="X77" s="218"/>
      <c r="Y77" s="223"/>
      <c r="Z77" s="223"/>
      <c r="AA77" s="223"/>
      <c r="AB77" s="223"/>
      <c r="AC77" s="223"/>
      <c r="AD77" s="223"/>
      <c r="AE77" s="223"/>
      <c r="AF77" s="223"/>
      <c r="AG77" s="223"/>
      <c r="AH77" s="223"/>
      <c r="AI77" s="223"/>
      <c r="AJ77" s="223"/>
      <c r="AK77" s="223"/>
      <c r="AL77" s="223"/>
      <c r="AM77" s="223"/>
      <c r="AN77" s="223"/>
      <c r="AO77" s="223"/>
      <c r="AP77" s="223"/>
      <c r="AQ77" s="223"/>
      <c r="AR77" s="223"/>
      <c r="AS77" s="223"/>
      <c r="AT77" s="223"/>
      <c r="AU77" s="223"/>
      <c r="AV77" s="223"/>
      <c r="AW77" s="223"/>
      <c r="AX77" s="223"/>
      <c r="AY77" s="223"/>
      <c r="AZ77" s="528">
        <v>2015</v>
      </c>
      <c r="BA77" s="528">
        <v>2016</v>
      </c>
      <c r="BB77" s="528">
        <v>2017</v>
      </c>
      <c r="BC77" s="528">
        <v>2018</v>
      </c>
      <c r="BD77" s="528">
        <v>2019</v>
      </c>
      <c r="BE77" s="528">
        <v>2020</v>
      </c>
      <c r="BF77" s="526"/>
      <c r="BG77" s="526"/>
      <c r="CA77" s="528">
        <f t="shared" si="1"/>
        <v>2019</v>
      </c>
    </row>
    <row r="78" spans="22:79" ht="15">
      <c r="V78" s="219"/>
      <c r="W78" s="218"/>
      <c r="X78" s="218"/>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526"/>
      <c r="BA78" s="526"/>
      <c r="BB78" s="526"/>
      <c r="BC78" s="526"/>
      <c r="BD78" s="526"/>
      <c r="BE78" s="526"/>
      <c r="BF78" s="526"/>
      <c r="BG78" s="526"/>
      <c r="CA78" s="526"/>
    </row>
    <row r="79" spans="22:79" ht="15">
      <c r="W79"/>
      <c r="Y79" s="173"/>
      <c r="Z79" s="173"/>
      <c r="AA79" s="173"/>
      <c r="AB79" s="173"/>
      <c r="AC79" s="173"/>
      <c r="AD79" s="173"/>
      <c r="AE79" s="173"/>
      <c r="AF79" s="173"/>
      <c r="AG79" s="173"/>
      <c r="AH79" s="173"/>
      <c r="AI79" s="173"/>
      <c r="AJ79" s="173"/>
      <c r="AK79" s="173"/>
      <c r="AL79" s="173"/>
      <c r="AM79" s="173"/>
      <c r="AN79" s="173"/>
      <c r="AO79" s="173"/>
      <c r="AP79" s="173"/>
      <c r="AQ79" s="173"/>
      <c r="AR79" s="173"/>
      <c r="AS79" s="173"/>
      <c r="AT79" s="173"/>
      <c r="AU79" s="173"/>
      <c r="AV79" s="173"/>
      <c r="AW79" s="173"/>
      <c r="AX79" s="173"/>
      <c r="AY79" s="173"/>
      <c r="AZ79" s="189"/>
      <c r="BA79" s="189"/>
      <c r="BB79" s="189"/>
      <c r="BC79" s="189"/>
      <c r="BD79" s="189"/>
      <c r="BE79" s="189"/>
      <c r="BF79" s="189"/>
      <c r="BG79" s="189"/>
      <c r="CA79" s="189"/>
    </row>
    <row r="80" spans="22:79" ht="15.75">
      <c r="V80" s="236" t="s">
        <v>59</v>
      </c>
      <c r="W80" s="237"/>
      <c r="X80" s="237"/>
      <c r="Y80" s="529"/>
      <c r="Z80" s="529"/>
      <c r="AA80" s="529"/>
      <c r="AB80" s="529"/>
      <c r="AC80" s="529"/>
      <c r="AD80" s="529"/>
      <c r="AE80" s="529"/>
      <c r="AF80" s="529"/>
      <c r="AG80" s="529"/>
      <c r="AH80" s="529"/>
      <c r="AI80" s="529"/>
      <c r="AJ80" s="529"/>
      <c r="AK80" s="529"/>
      <c r="AL80" s="529"/>
      <c r="AM80" s="529"/>
      <c r="AN80" s="529"/>
      <c r="AO80" s="529"/>
      <c r="AP80" s="529"/>
      <c r="AQ80" s="529"/>
      <c r="AR80" s="529"/>
      <c r="AS80" s="529"/>
      <c r="AT80" s="529"/>
      <c r="AU80" s="529"/>
      <c r="AV80" s="529"/>
      <c r="AW80" s="529"/>
      <c r="AX80" s="529"/>
      <c r="AY80" s="529"/>
      <c r="AZ80" s="530" t="s">
        <v>60</v>
      </c>
      <c r="BA80" s="530" t="s">
        <v>281</v>
      </c>
      <c r="BB80" s="530" t="s">
        <v>281</v>
      </c>
      <c r="BC80" s="530" t="s">
        <v>281</v>
      </c>
      <c r="BD80" s="530" t="s">
        <v>281</v>
      </c>
      <c r="BE80" s="530" t="s">
        <v>281</v>
      </c>
      <c r="BF80" s="530" t="s">
        <v>281</v>
      </c>
      <c r="BG80" s="530" t="s">
        <v>281</v>
      </c>
      <c r="CA80" s="530" t="str">
        <f t="shared" ref="CA80:CA82" si="2">BD80</f>
        <v>一人当たりCO2排出量</v>
      </c>
    </row>
    <row r="81" spans="22:79" ht="15">
      <c r="V81" s="238"/>
      <c r="W81" s="237"/>
      <c r="X81" s="237"/>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531" t="e">
        <f>ROUND(#REF!,-1)</f>
        <v>#REF!</v>
      </c>
      <c r="BA81" s="531" t="e">
        <f>ROUND(#REF!,-1)</f>
        <v>#REF!</v>
      </c>
      <c r="BB81" s="531" t="e">
        <f>ROUND(#REF!,-1)</f>
        <v>#REF!</v>
      </c>
      <c r="BC81" s="531" t="e">
        <f>ROUND(#REF!,-1)</f>
        <v>#REF!</v>
      </c>
      <c r="BD81" s="531" t="e">
        <f>ROUND(#REF!,-1)</f>
        <v>#REF!</v>
      </c>
      <c r="BE81" s="531" t="e">
        <f>ROUND(#REF!,-1)</f>
        <v>#REF!</v>
      </c>
      <c r="BF81" s="531" t="e">
        <f>ROUND(#REF!,-1)</f>
        <v>#REF!</v>
      </c>
      <c r="BG81" s="531" t="e">
        <f>ROUND(#REF!,-1)</f>
        <v>#REF!</v>
      </c>
      <c r="CA81" s="531" t="e">
        <f t="shared" si="2"/>
        <v>#REF!</v>
      </c>
    </row>
    <row r="82" spans="22:79" ht="15">
      <c r="V82" s="238"/>
      <c r="W82" s="237"/>
      <c r="X82" s="237"/>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662">
        <v>2015</v>
      </c>
      <c r="BA82" s="662">
        <v>2016</v>
      </c>
      <c r="BB82" s="662">
        <v>2017</v>
      </c>
      <c r="BC82" s="662">
        <v>2018</v>
      </c>
      <c r="BD82" s="662">
        <v>2019</v>
      </c>
      <c r="BE82" s="662">
        <v>2020</v>
      </c>
      <c r="BF82" s="662">
        <v>2021</v>
      </c>
      <c r="BG82" s="662">
        <v>2022</v>
      </c>
      <c r="CA82" s="662">
        <f t="shared" si="2"/>
        <v>2019</v>
      </c>
    </row>
    <row r="83" spans="22:79">
      <c r="V83" s="238"/>
      <c r="W83" s="237"/>
      <c r="X83" s="237"/>
      <c r="Y83" s="241"/>
      <c r="Z83" s="241"/>
      <c r="AA83" s="241"/>
      <c r="AB83" s="241"/>
      <c r="AC83" s="241"/>
      <c r="AD83" s="241"/>
      <c r="AE83" s="241"/>
      <c r="AF83" s="241"/>
      <c r="AG83" s="241"/>
      <c r="AH83" s="241"/>
      <c r="AI83" s="241"/>
      <c r="AJ83" s="241"/>
      <c r="AK83" s="241"/>
      <c r="AL83" s="241"/>
      <c r="AM83" s="241"/>
      <c r="AN83" s="241"/>
      <c r="AO83" s="241"/>
      <c r="AP83" s="241"/>
      <c r="AQ83" s="241"/>
      <c r="AR83" s="241"/>
      <c r="AS83" s="241"/>
      <c r="AT83" s="241"/>
      <c r="AU83" s="241"/>
      <c r="AV83" s="241"/>
      <c r="AW83" s="241"/>
      <c r="AX83" s="241"/>
      <c r="AY83" s="241"/>
      <c r="AZ83" s="532"/>
      <c r="BA83" s="532"/>
      <c r="BB83" s="532"/>
      <c r="BC83" s="532"/>
      <c r="BD83" s="532"/>
      <c r="BE83" s="532"/>
      <c r="BF83" s="532"/>
      <c r="BG83" s="532"/>
      <c r="CA83" s="532"/>
    </row>
    <row r="84" spans="22:79">
      <c r="V84" s="238"/>
      <c r="W84" s="237"/>
      <c r="X84" s="237"/>
      <c r="Y84" s="529"/>
      <c r="Z84" s="529"/>
      <c r="AA84" s="529"/>
      <c r="AB84" s="529"/>
      <c r="AC84" s="529"/>
      <c r="AD84" s="529"/>
      <c r="AE84" s="529"/>
      <c r="AF84" s="529"/>
      <c r="AG84" s="529"/>
      <c r="AH84" s="529"/>
      <c r="AI84" s="529"/>
      <c r="AJ84" s="529"/>
      <c r="AK84" s="529"/>
      <c r="AL84" s="529"/>
      <c r="AM84" s="529"/>
      <c r="AN84" s="529"/>
      <c r="AO84" s="529"/>
      <c r="AP84" s="529"/>
      <c r="AQ84" s="529"/>
      <c r="AR84" s="529"/>
      <c r="AS84" s="529"/>
      <c r="AT84" s="529"/>
      <c r="AU84" s="529"/>
      <c r="AV84" s="529"/>
      <c r="AW84" s="529"/>
      <c r="AX84" s="529"/>
      <c r="AY84" s="529"/>
      <c r="AZ84" s="530" t="s">
        <v>150</v>
      </c>
      <c r="BA84" s="530" t="s">
        <v>150</v>
      </c>
      <c r="BB84" s="530" t="s">
        <v>150</v>
      </c>
      <c r="BC84" s="530" t="s">
        <v>150</v>
      </c>
      <c r="BD84" s="530" t="s">
        <v>150</v>
      </c>
      <c r="BE84" s="530" t="s">
        <v>150</v>
      </c>
      <c r="BF84" s="238"/>
      <c r="BG84" s="238"/>
      <c r="CA84" s="530" t="str">
        <f t="shared" ref="CA84:CA86" si="3">BD84</f>
        <v>per capita</v>
      </c>
    </row>
    <row r="85" spans="22:79" ht="15">
      <c r="V85" s="238"/>
      <c r="W85" s="238"/>
      <c r="X85" s="237"/>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533" t="e">
        <f>ROUND(#REF!,-1)</f>
        <v>#REF!</v>
      </c>
      <c r="BA85" s="533" t="e">
        <f>ROUND(#REF!,-1)</f>
        <v>#REF!</v>
      </c>
      <c r="BB85" s="533" t="e">
        <f>ROUND(#REF!,-1)</f>
        <v>#REF!</v>
      </c>
      <c r="BC85" s="533" t="e">
        <f>ROUND(#REF!,-1)</f>
        <v>#REF!</v>
      </c>
      <c r="BD85" s="533" t="e">
        <f>ROUND(#REF!,-1)</f>
        <v>#REF!</v>
      </c>
      <c r="BE85" s="533" t="e">
        <f>ROUND(#REF!,-1)</f>
        <v>#REF!</v>
      </c>
      <c r="BF85" s="238"/>
      <c r="BG85" s="238"/>
      <c r="CA85" s="533" t="e">
        <f t="shared" si="3"/>
        <v>#REF!</v>
      </c>
    </row>
    <row r="86" spans="22:79" ht="15">
      <c r="V86" s="238"/>
      <c r="W86" s="238"/>
      <c r="X86" s="237"/>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534">
        <v>2015</v>
      </c>
      <c r="BA86" s="534">
        <v>2016</v>
      </c>
      <c r="BB86" s="534">
        <v>2017</v>
      </c>
      <c r="BC86" s="534">
        <v>2018</v>
      </c>
      <c r="BD86" s="534">
        <v>2019</v>
      </c>
      <c r="BE86" s="534">
        <v>2020</v>
      </c>
      <c r="BF86" s="238"/>
      <c r="BG86" s="238"/>
      <c r="CA86" s="534">
        <f t="shared" si="3"/>
        <v>2019</v>
      </c>
    </row>
    <row r="87" spans="22:79">
      <c r="V87" s="238"/>
      <c r="W87" s="238"/>
      <c r="X87" s="237"/>
      <c r="Y87" s="238"/>
      <c r="Z87" s="238"/>
      <c r="AA87" s="238"/>
      <c r="AB87" s="238"/>
      <c r="AC87" s="238"/>
      <c r="AD87" s="238"/>
      <c r="AE87" s="238"/>
      <c r="AF87" s="238"/>
      <c r="AG87" s="238"/>
      <c r="AH87" s="238"/>
      <c r="AI87" s="238"/>
      <c r="AJ87" s="238"/>
      <c r="AK87" s="238"/>
      <c r="AL87" s="238"/>
      <c r="AM87" s="238"/>
      <c r="AN87" s="238"/>
      <c r="AO87" s="238"/>
      <c r="AP87" s="238"/>
      <c r="AQ87" s="238"/>
      <c r="AR87" s="238"/>
      <c r="AS87" s="238"/>
      <c r="AT87" s="238"/>
      <c r="AU87" s="238"/>
      <c r="AV87" s="238"/>
      <c r="AW87" s="238"/>
      <c r="AX87" s="238"/>
      <c r="AY87" s="238"/>
      <c r="AZ87" s="238"/>
      <c r="BA87" s="238"/>
      <c r="BB87" s="238"/>
      <c r="BC87" s="238"/>
      <c r="BD87" s="238"/>
      <c r="BE87" s="238"/>
      <c r="BF87" s="238"/>
      <c r="BG87" s="238"/>
      <c r="CA87" s="238"/>
    </row>
    <row r="91" spans="22:79" ht="14.25">
      <c r="W91" s="702" t="s">
        <v>15</v>
      </c>
    </row>
    <row r="92" spans="22:79" ht="14.25">
      <c r="W92" s="703" t="s">
        <v>295</v>
      </c>
      <c r="X92" s="41" t="s">
        <v>180</v>
      </c>
    </row>
    <row r="93" spans="22:79" ht="14.25">
      <c r="W93" s="704" t="s">
        <v>296</v>
      </c>
      <c r="X93" s="705" t="s">
        <v>181</v>
      </c>
    </row>
    <row r="94" spans="22:79" ht="14.25">
      <c r="W94" s="492" t="s">
        <v>297</v>
      </c>
      <c r="X94" s="41" t="s">
        <v>182</v>
      </c>
    </row>
    <row r="95" spans="22:79" ht="14.25">
      <c r="W95" s="706" t="s">
        <v>298</v>
      </c>
      <c r="X95" s="41" t="s">
        <v>184</v>
      </c>
    </row>
    <row r="96" spans="22:79" ht="14.25">
      <c r="W96" s="706" t="s">
        <v>299</v>
      </c>
      <c r="X96" s="41" t="s">
        <v>187</v>
      </c>
    </row>
    <row r="97" spans="23:24" ht="14.25">
      <c r="W97" s="703" t="s">
        <v>300</v>
      </c>
      <c r="X97" s="705" t="s">
        <v>355</v>
      </c>
    </row>
    <row r="98" spans="23:24" ht="14.25">
      <c r="W98" s="492" t="s">
        <v>301</v>
      </c>
      <c r="X98" s="41" t="s">
        <v>183</v>
      </c>
    </row>
    <row r="99" spans="23:24" ht="28.5">
      <c r="W99" s="493" t="s">
        <v>302</v>
      </c>
      <c r="X99" s="41" t="s">
        <v>185</v>
      </c>
    </row>
    <row r="100" spans="23:24" ht="14.25">
      <c r="W100" s="492" t="s">
        <v>303</v>
      </c>
      <c r="X100" s="41" t="s">
        <v>186</v>
      </c>
    </row>
    <row r="101" spans="23:24" ht="14.25">
      <c r="W101" s="703" t="s">
        <v>304</v>
      </c>
      <c r="X101" s="41" t="s">
        <v>188</v>
      </c>
    </row>
    <row r="102" spans="23:24">
      <c r="W102" s="173"/>
    </row>
    <row r="103" spans="23:24" ht="14.25">
      <c r="W103" s="707" t="s">
        <v>16</v>
      </c>
    </row>
    <row r="104" spans="23:24" ht="14.25">
      <c r="W104" s="708" t="s">
        <v>305</v>
      </c>
      <c r="X104" s="41" t="s">
        <v>184</v>
      </c>
    </row>
    <row r="105" spans="23:24" ht="14.25">
      <c r="W105" s="708" t="s">
        <v>299</v>
      </c>
      <c r="X105" s="41" t="s">
        <v>187</v>
      </c>
    </row>
    <row r="106" spans="23:24" ht="14.25">
      <c r="W106" s="709" t="s">
        <v>306</v>
      </c>
      <c r="X106" s="705" t="s">
        <v>355</v>
      </c>
    </row>
    <row r="107" spans="23:24" ht="14.25">
      <c r="W107" s="41" t="s">
        <v>307</v>
      </c>
      <c r="X107" s="41" t="s">
        <v>189</v>
      </c>
    </row>
    <row r="108" spans="23:24" ht="14.25">
      <c r="W108" s="41" t="s">
        <v>308</v>
      </c>
      <c r="X108" s="41" t="s">
        <v>190</v>
      </c>
    </row>
    <row r="109" spans="23:24" ht="14.25">
      <c r="W109" s="41" t="s">
        <v>309</v>
      </c>
      <c r="X109" s="41" t="s">
        <v>191</v>
      </c>
    </row>
    <row r="110" spans="23:24">
      <c r="W110" s="173"/>
      <c r="X110" s="495"/>
    </row>
    <row r="111" spans="23:24">
      <c r="W111" s="173"/>
      <c r="X111" s="495"/>
    </row>
    <row r="112" spans="23:24" ht="18.75">
      <c r="W112" s="710" t="s">
        <v>197</v>
      </c>
      <c r="X112" s="495"/>
    </row>
    <row r="113" spans="23:24" ht="14.25">
      <c r="W113" s="41" t="s">
        <v>310</v>
      </c>
      <c r="X113" s="41" t="s">
        <v>192</v>
      </c>
    </row>
    <row r="114" spans="23:24" ht="14.25">
      <c r="W114" s="41" t="s">
        <v>311</v>
      </c>
      <c r="X114" s="41" t="s">
        <v>193</v>
      </c>
    </row>
    <row r="115" spans="23:24" ht="14.25">
      <c r="W115" s="41" t="s">
        <v>304</v>
      </c>
      <c r="X115" s="41" t="s">
        <v>194</v>
      </c>
    </row>
    <row r="116" spans="23:24" ht="14.25">
      <c r="W116" s="708" t="s">
        <v>298</v>
      </c>
      <c r="X116" s="41" t="s">
        <v>184</v>
      </c>
    </row>
    <row r="117" spans="23:24" ht="14.25">
      <c r="W117" s="708" t="s">
        <v>299</v>
      </c>
      <c r="X117" s="41" t="s">
        <v>187</v>
      </c>
    </row>
    <row r="118" spans="23:24" ht="18.75">
      <c r="W118" s="41" t="s">
        <v>312</v>
      </c>
      <c r="X118" s="41" t="s">
        <v>198</v>
      </c>
    </row>
    <row r="119" spans="23:24">
      <c r="W119" s="173"/>
      <c r="X119" s="495"/>
    </row>
    <row r="120" spans="23:24">
      <c r="W120" s="173"/>
      <c r="X120" s="495"/>
    </row>
    <row r="121" spans="23:24" ht="18.75">
      <c r="W121" s="711" t="s">
        <v>199</v>
      </c>
      <c r="X121" s="495"/>
    </row>
    <row r="122" spans="23:24" ht="14.25">
      <c r="W122" s="708" t="s">
        <v>298</v>
      </c>
      <c r="X122" s="41" t="s">
        <v>184</v>
      </c>
    </row>
    <row r="123" spans="23:24" ht="18.75">
      <c r="W123" s="41" t="s">
        <v>313</v>
      </c>
      <c r="X123" s="41" t="s">
        <v>200</v>
      </c>
    </row>
    <row r="124" spans="23:24" ht="14.25">
      <c r="W124" s="708" t="s">
        <v>299</v>
      </c>
      <c r="X124" s="41" t="s">
        <v>195</v>
      </c>
    </row>
    <row r="127" spans="23:24" ht="16.5">
      <c r="W127" s="712" t="s">
        <v>314</v>
      </c>
    </row>
    <row r="133" spans="23:24" ht="12.75">
      <c r="W133" s="713" t="s">
        <v>315</v>
      </c>
      <c r="X133" s="714" t="s">
        <v>316</v>
      </c>
    </row>
    <row r="134" spans="23:24">
      <c r="W134" s="715" t="s">
        <v>317</v>
      </c>
      <c r="X134" s="716" t="s">
        <v>318</v>
      </c>
    </row>
    <row r="135" spans="23:24">
      <c r="W135" s="717" t="s">
        <v>319</v>
      </c>
      <c r="X135" s="716" t="s">
        <v>320</v>
      </c>
    </row>
    <row r="136" spans="23:24" ht="14.25">
      <c r="W136" s="718" t="s">
        <v>321</v>
      </c>
      <c r="X136" s="716" t="s">
        <v>322</v>
      </c>
    </row>
    <row r="137" spans="23:24">
      <c r="W137" s="719" t="s">
        <v>323</v>
      </c>
      <c r="X137" s="716" t="s">
        <v>324</v>
      </c>
    </row>
    <row r="138" spans="23:24">
      <c r="W138" s="720" t="s">
        <v>325</v>
      </c>
      <c r="X138" s="716" t="s">
        <v>326</v>
      </c>
    </row>
    <row r="139" spans="23:24">
      <c r="W139" s="721" t="s">
        <v>327</v>
      </c>
      <c r="X139" s="716" t="s">
        <v>328</v>
      </c>
    </row>
    <row r="140" spans="23:24">
      <c r="W140" s="722" t="s">
        <v>329</v>
      </c>
      <c r="X140" s="716" t="s">
        <v>330</v>
      </c>
    </row>
    <row r="141" spans="23:24">
      <c r="W141" s="723" t="s">
        <v>331</v>
      </c>
      <c r="X141" s="716" t="s">
        <v>332</v>
      </c>
    </row>
  </sheetData>
  <phoneticPr fontId="9"/>
  <hyperlinks>
    <hyperlink ref="V37" location="'9.CH4'!A1" display="9.CH4" xr:uid="{00000000-0004-0000-1400-000000000000}"/>
    <hyperlink ref="V45" location="'11.N2O'!A1" display="11.N2O" xr:uid="{00000000-0004-0000-1400-000001000000}"/>
    <hyperlink ref="V25" location="'5.CO2-Share'!A1" display="5.CO2-Share" xr:uid="{00000000-0004-0000-1400-000002000000}"/>
    <hyperlink ref="V53" location="'13.F-gas'!A1" display="13.F-gas" xr:uid="{00000000-0004-0000-1400-000003000000}"/>
    <hyperlink ref="V71" location="'14.家庭におけるCO2排出量（世帯あたり）'!A1" display="14.家庭におけるCO2排出量（世帯あたり）" xr:uid="{00000000-0004-0000-1400-000004000000}"/>
    <hyperlink ref="V80" location="'15.家庭におけるCO2排出量（一人あたり）'!A1" display="15.家庭におけるCO2排出量（一人あたり）" xr:uid="{00000000-0004-0000-1400-000005000000}"/>
    <hyperlink ref="V2" location="'1.Total'!A1" display="1.Total" xr:uid="{00000000-0004-0000-1400-000006000000}"/>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54"/>
  <sheetViews>
    <sheetView zoomScale="85" zoomScaleNormal="85" workbookViewId="0"/>
  </sheetViews>
  <sheetFormatPr defaultColWidth="9" defaultRowHeight="14.25"/>
  <cols>
    <col min="1" max="1" width="2.75" style="390" customWidth="1"/>
    <col min="2" max="2" width="2.625" style="489" customWidth="1"/>
    <col min="3" max="3" width="8.125" style="390" customWidth="1"/>
    <col min="4" max="4" width="21.625" style="390" customWidth="1"/>
    <col min="5" max="7" width="10.25" style="390" customWidth="1"/>
    <col min="8" max="8" width="9" style="390" customWidth="1"/>
    <col min="9" max="16384" width="9" style="390"/>
  </cols>
  <sheetData>
    <row r="1" spans="2:3" s="559" customFormat="1" ht="9" customHeight="1">
      <c r="B1" s="561"/>
    </row>
    <row r="2" spans="2:3" s="559" customFormat="1" ht="6" customHeight="1">
      <c r="B2" s="561"/>
    </row>
    <row r="3" spans="2:3" s="559" customFormat="1" ht="16.5" customHeight="1">
      <c r="B3" s="881" t="s">
        <v>410</v>
      </c>
    </row>
    <row r="4" spans="2:3" s="559" customFormat="1" ht="16.5" customHeight="1">
      <c r="B4" s="881" t="s">
        <v>411</v>
      </c>
      <c r="C4" s="559" t="s">
        <v>412</v>
      </c>
    </row>
    <row r="5" spans="2:3" s="559" customFormat="1" ht="16.5" customHeight="1">
      <c r="B5" s="560"/>
      <c r="C5" s="882" t="s">
        <v>413</v>
      </c>
    </row>
    <row r="6" spans="2:3" s="559" customFormat="1" ht="16.5" customHeight="1">
      <c r="B6" s="561"/>
      <c r="C6" s="558" t="s">
        <v>414</v>
      </c>
    </row>
    <row r="7" spans="2:3" s="559" customFormat="1" ht="17.25" customHeight="1">
      <c r="B7" s="561"/>
      <c r="C7" s="882" t="s">
        <v>415</v>
      </c>
    </row>
    <row r="8" spans="2:3" s="559" customFormat="1" ht="17.25" customHeight="1">
      <c r="B8" s="561"/>
      <c r="C8" s="697" t="s">
        <v>416</v>
      </c>
    </row>
    <row r="9" spans="2:3" s="559" customFormat="1" ht="17.25" customHeight="1">
      <c r="B9" s="561"/>
      <c r="C9" s="558" t="s">
        <v>417</v>
      </c>
    </row>
    <row r="10" spans="2:3" s="559" customFormat="1" ht="17.25" customHeight="1">
      <c r="B10" s="561"/>
      <c r="C10" s="882" t="s">
        <v>418</v>
      </c>
    </row>
    <row r="11" spans="2:3" s="559" customFormat="1" ht="16.5" customHeight="1">
      <c r="B11" s="561"/>
      <c r="C11" s="559" t="s">
        <v>419</v>
      </c>
    </row>
    <row r="12" spans="2:3" s="559" customFormat="1" ht="16.5" customHeight="1">
      <c r="B12" s="561"/>
    </row>
    <row r="13" spans="2:3" s="559" customFormat="1" ht="16.5" customHeight="1">
      <c r="B13" s="881" t="s">
        <v>411</v>
      </c>
      <c r="C13" s="559" t="s">
        <v>420</v>
      </c>
    </row>
    <row r="14" spans="2:3" s="559" customFormat="1" ht="16.5" customHeight="1">
      <c r="B14" s="561"/>
      <c r="C14" s="608" t="s">
        <v>429</v>
      </c>
    </row>
    <row r="15" spans="2:3" s="559" customFormat="1" ht="16.5" customHeight="1">
      <c r="B15" s="561"/>
      <c r="C15" s="608" t="s">
        <v>430</v>
      </c>
    </row>
    <row r="16" spans="2:3" s="559" customFormat="1" ht="16.5" customHeight="1">
      <c r="B16" s="561"/>
      <c r="C16" s="883" t="s">
        <v>431</v>
      </c>
    </row>
    <row r="17" spans="1:21" s="559" customFormat="1" ht="16.5" customHeight="1">
      <c r="B17" s="565"/>
      <c r="C17" s="891" t="s">
        <v>437</v>
      </c>
    </row>
    <row r="18" spans="1:21" s="559" customFormat="1" ht="16.5" customHeight="1">
      <c r="B18" s="561"/>
      <c r="C18" s="885" t="s">
        <v>214</v>
      </c>
    </row>
    <row r="19" spans="1:21" s="559" customFormat="1" ht="16.5" customHeight="1">
      <c r="B19" s="561"/>
      <c r="C19" s="885" t="s">
        <v>421</v>
      </c>
    </row>
    <row r="20" spans="1:21" s="559" customFormat="1" ht="16.5" customHeight="1">
      <c r="B20" s="562"/>
      <c r="C20" s="884" t="s">
        <v>372</v>
      </c>
    </row>
    <row r="21" spans="1:21" s="559" customFormat="1" ht="16.5" customHeight="1">
      <c r="B21" s="562"/>
    </row>
    <row r="22" spans="1:21" s="559" customFormat="1" ht="16.5" customHeight="1">
      <c r="B22" s="881" t="s">
        <v>422</v>
      </c>
    </row>
    <row r="23" spans="1:21" s="559" customFormat="1" ht="16.5" customHeight="1">
      <c r="B23" s="561" t="s">
        <v>423</v>
      </c>
      <c r="C23" s="559" t="s">
        <v>424</v>
      </c>
    </row>
    <row r="24" spans="1:21" s="559" customFormat="1" ht="16.5" customHeight="1"/>
    <row r="25" spans="1:21" s="559" customFormat="1" ht="16.5" customHeight="1">
      <c r="B25" s="561" t="s">
        <v>425</v>
      </c>
      <c r="C25" s="559" t="s">
        <v>426</v>
      </c>
      <c r="D25" s="563"/>
    </row>
    <row r="26" spans="1:21" s="559" customFormat="1" ht="17.25" customHeight="1">
      <c r="B26" s="561"/>
      <c r="D26" s="563"/>
      <c r="Q26" s="390"/>
      <c r="R26" s="390"/>
      <c r="S26" s="390"/>
      <c r="T26" s="390"/>
      <c r="U26" s="390"/>
    </row>
    <row r="27" spans="1:21" s="559" customFormat="1" ht="16.5" customHeight="1">
      <c r="B27" s="886" t="s">
        <v>427</v>
      </c>
      <c r="C27" s="400" t="s">
        <v>428</v>
      </c>
      <c r="D27" s="563"/>
      <c r="Q27" s="390"/>
      <c r="R27" s="390"/>
      <c r="S27" s="390"/>
      <c r="T27" s="390"/>
      <c r="U27" s="390"/>
    </row>
    <row r="28" spans="1:21">
      <c r="A28" s="559"/>
      <c r="B28" s="561"/>
      <c r="C28" s="559"/>
      <c r="D28" s="563"/>
      <c r="E28" s="559"/>
      <c r="F28" s="559"/>
      <c r="G28" s="559"/>
      <c r="H28" s="559"/>
      <c r="I28" s="559"/>
      <c r="J28" s="559"/>
      <c r="K28" s="559"/>
      <c r="L28" s="559"/>
      <c r="M28" s="559"/>
      <c r="N28" s="559"/>
      <c r="O28" s="559"/>
      <c r="P28" s="559"/>
    </row>
    <row r="29" spans="1:21" ht="18" customHeight="1">
      <c r="B29" s="561" t="s">
        <v>62</v>
      </c>
      <c r="C29" s="559"/>
      <c r="D29" s="559"/>
      <c r="E29" s="559"/>
      <c r="F29" s="559"/>
      <c r="G29" s="559"/>
      <c r="H29" s="559"/>
      <c r="I29" s="559"/>
      <c r="J29" s="559"/>
      <c r="K29" s="559"/>
      <c r="L29" s="559"/>
      <c r="M29" s="559"/>
      <c r="N29" s="559"/>
      <c r="O29" s="559"/>
      <c r="P29" s="559"/>
    </row>
    <row r="30" spans="1:21" ht="18" customHeight="1">
      <c r="B30" s="561"/>
      <c r="C30" s="559"/>
      <c r="D30" s="559"/>
      <c r="E30" s="559"/>
      <c r="F30" s="559"/>
      <c r="G30" s="559"/>
      <c r="H30" s="559"/>
      <c r="I30" s="559"/>
      <c r="J30" s="559"/>
      <c r="K30" s="559"/>
    </row>
    <row r="31" spans="1:21" ht="18" customHeight="1">
      <c r="C31" s="392" t="s">
        <v>19</v>
      </c>
      <c r="D31" s="393" t="s">
        <v>6</v>
      </c>
      <c r="E31" s="394" t="s">
        <v>202</v>
      </c>
      <c r="F31" s="394" t="s">
        <v>7</v>
      </c>
      <c r="G31" s="394" t="s">
        <v>63</v>
      </c>
      <c r="Q31" s="559"/>
      <c r="R31" s="559"/>
      <c r="S31" s="559"/>
      <c r="T31" s="559"/>
      <c r="U31" s="559"/>
    </row>
    <row r="32" spans="1:21" ht="18" customHeight="1">
      <c r="C32" s="392" t="s">
        <v>20</v>
      </c>
      <c r="D32" s="393" t="s">
        <v>8</v>
      </c>
      <c r="E32" s="394" t="s">
        <v>203</v>
      </c>
      <c r="F32" s="394" t="s">
        <v>9</v>
      </c>
      <c r="G32" s="394" t="s">
        <v>64</v>
      </c>
      <c r="Q32" s="559"/>
      <c r="R32" s="559"/>
      <c r="S32" s="559"/>
      <c r="T32" s="559"/>
      <c r="U32" s="559"/>
    </row>
    <row r="33" spans="1:21" s="559" customFormat="1" ht="18" customHeight="1">
      <c r="A33" s="390"/>
      <c r="B33" s="489"/>
      <c r="C33" s="392" t="s">
        <v>21</v>
      </c>
      <c r="D33" s="393" t="s">
        <v>10</v>
      </c>
      <c r="E33" s="394" t="s">
        <v>204</v>
      </c>
      <c r="F33" s="394" t="s">
        <v>11</v>
      </c>
      <c r="G33" s="394" t="s">
        <v>205</v>
      </c>
      <c r="H33" s="390"/>
      <c r="I33" s="390"/>
      <c r="J33" s="390"/>
      <c r="K33" s="390"/>
      <c r="L33" s="390"/>
      <c r="M33" s="390"/>
      <c r="N33" s="390"/>
      <c r="O33" s="390"/>
      <c r="P33" s="390"/>
    </row>
    <row r="34" spans="1:21" s="559" customFormat="1" ht="18" customHeight="1">
      <c r="B34" s="489"/>
      <c r="C34" s="392" t="s">
        <v>22</v>
      </c>
      <c r="D34" s="393" t="s">
        <v>12</v>
      </c>
      <c r="E34" s="394" t="s">
        <v>206</v>
      </c>
      <c r="F34" s="394" t="s">
        <v>13</v>
      </c>
      <c r="G34" s="394" t="s">
        <v>13</v>
      </c>
      <c r="H34" s="390"/>
      <c r="I34" s="390"/>
      <c r="J34" s="390"/>
      <c r="K34" s="390"/>
      <c r="L34" s="390"/>
      <c r="M34" s="390"/>
      <c r="N34" s="390"/>
      <c r="O34" s="390"/>
      <c r="P34" s="390"/>
      <c r="Q34" s="390"/>
      <c r="R34" s="390"/>
      <c r="S34" s="390"/>
      <c r="T34" s="390"/>
      <c r="U34" s="390"/>
    </row>
    <row r="35" spans="1:21" s="559" customFormat="1" ht="17.25" customHeight="1">
      <c r="B35" s="489"/>
      <c r="C35" s="392" t="s">
        <v>14</v>
      </c>
      <c r="D35" s="395" t="s">
        <v>14</v>
      </c>
      <c r="E35" s="394" t="s">
        <v>14</v>
      </c>
      <c r="F35" s="394" t="s">
        <v>13</v>
      </c>
      <c r="G35" s="394" t="s">
        <v>13</v>
      </c>
      <c r="H35" s="390"/>
      <c r="I35" s="390"/>
      <c r="J35" s="390"/>
      <c r="K35" s="390"/>
      <c r="Q35" s="390"/>
      <c r="R35" s="390"/>
      <c r="S35" s="390"/>
      <c r="T35" s="390"/>
      <c r="U35" s="390"/>
    </row>
    <row r="36" spans="1:21" ht="17.25" customHeight="1">
      <c r="A36" s="559"/>
      <c r="B36" s="561"/>
      <c r="C36" s="559"/>
      <c r="D36" s="559"/>
      <c r="E36" s="559"/>
      <c r="F36" s="559"/>
      <c r="G36" s="559"/>
      <c r="H36" s="559"/>
      <c r="I36" s="559"/>
      <c r="J36" s="559"/>
      <c r="K36" s="559"/>
      <c r="L36" s="559"/>
      <c r="M36" s="559"/>
      <c r="N36" s="559"/>
      <c r="O36" s="559"/>
      <c r="P36" s="559"/>
    </row>
    <row r="37" spans="1:21" ht="18" customHeight="1">
      <c r="B37" s="566" t="s">
        <v>397</v>
      </c>
      <c r="C37" s="559"/>
      <c r="D37" s="559"/>
      <c r="E37" s="559"/>
      <c r="F37" s="559"/>
      <c r="G37" s="559"/>
      <c r="H37" s="559"/>
      <c r="I37" s="559"/>
      <c r="J37" s="559"/>
      <c r="K37" s="559"/>
      <c r="L37" s="559"/>
      <c r="M37" s="559"/>
      <c r="N37" s="559"/>
      <c r="O37" s="559"/>
      <c r="P37" s="559"/>
    </row>
    <row r="38" spans="1:21" ht="18" customHeight="1">
      <c r="B38" s="561"/>
      <c r="C38" s="559"/>
      <c r="D38" s="559"/>
      <c r="E38" s="559"/>
      <c r="F38" s="564"/>
      <c r="G38" s="559"/>
      <c r="H38" s="559"/>
      <c r="I38" s="559"/>
      <c r="J38" s="559"/>
      <c r="K38" s="559"/>
    </row>
    <row r="39" spans="1:21" ht="18" customHeight="1">
      <c r="C39" s="392" t="s">
        <v>207</v>
      </c>
      <c r="D39" s="396">
        <v>1</v>
      </c>
      <c r="E39" s="535"/>
      <c r="F39" s="389"/>
    </row>
    <row r="40" spans="1:21" ht="18" customHeight="1">
      <c r="C40" s="392" t="s">
        <v>208</v>
      </c>
      <c r="D40" s="396">
        <v>25</v>
      </c>
      <c r="E40" s="535"/>
      <c r="F40" s="389"/>
    </row>
    <row r="41" spans="1:21" ht="18" customHeight="1">
      <c r="C41" s="392" t="s">
        <v>209</v>
      </c>
      <c r="D41" s="396">
        <v>298</v>
      </c>
      <c r="E41" s="535"/>
      <c r="F41" s="389"/>
    </row>
    <row r="42" spans="1:21" ht="18" customHeight="1">
      <c r="C42" s="392" t="s">
        <v>15</v>
      </c>
      <c r="D42" s="397" t="s">
        <v>210</v>
      </c>
      <c r="E42" s="535"/>
      <c r="F42" s="389"/>
    </row>
    <row r="43" spans="1:21" ht="18" customHeight="1">
      <c r="C43" s="392" t="s">
        <v>16</v>
      </c>
      <c r="D43" s="394" t="s">
        <v>211</v>
      </c>
      <c r="E43" s="535"/>
      <c r="F43" s="389"/>
    </row>
    <row r="44" spans="1:21" ht="18.75">
      <c r="C44" s="392" t="s">
        <v>212</v>
      </c>
      <c r="D44" s="398">
        <v>22800</v>
      </c>
      <c r="E44" s="536"/>
      <c r="F44" s="537"/>
    </row>
    <row r="45" spans="1:21" ht="16.5" customHeight="1">
      <c r="C45" s="392" t="s">
        <v>213</v>
      </c>
      <c r="D45" s="398">
        <v>17200</v>
      </c>
      <c r="E45" s="535"/>
      <c r="F45" s="389"/>
    </row>
    <row r="46" spans="1:21" ht="16.5" customHeight="1">
      <c r="C46" s="771" t="s">
        <v>116</v>
      </c>
      <c r="D46" s="399"/>
      <c r="E46" s="538"/>
      <c r="F46" s="538"/>
      <c r="G46" s="539"/>
    </row>
    <row r="47" spans="1:21">
      <c r="C47" s="400" t="s">
        <v>398</v>
      </c>
    </row>
    <row r="48" spans="1:21">
      <c r="C48" s="400"/>
    </row>
    <row r="49" spans="3:4">
      <c r="C49" s="389"/>
      <c r="D49" s="391"/>
    </row>
    <row r="52" spans="3:4">
      <c r="C52" s="391"/>
      <c r="D52" s="391"/>
    </row>
    <row r="53" spans="3:4">
      <c r="C53" s="391"/>
      <c r="D53" s="391"/>
    </row>
    <row r="54" spans="3:4">
      <c r="C54" s="391"/>
      <c r="D54" s="391"/>
    </row>
  </sheetData>
  <phoneticPr fontId="9"/>
  <pageMargins left="0.70866141732283472" right="0.70866141732283472" top="0.74803149606299213" bottom="0.74803149606299213" header="0.31496062992125984" footer="0.31496062992125984"/>
  <pageSetup paperSize="9" orientation="landscape" r:id="rId1"/>
  <headerFooter alignWithMargins="0"/>
  <ignoredErrors>
    <ignoredError sqref="B23 B25 B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B89"/>
  <sheetViews>
    <sheetView zoomScale="85" zoomScaleNormal="85" workbookViewId="0">
      <pane xSplit="25" ySplit="4" topLeftCell="AX5" activePane="bottomRight" state="frozen"/>
      <selection pane="topRight" activeCell="V1" sqref="V1"/>
      <selection pane="bottomLeft" activeCell="A5" sqref="A5"/>
      <selection pane="bottomRight" activeCell="BJ1" sqref="BJ1"/>
    </sheetView>
  </sheetViews>
  <sheetFormatPr defaultColWidth="9" defaultRowHeight="14.25"/>
  <cols>
    <col min="1" max="1" width="1.5" style="406" customWidth="1"/>
    <col min="2" max="21" width="1.625" style="407" hidden="1" customWidth="1"/>
    <col min="22" max="22" width="1.5" style="443" customWidth="1"/>
    <col min="23" max="23" width="1.625" style="443" customWidth="1"/>
    <col min="24" max="24" width="29.5" style="1" customWidth="1"/>
    <col min="25" max="25" width="11.875" style="443" customWidth="1"/>
    <col min="26" max="26" width="9.375" style="443" hidden="1" customWidth="1"/>
    <col min="27" max="57" width="9.375" style="407" customWidth="1"/>
    <col min="58" max="58" width="9.375" style="406" customWidth="1"/>
    <col min="59" max="59" width="10.5" style="407" customWidth="1"/>
    <col min="60" max="60" width="7.875" style="407" bestFit="1" customWidth="1"/>
    <col min="61" max="61" width="12.25" style="407" bestFit="1" customWidth="1"/>
    <col min="62" max="62" width="7.5" style="407" customWidth="1"/>
    <col min="63" max="67" width="9" style="407"/>
    <col min="68" max="79" width="13.75" style="407" bestFit="1" customWidth="1"/>
    <col min="80" max="80" width="13.375" style="407" bestFit="1" customWidth="1"/>
    <col min="81" max="16384" width="9" style="407"/>
  </cols>
  <sheetData>
    <row r="1" spans="1:62" s="1" customFormat="1" ht="53.25" customHeight="1">
      <c r="W1" s="892" t="s">
        <v>366</v>
      </c>
      <c r="X1" s="892"/>
      <c r="Y1" s="401"/>
      <c r="Z1" s="401"/>
      <c r="BF1" s="80"/>
    </row>
    <row r="2" spans="1:62" s="1" customFormat="1">
      <c r="A2" s="80"/>
      <c r="V2" s="401"/>
      <c r="W2" s="634" t="str">
        <f>'0.Contents'!C2</f>
        <v>＜速報値＞</v>
      </c>
      <c r="Y2" s="401"/>
      <c r="Z2" s="401"/>
      <c r="BF2" s="80"/>
    </row>
    <row r="3" spans="1:62" s="1" customFormat="1" ht="18.75" customHeight="1" thickBot="1">
      <c r="A3" s="80"/>
      <c r="W3" s="402" t="s">
        <v>173</v>
      </c>
      <c r="Y3" s="401"/>
      <c r="Z3" s="401"/>
      <c r="AM3" s="403"/>
      <c r="AN3" s="403"/>
      <c r="AP3" s="404"/>
      <c r="AQ3" s="404"/>
      <c r="AR3" s="403"/>
      <c r="AT3" s="403"/>
      <c r="AW3" s="403"/>
      <c r="AX3" s="403"/>
      <c r="AY3" s="403"/>
      <c r="AZ3" s="403"/>
      <c r="BA3" s="403"/>
      <c r="BB3" s="403"/>
      <c r="BC3" s="403"/>
      <c r="BD3" s="403"/>
      <c r="BE3" s="403"/>
      <c r="BF3" s="626"/>
      <c r="BG3" s="403"/>
      <c r="BH3" s="403"/>
      <c r="BI3" s="403"/>
      <c r="BJ3" s="403"/>
    </row>
    <row r="4" spans="1:62" s="1" customFormat="1" ht="28.5" customHeight="1">
      <c r="A4" s="80"/>
      <c r="W4" s="830" t="s">
        <v>68</v>
      </c>
      <c r="X4" s="831"/>
      <c r="Y4" s="832" t="s">
        <v>0</v>
      </c>
      <c r="Z4" s="405"/>
      <c r="AA4" s="177">
        <v>1990</v>
      </c>
      <c r="AB4" s="177">
        <v>1991</v>
      </c>
      <c r="AC4" s="177">
        <v>1992</v>
      </c>
      <c r="AD4" s="177">
        <v>1993</v>
      </c>
      <c r="AE4" s="177">
        <v>1994</v>
      </c>
      <c r="AF4" s="177">
        <v>1995</v>
      </c>
      <c r="AG4" s="177">
        <v>1996</v>
      </c>
      <c r="AH4" s="177">
        <v>1997</v>
      </c>
      <c r="AI4" s="177">
        <v>1998</v>
      </c>
      <c r="AJ4" s="178">
        <v>1999</v>
      </c>
      <c r="AK4" s="178">
        <v>2000</v>
      </c>
      <c r="AL4" s="177">
        <v>2001</v>
      </c>
      <c r="AM4" s="178">
        <v>2002</v>
      </c>
      <c r="AN4" s="178">
        <v>2003</v>
      </c>
      <c r="AO4" s="177">
        <v>2004</v>
      </c>
      <c r="AP4" s="178">
        <v>2005</v>
      </c>
      <c r="AQ4" s="178">
        <v>2006</v>
      </c>
      <c r="AR4" s="177">
        <v>2007</v>
      </c>
      <c r="AS4" s="178">
        <v>2008</v>
      </c>
      <c r="AT4" s="178">
        <v>2009</v>
      </c>
      <c r="AU4" s="177">
        <v>2010</v>
      </c>
      <c r="AV4" s="178">
        <v>2011</v>
      </c>
      <c r="AW4" s="178">
        <v>2012</v>
      </c>
      <c r="AX4" s="177">
        <v>2013</v>
      </c>
      <c r="AY4" s="178">
        <v>2014</v>
      </c>
      <c r="AZ4" s="178">
        <v>2015</v>
      </c>
      <c r="BA4" s="177">
        <v>2016</v>
      </c>
      <c r="BB4" s="178">
        <v>2017</v>
      </c>
      <c r="BC4" s="178">
        <v>2018</v>
      </c>
      <c r="BD4" s="177">
        <v>2019</v>
      </c>
      <c r="BE4" s="836" t="s">
        <v>386</v>
      </c>
      <c r="BF4" s="614"/>
      <c r="BG4" s="2"/>
      <c r="BH4" s="2"/>
      <c r="BI4" s="2"/>
      <c r="BJ4" s="2"/>
    </row>
    <row r="5" spans="1:62" ht="34.5" customHeight="1">
      <c r="W5" s="409" t="s">
        <v>117</v>
      </c>
      <c r="X5" s="410"/>
      <c r="Y5" s="411">
        <v>1</v>
      </c>
      <c r="Z5" s="412"/>
      <c r="AA5" s="673">
        <f t="shared" ref="AA5:AR5" si="0">SUM(AA6:AA7)</f>
        <v>1163.5434033167937</v>
      </c>
      <c r="AB5" s="673">
        <f t="shared" si="0"/>
        <v>1175.0338010044143</v>
      </c>
      <c r="AC5" s="673">
        <f t="shared" si="0"/>
        <v>1184.5047630996601</v>
      </c>
      <c r="AD5" s="673">
        <f t="shared" si="0"/>
        <v>1177.2190014844155</v>
      </c>
      <c r="AE5" s="673">
        <f t="shared" si="0"/>
        <v>1232.1215147655037</v>
      </c>
      <c r="AF5" s="673">
        <f t="shared" si="0"/>
        <v>1244.3758442817145</v>
      </c>
      <c r="AG5" s="673">
        <f t="shared" si="0"/>
        <v>1256.3167093227889</v>
      </c>
      <c r="AH5" s="673">
        <f t="shared" si="0"/>
        <v>1249.4048209720424</v>
      </c>
      <c r="AI5" s="673">
        <f t="shared" si="0"/>
        <v>1209.226199694951</v>
      </c>
      <c r="AJ5" s="673">
        <f t="shared" si="0"/>
        <v>1245.8399086532545</v>
      </c>
      <c r="AK5" s="673">
        <f t="shared" si="0"/>
        <v>1268.6728201695089</v>
      </c>
      <c r="AL5" s="673">
        <f t="shared" si="0"/>
        <v>1253.6155218463659</v>
      </c>
      <c r="AM5" s="673">
        <f t="shared" si="0"/>
        <v>1282.714414392256</v>
      </c>
      <c r="AN5" s="673">
        <f t="shared" si="0"/>
        <v>1290.9148061419608</v>
      </c>
      <c r="AO5" s="673">
        <f t="shared" si="0"/>
        <v>1286.2157445368985</v>
      </c>
      <c r="AP5" s="673">
        <f t="shared" si="0"/>
        <v>1293.6231200367552</v>
      </c>
      <c r="AQ5" s="673">
        <f t="shared" si="0"/>
        <v>1270.5471283932152</v>
      </c>
      <c r="AR5" s="673">
        <f t="shared" si="0"/>
        <v>1306.1652257181797</v>
      </c>
      <c r="AS5" s="673">
        <f>SUM(AS6:AS7)</f>
        <v>1235.0640522610067</v>
      </c>
      <c r="AT5" s="673">
        <f t="shared" ref="AT5:AZ5" si="1">SUM(AT6:AT7)</f>
        <v>1165.7464567108659</v>
      </c>
      <c r="AU5" s="673">
        <f t="shared" si="1"/>
        <v>1217.2781655317083</v>
      </c>
      <c r="AV5" s="673">
        <f t="shared" si="1"/>
        <v>1267.2395181501834</v>
      </c>
      <c r="AW5" s="673">
        <f t="shared" si="1"/>
        <v>1308.3054499834802</v>
      </c>
      <c r="AX5" s="673">
        <f t="shared" si="1"/>
        <v>1317.6452880033949</v>
      </c>
      <c r="AY5" s="673">
        <f t="shared" si="1"/>
        <v>1265.9581904357337</v>
      </c>
      <c r="AZ5" s="673">
        <f t="shared" si="1"/>
        <v>1225.6073013191562</v>
      </c>
      <c r="BA5" s="674">
        <f>SUM(BA6:BA7)</f>
        <v>1205.8878968221254</v>
      </c>
      <c r="BB5" s="673">
        <f t="shared" ref="BB5" si="2">SUM(BB6:BB7)</f>
        <v>1190.2997188029158</v>
      </c>
      <c r="BC5" s="674">
        <f t="shared" ref="BC5" si="3">SUM(BC6:BC7)</f>
        <v>1145.5484565097067</v>
      </c>
      <c r="BD5" s="674">
        <f t="shared" ref="BD5:BE5" si="4">SUM(BD6:BD7)</f>
        <v>1107.7796475931266</v>
      </c>
      <c r="BE5" s="698">
        <f t="shared" si="4"/>
        <v>1044.0475443591322</v>
      </c>
      <c r="BF5" s="625"/>
      <c r="BG5" s="2"/>
      <c r="BH5" s="2"/>
      <c r="BI5" s="2"/>
      <c r="BJ5" s="4"/>
    </row>
    <row r="6" spans="1:62" ht="34.5" customHeight="1">
      <c r="W6" s="415"/>
      <c r="X6" s="416" t="s">
        <v>45</v>
      </c>
      <c r="Y6" s="411">
        <v>1</v>
      </c>
      <c r="Z6" s="417"/>
      <c r="AA6" s="673">
        <v>1067.5716801085</v>
      </c>
      <c r="AB6" s="673">
        <v>1077.836074957436</v>
      </c>
      <c r="AC6" s="673">
        <v>1085.8221219052446</v>
      </c>
      <c r="AD6" s="673">
        <v>1081.0016257430202</v>
      </c>
      <c r="AE6" s="673">
        <v>1130.8456022770431</v>
      </c>
      <c r="AF6" s="673">
        <v>1142.0420610701253</v>
      </c>
      <c r="AG6" s="673">
        <v>1152.7946075477321</v>
      </c>
      <c r="AH6" s="673">
        <v>1146.9570057227174</v>
      </c>
      <c r="AI6" s="673">
        <v>1113.1485420953049</v>
      </c>
      <c r="AJ6" s="673">
        <v>1149.4786834938736</v>
      </c>
      <c r="AK6" s="673">
        <v>1170.3001609849173</v>
      </c>
      <c r="AL6" s="673">
        <v>1157.360140835646</v>
      </c>
      <c r="AM6" s="673">
        <v>1188.9908054189971</v>
      </c>
      <c r="AN6" s="673">
        <v>1197.2982133972207</v>
      </c>
      <c r="AO6" s="673">
        <v>1193.4424110291957</v>
      </c>
      <c r="AP6" s="673">
        <v>1200.5210723981913</v>
      </c>
      <c r="AQ6" s="673">
        <v>1178.7176815800869</v>
      </c>
      <c r="AR6" s="673">
        <v>1214.4893158623697</v>
      </c>
      <c r="AS6" s="673">
        <v>1147.0211880210277</v>
      </c>
      <c r="AT6" s="673">
        <v>1087.1315649887183</v>
      </c>
      <c r="AU6" s="673">
        <v>1137.0296587623225</v>
      </c>
      <c r="AV6" s="673">
        <v>1187.9850775239856</v>
      </c>
      <c r="AW6" s="673">
        <v>1227.3154456416423</v>
      </c>
      <c r="AX6" s="673">
        <v>1235.3901217600999</v>
      </c>
      <c r="AY6" s="673">
        <v>1185.1361197476988</v>
      </c>
      <c r="AZ6" s="673">
        <v>1145.9126108645389</v>
      </c>
      <c r="BA6" s="674">
        <v>1126.4728901469723</v>
      </c>
      <c r="BB6" s="673">
        <v>1110.0698192388677</v>
      </c>
      <c r="BC6" s="674">
        <v>1065.3305373976523</v>
      </c>
      <c r="BD6" s="674">
        <v>1028.9286324437237</v>
      </c>
      <c r="BE6" s="698">
        <v>967.43612785686639</v>
      </c>
      <c r="BF6" s="625"/>
      <c r="BG6" s="2"/>
      <c r="BH6" s="2"/>
      <c r="BI6" s="2"/>
      <c r="BJ6" s="4"/>
    </row>
    <row r="7" spans="1:62" ht="34.5" customHeight="1">
      <c r="W7" s="418"/>
      <c r="X7" s="887" t="s">
        <v>432</v>
      </c>
      <c r="Y7" s="411">
        <v>1</v>
      </c>
      <c r="Z7" s="412"/>
      <c r="AA7" s="413">
        <v>95.971723208293696</v>
      </c>
      <c r="AB7" s="413">
        <v>97.197726046978246</v>
      </c>
      <c r="AC7" s="413">
        <v>98.682641194415424</v>
      </c>
      <c r="AD7" s="413">
        <v>96.217375741395202</v>
      </c>
      <c r="AE7" s="413">
        <v>101.27591248846058</v>
      </c>
      <c r="AF7" s="413">
        <v>102.33378321158918</v>
      </c>
      <c r="AG7" s="413">
        <v>103.52210177505695</v>
      </c>
      <c r="AH7" s="413">
        <v>102.44781524932505</v>
      </c>
      <c r="AI7" s="413">
        <v>96.077657599645946</v>
      </c>
      <c r="AJ7" s="413">
        <v>96.361225159380794</v>
      </c>
      <c r="AK7" s="413">
        <v>98.372659184591512</v>
      </c>
      <c r="AL7" s="413">
        <v>96.255381010719816</v>
      </c>
      <c r="AM7" s="413">
        <v>93.723608973258905</v>
      </c>
      <c r="AN7" s="413">
        <v>93.616592744740046</v>
      </c>
      <c r="AO7" s="413">
        <v>92.773333507702716</v>
      </c>
      <c r="AP7" s="413">
        <v>93.102047638563818</v>
      </c>
      <c r="AQ7" s="413">
        <v>91.829446813128186</v>
      </c>
      <c r="AR7" s="413">
        <v>91.675909855809948</v>
      </c>
      <c r="AS7" s="413">
        <v>88.042864239979082</v>
      </c>
      <c r="AT7" s="413">
        <v>78.61489172214749</v>
      </c>
      <c r="AU7" s="413">
        <v>80.248506769385799</v>
      </c>
      <c r="AV7" s="413">
        <v>79.254440626197692</v>
      </c>
      <c r="AW7" s="413">
        <v>80.990004341837803</v>
      </c>
      <c r="AX7" s="413">
        <v>82.255166243295065</v>
      </c>
      <c r="AY7" s="413">
        <v>80.822070688035055</v>
      </c>
      <c r="AZ7" s="413">
        <v>79.694690454617415</v>
      </c>
      <c r="BA7" s="572">
        <v>79.415006675153194</v>
      </c>
      <c r="BB7" s="413">
        <v>80.229899564047997</v>
      </c>
      <c r="BC7" s="572">
        <v>80.217919112054446</v>
      </c>
      <c r="BD7" s="572">
        <v>78.851015149402926</v>
      </c>
      <c r="BE7" s="414">
        <v>76.611416502265854</v>
      </c>
      <c r="BF7" s="625"/>
      <c r="BG7" s="2"/>
      <c r="BH7" s="2"/>
      <c r="BI7" s="2"/>
      <c r="BJ7" s="4"/>
    </row>
    <row r="8" spans="1:62" ht="33.75" customHeight="1">
      <c r="W8" s="419" t="s">
        <v>174</v>
      </c>
      <c r="X8" s="410"/>
      <c r="Y8" s="411">
        <v>25</v>
      </c>
      <c r="Z8" s="420"/>
      <c r="AA8" s="413">
        <v>43.787895158034608</v>
      </c>
      <c r="AB8" s="413">
        <v>43.029209615652142</v>
      </c>
      <c r="AC8" s="413">
        <v>43.415592825138312</v>
      </c>
      <c r="AD8" s="413">
        <v>42.524441719565672</v>
      </c>
      <c r="AE8" s="413">
        <v>42.467961814584918</v>
      </c>
      <c r="AF8" s="413">
        <v>41.433844538749632</v>
      </c>
      <c r="AG8" s="413">
        <v>40.254129649577685</v>
      </c>
      <c r="AH8" s="413">
        <v>39.89381037386331</v>
      </c>
      <c r="AI8" s="413">
        <v>38.268202951189522</v>
      </c>
      <c r="AJ8" s="413">
        <v>37.980244753132531</v>
      </c>
      <c r="AK8" s="413">
        <v>37.445743396314775</v>
      </c>
      <c r="AL8" s="413">
        <v>36.372169525201592</v>
      </c>
      <c r="AM8" s="413">
        <v>35.657081584148543</v>
      </c>
      <c r="AN8" s="413">
        <v>34.853094088649755</v>
      </c>
      <c r="AO8" s="413">
        <v>34.585620713961603</v>
      </c>
      <c r="AP8" s="413">
        <v>34.646177021761218</v>
      </c>
      <c r="AQ8" s="413">
        <v>34.152392673379978</v>
      </c>
      <c r="AR8" s="413">
        <v>33.597245038375895</v>
      </c>
      <c r="AS8" s="413">
        <v>32.862723271612502</v>
      </c>
      <c r="AT8" s="413">
        <v>32.368525196915463</v>
      </c>
      <c r="AU8" s="413">
        <v>31.935609098768676</v>
      </c>
      <c r="AV8" s="413">
        <v>30.732403434275628</v>
      </c>
      <c r="AW8" s="413">
        <v>30.087643584023056</v>
      </c>
      <c r="AX8" s="413">
        <v>30.039713876441521</v>
      </c>
      <c r="AY8" s="413">
        <v>29.541877303231622</v>
      </c>
      <c r="AZ8" s="413">
        <v>29.199105928166549</v>
      </c>
      <c r="BA8" s="572">
        <v>29.148853498344238</v>
      </c>
      <c r="BB8" s="413">
        <v>28.925182666397603</v>
      </c>
      <c r="BC8" s="572">
        <v>28.566239728776679</v>
      </c>
      <c r="BD8" s="572">
        <v>28.38103066433365</v>
      </c>
      <c r="BE8" s="414">
        <v>28.241352747143022</v>
      </c>
      <c r="BF8" s="625"/>
      <c r="BG8" s="2"/>
      <c r="BH8" s="2"/>
      <c r="BI8" s="2"/>
      <c r="BJ8" s="4"/>
    </row>
    <row r="9" spans="1:62" ht="33.75" customHeight="1">
      <c r="W9" s="419" t="s">
        <v>118</v>
      </c>
      <c r="X9" s="410"/>
      <c r="Y9" s="411">
        <v>298</v>
      </c>
      <c r="Z9" s="420"/>
      <c r="AA9" s="413">
        <v>31.822594742300737</v>
      </c>
      <c r="AB9" s="413">
        <v>31.529058439152511</v>
      </c>
      <c r="AC9" s="413">
        <v>31.699599169103646</v>
      </c>
      <c r="AD9" s="413">
        <v>31.56562429501659</v>
      </c>
      <c r="AE9" s="413">
        <v>32.821118616537674</v>
      </c>
      <c r="AF9" s="413">
        <v>33.130109664805339</v>
      </c>
      <c r="AG9" s="413">
        <v>34.263522987407072</v>
      </c>
      <c r="AH9" s="413">
        <v>35.068976489301086</v>
      </c>
      <c r="AI9" s="413">
        <v>33.486310695144397</v>
      </c>
      <c r="AJ9" s="413">
        <v>27.342220371665146</v>
      </c>
      <c r="AK9" s="413">
        <v>29.858026344921296</v>
      </c>
      <c r="AL9" s="413">
        <v>26.238825754584017</v>
      </c>
      <c r="AM9" s="413">
        <v>25.665283815314567</v>
      </c>
      <c r="AN9" s="413">
        <v>25.512151803553884</v>
      </c>
      <c r="AO9" s="413">
        <v>25.341023394046523</v>
      </c>
      <c r="AP9" s="413">
        <v>24.960100720308077</v>
      </c>
      <c r="AQ9" s="413">
        <v>24.833388056838665</v>
      </c>
      <c r="AR9" s="413">
        <v>24.201716366612747</v>
      </c>
      <c r="AS9" s="413">
        <v>23.375212212087561</v>
      </c>
      <c r="AT9" s="413">
        <v>22.733742511544321</v>
      </c>
      <c r="AU9" s="413">
        <v>22.164993349063305</v>
      </c>
      <c r="AV9" s="413">
        <v>21.740626085973592</v>
      </c>
      <c r="AW9" s="413">
        <v>21.397579346076121</v>
      </c>
      <c r="AX9" s="413">
        <v>21.401752844463715</v>
      </c>
      <c r="AY9" s="413">
        <v>20.988081506468731</v>
      </c>
      <c r="AZ9" s="413">
        <v>20.682179139980683</v>
      </c>
      <c r="BA9" s="572">
        <v>20.175336133843871</v>
      </c>
      <c r="BB9" s="413">
        <v>20.417581407109896</v>
      </c>
      <c r="BC9" s="572">
        <v>19.995156283191303</v>
      </c>
      <c r="BD9" s="572">
        <v>19.679702873905619</v>
      </c>
      <c r="BE9" s="414">
        <v>19.337863386040887</v>
      </c>
      <c r="BF9" s="625"/>
      <c r="BG9" s="2"/>
      <c r="BH9" s="2"/>
      <c r="BI9" s="2"/>
      <c r="BJ9" s="4"/>
    </row>
    <row r="10" spans="1:62" ht="33.75" customHeight="1">
      <c r="W10" s="421" t="s">
        <v>46</v>
      </c>
      <c r="X10" s="422"/>
      <c r="Y10" s="411"/>
      <c r="Z10" s="423"/>
      <c r="AA10" s="413">
        <f>SUM(AA11:AA14)</f>
        <v>35.35428892405767</v>
      </c>
      <c r="AB10" s="413">
        <f t="shared" ref="AB10:AZ10" si="5">SUM(AB11:AB14)</f>
        <v>39.095187235868003</v>
      </c>
      <c r="AC10" s="413">
        <f t="shared" si="5"/>
        <v>41.052951673445413</v>
      </c>
      <c r="AD10" s="413">
        <f t="shared" si="5"/>
        <v>44.81726828027201</v>
      </c>
      <c r="AE10" s="413">
        <f t="shared" si="5"/>
        <v>49.591149707530576</v>
      </c>
      <c r="AF10" s="413">
        <f t="shared" si="5"/>
        <v>59.538434128393824</v>
      </c>
      <c r="AG10" s="413">
        <f t="shared" si="5"/>
        <v>60.134012559752129</v>
      </c>
      <c r="AH10" s="413">
        <f t="shared" si="5"/>
        <v>59.15944185523206</v>
      </c>
      <c r="AI10" s="413">
        <f t="shared" si="5"/>
        <v>53.769890420675758</v>
      </c>
      <c r="AJ10" s="413">
        <f t="shared" si="5"/>
        <v>47.005324664906162</v>
      </c>
      <c r="AK10" s="413">
        <f t="shared" si="5"/>
        <v>42.05797026489256</v>
      </c>
      <c r="AL10" s="413">
        <f t="shared" si="5"/>
        <v>35.714991008672783</v>
      </c>
      <c r="AM10" s="413">
        <f t="shared" si="5"/>
        <v>31.55471219011477</v>
      </c>
      <c r="AN10" s="413">
        <f t="shared" si="5"/>
        <v>30.918302532558236</v>
      </c>
      <c r="AO10" s="413">
        <f t="shared" si="5"/>
        <v>27.396521368548608</v>
      </c>
      <c r="AP10" s="413">
        <f t="shared" si="5"/>
        <v>27.920157290433639</v>
      </c>
      <c r="AQ10" s="413">
        <f t="shared" si="5"/>
        <v>30.247918544087138</v>
      </c>
      <c r="AR10" s="413">
        <f t="shared" si="5"/>
        <v>30.941298392029545</v>
      </c>
      <c r="AS10" s="413">
        <f t="shared" si="5"/>
        <v>30.688718930134016</v>
      </c>
      <c r="AT10" s="413">
        <f t="shared" si="5"/>
        <v>28.77394283583547</v>
      </c>
      <c r="AU10" s="413">
        <f t="shared" si="5"/>
        <v>31.523818704757016</v>
      </c>
      <c r="AV10" s="413">
        <f t="shared" si="5"/>
        <v>33.906515402460563</v>
      </c>
      <c r="AW10" s="413">
        <f t="shared" si="5"/>
        <v>36.540709809415226</v>
      </c>
      <c r="AX10" s="413">
        <f t="shared" si="5"/>
        <v>39.099475820845903</v>
      </c>
      <c r="AY10" s="413">
        <f t="shared" si="5"/>
        <v>42.325536109769011</v>
      </c>
      <c r="AZ10" s="413">
        <f t="shared" si="5"/>
        <v>45.234794415689386</v>
      </c>
      <c r="BA10" s="572">
        <f>SUM(BA11:BA14)</f>
        <v>48.809995729960171</v>
      </c>
      <c r="BB10" s="413">
        <f t="shared" ref="BB10" si="6">SUM(BB11:BB14)</f>
        <v>50.990338823874026</v>
      </c>
      <c r="BC10" s="572">
        <f t="shared" ref="BC10" si="7">SUM(BC11:BC14)</f>
        <v>52.868304530298794</v>
      </c>
      <c r="BD10" s="572">
        <f t="shared" ref="BD10:BE10" si="8">SUM(BD11:BD14)</f>
        <v>55.417819540592326</v>
      </c>
      <c r="BE10" s="414">
        <f t="shared" si="8"/>
        <v>57.730905173785771</v>
      </c>
      <c r="BF10" s="625"/>
      <c r="BG10" s="2"/>
      <c r="BH10" s="2"/>
      <c r="BI10" s="2"/>
      <c r="BJ10" s="4"/>
    </row>
    <row r="11" spans="1:62" ht="28.5">
      <c r="W11" s="424"/>
      <c r="X11" s="746" t="s">
        <v>175</v>
      </c>
      <c r="Y11" s="426" t="s">
        <v>179</v>
      </c>
      <c r="Z11" s="412"/>
      <c r="AA11" s="413">
        <v>15.9323098610065</v>
      </c>
      <c r="AB11" s="413">
        <v>17.349612944863189</v>
      </c>
      <c r="AC11" s="413">
        <v>17.76722403564693</v>
      </c>
      <c r="AD11" s="413">
        <v>18.129020880760109</v>
      </c>
      <c r="AE11" s="413">
        <v>21.051642422646868</v>
      </c>
      <c r="AF11" s="413">
        <v>25.212861709953678</v>
      </c>
      <c r="AG11" s="413">
        <v>24.59776625454197</v>
      </c>
      <c r="AH11" s="413">
        <v>24.436427165488222</v>
      </c>
      <c r="AI11" s="413">
        <v>23.741693108649976</v>
      </c>
      <c r="AJ11" s="413">
        <v>24.367379513984272</v>
      </c>
      <c r="AK11" s="413">
        <v>22.850632667610842</v>
      </c>
      <c r="AL11" s="413">
        <v>19.460877691057259</v>
      </c>
      <c r="AM11" s="413">
        <v>16.234175578863827</v>
      </c>
      <c r="AN11" s="413">
        <v>16.22734967087726</v>
      </c>
      <c r="AO11" s="413">
        <v>12.421069316497746</v>
      </c>
      <c r="AP11" s="413">
        <v>12.783616215413574</v>
      </c>
      <c r="AQ11" s="413">
        <v>14.631319079641356</v>
      </c>
      <c r="AR11" s="413">
        <v>16.715612293123652</v>
      </c>
      <c r="AS11" s="413">
        <v>19.299398761020583</v>
      </c>
      <c r="AT11" s="413">
        <v>20.942663124848035</v>
      </c>
      <c r="AU11" s="413">
        <v>23.326508855625832</v>
      </c>
      <c r="AV11" s="413">
        <v>26.118677297845927</v>
      </c>
      <c r="AW11" s="413">
        <v>29.376667488174213</v>
      </c>
      <c r="AX11" s="413">
        <v>32.120718579621801</v>
      </c>
      <c r="AY11" s="413">
        <v>35.801146663164403</v>
      </c>
      <c r="AZ11" s="413">
        <v>39.280553336551215</v>
      </c>
      <c r="BA11" s="572">
        <v>42.641965858942172</v>
      </c>
      <c r="BB11" s="413">
        <v>44.954222074429055</v>
      </c>
      <c r="BC11" s="572">
        <v>47.043413844705789</v>
      </c>
      <c r="BD11" s="572">
        <v>49.732716205918337</v>
      </c>
      <c r="BE11" s="414">
        <v>51.939227813538196</v>
      </c>
      <c r="BF11" s="625"/>
      <c r="BG11" s="2"/>
      <c r="BH11" s="2"/>
      <c r="BI11" s="2"/>
      <c r="BJ11" s="4"/>
    </row>
    <row r="12" spans="1:62" ht="34.5" customHeight="1">
      <c r="W12" s="424"/>
      <c r="X12" s="746" t="s">
        <v>176</v>
      </c>
      <c r="Y12" s="426" t="s">
        <v>177</v>
      </c>
      <c r="Z12" s="412"/>
      <c r="AA12" s="413">
        <v>6.5392993330603124</v>
      </c>
      <c r="AB12" s="413">
        <v>7.5069220881606293</v>
      </c>
      <c r="AC12" s="413">
        <v>7.6172931076973525</v>
      </c>
      <c r="AD12" s="413">
        <v>10.942797023893531</v>
      </c>
      <c r="AE12" s="413">
        <v>13.443461837094947</v>
      </c>
      <c r="AF12" s="413">
        <v>17.676953625043755</v>
      </c>
      <c r="AG12" s="413">
        <v>18.321504409685684</v>
      </c>
      <c r="AH12" s="413">
        <v>20.041414860962643</v>
      </c>
      <c r="AI12" s="413">
        <v>16.615961396138431</v>
      </c>
      <c r="AJ12" s="413">
        <v>13.146059289846729</v>
      </c>
      <c r="AK12" s="413">
        <v>11.890206050447885</v>
      </c>
      <c r="AL12" s="413">
        <v>9.8932836271260101</v>
      </c>
      <c r="AM12" s="413">
        <v>9.2135729790821568</v>
      </c>
      <c r="AN12" s="413">
        <v>8.8685457684294118</v>
      </c>
      <c r="AO12" s="413">
        <v>9.2307113837214185</v>
      </c>
      <c r="AP12" s="413">
        <v>8.6374369281878121</v>
      </c>
      <c r="AQ12" s="413">
        <v>9.0128976406620911</v>
      </c>
      <c r="AR12" s="413">
        <v>7.9308465107277391</v>
      </c>
      <c r="AS12" s="413">
        <v>5.7573805284157267</v>
      </c>
      <c r="AT12" s="413">
        <v>4.0573733784539989</v>
      </c>
      <c r="AU12" s="413">
        <v>4.2594326052948741</v>
      </c>
      <c r="AV12" s="413">
        <v>3.7653151763263932</v>
      </c>
      <c r="AW12" s="413">
        <v>3.444917372575858</v>
      </c>
      <c r="AX12" s="413">
        <v>3.286269080905889</v>
      </c>
      <c r="AY12" s="413">
        <v>3.3626630521651188</v>
      </c>
      <c r="AZ12" s="413">
        <v>3.3081046771154901</v>
      </c>
      <c r="BA12" s="572">
        <v>3.3753293478526532</v>
      </c>
      <c r="BB12" s="413">
        <v>3.5155875828049723</v>
      </c>
      <c r="BC12" s="572">
        <v>3.4874489205307491</v>
      </c>
      <c r="BD12" s="572">
        <v>3.4226018595979957</v>
      </c>
      <c r="BE12" s="414">
        <v>3.474537136109221</v>
      </c>
      <c r="BF12" s="625"/>
      <c r="BG12" s="2"/>
      <c r="BH12" s="2"/>
      <c r="BI12" s="2"/>
      <c r="BJ12" s="4"/>
    </row>
    <row r="13" spans="1:62" ht="34.5" customHeight="1">
      <c r="W13" s="424"/>
      <c r="X13" s="427" t="s">
        <v>119</v>
      </c>
      <c r="Y13" s="411">
        <v>22800</v>
      </c>
      <c r="Z13" s="412"/>
      <c r="AA13" s="413">
        <v>12.850069876123966</v>
      </c>
      <c r="AB13" s="413">
        <v>14.206042348977288</v>
      </c>
      <c r="AC13" s="413">
        <v>15.635824676234234</v>
      </c>
      <c r="AD13" s="413">
        <v>15.701970570462503</v>
      </c>
      <c r="AE13" s="413">
        <v>15.019955788766001</v>
      </c>
      <c r="AF13" s="413">
        <v>16.447524694550538</v>
      </c>
      <c r="AG13" s="413">
        <v>17.022187764473411</v>
      </c>
      <c r="AH13" s="413">
        <v>14.510540478356033</v>
      </c>
      <c r="AI13" s="413">
        <v>13.224101247799888</v>
      </c>
      <c r="AJ13" s="413">
        <v>9.1766166900014632</v>
      </c>
      <c r="AK13" s="413">
        <v>7.0313589307549007</v>
      </c>
      <c r="AL13" s="413">
        <v>6.0660167800018465</v>
      </c>
      <c r="AM13" s="413">
        <v>5.7354807991064209</v>
      </c>
      <c r="AN13" s="413">
        <v>5.4063108216924833</v>
      </c>
      <c r="AO13" s="413">
        <v>5.2587023289238077</v>
      </c>
      <c r="AP13" s="413">
        <v>5.0273514352714539</v>
      </c>
      <c r="AQ13" s="413">
        <v>5.2023880798331499</v>
      </c>
      <c r="AR13" s="413">
        <v>4.708042131894544</v>
      </c>
      <c r="AS13" s="413">
        <v>4.1508999868307095</v>
      </c>
      <c r="AT13" s="413">
        <v>2.4197509350141626</v>
      </c>
      <c r="AU13" s="413">
        <v>2.3981357722873771</v>
      </c>
      <c r="AV13" s="413">
        <v>2.222142959381602</v>
      </c>
      <c r="AW13" s="413">
        <v>2.2072726992822638</v>
      </c>
      <c r="AX13" s="413">
        <v>2.0752507946442691</v>
      </c>
      <c r="AY13" s="413">
        <v>2.0388590558698669</v>
      </c>
      <c r="AZ13" s="413">
        <v>2.0751053198261808</v>
      </c>
      <c r="BA13" s="572">
        <v>2.1582652390468082</v>
      </c>
      <c r="BB13" s="413">
        <v>2.0707538690302223</v>
      </c>
      <c r="BC13" s="572">
        <v>2.0549448652505751</v>
      </c>
      <c r="BD13" s="572">
        <v>2.0010287951396291</v>
      </c>
      <c r="BE13" s="414">
        <v>2.0283146558619358</v>
      </c>
      <c r="BF13" s="625"/>
      <c r="BG13" s="2"/>
      <c r="BH13" s="2"/>
      <c r="BI13" s="2"/>
      <c r="BJ13" s="4"/>
    </row>
    <row r="14" spans="1:62" ht="34.5" customHeight="1" thickBot="1">
      <c r="W14" s="428"/>
      <c r="X14" s="429" t="s">
        <v>120</v>
      </c>
      <c r="Y14" s="411">
        <v>17200</v>
      </c>
      <c r="Z14" s="430"/>
      <c r="AA14" s="431">
        <v>3.260985386689496E-2</v>
      </c>
      <c r="AB14" s="431">
        <v>3.260985386689496E-2</v>
      </c>
      <c r="AC14" s="431">
        <v>3.260985386689496E-2</v>
      </c>
      <c r="AD14" s="431">
        <v>4.3479805155859939E-2</v>
      </c>
      <c r="AE14" s="431">
        <v>7.6089659022754899E-2</v>
      </c>
      <c r="AF14" s="431">
        <v>0.20109409884585214</v>
      </c>
      <c r="AG14" s="431">
        <v>0.19255413105106323</v>
      </c>
      <c r="AH14" s="431">
        <v>0.17105935042516235</v>
      </c>
      <c r="AI14" s="431">
        <v>0.18813466808746665</v>
      </c>
      <c r="AJ14" s="431">
        <v>0.3152691710736984</v>
      </c>
      <c r="AK14" s="431">
        <v>0.28577261607893389</v>
      </c>
      <c r="AL14" s="431">
        <v>0.29481291048766206</v>
      </c>
      <c r="AM14" s="431">
        <v>0.37148283306236585</v>
      </c>
      <c r="AN14" s="431">
        <v>0.4160962715590813</v>
      </c>
      <c r="AO14" s="431">
        <v>0.48603833940564012</v>
      </c>
      <c r="AP14" s="432">
        <v>1.4717527115608</v>
      </c>
      <c r="AQ14" s="432">
        <v>1.4013137439505405</v>
      </c>
      <c r="AR14" s="432">
        <v>1.58679745628361</v>
      </c>
      <c r="AS14" s="432">
        <v>1.481039653866997</v>
      </c>
      <c r="AT14" s="432">
        <v>1.3541553975192695</v>
      </c>
      <c r="AU14" s="432">
        <v>1.5397414715489333</v>
      </c>
      <c r="AV14" s="432">
        <v>1.80037996890664</v>
      </c>
      <c r="AW14" s="432">
        <v>1.5118522493828876</v>
      </c>
      <c r="AX14" s="432">
        <v>1.6172373656739449</v>
      </c>
      <c r="AY14" s="432">
        <v>1.1228673385696302</v>
      </c>
      <c r="AZ14" s="431">
        <v>0.57103108219650822</v>
      </c>
      <c r="BA14" s="672">
        <v>0.63443528411853689</v>
      </c>
      <c r="BB14" s="431">
        <v>0.44977529760978152</v>
      </c>
      <c r="BC14" s="672">
        <v>0.28249689981167958</v>
      </c>
      <c r="BD14" s="672">
        <v>0.2614726799363582</v>
      </c>
      <c r="BE14" s="869">
        <v>0.28882556827642358</v>
      </c>
      <c r="BF14" s="625"/>
      <c r="BG14" s="2"/>
      <c r="BH14" s="2"/>
      <c r="BI14" s="2"/>
      <c r="BJ14" s="4"/>
    </row>
    <row r="15" spans="1:62" ht="34.5" customHeight="1" thickTop="1" thickBot="1">
      <c r="W15" s="433" t="s">
        <v>69</v>
      </c>
      <c r="X15" s="434"/>
      <c r="Y15" s="435"/>
      <c r="Z15" s="436"/>
      <c r="AA15" s="671">
        <f>SUM(AA5,AA8:AA10)</f>
        <v>1274.5081821411868</v>
      </c>
      <c r="AB15" s="671">
        <f t="shared" ref="AB15:AY15" si="9">SUM(AB5,AB8:AB10)</f>
        <v>1288.6872562950871</v>
      </c>
      <c r="AC15" s="671">
        <f t="shared" si="9"/>
        <v>1300.6729067673475</v>
      </c>
      <c r="AD15" s="671">
        <f t="shared" si="9"/>
        <v>1296.1263357792695</v>
      </c>
      <c r="AE15" s="671">
        <f t="shared" si="9"/>
        <v>1357.0017449041568</v>
      </c>
      <c r="AF15" s="671">
        <f t="shared" si="9"/>
        <v>1378.4782326136633</v>
      </c>
      <c r="AG15" s="671">
        <f t="shared" si="9"/>
        <v>1390.9683745195257</v>
      </c>
      <c r="AH15" s="671">
        <f t="shared" si="9"/>
        <v>1383.5270496904388</v>
      </c>
      <c r="AI15" s="671">
        <f t="shared" si="9"/>
        <v>1334.7506037619605</v>
      </c>
      <c r="AJ15" s="671">
        <f t="shared" si="9"/>
        <v>1358.1676984429585</v>
      </c>
      <c r="AK15" s="671">
        <f t="shared" si="9"/>
        <v>1378.0345601756376</v>
      </c>
      <c r="AL15" s="671">
        <f t="shared" si="9"/>
        <v>1351.9415081348243</v>
      </c>
      <c r="AM15" s="671">
        <f t="shared" si="9"/>
        <v>1375.5914919818338</v>
      </c>
      <c r="AN15" s="671">
        <f t="shared" si="9"/>
        <v>1382.1983545667226</v>
      </c>
      <c r="AO15" s="671">
        <f t="shared" si="9"/>
        <v>1373.5389100134551</v>
      </c>
      <c r="AP15" s="671">
        <f t="shared" si="9"/>
        <v>1381.149555069258</v>
      </c>
      <c r="AQ15" s="671">
        <f t="shared" si="9"/>
        <v>1359.780827667521</v>
      </c>
      <c r="AR15" s="671">
        <f t="shared" si="9"/>
        <v>1394.9054855151978</v>
      </c>
      <c r="AS15" s="671">
        <f>SUM(AS5,AS8:AS10)</f>
        <v>1321.9907066748408</v>
      </c>
      <c r="AT15" s="671">
        <f>SUM(AT5,AT8:AT10)</f>
        <v>1249.6226672551611</v>
      </c>
      <c r="AU15" s="671">
        <f>SUM(AU5,AU8:AU10)</f>
        <v>1302.9025866842974</v>
      </c>
      <c r="AV15" s="671">
        <f t="shared" si="9"/>
        <v>1353.6190630728934</v>
      </c>
      <c r="AW15" s="671">
        <f t="shared" si="9"/>
        <v>1396.3313827229945</v>
      </c>
      <c r="AX15" s="671">
        <f t="shared" si="9"/>
        <v>1408.1862305451461</v>
      </c>
      <c r="AY15" s="671">
        <f t="shared" si="9"/>
        <v>1358.813685355203</v>
      </c>
      <c r="AZ15" s="671">
        <f>SUM(AZ5,AZ8:AZ10)</f>
        <v>1320.7233808029928</v>
      </c>
      <c r="BA15" s="675">
        <f>SUM(BA5,BA8:BA10)</f>
        <v>1304.0220821842736</v>
      </c>
      <c r="BB15" s="671">
        <f t="shared" ref="BB15" si="10">SUM(BB5,BB8:BB10)</f>
        <v>1290.6328217002974</v>
      </c>
      <c r="BC15" s="675">
        <f t="shared" ref="BC15:BD15" si="11">SUM(BC5,BC8:BC10)</f>
        <v>1246.9781570519735</v>
      </c>
      <c r="BD15" s="675">
        <f t="shared" si="11"/>
        <v>1211.2582006719581</v>
      </c>
      <c r="BE15" s="699">
        <f t="shared" ref="BE15" si="12">SUM(BE5,BE8:BE10)</f>
        <v>1149.3576656661019</v>
      </c>
      <c r="BF15" s="627"/>
      <c r="BG15" s="2"/>
      <c r="BH15" s="2"/>
      <c r="BI15" s="2"/>
      <c r="BJ15" s="4"/>
    </row>
    <row r="16" spans="1:62" ht="18" customHeight="1">
      <c r="W16" s="769"/>
      <c r="X16" s="407"/>
      <c r="Y16" s="437"/>
      <c r="Z16" s="438"/>
      <c r="AA16" s="439"/>
      <c r="AB16" s="439"/>
      <c r="AC16" s="439"/>
      <c r="AD16" s="439"/>
      <c r="AE16" s="439"/>
      <c r="AF16" s="439"/>
      <c r="AG16" s="439"/>
      <c r="AH16" s="439"/>
      <c r="AI16" s="439"/>
      <c r="AJ16" s="439"/>
      <c r="AK16" s="439"/>
      <c r="AL16" s="439"/>
      <c r="AM16" s="439"/>
      <c r="AN16" s="439"/>
      <c r="AO16" s="439"/>
      <c r="AP16" s="439"/>
      <c r="AQ16" s="4"/>
      <c r="AR16" s="4"/>
      <c r="AS16" s="4"/>
      <c r="AT16" s="4"/>
      <c r="AU16" s="4"/>
      <c r="AV16" s="4"/>
      <c r="AW16" s="4"/>
      <c r="AX16" s="4"/>
      <c r="AY16" s="4"/>
      <c r="AZ16" s="4"/>
      <c r="BA16" s="4"/>
      <c r="BB16" s="4"/>
      <c r="BC16" s="4"/>
      <c r="BD16" s="4"/>
      <c r="BE16" s="4"/>
      <c r="BF16" s="609"/>
      <c r="BG16" s="4"/>
      <c r="BH16" s="4"/>
      <c r="BI16" s="4"/>
      <c r="BJ16" s="4"/>
    </row>
    <row r="17" spans="23:80" ht="15.75">
      <c r="W17" s="440"/>
      <c r="X17" s="407"/>
      <c r="Y17" s="441"/>
      <c r="Z17" s="438"/>
      <c r="AA17" s="442"/>
      <c r="AB17" s="442"/>
      <c r="AC17" s="442"/>
      <c r="AD17" s="442"/>
      <c r="AE17" s="442"/>
      <c r="AF17" s="442"/>
      <c r="AG17" s="442"/>
      <c r="AH17" s="442"/>
      <c r="AI17" s="442"/>
      <c r="AJ17" s="442"/>
      <c r="AK17" s="442"/>
      <c r="AL17" s="442"/>
      <c r="AM17" s="442"/>
      <c r="AN17" s="442"/>
      <c r="AO17" s="442"/>
      <c r="AP17" s="44"/>
      <c r="AQ17" s="4"/>
      <c r="AR17" s="4"/>
      <c r="AS17" s="4"/>
      <c r="AT17" s="4"/>
      <c r="AU17" s="4"/>
      <c r="AV17" s="4"/>
      <c r="AW17" s="4"/>
      <c r="AX17" s="4"/>
      <c r="AY17" s="4"/>
      <c r="AZ17" s="4"/>
      <c r="BA17" s="4"/>
      <c r="BB17" s="4"/>
      <c r="BC17" s="4"/>
      <c r="BD17" s="4"/>
      <c r="BE17" s="4"/>
      <c r="BF17" s="609"/>
      <c r="BG17" s="4"/>
      <c r="BH17" s="4"/>
      <c r="BI17" s="4"/>
      <c r="BJ17" s="4"/>
    </row>
    <row r="18" spans="23:80" ht="15.75">
      <c r="W18" s="440"/>
      <c r="X18" s="407"/>
      <c r="Y18" s="441"/>
      <c r="Z18" s="438"/>
      <c r="AA18" s="442"/>
      <c r="AB18" s="442"/>
      <c r="AC18" s="442"/>
      <c r="AD18" s="442"/>
      <c r="AE18" s="442"/>
      <c r="AF18" s="442"/>
      <c r="AG18" s="442"/>
      <c r="AH18" s="442"/>
      <c r="AI18" s="442"/>
      <c r="AJ18" s="442"/>
      <c r="AK18" s="442"/>
      <c r="AL18" s="442"/>
      <c r="AM18" s="442"/>
      <c r="AN18" s="442"/>
      <c r="AO18" s="442"/>
      <c r="AP18" s="44"/>
      <c r="AQ18" s="4"/>
      <c r="AR18" s="4"/>
      <c r="AS18" s="4"/>
      <c r="AT18" s="4"/>
      <c r="AU18" s="4"/>
      <c r="AV18" s="4"/>
      <c r="AW18" s="4"/>
      <c r="AX18" s="4"/>
      <c r="AY18" s="4"/>
      <c r="AZ18" s="4"/>
      <c r="BA18" s="4"/>
      <c r="BB18" s="4"/>
      <c r="BC18" s="4"/>
      <c r="BD18" s="4"/>
      <c r="BE18" s="4"/>
      <c r="BF18" s="609"/>
      <c r="BG18" s="4"/>
      <c r="BH18" s="4"/>
      <c r="BI18" s="4"/>
      <c r="BJ18" s="4"/>
    </row>
    <row r="19" spans="23:80" ht="21.75" customHeight="1">
      <c r="W19" s="1" t="s">
        <v>178</v>
      </c>
      <c r="X19" s="407"/>
      <c r="AA19" s="4"/>
      <c r="BG19" s="33"/>
      <c r="BI19" s="4"/>
    </row>
    <row r="20" spans="23:80">
      <c r="W20" s="444" t="s">
        <v>44</v>
      </c>
      <c r="X20" s="445"/>
      <c r="Y20" s="446" t="s">
        <v>0</v>
      </c>
      <c r="Z20" s="447"/>
      <c r="AA20" s="10">
        <v>1990</v>
      </c>
      <c r="AB20" s="10">
        <f t="shared" ref="AB20:BA20" si="13">AA20+1</f>
        <v>1991</v>
      </c>
      <c r="AC20" s="10">
        <f t="shared" si="13"/>
        <v>1992</v>
      </c>
      <c r="AD20" s="10">
        <f t="shared" si="13"/>
        <v>1993</v>
      </c>
      <c r="AE20" s="10">
        <f t="shared" si="13"/>
        <v>1994</v>
      </c>
      <c r="AF20" s="10">
        <f t="shared" si="13"/>
        <v>1995</v>
      </c>
      <c r="AG20" s="10">
        <f t="shared" si="13"/>
        <v>1996</v>
      </c>
      <c r="AH20" s="10">
        <f t="shared" si="13"/>
        <v>1997</v>
      </c>
      <c r="AI20" s="10">
        <f t="shared" si="13"/>
        <v>1998</v>
      </c>
      <c r="AJ20" s="448">
        <f t="shared" si="13"/>
        <v>1999</v>
      </c>
      <c r="AK20" s="448">
        <f t="shared" si="13"/>
        <v>2000</v>
      </c>
      <c r="AL20" s="448">
        <f t="shared" si="13"/>
        <v>2001</v>
      </c>
      <c r="AM20" s="448">
        <f t="shared" si="13"/>
        <v>2002</v>
      </c>
      <c r="AN20" s="10">
        <f t="shared" si="13"/>
        <v>2003</v>
      </c>
      <c r="AO20" s="10">
        <f t="shared" si="13"/>
        <v>2004</v>
      </c>
      <c r="AP20" s="10">
        <f t="shared" si="13"/>
        <v>2005</v>
      </c>
      <c r="AQ20" s="10">
        <f t="shared" si="13"/>
        <v>2006</v>
      </c>
      <c r="AR20" s="35">
        <f t="shared" si="13"/>
        <v>2007</v>
      </c>
      <c r="AS20" s="449">
        <f t="shared" si="13"/>
        <v>2008</v>
      </c>
      <c r="AT20" s="10">
        <f t="shared" si="13"/>
        <v>2009</v>
      </c>
      <c r="AU20" s="449">
        <f t="shared" si="13"/>
        <v>2010</v>
      </c>
      <c r="AV20" s="448">
        <f t="shared" si="13"/>
        <v>2011</v>
      </c>
      <c r="AW20" s="10">
        <f t="shared" si="13"/>
        <v>2012</v>
      </c>
      <c r="AX20" s="10">
        <f t="shared" si="13"/>
        <v>2013</v>
      </c>
      <c r="AY20" s="35">
        <f t="shared" si="13"/>
        <v>2014</v>
      </c>
      <c r="AZ20" s="35">
        <f t="shared" si="13"/>
        <v>2015</v>
      </c>
      <c r="BA20" s="10">
        <f t="shared" si="13"/>
        <v>2016</v>
      </c>
      <c r="BB20" s="10">
        <f t="shared" ref="BB20" si="14">BA20+1</f>
        <v>2017</v>
      </c>
      <c r="BC20" s="35">
        <f t="shared" ref="BC20:BE20" si="15">BB20+1</f>
        <v>2018</v>
      </c>
      <c r="BD20" s="35">
        <f t="shared" si="15"/>
        <v>2019</v>
      </c>
      <c r="BE20" s="35">
        <f t="shared" si="15"/>
        <v>2020</v>
      </c>
      <c r="BF20" s="614"/>
      <c r="BH20" s="450"/>
      <c r="BI20" s="451"/>
    </row>
    <row r="21" spans="23:80" ht="18.75">
      <c r="W21" s="452" t="s">
        <v>117</v>
      </c>
      <c r="X21" s="410"/>
      <c r="Y21" s="408">
        <v>1</v>
      </c>
      <c r="Z21" s="453"/>
      <c r="AA21" s="86">
        <f t="shared" ref="AA21:AP21" si="16">AA5/AA$15</f>
        <v>0.91293521659627863</v>
      </c>
      <c r="AB21" s="86">
        <f t="shared" si="16"/>
        <v>0.91180679816961885</v>
      </c>
      <c r="AC21" s="86">
        <f t="shared" si="16"/>
        <v>0.91068612018958084</v>
      </c>
      <c r="AD21" s="86">
        <f t="shared" si="16"/>
        <v>0.90825945664983077</v>
      </c>
      <c r="AE21" s="86">
        <f t="shared" si="16"/>
        <v>0.90797341963073652</v>
      </c>
      <c r="AF21" s="86">
        <f t="shared" si="16"/>
        <v>0.90271707948722268</v>
      </c>
      <c r="AG21" s="86">
        <f t="shared" si="16"/>
        <v>0.90319573926815644</v>
      </c>
      <c r="AH21" s="86">
        <f t="shared" si="16"/>
        <v>0.90305774740840383</v>
      </c>
      <c r="AI21" s="86">
        <f t="shared" si="16"/>
        <v>0.90595666058271695</v>
      </c>
      <c r="AJ21" s="86">
        <f t="shared" si="16"/>
        <v>0.91729460955485864</v>
      </c>
      <c r="AK21" s="86">
        <f t="shared" si="16"/>
        <v>0.9206393343341186</v>
      </c>
      <c r="AL21" s="86">
        <f t="shared" si="16"/>
        <v>0.92727053227020773</v>
      </c>
      <c r="AM21" s="86">
        <f t="shared" si="16"/>
        <v>0.93248207906856961</v>
      </c>
      <c r="AN21" s="86">
        <f t="shared" si="16"/>
        <v>0.93395770721100557</v>
      </c>
      <c r="AO21" s="86">
        <f t="shared" si="16"/>
        <v>0.9364246874697556</v>
      </c>
      <c r="AP21" s="86">
        <f t="shared" si="16"/>
        <v>0.93662783678186556</v>
      </c>
      <c r="AQ21" s="86">
        <f t="shared" ref="AQ21:BA21" si="17">AQ5/AQ$15</f>
        <v>0.93437641018415341</v>
      </c>
      <c r="AR21" s="86">
        <f t="shared" si="17"/>
        <v>0.93638260031342369</v>
      </c>
      <c r="AS21" s="86">
        <f t="shared" si="17"/>
        <v>0.93424563881203238</v>
      </c>
      <c r="AT21" s="86">
        <f t="shared" si="17"/>
        <v>0.93287876993418173</v>
      </c>
      <c r="AU21" s="86">
        <f t="shared" si="17"/>
        <v>0.93428179356793584</v>
      </c>
      <c r="AV21" s="86">
        <f t="shared" si="17"/>
        <v>0.93618622308212984</v>
      </c>
      <c r="AW21" s="86">
        <f t="shared" si="17"/>
        <v>0.93695913890594196</v>
      </c>
      <c r="AX21" s="86">
        <f t="shared" si="17"/>
        <v>0.93570385750278184</v>
      </c>
      <c r="AY21" s="86">
        <f t="shared" si="17"/>
        <v>0.93166429222767488</v>
      </c>
      <c r="AZ21" s="86">
        <f t="shared" si="17"/>
        <v>0.92798183111893839</v>
      </c>
      <c r="BA21" s="86">
        <f t="shared" si="17"/>
        <v>0.92474499726433268</v>
      </c>
      <c r="BB21" s="86">
        <f t="shared" ref="BB21:BC21" si="18">BB5/BB$15</f>
        <v>0.92226053668370112</v>
      </c>
      <c r="BC21" s="86">
        <f t="shared" si="18"/>
        <v>0.91865960123787538</v>
      </c>
      <c r="BD21" s="86">
        <f t="shared" ref="BD21:BE21" si="19">BD5/BD$15</f>
        <v>0.91456936842910475</v>
      </c>
      <c r="BE21" s="86">
        <f t="shared" si="19"/>
        <v>0.90837480407290105</v>
      </c>
      <c r="BF21" s="622"/>
      <c r="BG21" s="2"/>
      <c r="BJ21" s="2"/>
    </row>
    <row r="22" spans="23:80" ht="15.75">
      <c r="W22" s="454"/>
      <c r="X22" s="416" t="s">
        <v>45</v>
      </c>
      <c r="Y22" s="408">
        <v>1</v>
      </c>
      <c r="Z22" s="453"/>
      <c r="AA22" s="86">
        <f t="shared" ref="AA22:AP22" si="20">AA6/AA$15</f>
        <v>0.83763423026046691</v>
      </c>
      <c r="AB22" s="86">
        <f t="shared" si="20"/>
        <v>0.83638297010568885</v>
      </c>
      <c r="AC22" s="86">
        <f t="shared" si="20"/>
        <v>0.83481566830196652</v>
      </c>
      <c r="AD22" s="86">
        <f t="shared" si="20"/>
        <v>0.83402489086304232</v>
      </c>
      <c r="AE22" s="86">
        <f t="shared" si="20"/>
        <v>0.83334130300393472</v>
      </c>
      <c r="AF22" s="86">
        <f t="shared" si="20"/>
        <v>0.82848030099449355</v>
      </c>
      <c r="AG22" s="86">
        <f t="shared" si="20"/>
        <v>0.82877125653265504</v>
      </c>
      <c r="AH22" s="86">
        <f t="shared" si="20"/>
        <v>0.82900945520316827</v>
      </c>
      <c r="AI22" s="86">
        <f t="shared" si="20"/>
        <v>0.83397493056599803</v>
      </c>
      <c r="AJ22" s="86">
        <f t="shared" si="20"/>
        <v>0.84634517873725623</v>
      </c>
      <c r="AK22" s="86">
        <f t="shared" si="20"/>
        <v>0.84925312819132526</v>
      </c>
      <c r="AL22" s="86">
        <f t="shared" si="20"/>
        <v>0.85607264358083945</v>
      </c>
      <c r="AM22" s="86">
        <f t="shared" si="20"/>
        <v>0.8643487636769267</v>
      </c>
      <c r="AN22" s="86">
        <f t="shared" si="20"/>
        <v>0.86622749147501155</v>
      </c>
      <c r="AO22" s="86">
        <f t="shared" si="20"/>
        <v>0.86888139995794134</v>
      </c>
      <c r="AP22" s="86">
        <f t="shared" si="20"/>
        <v>0.8692187373857504</v>
      </c>
      <c r="AQ22" s="86">
        <f t="shared" ref="AQ22:BA22" si="21">AQ6/AQ$15</f>
        <v>0.86684387483384517</v>
      </c>
      <c r="AR22" s="86">
        <f t="shared" si="21"/>
        <v>0.87066064939432597</v>
      </c>
      <c r="AS22" s="86">
        <f t="shared" si="21"/>
        <v>0.86764693747817023</v>
      </c>
      <c r="AT22" s="86">
        <f t="shared" si="21"/>
        <v>0.86996786588117836</v>
      </c>
      <c r="AU22" s="86">
        <f t="shared" si="21"/>
        <v>0.87268969329157753</v>
      </c>
      <c r="AV22" s="86">
        <f t="shared" si="21"/>
        <v>0.87763619021964956</v>
      </c>
      <c r="AW22" s="86">
        <f t="shared" si="21"/>
        <v>0.87895714500682987</v>
      </c>
      <c r="AX22" s="86">
        <f t="shared" si="21"/>
        <v>0.87729172105442876</v>
      </c>
      <c r="AY22" s="86">
        <f t="shared" si="21"/>
        <v>0.87218441536221081</v>
      </c>
      <c r="AZ22" s="86">
        <f t="shared" si="21"/>
        <v>0.86764013382410943</v>
      </c>
      <c r="BA22" s="86">
        <f t="shared" si="21"/>
        <v>0.86384494981871673</v>
      </c>
      <c r="BB22" s="86">
        <f t="shared" ref="BB22:BC22" si="22">BB6/BB$15</f>
        <v>0.86009731084976315</v>
      </c>
      <c r="BC22" s="86">
        <f t="shared" si="22"/>
        <v>0.8543297501828252</v>
      </c>
      <c r="BD22" s="86">
        <f t="shared" ref="BD22:BE22" si="23">BD6/BD$15</f>
        <v>0.84947093185657263</v>
      </c>
      <c r="BE22" s="86">
        <f t="shared" si="23"/>
        <v>0.84171895029402866</v>
      </c>
      <c r="BF22" s="622"/>
      <c r="BG22" s="2"/>
      <c r="BH22" s="455"/>
      <c r="BI22" s="456"/>
      <c r="BJ22" s="2"/>
    </row>
    <row r="23" spans="23:80" ht="15.75">
      <c r="W23" s="457"/>
      <c r="X23" s="887" t="s">
        <v>432</v>
      </c>
      <c r="Y23" s="408">
        <v>1</v>
      </c>
      <c r="Z23" s="453"/>
      <c r="AA23" s="86">
        <f t="shared" ref="AA23:AP23" si="24">AA7/AA$15</f>
        <v>7.5300986335811684E-2</v>
      </c>
      <c r="AB23" s="86">
        <f t="shared" si="24"/>
        <v>7.5423828063929929E-2</v>
      </c>
      <c r="AC23" s="86">
        <f t="shared" si="24"/>
        <v>7.5870451887614251E-2</v>
      </c>
      <c r="AD23" s="86">
        <f t="shared" si="24"/>
        <v>7.4234565786788415E-2</v>
      </c>
      <c r="AE23" s="86">
        <f t="shared" si="24"/>
        <v>7.4632116626801803E-2</v>
      </c>
      <c r="AF23" s="86">
        <f t="shared" si="24"/>
        <v>7.4236778492729069E-2</v>
      </c>
      <c r="AG23" s="86">
        <f t="shared" si="24"/>
        <v>7.4424482735501452E-2</v>
      </c>
      <c r="AH23" s="86">
        <f t="shared" si="24"/>
        <v>7.4048292205235539E-2</v>
      </c>
      <c r="AI23" s="86">
        <f t="shared" si="24"/>
        <v>7.198173001671887E-2</v>
      </c>
      <c r="AJ23" s="86">
        <f t="shared" si="24"/>
        <v>7.0949430817602271E-2</v>
      </c>
      <c r="AK23" s="86">
        <f t="shared" si="24"/>
        <v>7.1386206142793257E-2</v>
      </c>
      <c r="AL23" s="86">
        <f t="shared" si="24"/>
        <v>7.1197888689368216E-2</v>
      </c>
      <c r="AM23" s="86">
        <f t="shared" si="24"/>
        <v>6.8133315391642912E-2</v>
      </c>
      <c r="AN23" s="86">
        <f t="shared" si="24"/>
        <v>6.7730215735993998E-2</v>
      </c>
      <c r="AO23" s="86">
        <f t="shared" si="24"/>
        <v>6.7543287511814223E-2</v>
      </c>
      <c r="AP23" s="86">
        <f t="shared" si="24"/>
        <v>6.7409099396115141E-2</v>
      </c>
      <c r="AQ23" s="86">
        <f t="shared" ref="AQ23:BA23" si="25">AQ7/AQ$15</f>
        <v>6.753253535030819E-2</v>
      </c>
      <c r="AR23" s="86">
        <f t="shared" si="25"/>
        <v>6.5721950919097674E-2</v>
      </c>
      <c r="AS23" s="86">
        <f t="shared" si="25"/>
        <v>6.6598701333862143E-2</v>
      </c>
      <c r="AT23" s="86">
        <f t="shared" si="25"/>
        <v>6.2910904053003286E-2</v>
      </c>
      <c r="AU23" s="86">
        <f t="shared" si="25"/>
        <v>6.1592100276358253E-2</v>
      </c>
      <c r="AV23" s="86">
        <f t="shared" si="25"/>
        <v>5.855003286248029E-2</v>
      </c>
      <c r="AW23" s="86">
        <f t="shared" si="25"/>
        <v>5.8001993899112037E-2</v>
      </c>
      <c r="AX23" s="86">
        <f t="shared" si="25"/>
        <v>5.841213644835308E-2</v>
      </c>
      <c r="AY23" s="86">
        <f t="shared" si="25"/>
        <v>5.9479876865464174E-2</v>
      </c>
      <c r="AZ23" s="86">
        <f t="shared" si="25"/>
        <v>6.0341697294829043E-2</v>
      </c>
      <c r="BA23" s="86">
        <f t="shared" si="25"/>
        <v>6.0900047445615973E-2</v>
      </c>
      <c r="BB23" s="86">
        <f t="shared" ref="BB23:BC23" si="26">BB7/BB$15</f>
        <v>6.2163225833937824E-2</v>
      </c>
      <c r="BC23" s="86">
        <f t="shared" si="26"/>
        <v>6.4329851055050194E-2</v>
      </c>
      <c r="BD23" s="86">
        <f t="shared" ref="BD23:BE23" si="27">BD7/BD$15</f>
        <v>6.5098436572532184E-2</v>
      </c>
      <c r="BE23" s="86">
        <f t="shared" si="27"/>
        <v>6.6655853778872454E-2</v>
      </c>
      <c r="BF23" s="622"/>
      <c r="BG23" s="2"/>
      <c r="BH23" s="458"/>
      <c r="BI23" s="459"/>
      <c r="BJ23" s="2"/>
    </row>
    <row r="24" spans="23:80" ht="18.75">
      <c r="W24" s="460" t="s">
        <v>174</v>
      </c>
      <c r="X24" s="410"/>
      <c r="Y24" s="408">
        <v>25</v>
      </c>
      <c r="Z24" s="453"/>
      <c r="AA24" s="86">
        <f t="shared" ref="AA24:AP24" si="28">AA8/AA$15</f>
        <v>3.435669991892127E-2</v>
      </c>
      <c r="AB24" s="86">
        <f t="shared" si="28"/>
        <v>3.338995509225335E-2</v>
      </c>
      <c r="AC24" s="86">
        <f t="shared" si="28"/>
        <v>3.3379332035939839E-2</v>
      </c>
      <c r="AD24" s="86">
        <f t="shared" si="28"/>
        <v>3.280887097629933E-2</v>
      </c>
      <c r="AE24" s="86">
        <f t="shared" si="28"/>
        <v>3.129543640902567E-2</v>
      </c>
      <c r="AF24" s="86">
        <f t="shared" si="28"/>
        <v>3.0057670522797449E-2</v>
      </c>
      <c r="AG24" s="86">
        <f t="shared" si="28"/>
        <v>2.8939644054439728E-2</v>
      </c>
      <c r="AH24" s="86">
        <f t="shared" si="28"/>
        <v>2.8834861149111227E-2</v>
      </c>
      <c r="AI24" s="86">
        <f t="shared" si="28"/>
        <v>2.8670676636767624E-2</v>
      </c>
      <c r="AJ24" s="86">
        <f t="shared" si="28"/>
        <v>2.7964326346940918E-2</v>
      </c>
      <c r="AK24" s="86">
        <f t="shared" si="28"/>
        <v>2.7173297737570618E-2</v>
      </c>
      <c r="AL24" s="86">
        <f t="shared" si="28"/>
        <v>2.6903656191000186E-2</v>
      </c>
      <c r="AM24" s="86">
        <f t="shared" si="28"/>
        <v>2.5921272261415988E-2</v>
      </c>
      <c r="AN24" s="86">
        <f t="shared" si="28"/>
        <v>2.52156964110807E-2</v>
      </c>
      <c r="AO24" s="86">
        <f t="shared" si="28"/>
        <v>2.5179935174623344E-2</v>
      </c>
      <c r="AP24" s="86">
        <f t="shared" si="28"/>
        <v>2.5085029274779645E-2</v>
      </c>
      <c r="AQ24" s="86">
        <f t="shared" ref="AQ24:BA24" si="29">AQ8/AQ$15</f>
        <v>2.5116101049874898E-2</v>
      </c>
      <c r="AR24" s="86">
        <f t="shared" si="29"/>
        <v>2.4085678483060095E-2</v>
      </c>
      <c r="AS24" s="86">
        <f t="shared" si="29"/>
        <v>2.4858513078560903E-2</v>
      </c>
      <c r="AT24" s="86">
        <f t="shared" si="29"/>
        <v>2.5902639288717479E-2</v>
      </c>
      <c r="AU24" s="86">
        <f t="shared" si="29"/>
        <v>2.4511125716651067E-2</v>
      </c>
      <c r="AV24" s="86">
        <f t="shared" si="29"/>
        <v>2.270387901047214E-2</v>
      </c>
      <c r="AW24" s="86">
        <f t="shared" si="29"/>
        <v>2.1547638301553429E-2</v>
      </c>
      <c r="AX24" s="86">
        <f t="shared" si="29"/>
        <v>2.1332202534612453E-2</v>
      </c>
      <c r="AY24" s="86">
        <f t="shared" si="29"/>
        <v>2.1740933007683962E-2</v>
      </c>
      <c r="AZ24" s="86">
        <f t="shared" si="29"/>
        <v>2.2108419032010811E-2</v>
      </c>
      <c r="BA24" s="86">
        <f t="shared" si="29"/>
        <v>2.2353036728886593E-2</v>
      </c>
      <c r="BB24" s="86">
        <f t="shared" ref="BB24:BC24" si="30">BB8/BB$15</f>
        <v>2.2411627985945041E-2</v>
      </c>
      <c r="BC24" s="86">
        <f t="shared" si="30"/>
        <v>2.2908372185372651E-2</v>
      </c>
      <c r="BD24" s="86">
        <f t="shared" ref="BD24:BE24" si="31">BD8/BD$15</f>
        <v>2.3431032828994659E-2</v>
      </c>
      <c r="BE24" s="86">
        <f t="shared" si="31"/>
        <v>2.4571422448186268E-2</v>
      </c>
      <c r="BF24" s="622"/>
      <c r="BG24" s="87"/>
      <c r="BH24" s="458"/>
      <c r="BI24" s="459"/>
      <c r="BJ24" s="87"/>
      <c r="BM24" s="440"/>
      <c r="BN24" s="440"/>
      <c r="BO24" s="461"/>
      <c r="BP24" s="440"/>
      <c r="BQ24" s="440"/>
      <c r="BR24" s="440"/>
      <c r="BS24" s="440"/>
      <c r="BT24" s="440"/>
      <c r="BU24" s="440"/>
      <c r="BV24" s="440"/>
      <c r="BW24" s="440"/>
      <c r="BX24" s="440"/>
      <c r="BY24" s="440"/>
      <c r="BZ24" s="440"/>
      <c r="CA24" s="440"/>
      <c r="CB24" s="2"/>
    </row>
    <row r="25" spans="23:80" ht="18.75">
      <c r="W25" s="460" t="s">
        <v>118</v>
      </c>
      <c r="X25" s="410"/>
      <c r="Y25" s="408">
        <v>298</v>
      </c>
      <c r="Z25" s="453"/>
      <c r="AA25" s="86">
        <f t="shared" ref="AA25:AP25" si="32">AA9/AA$15</f>
        <v>2.4968529184989971E-2</v>
      </c>
      <c r="AB25" s="86">
        <f t="shared" si="32"/>
        <v>2.4466027956074474E-2</v>
      </c>
      <c r="AC25" s="86">
        <f t="shared" si="32"/>
        <v>2.437169176368012E-2</v>
      </c>
      <c r="AD25" s="86">
        <f t="shared" si="32"/>
        <v>2.4353817543594933E-2</v>
      </c>
      <c r="AE25" s="86">
        <f t="shared" si="32"/>
        <v>2.4186496988517717E-2</v>
      </c>
      <c r="AF25" s="86">
        <f t="shared" si="32"/>
        <v>2.4033828667710627E-2</v>
      </c>
      <c r="AG25" s="86">
        <f t="shared" si="32"/>
        <v>2.463285550920058E-2</v>
      </c>
      <c r="AH25" s="86">
        <f t="shared" si="32"/>
        <v>2.5347517778671325E-2</v>
      </c>
      <c r="AI25" s="86">
        <f t="shared" si="32"/>
        <v>2.5088065591252841E-2</v>
      </c>
      <c r="AJ25" s="86">
        <f t="shared" si="32"/>
        <v>2.0131696846428491E-2</v>
      </c>
      <c r="AK25" s="86">
        <f t="shared" si="32"/>
        <v>2.1667109960664364E-2</v>
      </c>
      <c r="AL25" s="86">
        <f t="shared" si="32"/>
        <v>1.9408255162446948E-2</v>
      </c>
      <c r="AM25" s="86">
        <f t="shared" si="32"/>
        <v>1.8657634890092433E-2</v>
      </c>
      <c r="AN25" s="86">
        <f t="shared" si="32"/>
        <v>1.8457663271890648E-2</v>
      </c>
      <c r="AO25" s="86">
        <f t="shared" si="32"/>
        <v>1.8449439771457427E-2</v>
      </c>
      <c r="AP25" s="86">
        <f t="shared" si="32"/>
        <v>1.80719753546577E-2</v>
      </c>
      <c r="AQ25" s="86">
        <f t="shared" ref="AQ25:BA25" si="33">AQ9/AQ$15</f>
        <v>1.8262787319509595E-2</v>
      </c>
      <c r="AR25" s="86">
        <f t="shared" si="33"/>
        <v>1.7350076129117827E-2</v>
      </c>
      <c r="AS25" s="86">
        <f t="shared" si="33"/>
        <v>1.7681827938777615E-2</v>
      </c>
      <c r="AT25" s="86">
        <f t="shared" si="33"/>
        <v>1.8192485705688873E-2</v>
      </c>
      <c r="AU25" s="86">
        <f t="shared" si="33"/>
        <v>1.7012011163067896E-2</v>
      </c>
      <c r="AV25" s="86">
        <f t="shared" si="33"/>
        <v>1.6061111045983283E-2</v>
      </c>
      <c r="AW25" s="86">
        <f t="shared" si="33"/>
        <v>1.532414125388242E-2</v>
      </c>
      <c r="AX25" s="86">
        <f t="shared" si="33"/>
        <v>1.5198098362443532E-2</v>
      </c>
      <c r="AY25" s="86">
        <f t="shared" si="33"/>
        <v>1.5445886167228516E-2</v>
      </c>
      <c r="AZ25" s="86">
        <f t="shared" si="33"/>
        <v>1.5659735748303347E-2</v>
      </c>
      <c r="BA25" s="86">
        <f t="shared" si="33"/>
        <v>1.5471621538838987E-2</v>
      </c>
      <c r="BB25" s="86">
        <f t="shared" ref="BB25:BC25" si="34">BB9/BB$15</f>
        <v>1.5819821922869973E-2</v>
      </c>
      <c r="BC25" s="86">
        <f t="shared" si="34"/>
        <v>1.603488895945265E-2</v>
      </c>
      <c r="BD25" s="86">
        <f t="shared" ref="BD25:BE25" si="35">BD9/BD$15</f>
        <v>1.6247322712026304E-2</v>
      </c>
      <c r="BE25" s="86">
        <f t="shared" si="35"/>
        <v>1.6824930971190564E-2</v>
      </c>
      <c r="BF25" s="622"/>
      <c r="BG25" s="87"/>
      <c r="BH25" s="458"/>
      <c r="BI25" s="459"/>
      <c r="BJ25" s="87"/>
      <c r="BM25" s="462"/>
      <c r="BN25" s="463"/>
      <c r="BO25" s="438"/>
      <c r="BP25" s="464"/>
      <c r="BQ25" s="464"/>
      <c r="BR25" s="464"/>
      <c r="BS25" s="464"/>
      <c r="BT25" s="464"/>
      <c r="BU25" s="464"/>
      <c r="BV25" s="464"/>
      <c r="BW25" s="464"/>
      <c r="BX25" s="464"/>
      <c r="BY25" s="464"/>
      <c r="BZ25" s="464"/>
      <c r="CA25" s="464"/>
      <c r="CB25" s="4"/>
    </row>
    <row r="26" spans="23:80" ht="15.75">
      <c r="W26" s="465" t="s">
        <v>46</v>
      </c>
      <c r="X26" s="422"/>
      <c r="Y26" s="408"/>
      <c r="Z26" s="453"/>
      <c r="AA26" s="86">
        <f>AA10/AA$15</f>
        <v>2.7739554299810065E-2</v>
      </c>
      <c r="AB26" s="86">
        <f t="shared" ref="AB26:BA26" si="36">AB10/AB$15</f>
        <v>3.0337218782053265E-2</v>
      </c>
      <c r="AC26" s="86">
        <f t="shared" si="36"/>
        <v>3.1562856010799181E-2</v>
      </c>
      <c r="AD26" s="86">
        <f t="shared" si="36"/>
        <v>3.4577854830275125E-2</v>
      </c>
      <c r="AE26" s="86">
        <f t="shared" si="36"/>
        <v>3.6544646971720093E-2</v>
      </c>
      <c r="AF26" s="86">
        <f t="shared" si="36"/>
        <v>4.3191421322269261E-2</v>
      </c>
      <c r="AG26" s="86">
        <f t="shared" si="36"/>
        <v>4.3231761168203327E-2</v>
      </c>
      <c r="AH26" s="86">
        <f t="shared" si="36"/>
        <v>4.2759873663813695E-2</v>
      </c>
      <c r="AI26" s="86">
        <f t="shared" si="36"/>
        <v>4.0284597189262694E-2</v>
      </c>
      <c r="AJ26" s="86">
        <f t="shared" si="36"/>
        <v>3.4609367251771918E-2</v>
      </c>
      <c r="AK26" s="86">
        <f t="shared" si="36"/>
        <v>3.0520257967646368E-2</v>
      </c>
      <c r="AL26" s="86">
        <f t="shared" si="36"/>
        <v>2.6417556376345134E-2</v>
      </c>
      <c r="AM26" s="86">
        <f t="shared" si="36"/>
        <v>2.2939013779922017E-2</v>
      </c>
      <c r="AN26" s="86">
        <f t="shared" si="36"/>
        <v>2.2368933106023114E-2</v>
      </c>
      <c r="AO26" s="86">
        <f t="shared" si="36"/>
        <v>1.9945937584163694E-2</v>
      </c>
      <c r="AP26" s="86">
        <f t="shared" si="36"/>
        <v>2.0215158588697209E-2</v>
      </c>
      <c r="AQ26" s="86">
        <f t="shared" si="36"/>
        <v>2.2244701446462102E-2</v>
      </c>
      <c r="AR26" s="86">
        <f t="shared" si="36"/>
        <v>2.2181645074398435E-2</v>
      </c>
      <c r="AS26" s="86">
        <f t="shared" si="36"/>
        <v>2.3214020170629134E-2</v>
      </c>
      <c r="AT26" s="86">
        <f t="shared" si="36"/>
        <v>2.3026105071412013E-2</v>
      </c>
      <c r="AU26" s="86">
        <f t="shared" si="36"/>
        <v>2.4195069552345176E-2</v>
      </c>
      <c r="AV26" s="86">
        <f t="shared" si="36"/>
        <v>2.5048786861414551E-2</v>
      </c>
      <c r="AW26" s="86">
        <f t="shared" si="36"/>
        <v>2.6169081538622272E-2</v>
      </c>
      <c r="AX26" s="86">
        <f t="shared" si="36"/>
        <v>2.7765841600162117E-2</v>
      </c>
      <c r="AY26" s="86">
        <f t="shared" si="36"/>
        <v>3.1148888597412699E-2</v>
      </c>
      <c r="AZ26" s="86">
        <f t="shared" si="36"/>
        <v>3.4250014100747482E-2</v>
      </c>
      <c r="BA26" s="86">
        <f t="shared" si="36"/>
        <v>3.7430344467941877E-2</v>
      </c>
      <c r="BB26" s="86">
        <f t="shared" ref="BB26:BC26" si="37">BB10/BB$15</f>
        <v>3.9508013407483819E-2</v>
      </c>
      <c r="BC26" s="86">
        <f t="shared" si="37"/>
        <v>4.239713761729931E-2</v>
      </c>
      <c r="BD26" s="86">
        <f t="shared" ref="BD26:BE26" si="38">BD10/BD$15</f>
        <v>4.575227602987432E-2</v>
      </c>
      <c r="BE26" s="86">
        <f t="shared" si="38"/>
        <v>5.0228842507722124E-2</v>
      </c>
      <c r="BF26" s="622"/>
      <c r="BG26" s="87"/>
      <c r="BH26" s="458"/>
      <c r="BI26" s="459"/>
      <c r="BJ26" s="87"/>
      <c r="BM26" s="462"/>
      <c r="BN26" s="463"/>
      <c r="BO26" s="438"/>
      <c r="BP26" s="464"/>
      <c r="BQ26" s="464"/>
      <c r="BR26" s="464"/>
      <c r="BS26" s="464"/>
      <c r="BT26" s="464"/>
      <c r="BU26" s="464"/>
      <c r="BV26" s="464"/>
      <c r="BW26" s="464"/>
      <c r="BX26" s="464"/>
      <c r="BY26" s="464"/>
      <c r="BZ26" s="464"/>
      <c r="CA26" s="464"/>
      <c r="CB26" s="4"/>
    </row>
    <row r="27" spans="23:80" ht="28.5">
      <c r="W27" s="466"/>
      <c r="X27" s="746" t="s">
        <v>175</v>
      </c>
      <c r="Y27" s="426" t="s">
        <v>179</v>
      </c>
      <c r="Z27" s="453"/>
      <c r="AA27" s="86">
        <f t="shared" ref="AA27:BA27" si="39">AA11/AA$15</f>
        <v>1.2500751336284132E-2</v>
      </c>
      <c r="AB27" s="86">
        <f t="shared" si="39"/>
        <v>1.3463012736497821E-2</v>
      </c>
      <c r="AC27" s="86">
        <f t="shared" si="39"/>
        <v>1.3660024701986791E-2</v>
      </c>
      <c r="AD27" s="86">
        <f t="shared" si="39"/>
        <v>1.3987078558866259E-2</v>
      </c>
      <c r="AE27" s="86">
        <f t="shared" si="39"/>
        <v>1.5513349560308573E-2</v>
      </c>
      <c r="AF27" s="86">
        <f t="shared" si="39"/>
        <v>1.8290358972262361E-2</v>
      </c>
      <c r="AG27" s="86">
        <f t="shared" si="39"/>
        <v>1.7683914821599474E-2</v>
      </c>
      <c r="AH27" s="86">
        <f t="shared" si="39"/>
        <v>1.7662413735210901E-2</v>
      </c>
      <c r="AI27" s="86">
        <f t="shared" si="39"/>
        <v>1.7787362704114625E-2</v>
      </c>
      <c r="AJ27" s="86">
        <f t="shared" si="39"/>
        <v>1.7941362868458526E-2</v>
      </c>
      <c r="AK27" s="86">
        <f t="shared" si="39"/>
        <v>1.6582046145996811E-2</v>
      </c>
      <c r="AL27" s="86">
        <f t="shared" si="39"/>
        <v>1.4394763067749892E-2</v>
      </c>
      <c r="AM27" s="86">
        <f t="shared" si="39"/>
        <v>1.1801596384894053E-2</v>
      </c>
      <c r="AN27" s="86">
        <f t="shared" si="39"/>
        <v>1.1740246699949258E-2</v>
      </c>
      <c r="AO27" s="86">
        <f t="shared" si="39"/>
        <v>9.0431142692390647E-3</v>
      </c>
      <c r="AP27" s="86">
        <f t="shared" si="39"/>
        <v>9.2557798454871425E-3</v>
      </c>
      <c r="AQ27" s="86">
        <f t="shared" si="39"/>
        <v>1.076005690177215E-2</v>
      </c>
      <c r="AR27" s="86">
        <f t="shared" si="39"/>
        <v>1.1983329671221321E-2</v>
      </c>
      <c r="AS27" s="86">
        <f t="shared" si="39"/>
        <v>1.4598740114870942E-2</v>
      </c>
      <c r="AT27" s="86">
        <f t="shared" si="39"/>
        <v>1.6759189532668538E-2</v>
      </c>
      <c r="AU27" s="86">
        <f t="shared" si="39"/>
        <v>1.7903494162973838E-2</v>
      </c>
      <c r="AV27" s="86">
        <f t="shared" si="39"/>
        <v>1.9295441391430388E-2</v>
      </c>
      <c r="AW27" s="86">
        <f t="shared" si="39"/>
        <v>2.1038463971844987E-2</v>
      </c>
      <c r="AX27" s="86">
        <f t="shared" si="39"/>
        <v>2.2809993367984446E-2</v>
      </c>
      <c r="AY27" s="86">
        <f t="shared" si="39"/>
        <v>2.6347355085554459E-2</v>
      </c>
      <c r="AZ27" s="86">
        <f t="shared" si="39"/>
        <v>2.9741696033781767E-2</v>
      </c>
      <c r="BA27" s="86">
        <f t="shared" si="39"/>
        <v>3.2700340309817208E-2</v>
      </c>
      <c r="BB27" s="86">
        <f t="shared" ref="BB27:BC27" si="40">BB11/BB$15</f>
        <v>3.4831147417439569E-2</v>
      </c>
      <c r="BC27" s="86">
        <f t="shared" si="40"/>
        <v>3.7725932550352635E-2</v>
      </c>
      <c r="BD27" s="86">
        <f t="shared" ref="BD27:BE27" si="41">BD11/BD$15</f>
        <v>4.1058724042758676E-2</v>
      </c>
      <c r="BE27" s="86">
        <f t="shared" si="41"/>
        <v>4.5189786752270186E-2</v>
      </c>
      <c r="BF27" s="622"/>
      <c r="BG27" s="87"/>
      <c r="BH27" s="458"/>
      <c r="BI27" s="459"/>
      <c r="BJ27" s="87"/>
      <c r="BM27" s="462"/>
      <c r="BN27" s="463"/>
      <c r="BO27" s="464"/>
      <c r="BP27" s="464"/>
      <c r="BQ27" s="464"/>
      <c r="BR27" s="464"/>
      <c r="BS27" s="464"/>
      <c r="BT27" s="464"/>
      <c r="BU27" s="464"/>
      <c r="BV27" s="464"/>
      <c r="BW27" s="464"/>
      <c r="BX27" s="464"/>
      <c r="BY27" s="464"/>
      <c r="BZ27" s="464"/>
      <c r="CA27" s="464"/>
      <c r="CB27" s="4"/>
    </row>
    <row r="28" spans="23:80" ht="28.5">
      <c r="W28" s="466"/>
      <c r="X28" s="425" t="s">
        <v>176</v>
      </c>
      <c r="Y28" s="426" t="s">
        <v>177</v>
      </c>
      <c r="Z28" s="453"/>
      <c r="AA28" s="86">
        <f t="shared" ref="AA28:BA28" si="42">AA12/AA$15</f>
        <v>5.1308413901856812E-3</v>
      </c>
      <c r="AB28" s="86">
        <f t="shared" si="42"/>
        <v>5.8252473992352989E-3</v>
      </c>
      <c r="AC28" s="86">
        <f t="shared" si="42"/>
        <v>5.8564248306125933E-3</v>
      </c>
      <c r="AD28" s="86">
        <f t="shared" si="42"/>
        <v>8.4426932173354823E-3</v>
      </c>
      <c r="AE28" s="86">
        <f t="shared" si="42"/>
        <v>9.9067387993995847E-3</v>
      </c>
      <c r="AF28" s="86">
        <f t="shared" si="42"/>
        <v>1.2823527573248198E-2</v>
      </c>
      <c r="AG28" s="86">
        <f t="shared" si="42"/>
        <v>1.3171762022277737E-2</v>
      </c>
      <c r="AH28" s="86">
        <f t="shared" si="42"/>
        <v>1.4485741254894052E-2</v>
      </c>
      <c r="AI28" s="86">
        <f t="shared" si="42"/>
        <v>1.2448738625258358E-2</v>
      </c>
      <c r="AJ28" s="86">
        <f t="shared" si="42"/>
        <v>9.6792607458694099E-3</v>
      </c>
      <c r="AK28" s="86">
        <f t="shared" si="42"/>
        <v>8.6283801539290984E-3</v>
      </c>
      <c r="AL28" s="86">
        <f t="shared" si="42"/>
        <v>7.3178340687054255E-3</v>
      </c>
      <c r="AM28" s="86">
        <f t="shared" si="42"/>
        <v>6.6978990730802166E-3</v>
      </c>
      <c r="AN28" s="86">
        <f t="shared" si="42"/>
        <v>6.416261268961959E-3</v>
      </c>
      <c r="AO28" s="86">
        <f t="shared" si="42"/>
        <v>6.7203857979028754E-3</v>
      </c>
      <c r="AP28" s="86">
        <f t="shared" si="42"/>
        <v>6.2538027807963826E-3</v>
      </c>
      <c r="AQ28" s="86">
        <f t="shared" si="42"/>
        <v>6.6281987929791789E-3</v>
      </c>
      <c r="AR28" s="86">
        <f t="shared" si="42"/>
        <v>5.6855798425644163E-3</v>
      </c>
      <c r="AS28" s="86">
        <f t="shared" si="42"/>
        <v>4.35508396492217E-3</v>
      </c>
      <c r="AT28" s="86">
        <f t="shared" si="42"/>
        <v>3.2468788257227744E-3</v>
      </c>
      <c r="AU28" s="86">
        <f t="shared" si="42"/>
        <v>3.2691873121032992E-3</v>
      </c>
      <c r="AV28" s="86">
        <f t="shared" si="42"/>
        <v>2.7816652993779747E-3</v>
      </c>
      <c r="AW28" s="86">
        <f t="shared" si="42"/>
        <v>2.4671202088560836E-3</v>
      </c>
      <c r="AX28" s="86">
        <f t="shared" si="42"/>
        <v>2.3336892590077999E-3</v>
      </c>
      <c r="AY28" s="86">
        <f t="shared" si="42"/>
        <v>2.4747050227758756E-3</v>
      </c>
      <c r="AZ28" s="86">
        <f t="shared" si="42"/>
        <v>2.5047672549752091E-3</v>
      </c>
      <c r="BA28" s="86">
        <f t="shared" si="42"/>
        <v>2.5883989189806368E-3</v>
      </c>
      <c r="BB28" s="86">
        <f t="shared" ref="BB28:BC28" si="43">BB12/BB$15</f>
        <v>2.7239254447081929E-3</v>
      </c>
      <c r="BC28" s="86">
        <f t="shared" si="43"/>
        <v>2.7967201356401896E-3</v>
      </c>
      <c r="BD28" s="86">
        <f t="shared" ref="BD28:BE28" si="44">BD12/BD$15</f>
        <v>2.8256583589686096E-3</v>
      </c>
      <c r="BE28" s="86">
        <f t="shared" si="44"/>
        <v>3.0230251556164446E-3</v>
      </c>
      <c r="BF28" s="622"/>
      <c r="BG28" s="87"/>
      <c r="BH28" s="458"/>
      <c r="BI28" s="459"/>
      <c r="BJ28" s="87"/>
      <c r="BM28" s="462"/>
      <c r="BN28" s="463"/>
      <c r="BO28" s="464"/>
      <c r="BP28" s="464"/>
      <c r="BQ28" s="464"/>
      <c r="BR28" s="464"/>
      <c r="BS28" s="464"/>
      <c r="BT28" s="464"/>
      <c r="BU28" s="464"/>
      <c r="BV28" s="464"/>
      <c r="BW28" s="464"/>
      <c r="BX28" s="464"/>
      <c r="BY28" s="464"/>
      <c r="BZ28" s="464"/>
      <c r="CA28" s="464"/>
      <c r="CB28" s="4"/>
    </row>
    <row r="29" spans="23:80" ht="18.75" customHeight="1">
      <c r="W29" s="466"/>
      <c r="X29" s="427" t="s">
        <v>119</v>
      </c>
      <c r="Y29" s="411">
        <v>22800</v>
      </c>
      <c r="Z29" s="453"/>
      <c r="AA29" s="86">
        <f t="shared" ref="AA29:BA29" si="45">AA13/AA$15</f>
        <v>1.0082375347748428E-2</v>
      </c>
      <c r="AB29" s="86">
        <f t="shared" si="45"/>
        <v>1.1023653938985139E-2</v>
      </c>
      <c r="AC29" s="86">
        <f t="shared" si="45"/>
        <v>1.2021334952763052E-2</v>
      </c>
      <c r="AD29" s="86">
        <f t="shared" si="45"/>
        <v>1.2114537091804415E-2</v>
      </c>
      <c r="AE29" s="86">
        <f t="shared" si="45"/>
        <v>1.1068486717256831E-2</v>
      </c>
      <c r="AF29" s="86">
        <f t="shared" si="45"/>
        <v>1.1931653547669891E-2</v>
      </c>
      <c r="AG29" s="86">
        <f t="shared" si="45"/>
        <v>1.2237652614031062E-2</v>
      </c>
      <c r="AH29" s="86">
        <f t="shared" si="45"/>
        <v>1.0488078626003542E-2</v>
      </c>
      <c r="AI29" s="86">
        <f t="shared" si="45"/>
        <v>9.9075446832749842E-3</v>
      </c>
      <c r="AJ29" s="86">
        <f t="shared" si="45"/>
        <v>6.7566153285207667E-3</v>
      </c>
      <c r="AK29" s="86">
        <f t="shared" si="45"/>
        <v>5.1024547090159468E-3</v>
      </c>
      <c r="AL29" s="86">
        <f t="shared" si="45"/>
        <v>4.4868929191845663E-3</v>
      </c>
      <c r="AM29" s="86">
        <f t="shared" si="45"/>
        <v>4.1694651591972515E-3</v>
      </c>
      <c r="AN29" s="86">
        <f t="shared" si="45"/>
        <v>3.9113856588168187E-3</v>
      </c>
      <c r="AO29" s="86">
        <f t="shared" si="45"/>
        <v>3.8285790745253034E-3</v>
      </c>
      <c r="AP29" s="86">
        <f t="shared" si="45"/>
        <v>3.6399761465508757E-3</v>
      </c>
      <c r="AQ29" s="86">
        <f t="shared" si="45"/>
        <v>3.8259019203535807E-3</v>
      </c>
      <c r="AR29" s="86">
        <f t="shared" si="45"/>
        <v>3.3751692718848717E-3</v>
      </c>
      <c r="AS29" s="86">
        <f t="shared" si="45"/>
        <v>3.1398859053036235E-3</v>
      </c>
      <c r="AT29" s="86">
        <f t="shared" si="45"/>
        <v>1.93638527726872E-3</v>
      </c>
      <c r="AU29" s="86">
        <f t="shared" si="45"/>
        <v>1.8406101859006153E-3</v>
      </c>
      <c r="AV29" s="86">
        <f t="shared" si="45"/>
        <v>1.6416309580754907E-3</v>
      </c>
      <c r="AW29" s="86">
        <f t="shared" si="45"/>
        <v>1.5807656596372186E-3</v>
      </c>
      <c r="AX29" s="86">
        <f t="shared" si="45"/>
        <v>1.4737047910494655E-3</v>
      </c>
      <c r="AY29" s="86">
        <f t="shared" si="45"/>
        <v>1.5004699156653662E-3</v>
      </c>
      <c r="AZ29" s="86">
        <f t="shared" si="45"/>
        <v>1.5711884486852409E-3</v>
      </c>
      <c r="BA29" s="86">
        <f t="shared" si="45"/>
        <v>1.65508335214052E-3</v>
      </c>
      <c r="BB29" s="86">
        <f t="shared" ref="BB29:BC29" si="46">BB13/BB$15</f>
        <v>1.6044484800116757E-3</v>
      </c>
      <c r="BC29" s="86">
        <f t="shared" si="46"/>
        <v>1.6479397442764716E-3</v>
      </c>
      <c r="BD29" s="86">
        <f t="shared" ref="BD29:BE29" si="47">BD13/BD$15</f>
        <v>1.6520249720741106E-3</v>
      </c>
      <c r="BE29" s="86">
        <f t="shared" si="47"/>
        <v>1.7647375716474129E-3</v>
      </c>
      <c r="BF29" s="622"/>
      <c r="BG29" s="87"/>
      <c r="BH29" s="458"/>
      <c r="BI29" s="467"/>
      <c r="BJ29" s="87"/>
      <c r="BM29" s="297"/>
      <c r="BN29" s="468"/>
      <c r="BO29" s="438"/>
      <c r="BP29" s="469"/>
      <c r="BQ29" s="469"/>
      <c r="BR29" s="469"/>
      <c r="BS29" s="469"/>
      <c r="BT29" s="469"/>
      <c r="BU29" s="464"/>
      <c r="BV29" s="464"/>
      <c r="BW29" s="464"/>
      <c r="BX29" s="464"/>
      <c r="BY29" s="464"/>
      <c r="BZ29" s="464"/>
      <c r="CA29" s="464"/>
      <c r="CB29" s="4"/>
    </row>
    <row r="30" spans="23:80" ht="18.75" customHeight="1" thickBot="1">
      <c r="W30" s="470"/>
      <c r="X30" s="429" t="s">
        <v>120</v>
      </c>
      <c r="Y30" s="411">
        <v>17200</v>
      </c>
      <c r="Z30" s="471"/>
      <c r="AA30" s="878">
        <f>AA14/AA$15</f>
        <v>2.5586225591827955E-5</v>
      </c>
      <c r="AB30" s="878">
        <f t="shared" ref="AB30:BA30" si="48">AB14/AB$15</f>
        <v>2.5304707335002829E-5</v>
      </c>
      <c r="AC30" s="878">
        <f t="shared" si="48"/>
        <v>2.5071525436739116E-5</v>
      </c>
      <c r="AD30" s="878">
        <f t="shared" si="48"/>
        <v>3.3545962268962454E-5</v>
      </c>
      <c r="AE30" s="878">
        <f t="shared" si="48"/>
        <v>5.6071894755101444E-5</v>
      </c>
      <c r="AF30" s="870">
        <f t="shared" si="48"/>
        <v>1.4588122908881028E-4</v>
      </c>
      <c r="AG30" s="870">
        <f t="shared" si="48"/>
        <v>1.3843171029504975E-4</v>
      </c>
      <c r="AH30" s="870">
        <f t="shared" si="48"/>
        <v>1.2364004770520136E-4</v>
      </c>
      <c r="AI30" s="870">
        <f t="shared" si="48"/>
        <v>1.4095117661472778E-4</v>
      </c>
      <c r="AJ30" s="870">
        <f t="shared" si="48"/>
        <v>2.3212830892321458E-4</v>
      </c>
      <c r="AK30" s="870">
        <f t="shared" si="48"/>
        <v>2.0737695870451224E-4</v>
      </c>
      <c r="AL30" s="870">
        <f t="shared" si="48"/>
        <v>2.1806632070524564E-4</v>
      </c>
      <c r="AM30" s="870">
        <f t="shared" si="48"/>
        <v>2.7005316275049458E-4</v>
      </c>
      <c r="AN30" s="870">
        <f t="shared" si="48"/>
        <v>3.0103947829507793E-4</v>
      </c>
      <c r="AO30" s="870">
        <f t="shared" si="48"/>
        <v>3.5385844249645536E-4</v>
      </c>
      <c r="AP30" s="472">
        <f t="shared" si="48"/>
        <v>1.0655998158628076E-3</v>
      </c>
      <c r="AQ30" s="472">
        <f t="shared" si="48"/>
        <v>1.0305438313571919E-3</v>
      </c>
      <c r="AR30" s="472">
        <f t="shared" si="48"/>
        <v>1.1375662887278262E-3</v>
      </c>
      <c r="AS30" s="472">
        <f t="shared" si="48"/>
        <v>1.1203101855323981E-3</v>
      </c>
      <c r="AT30" s="472">
        <f t="shared" si="48"/>
        <v>1.0836514357519763E-3</v>
      </c>
      <c r="AU30" s="472">
        <f t="shared" si="48"/>
        <v>1.1817778913674256E-3</v>
      </c>
      <c r="AV30" s="472">
        <f t="shared" si="48"/>
        <v>1.3300492125306958E-3</v>
      </c>
      <c r="AW30" s="472">
        <f t="shared" si="48"/>
        <v>1.0827316982839812E-3</v>
      </c>
      <c r="AX30" s="472">
        <f t="shared" si="48"/>
        <v>1.1484541821204072E-3</v>
      </c>
      <c r="AY30" s="870">
        <f t="shared" si="48"/>
        <v>8.2635857341700606E-4</v>
      </c>
      <c r="AZ30" s="870">
        <f>AZ14/AZ$15</f>
        <v>4.3236236330527014E-4</v>
      </c>
      <c r="BA30" s="870">
        <f t="shared" si="48"/>
        <v>4.8652188700350842E-4</v>
      </c>
      <c r="BB30" s="870">
        <f t="shared" ref="BB30:BC30" si="49">BB14/BB$15</f>
        <v>3.4849206532438977E-4</v>
      </c>
      <c r="BC30" s="870">
        <f t="shared" si="49"/>
        <v>2.2654518703001244E-4</v>
      </c>
      <c r="BD30" s="870">
        <f t="shared" ref="BD30:BE30" si="50">BD14/BD$15</f>
        <v>2.1586865607291946E-4</v>
      </c>
      <c r="BE30" s="870">
        <f t="shared" si="50"/>
        <v>2.5129302818808526E-4</v>
      </c>
      <c r="BF30" s="628"/>
      <c r="BG30" s="87"/>
      <c r="BJ30" s="87"/>
      <c r="BM30" s="297"/>
      <c r="BN30" s="468"/>
      <c r="BO30" s="438"/>
      <c r="BP30" s="469"/>
      <c r="BQ30" s="469"/>
      <c r="BR30" s="469"/>
      <c r="BS30" s="469"/>
      <c r="BT30" s="469"/>
      <c r="BU30" s="464"/>
      <c r="BV30" s="464"/>
      <c r="BW30" s="464"/>
      <c r="BX30" s="464"/>
      <c r="BY30" s="464"/>
      <c r="BZ30" s="464"/>
      <c r="CA30" s="464"/>
      <c r="CB30" s="4"/>
    </row>
    <row r="31" spans="23:80" ht="23.25" customHeight="1" thickTop="1">
      <c r="W31" s="663" t="s">
        <v>47</v>
      </c>
      <c r="X31" s="473"/>
      <c r="Y31" s="474"/>
      <c r="Z31" s="475"/>
      <c r="AA31" s="690">
        <f>AA15/AA$15</f>
        <v>1</v>
      </c>
      <c r="AB31" s="690">
        <f t="shared" ref="AB31:BA31" si="51">AB15/AB$15</f>
        <v>1</v>
      </c>
      <c r="AC31" s="690">
        <f t="shared" si="51"/>
        <v>1</v>
      </c>
      <c r="AD31" s="690">
        <f t="shared" si="51"/>
        <v>1</v>
      </c>
      <c r="AE31" s="690">
        <f t="shared" si="51"/>
        <v>1</v>
      </c>
      <c r="AF31" s="690">
        <f t="shared" si="51"/>
        <v>1</v>
      </c>
      <c r="AG31" s="690">
        <f t="shared" si="51"/>
        <v>1</v>
      </c>
      <c r="AH31" s="690">
        <f t="shared" si="51"/>
        <v>1</v>
      </c>
      <c r="AI31" s="690">
        <f t="shared" si="51"/>
        <v>1</v>
      </c>
      <c r="AJ31" s="690">
        <f t="shared" si="51"/>
        <v>1</v>
      </c>
      <c r="AK31" s="690">
        <f t="shared" si="51"/>
        <v>1</v>
      </c>
      <c r="AL31" s="690">
        <f t="shared" si="51"/>
        <v>1</v>
      </c>
      <c r="AM31" s="690">
        <f t="shared" si="51"/>
        <v>1</v>
      </c>
      <c r="AN31" s="690">
        <f t="shared" si="51"/>
        <v>1</v>
      </c>
      <c r="AO31" s="690">
        <f t="shared" si="51"/>
        <v>1</v>
      </c>
      <c r="AP31" s="690">
        <f t="shared" si="51"/>
        <v>1</v>
      </c>
      <c r="AQ31" s="690">
        <f t="shared" si="51"/>
        <v>1</v>
      </c>
      <c r="AR31" s="690">
        <f t="shared" si="51"/>
        <v>1</v>
      </c>
      <c r="AS31" s="690">
        <f t="shared" si="51"/>
        <v>1</v>
      </c>
      <c r="AT31" s="690">
        <f t="shared" si="51"/>
        <v>1</v>
      </c>
      <c r="AU31" s="690">
        <f t="shared" si="51"/>
        <v>1</v>
      </c>
      <c r="AV31" s="690">
        <f t="shared" si="51"/>
        <v>1</v>
      </c>
      <c r="AW31" s="690">
        <f t="shared" si="51"/>
        <v>1</v>
      </c>
      <c r="AX31" s="690">
        <f t="shared" si="51"/>
        <v>1</v>
      </c>
      <c r="AY31" s="690">
        <f t="shared" si="51"/>
        <v>1</v>
      </c>
      <c r="AZ31" s="690">
        <f>AZ15/AZ$15</f>
        <v>1</v>
      </c>
      <c r="BA31" s="690">
        <f t="shared" si="51"/>
        <v>1</v>
      </c>
      <c r="BB31" s="690">
        <f t="shared" ref="BB31:BC31" si="52">BB15/BB$15</f>
        <v>1</v>
      </c>
      <c r="BC31" s="690">
        <f t="shared" si="52"/>
        <v>1</v>
      </c>
      <c r="BD31" s="690">
        <f t="shared" ref="BD31:BE31" si="53">BD15/BD$15</f>
        <v>1</v>
      </c>
      <c r="BE31" s="690">
        <f t="shared" si="53"/>
        <v>1</v>
      </c>
      <c r="BF31" s="622"/>
      <c r="BG31" s="477"/>
      <c r="BH31" s="478"/>
      <c r="BI31" s="479"/>
      <c r="BJ31" s="87"/>
      <c r="BM31" s="297"/>
      <c r="BN31" s="468"/>
      <c r="BO31" s="438"/>
      <c r="BP31" s="469"/>
      <c r="BQ31" s="469"/>
      <c r="BR31" s="469"/>
      <c r="BS31" s="469"/>
      <c r="BT31" s="469"/>
      <c r="BU31" s="464"/>
      <c r="BV31" s="464"/>
      <c r="BW31" s="464"/>
      <c r="BX31" s="464"/>
      <c r="BY31" s="464"/>
      <c r="BZ31" s="464"/>
      <c r="CA31" s="464"/>
      <c r="CB31" s="4"/>
    </row>
    <row r="32" spans="23:80" ht="15.75">
      <c r="W32" s="440"/>
      <c r="X32" s="407"/>
      <c r="Y32" s="441"/>
      <c r="Z32" s="438"/>
      <c r="AA32" s="442"/>
      <c r="AB32" s="442"/>
      <c r="AC32" s="442"/>
      <c r="AD32" s="442"/>
      <c r="AE32" s="442"/>
      <c r="AF32" s="442"/>
      <c r="AG32" s="442"/>
      <c r="AH32" s="442"/>
      <c r="AI32" s="442"/>
      <c r="AJ32" s="442"/>
      <c r="AK32" s="442"/>
      <c r="AL32" s="442"/>
      <c r="AM32" s="442"/>
      <c r="AN32" s="442"/>
      <c r="AO32" s="442"/>
      <c r="AP32" s="442"/>
      <c r="AQ32" s="4"/>
      <c r="AR32" s="4"/>
      <c r="AS32" s="4"/>
      <c r="AT32" s="4"/>
      <c r="AU32" s="4"/>
      <c r="AV32" s="4"/>
      <c r="AW32" s="4"/>
      <c r="AX32" s="4"/>
      <c r="AY32" s="4"/>
      <c r="AZ32" s="4"/>
      <c r="BA32" s="4"/>
      <c r="BB32" s="4"/>
      <c r="BC32" s="4"/>
      <c r="BD32" s="4"/>
      <c r="BE32" s="4"/>
      <c r="BF32" s="609"/>
      <c r="BG32" s="4"/>
      <c r="BH32" s="4"/>
      <c r="BI32" s="480"/>
      <c r="BJ32" s="4"/>
    </row>
    <row r="33" spans="23:80" ht="21.75" customHeight="1">
      <c r="W33" s="1" t="s">
        <v>90</v>
      </c>
      <c r="X33" s="407"/>
      <c r="AA33" s="4"/>
      <c r="BG33" s="33"/>
      <c r="BI33" s="4"/>
    </row>
    <row r="34" spans="23:80">
      <c r="W34" s="444" t="s">
        <v>44</v>
      </c>
      <c r="X34" s="445"/>
      <c r="Y34" s="446" t="s">
        <v>0</v>
      </c>
      <c r="Z34" s="447"/>
      <c r="AA34" s="10">
        <v>1990</v>
      </c>
      <c r="AB34" s="10">
        <f t="shared" ref="AB34:BE34" si="54">AA34+1</f>
        <v>1991</v>
      </c>
      <c r="AC34" s="10">
        <f t="shared" si="54"/>
        <v>1992</v>
      </c>
      <c r="AD34" s="10">
        <f t="shared" si="54"/>
        <v>1993</v>
      </c>
      <c r="AE34" s="10">
        <f t="shared" si="54"/>
        <v>1994</v>
      </c>
      <c r="AF34" s="10">
        <f t="shared" si="54"/>
        <v>1995</v>
      </c>
      <c r="AG34" s="10">
        <f t="shared" si="54"/>
        <v>1996</v>
      </c>
      <c r="AH34" s="10">
        <f t="shared" si="54"/>
        <v>1997</v>
      </c>
      <c r="AI34" s="10">
        <f t="shared" si="54"/>
        <v>1998</v>
      </c>
      <c r="AJ34" s="448">
        <f t="shared" si="54"/>
        <v>1999</v>
      </c>
      <c r="AK34" s="448">
        <f t="shared" si="54"/>
        <v>2000</v>
      </c>
      <c r="AL34" s="448">
        <f t="shared" si="54"/>
        <v>2001</v>
      </c>
      <c r="AM34" s="448">
        <f t="shared" si="54"/>
        <v>2002</v>
      </c>
      <c r="AN34" s="10">
        <f t="shared" si="54"/>
        <v>2003</v>
      </c>
      <c r="AO34" s="10">
        <f t="shared" si="54"/>
        <v>2004</v>
      </c>
      <c r="AP34" s="10">
        <f t="shared" si="54"/>
        <v>2005</v>
      </c>
      <c r="AQ34" s="10">
        <f t="shared" si="54"/>
        <v>2006</v>
      </c>
      <c r="AR34" s="35">
        <f t="shared" si="54"/>
        <v>2007</v>
      </c>
      <c r="AS34" s="449">
        <f t="shared" si="54"/>
        <v>2008</v>
      </c>
      <c r="AT34" s="10">
        <f t="shared" si="54"/>
        <v>2009</v>
      </c>
      <c r="AU34" s="449">
        <f t="shared" si="54"/>
        <v>2010</v>
      </c>
      <c r="AV34" s="448">
        <f t="shared" si="54"/>
        <v>2011</v>
      </c>
      <c r="AW34" s="10">
        <f t="shared" si="54"/>
        <v>2012</v>
      </c>
      <c r="AX34" s="10">
        <f t="shared" si="54"/>
        <v>2013</v>
      </c>
      <c r="AY34" s="35">
        <f t="shared" si="54"/>
        <v>2014</v>
      </c>
      <c r="AZ34" s="35">
        <f t="shared" si="54"/>
        <v>2015</v>
      </c>
      <c r="BA34" s="10">
        <f t="shared" si="54"/>
        <v>2016</v>
      </c>
      <c r="BB34" s="10">
        <f t="shared" si="54"/>
        <v>2017</v>
      </c>
      <c r="BC34" s="10">
        <f t="shared" si="54"/>
        <v>2018</v>
      </c>
      <c r="BD34" s="10">
        <f t="shared" si="54"/>
        <v>2019</v>
      </c>
      <c r="BE34" s="10">
        <f t="shared" si="54"/>
        <v>2020</v>
      </c>
      <c r="BF34" s="614"/>
      <c r="BI34" s="4"/>
    </row>
    <row r="35" spans="23:80" ht="18.75">
      <c r="W35" s="452" t="s">
        <v>117</v>
      </c>
      <c r="X35" s="410"/>
      <c r="Y35" s="408">
        <v>1</v>
      </c>
      <c r="Z35" s="453"/>
      <c r="AA35" s="763"/>
      <c r="AB35" s="86">
        <f t="shared" ref="AB35:BB35" si="55">AB5/$AA5-1</f>
        <v>9.8753494324888003E-3</v>
      </c>
      <c r="AC35" s="86">
        <f t="shared" si="55"/>
        <v>1.80151077502686E-2</v>
      </c>
      <c r="AD35" s="86">
        <f t="shared" si="55"/>
        <v>1.1753406128759858E-2</v>
      </c>
      <c r="AE35" s="86">
        <f t="shared" si="55"/>
        <v>5.8939023033624194E-2</v>
      </c>
      <c r="AF35" s="86">
        <f t="shared" si="55"/>
        <v>6.9470928832134682E-2</v>
      </c>
      <c r="AG35" s="86">
        <f t="shared" si="55"/>
        <v>7.9733429575154613E-2</v>
      </c>
      <c r="AH35" s="86">
        <f t="shared" si="55"/>
        <v>7.379305096010369E-2</v>
      </c>
      <c r="AI35" s="86">
        <f t="shared" si="55"/>
        <v>3.9261789674484016E-2</v>
      </c>
      <c r="AJ35" s="86">
        <f t="shared" si="55"/>
        <v>7.0729209672683035E-2</v>
      </c>
      <c r="AK35" s="86">
        <f t="shared" si="55"/>
        <v>9.0352810692780006E-2</v>
      </c>
      <c r="AL35" s="86">
        <f t="shared" si="55"/>
        <v>7.7411911126660904E-2</v>
      </c>
      <c r="AM35" s="86">
        <f t="shared" si="55"/>
        <v>0.10242076981035142</v>
      </c>
      <c r="AN35" s="86">
        <f t="shared" si="55"/>
        <v>0.10946854450129018</v>
      </c>
      <c r="AO35" s="86">
        <f t="shared" si="55"/>
        <v>0.10542996580137465</v>
      </c>
      <c r="AP35" s="86">
        <f t="shared" si="55"/>
        <v>0.11179618770486477</v>
      </c>
      <c r="AQ35" s="86">
        <f t="shared" si="55"/>
        <v>9.1963673010733382E-2</v>
      </c>
      <c r="AR35" s="86">
        <f t="shared" si="55"/>
        <v>0.12257542090379148</v>
      </c>
      <c r="AS35" s="86">
        <f t="shared" si="55"/>
        <v>6.1467968225625613E-2</v>
      </c>
      <c r="AT35" s="86">
        <f t="shared" si="55"/>
        <v>1.8934002700647934E-3</v>
      </c>
      <c r="AU35" s="86">
        <f t="shared" si="55"/>
        <v>4.6182000655702549E-2</v>
      </c>
      <c r="AV35" s="86">
        <f t="shared" si="55"/>
        <v>8.9120968360779429E-2</v>
      </c>
      <c r="AW35" s="86">
        <f t="shared" si="55"/>
        <v>0.12441482307753038</v>
      </c>
      <c r="AX35" s="86">
        <f t="shared" si="55"/>
        <v>0.13244188764021936</v>
      </c>
      <c r="AY35" s="86">
        <f t="shared" si="55"/>
        <v>8.8019739381441697E-2</v>
      </c>
      <c r="AZ35" s="86">
        <f t="shared" si="55"/>
        <v>5.3340423593519093E-2</v>
      </c>
      <c r="BA35" s="86">
        <f t="shared" si="55"/>
        <v>3.6392706438474587E-2</v>
      </c>
      <c r="BB35" s="86">
        <f t="shared" si="55"/>
        <v>2.299554568385731E-2</v>
      </c>
      <c r="BC35" s="86">
        <f t="shared" ref="BC35" si="56">BC5/$AA5-1</f>
        <v>-1.5465642928137124E-2</v>
      </c>
      <c r="BD35" s="86">
        <f t="shared" ref="BD35:BE35" si="57">BD5/$AA5-1</f>
        <v>-4.7925806261036041E-2</v>
      </c>
      <c r="BE35" s="86">
        <f t="shared" si="57"/>
        <v>-0.1026999582628606</v>
      </c>
      <c r="BF35" s="622"/>
      <c r="BG35" s="2"/>
      <c r="BH35" s="2"/>
      <c r="BI35" s="4"/>
      <c r="BJ35" s="2"/>
    </row>
    <row r="36" spans="23:80" ht="15.75">
      <c r="W36" s="454"/>
      <c r="X36" s="416" t="s">
        <v>45</v>
      </c>
      <c r="Y36" s="408">
        <v>1</v>
      </c>
      <c r="Z36" s="453"/>
      <c r="AA36" s="763"/>
      <c r="AB36" s="86">
        <f t="shared" ref="AB36:BB36" si="58">AB6/$AA6-1</f>
        <v>9.6147125670220657E-3</v>
      </c>
      <c r="AC36" s="86">
        <f t="shared" si="58"/>
        <v>1.7095284688415147E-2</v>
      </c>
      <c r="AD36" s="86">
        <f t="shared" si="58"/>
        <v>1.2579900614406725E-2</v>
      </c>
      <c r="AE36" s="86">
        <f t="shared" si="58"/>
        <v>5.9269015231007582E-2</v>
      </c>
      <c r="AF36" s="86">
        <f t="shared" si="58"/>
        <v>6.9756796990021908E-2</v>
      </c>
      <c r="AG36" s="86">
        <f t="shared" si="58"/>
        <v>7.9828763751554899E-2</v>
      </c>
      <c r="AH36" s="86">
        <f t="shared" si="58"/>
        <v>7.4360651461032878E-2</v>
      </c>
      <c r="AI36" s="86">
        <f t="shared" si="58"/>
        <v>4.2692086007913632E-2</v>
      </c>
      <c r="AJ36" s="86">
        <f t="shared" si="58"/>
        <v>7.6722720273967093E-2</v>
      </c>
      <c r="AK36" s="86">
        <f t="shared" si="58"/>
        <v>9.6226307601168903E-2</v>
      </c>
      <c r="AL36" s="86">
        <f t="shared" si="58"/>
        <v>8.4105322762046741E-2</v>
      </c>
      <c r="AM36" s="86">
        <f t="shared" si="58"/>
        <v>0.1137339324120672</v>
      </c>
      <c r="AN36" s="86">
        <f t="shared" si="58"/>
        <v>0.12151552509854535</v>
      </c>
      <c r="AO36" s="86">
        <f t="shared" si="58"/>
        <v>0.11790377476845681</v>
      </c>
      <c r="AP36" s="86">
        <f t="shared" si="58"/>
        <v>0.1245343940522845</v>
      </c>
      <c r="AQ36" s="86">
        <f t="shared" si="58"/>
        <v>0.10411104335428867</v>
      </c>
      <c r="AR36" s="86">
        <f t="shared" si="58"/>
        <v>0.13761852107105166</v>
      </c>
      <c r="AS36" s="86">
        <f t="shared" si="58"/>
        <v>7.4420771356966897E-2</v>
      </c>
      <c r="AT36" s="86">
        <f t="shared" si="58"/>
        <v>1.8321846902336736E-2</v>
      </c>
      <c r="AU36" s="86">
        <f t="shared" si="58"/>
        <v>6.5061653421495169E-2</v>
      </c>
      <c r="AV36" s="86">
        <f t="shared" si="58"/>
        <v>0.1127918618103918</v>
      </c>
      <c r="AW36" s="86">
        <f t="shared" si="58"/>
        <v>0.14963282420240587</v>
      </c>
      <c r="AX36" s="86">
        <f t="shared" si="58"/>
        <v>0.157196415733456</v>
      </c>
      <c r="AY36" s="86">
        <f t="shared" si="58"/>
        <v>0.11012322809766784</v>
      </c>
      <c r="AZ36" s="86">
        <f t="shared" si="58"/>
        <v>7.338236131186715E-2</v>
      </c>
      <c r="BA36" s="86">
        <f t="shared" si="58"/>
        <v>5.5173072811828483E-2</v>
      </c>
      <c r="BB36" s="86">
        <f t="shared" si="58"/>
        <v>3.9808230137809986E-2</v>
      </c>
      <c r="BC36" s="86">
        <f t="shared" ref="BC36" si="59">BC6/$AA6-1</f>
        <v>-2.0992901484797599E-3</v>
      </c>
      <c r="BD36" s="86">
        <f t="shared" ref="BD36:BE36" si="60">BD6/$AA6-1</f>
        <v>-3.6197145713764978E-2</v>
      </c>
      <c r="BE36" s="86">
        <f t="shared" si="60"/>
        <v>-9.3797497739408597E-2</v>
      </c>
      <c r="BF36" s="622"/>
      <c r="BG36" s="2"/>
      <c r="BH36" s="2"/>
      <c r="BI36" s="4"/>
      <c r="BJ36" s="2"/>
    </row>
    <row r="37" spans="23:80" ht="15.75">
      <c r="W37" s="457"/>
      <c r="X37" s="887" t="s">
        <v>432</v>
      </c>
      <c r="Y37" s="408">
        <v>1</v>
      </c>
      <c r="Z37" s="453"/>
      <c r="AA37" s="763"/>
      <c r="AB37" s="86">
        <f t="shared" ref="AB37:AX37" si="61">AB7/$AA7-1</f>
        <v>1.2774625667850925E-2</v>
      </c>
      <c r="AC37" s="86">
        <f t="shared" ref="AC37:AC45" si="62">AC7/$AA7-1</f>
        <v>2.8247049187999362E-2</v>
      </c>
      <c r="AD37" s="86">
        <f t="shared" si="61"/>
        <v>2.5596344932594661E-3</v>
      </c>
      <c r="AE37" s="86">
        <f t="shared" si="61"/>
        <v>5.5268250926940876E-2</v>
      </c>
      <c r="AF37" s="86">
        <f t="shared" si="61"/>
        <v>6.6290984371380812E-2</v>
      </c>
      <c r="AG37" s="86">
        <f t="shared" si="61"/>
        <v>7.8672949847698126E-2</v>
      </c>
      <c r="AH37" s="86">
        <f t="shared" si="61"/>
        <v>6.7479168077203999E-2</v>
      </c>
      <c r="AI37" s="86">
        <f t="shared" si="61"/>
        <v>1.10380836991264E-3</v>
      </c>
      <c r="AJ37" s="86">
        <f t="shared" si="61"/>
        <v>4.0585074235015561E-3</v>
      </c>
      <c r="AK37" s="86">
        <f t="shared" si="61"/>
        <v>2.5017118543207761E-2</v>
      </c>
      <c r="AL37" s="86">
        <f t="shared" si="61"/>
        <v>2.9556393585898899E-3</v>
      </c>
      <c r="AM37" s="86">
        <f t="shared" si="61"/>
        <v>-2.3424756374912259E-2</v>
      </c>
      <c r="AN37" s="86">
        <f t="shared" si="61"/>
        <v>-2.453983720227837E-2</v>
      </c>
      <c r="AO37" s="86">
        <f t="shared" si="61"/>
        <v>-3.332637566222818E-2</v>
      </c>
      <c r="AP37" s="86">
        <f t="shared" si="61"/>
        <v>-2.990126126527537E-2</v>
      </c>
      <c r="AQ37" s="86">
        <f t="shared" si="61"/>
        <v>-4.3161425643835294E-2</v>
      </c>
      <c r="AR37" s="86">
        <f t="shared" si="61"/>
        <v>-4.4761240174465367E-2</v>
      </c>
      <c r="AS37" s="86">
        <f t="shared" si="61"/>
        <v>-8.2616615636942337E-2</v>
      </c>
      <c r="AT37" s="86">
        <f t="shared" si="61"/>
        <v>-0.18085359839247173</v>
      </c>
      <c r="AU37" s="86">
        <f t="shared" si="61"/>
        <v>-0.16383176120306575</v>
      </c>
      <c r="AV37" s="86">
        <f t="shared" si="61"/>
        <v>-0.17418966778176315</v>
      </c>
      <c r="AW37" s="86">
        <f t="shared" si="61"/>
        <v>-0.15610555240255597</v>
      </c>
      <c r="AX37" s="86">
        <f t="shared" si="61"/>
        <v>-0.14292289964647908</v>
      </c>
      <c r="AY37" s="86">
        <f t="shared" ref="AY37:BB39" si="63">AY7/$AA7-1</f>
        <v>-0.15785537670693228</v>
      </c>
      <c r="AZ37" s="86">
        <f t="shared" si="63"/>
        <v>-0.16960238088409829</v>
      </c>
      <c r="BA37" s="86">
        <f t="shared" si="63"/>
        <v>-0.1725166119733661</v>
      </c>
      <c r="BB37" s="86">
        <f t="shared" si="63"/>
        <v>-0.16402564336664238</v>
      </c>
      <c r="BC37" s="86">
        <f t="shared" ref="BC37" si="64">BC7/$AA7-1</f>
        <v>-0.16415047651116721</v>
      </c>
      <c r="BD37" s="86">
        <f t="shared" ref="BD37:BE37" si="65">BD7/$AA7-1</f>
        <v>-0.17839325466452838</v>
      </c>
      <c r="BE37" s="86">
        <f t="shared" si="65"/>
        <v>-0.20172928086337372</v>
      </c>
      <c r="BF37" s="622"/>
      <c r="BG37" s="2"/>
      <c r="BH37" s="2"/>
      <c r="BI37" s="4"/>
      <c r="BJ37" s="2"/>
    </row>
    <row r="38" spans="23:80" ht="18.75">
      <c r="W38" s="460" t="s">
        <v>174</v>
      </c>
      <c r="X38" s="410"/>
      <c r="Y38" s="408">
        <v>25</v>
      </c>
      <c r="Z38" s="453"/>
      <c r="AA38" s="763"/>
      <c r="AB38" s="86">
        <f t="shared" ref="AB38:AB45" si="66">AB8/$AA8-1</f>
        <v>-1.732637615131527E-2</v>
      </c>
      <c r="AC38" s="86">
        <f t="shared" si="62"/>
        <v>-8.502403039758466E-3</v>
      </c>
      <c r="AD38" s="86">
        <f t="shared" ref="AD38:AX38" si="67">AD8/$AA8-1</f>
        <v>-2.8853943171029628E-2</v>
      </c>
      <c r="AE38" s="86">
        <f t="shared" si="67"/>
        <v>-3.0143795190107348E-2</v>
      </c>
      <c r="AF38" s="86">
        <f t="shared" si="67"/>
        <v>-5.3760305463164793E-2</v>
      </c>
      <c r="AG38" s="86">
        <f t="shared" si="67"/>
        <v>-8.0701881095294303E-2</v>
      </c>
      <c r="AH38" s="86">
        <f t="shared" si="67"/>
        <v>-8.8930622723864206E-2</v>
      </c>
      <c r="AI38" s="86">
        <f t="shared" si="67"/>
        <v>-0.12605520742488308</v>
      </c>
      <c r="AJ38" s="86">
        <f t="shared" si="67"/>
        <v>-0.13263141294966851</v>
      </c>
      <c r="AK38" s="86">
        <f t="shared" si="67"/>
        <v>-0.14483801376682792</v>
      </c>
      <c r="AL38" s="86">
        <f t="shared" si="67"/>
        <v>-0.16935560857787224</v>
      </c>
      <c r="AM38" s="86">
        <f t="shared" si="67"/>
        <v>-0.18568633053818184</v>
      </c>
      <c r="AN38" s="86">
        <f t="shared" si="67"/>
        <v>-0.20404728377873205</v>
      </c>
      <c r="AO38" s="86">
        <f t="shared" si="67"/>
        <v>-0.21015566998279178</v>
      </c>
      <c r="AP38" s="86">
        <f t="shared" si="67"/>
        <v>-0.20877272367808675</v>
      </c>
      <c r="AQ38" s="86">
        <f t="shared" si="67"/>
        <v>-0.22004945544605881</v>
      </c>
      <c r="AR38" s="86">
        <f t="shared" si="67"/>
        <v>-0.23272756278600981</v>
      </c>
      <c r="AS38" s="86">
        <f t="shared" si="67"/>
        <v>-0.24950210205336742</v>
      </c>
      <c r="AT38" s="86">
        <f t="shared" si="67"/>
        <v>-0.26078828223886008</v>
      </c>
      <c r="AU38" s="86">
        <f t="shared" si="67"/>
        <v>-0.27067494375991186</v>
      </c>
      <c r="AV38" s="86">
        <f t="shared" si="67"/>
        <v>-0.29815298672476698</v>
      </c>
      <c r="AW38" s="86">
        <f t="shared" si="67"/>
        <v>-0.3128776006374836</v>
      </c>
      <c r="AX38" s="86">
        <f t="shared" si="67"/>
        <v>-0.31397218870591093</v>
      </c>
      <c r="AY38" s="86">
        <f t="shared" si="63"/>
        <v>-0.32534146259800278</v>
      </c>
      <c r="AZ38" s="86">
        <f t="shared" si="63"/>
        <v>-0.33316945647229113</v>
      </c>
      <c r="BA38" s="86">
        <f t="shared" si="63"/>
        <v>-0.33431708938867011</v>
      </c>
      <c r="BB38" s="86">
        <f t="shared" si="63"/>
        <v>-0.33942514108056776</v>
      </c>
      <c r="BC38" s="86">
        <f t="shared" ref="BC38" si="68">BC8/$AA8-1</f>
        <v>-0.34762245077826992</v>
      </c>
      <c r="BD38" s="86">
        <f t="shared" ref="BD38:BE38" si="69">BD8/$AA8-1</f>
        <v>-0.35185213717389574</v>
      </c>
      <c r="BE38" s="86">
        <f t="shared" si="69"/>
        <v>-0.35504201229090049</v>
      </c>
      <c r="BF38" s="622"/>
      <c r="BG38" s="87"/>
      <c r="BH38" s="87"/>
      <c r="BI38" s="4"/>
      <c r="BJ38" s="87"/>
      <c r="BM38" s="440"/>
      <c r="BN38" s="440"/>
      <c r="BO38" s="461"/>
      <c r="BP38" s="440"/>
      <c r="BQ38" s="440"/>
      <c r="BR38" s="440"/>
      <c r="BS38" s="440"/>
      <c r="BT38" s="440"/>
      <c r="BU38" s="440"/>
      <c r="BV38" s="440"/>
      <c r="BW38" s="440"/>
      <c r="BX38" s="440"/>
      <c r="BY38" s="440"/>
      <c r="BZ38" s="440"/>
      <c r="CA38" s="440"/>
      <c r="CB38" s="2"/>
    </row>
    <row r="39" spans="23:80" ht="18.75">
      <c r="W39" s="460" t="s">
        <v>118</v>
      </c>
      <c r="X39" s="410"/>
      <c r="Y39" s="408">
        <v>298</v>
      </c>
      <c r="Z39" s="453"/>
      <c r="AA39" s="763"/>
      <c r="AB39" s="86">
        <f t="shared" si="66"/>
        <v>-9.2241473558420939E-3</v>
      </c>
      <c r="AC39" s="86">
        <f t="shared" si="62"/>
        <v>-3.8650391080019553E-3</v>
      </c>
      <c r="AD39" s="86">
        <f t="shared" ref="AD39:AX39" si="70">AD9/$AA9-1</f>
        <v>-8.0750941073501892E-3</v>
      </c>
      <c r="AE39" s="86">
        <f t="shared" si="70"/>
        <v>3.1377827054109853E-2</v>
      </c>
      <c r="AF39" s="86">
        <f t="shared" si="70"/>
        <v>4.108762761468232E-2</v>
      </c>
      <c r="AG39" s="86">
        <f t="shared" si="70"/>
        <v>7.6704249445180839E-2</v>
      </c>
      <c r="AH39" s="86">
        <f t="shared" si="70"/>
        <v>0.10201499196685671</v>
      </c>
      <c r="AI39" s="86">
        <f t="shared" si="70"/>
        <v>5.2280964714424671E-2</v>
      </c>
      <c r="AJ39" s="86">
        <f t="shared" si="70"/>
        <v>-0.14079223919097883</v>
      </c>
      <c r="AK39" s="86">
        <f t="shared" si="70"/>
        <v>-6.1735016056626124E-2</v>
      </c>
      <c r="AL39" s="86">
        <f t="shared" si="70"/>
        <v>-0.17546554682086934</v>
      </c>
      <c r="AM39" s="86">
        <f t="shared" si="70"/>
        <v>-0.19348865096790668</v>
      </c>
      <c r="AN39" s="86">
        <f t="shared" si="70"/>
        <v>-0.19830070394475363</v>
      </c>
      <c r="AO39" s="86">
        <f t="shared" si="70"/>
        <v>-0.20367827956022933</v>
      </c>
      <c r="AP39" s="86">
        <f t="shared" si="70"/>
        <v>-0.21564847485144167</v>
      </c>
      <c r="AQ39" s="86">
        <f t="shared" si="70"/>
        <v>-0.21963032059643928</v>
      </c>
      <c r="AR39" s="86">
        <f t="shared" si="70"/>
        <v>-0.239480106427582</v>
      </c>
      <c r="AS39" s="86">
        <f t="shared" si="70"/>
        <v>-0.26545234914437521</v>
      </c>
      <c r="AT39" s="86">
        <f t="shared" si="70"/>
        <v>-0.28561002974012362</v>
      </c>
      <c r="AU39" s="86">
        <f t="shared" si="70"/>
        <v>-0.30348252464780623</v>
      </c>
      <c r="AV39" s="86">
        <f t="shared" si="70"/>
        <v>-0.31681793197477748</v>
      </c>
      <c r="AW39" s="86">
        <f t="shared" si="70"/>
        <v>-0.32759790584791582</v>
      </c>
      <c r="AX39" s="86">
        <f t="shared" si="70"/>
        <v>-0.32746675694502492</v>
      </c>
      <c r="AY39" s="86">
        <f t="shared" si="63"/>
        <v>-0.34046605324203938</v>
      </c>
      <c r="AZ39" s="86">
        <f t="shared" si="63"/>
        <v>-0.35007879440803313</v>
      </c>
      <c r="BA39" s="86">
        <f t="shared" si="63"/>
        <v>-0.36600593706378526</v>
      </c>
      <c r="BB39" s="86">
        <f t="shared" si="63"/>
        <v>-0.35839356996337346</v>
      </c>
      <c r="BC39" s="86">
        <f t="shared" ref="BC39" si="71">BC9/$AA9-1</f>
        <v>-0.37166794709507478</v>
      </c>
      <c r="BD39" s="86">
        <f t="shared" ref="BD39:BE39" si="72">BD9/$AA9-1</f>
        <v>-0.38158082226569567</v>
      </c>
      <c r="BE39" s="86">
        <f t="shared" si="72"/>
        <v>-0.39232285919363774</v>
      </c>
      <c r="BF39" s="622"/>
      <c r="BG39" s="87"/>
      <c r="BH39" s="87"/>
      <c r="BI39" s="4"/>
      <c r="BJ39" s="87"/>
      <c r="BM39" s="462"/>
      <c r="BN39" s="463"/>
      <c r="BO39" s="438"/>
      <c r="BP39" s="464"/>
      <c r="BQ39" s="464"/>
      <c r="BR39" s="464"/>
      <c r="BS39" s="464"/>
      <c r="BT39" s="464"/>
      <c r="BU39" s="464"/>
      <c r="BV39" s="464"/>
      <c r="BW39" s="464"/>
      <c r="BX39" s="464"/>
      <c r="BY39" s="464"/>
      <c r="BZ39" s="464"/>
      <c r="CA39" s="464"/>
      <c r="CB39" s="4"/>
    </row>
    <row r="40" spans="23:80" ht="15.75">
      <c r="W40" s="465" t="s">
        <v>46</v>
      </c>
      <c r="X40" s="422"/>
      <c r="Y40" s="408"/>
      <c r="Z40" s="453"/>
      <c r="AA40" s="763"/>
      <c r="AB40" s="86">
        <f t="shared" si="66"/>
        <v>0.10581172541317185</v>
      </c>
      <c r="AC40" s="86">
        <f t="shared" si="62"/>
        <v>0.16118731058708846</v>
      </c>
      <c r="AD40" s="86">
        <f t="shared" ref="AD40:AZ40" si="73">AD10/$AA10-1</f>
        <v>0.26766142508313973</v>
      </c>
      <c r="AE40" s="86">
        <f t="shared" si="73"/>
        <v>0.40269119297107658</v>
      </c>
      <c r="AF40" s="86">
        <f t="shared" si="73"/>
        <v>0.68405124075001478</v>
      </c>
      <c r="AG40" s="86">
        <f t="shared" si="73"/>
        <v>0.70089724301688627</v>
      </c>
      <c r="AH40" s="86">
        <f t="shared" si="73"/>
        <v>0.67333140209123554</v>
      </c>
      <c r="AI40" s="86">
        <f t="shared" si="73"/>
        <v>0.5208873394731679</v>
      </c>
      <c r="AJ40" s="86">
        <f t="shared" si="73"/>
        <v>0.32955084362961884</v>
      </c>
      <c r="AK40" s="86">
        <f t="shared" si="73"/>
        <v>0.18961437338577647</v>
      </c>
      <c r="AL40" s="86">
        <f t="shared" si="73"/>
        <v>1.0202498638564483E-2</v>
      </c>
      <c r="AM40" s="86">
        <f t="shared" si="73"/>
        <v>-0.10747145111883116</v>
      </c>
      <c r="AN40" s="86">
        <f t="shared" si="73"/>
        <v>-0.12547236916652738</v>
      </c>
      <c r="AO40" s="86">
        <f t="shared" si="73"/>
        <v>-0.22508634164874997</v>
      </c>
      <c r="AP40" s="86">
        <f t="shared" si="73"/>
        <v>-0.21027524127533215</v>
      </c>
      <c r="AQ40" s="86">
        <f t="shared" si="73"/>
        <v>-0.14443425494822437</v>
      </c>
      <c r="AR40" s="86">
        <f t="shared" si="73"/>
        <v>-0.12482192872008802</v>
      </c>
      <c r="AS40" s="86">
        <f t="shared" si="73"/>
        <v>-0.13196616693226304</v>
      </c>
      <c r="AT40" s="86">
        <f t="shared" si="73"/>
        <v>-0.18612582202846817</v>
      </c>
      <c r="AU40" s="86">
        <f t="shared" si="73"/>
        <v>-0.10834527679311123</v>
      </c>
      <c r="AV40" s="86">
        <f t="shared" si="73"/>
        <v>-4.0950435312303357E-2</v>
      </c>
      <c r="AW40" s="86">
        <f t="shared" si="73"/>
        <v>3.3558046886645876E-2</v>
      </c>
      <c r="AX40" s="86">
        <f t="shared" si="73"/>
        <v>0.10593302851693709</v>
      </c>
      <c r="AY40" s="86">
        <f t="shared" si="73"/>
        <v>0.1971825031097596</v>
      </c>
      <c r="AZ40" s="86">
        <f t="shared" si="73"/>
        <v>0.27947119832774492</v>
      </c>
      <c r="BA40" s="86">
        <f t="shared" ref="BA40:BA45" si="74">BA10/$AA10-1</f>
        <v>0.38059616571007449</v>
      </c>
      <c r="BB40" s="86">
        <f t="shared" ref="BB40:BC40" si="75">BB10/$AA10-1</f>
        <v>0.44226741296941863</v>
      </c>
      <c r="BC40" s="86">
        <f t="shared" si="75"/>
        <v>0.49538588214464951</v>
      </c>
      <c r="BD40" s="86">
        <f t="shared" ref="BD40:BE40" si="76">BD10/$AA10-1</f>
        <v>0.56749919817739425</v>
      </c>
      <c r="BE40" s="86">
        <f t="shared" si="76"/>
        <v>0.63292508294520955</v>
      </c>
      <c r="BF40" s="622"/>
      <c r="BG40" s="87"/>
      <c r="BH40" s="87"/>
      <c r="BI40" s="4"/>
      <c r="BJ40" s="87"/>
      <c r="BM40" s="462"/>
      <c r="BN40" s="463"/>
      <c r="BO40" s="438"/>
      <c r="BP40" s="464"/>
      <c r="BQ40" s="464"/>
      <c r="BR40" s="464"/>
      <c r="BS40" s="464"/>
      <c r="BT40" s="464"/>
      <c r="BU40" s="464"/>
      <c r="BV40" s="464"/>
      <c r="BW40" s="464"/>
      <c r="BX40" s="464"/>
      <c r="BY40" s="464"/>
      <c r="BZ40" s="464"/>
      <c r="CA40" s="464"/>
      <c r="CB40" s="4"/>
    </row>
    <row r="41" spans="23:80" ht="28.5">
      <c r="W41" s="466"/>
      <c r="X41" s="425" t="s">
        <v>175</v>
      </c>
      <c r="Y41" s="426" t="s">
        <v>179</v>
      </c>
      <c r="Z41" s="453"/>
      <c r="AA41" s="763"/>
      <c r="AB41" s="86">
        <f t="shared" si="66"/>
        <v>8.8957790566543293E-2</v>
      </c>
      <c r="AC41" s="86">
        <f t="shared" si="62"/>
        <v>0.11516937535412164</v>
      </c>
      <c r="AD41" s="86">
        <f t="shared" ref="AD41:AZ41" si="77">AD11/$AA11-1</f>
        <v>0.13787774898415361</v>
      </c>
      <c r="AE41" s="86">
        <f t="shared" si="77"/>
        <v>0.32131766242945536</v>
      </c>
      <c r="AF41" s="86">
        <f t="shared" si="77"/>
        <v>0.58249882973095102</v>
      </c>
      <c r="AG41" s="86">
        <f t="shared" si="77"/>
        <v>0.54389203255101903</v>
      </c>
      <c r="AH41" s="86">
        <f t="shared" si="77"/>
        <v>0.53376549782621963</v>
      </c>
      <c r="AI41" s="86">
        <f t="shared" si="77"/>
        <v>0.49016014098222738</v>
      </c>
      <c r="AJ41" s="86">
        <f t="shared" si="77"/>
        <v>0.52943168483197578</v>
      </c>
      <c r="AK41" s="86">
        <f t="shared" si="77"/>
        <v>0.43423225301037971</v>
      </c>
      <c r="AL41" s="86">
        <f t="shared" si="77"/>
        <v>0.2214724582206844</v>
      </c>
      <c r="AM41" s="86">
        <f t="shared" si="77"/>
        <v>1.8946764184905041E-2</v>
      </c>
      <c r="AN41" s="86">
        <f t="shared" si="77"/>
        <v>1.8518332397793325E-2</v>
      </c>
      <c r="AO41" s="86">
        <f t="shared" si="77"/>
        <v>-0.22038490182157033</v>
      </c>
      <c r="AP41" s="86">
        <f t="shared" si="77"/>
        <v>-0.1976294506610865</v>
      </c>
      <c r="AQ41" s="86">
        <f t="shared" si="77"/>
        <v>-8.1657386324706871E-2</v>
      </c>
      <c r="AR41" s="86">
        <f t="shared" si="77"/>
        <v>4.9164398568109835E-2</v>
      </c>
      <c r="AS41" s="86">
        <f t="shared" si="77"/>
        <v>0.21133714630135692</v>
      </c>
      <c r="AT41" s="86">
        <f t="shared" si="77"/>
        <v>0.3144775181723094</v>
      </c>
      <c r="AU41" s="86">
        <f t="shared" si="77"/>
        <v>0.46410087797226751</v>
      </c>
      <c r="AV41" s="86">
        <f t="shared" si="77"/>
        <v>0.63935283243329533</v>
      </c>
      <c r="AW41" s="86">
        <f t="shared" si="77"/>
        <v>0.8438423395261776</v>
      </c>
      <c r="AX41" s="86">
        <f t="shared" si="77"/>
        <v>1.0160741825788606</v>
      </c>
      <c r="AY41" s="86">
        <f t="shared" si="77"/>
        <v>1.2470782313106934</v>
      </c>
      <c r="AZ41" s="86">
        <f t="shared" si="77"/>
        <v>1.4654650630846899</v>
      </c>
      <c r="BA41" s="86">
        <f t="shared" si="74"/>
        <v>1.6764459284906432</v>
      </c>
      <c r="BB41" s="86">
        <f>BB11/$AA11-1</f>
        <v>1.8215759338482473</v>
      </c>
      <c r="BC41" s="86">
        <f t="shared" ref="BC41" si="78">BC11/$AA11-1</f>
        <v>1.9527051792936878</v>
      </c>
      <c r="BD41" s="86">
        <f t="shared" ref="BD41:BE41" si="79">BD11/$AA11-1</f>
        <v>2.1215006888383821</v>
      </c>
      <c r="BE41" s="86">
        <f t="shared" si="79"/>
        <v>2.2599935769926716</v>
      </c>
      <c r="BF41" s="622"/>
      <c r="BG41" s="87"/>
      <c r="BH41" s="87"/>
      <c r="BI41" s="4"/>
      <c r="BJ41" s="87"/>
      <c r="BM41" s="462"/>
      <c r="BN41" s="463"/>
      <c r="BO41" s="464"/>
      <c r="BP41" s="464"/>
      <c r="BQ41" s="464"/>
      <c r="BR41" s="464"/>
      <c r="BS41" s="464"/>
      <c r="BT41" s="464"/>
      <c r="BU41" s="464"/>
      <c r="BV41" s="464"/>
      <c r="BW41" s="464"/>
      <c r="BX41" s="464"/>
      <c r="BY41" s="464"/>
      <c r="BZ41" s="464"/>
      <c r="CA41" s="464"/>
      <c r="CB41" s="4"/>
    </row>
    <row r="42" spans="23:80" ht="28.5">
      <c r="W42" s="466"/>
      <c r="X42" s="425" t="s">
        <v>176</v>
      </c>
      <c r="Y42" s="426" t="s">
        <v>177</v>
      </c>
      <c r="Z42" s="453"/>
      <c r="AA42" s="763"/>
      <c r="AB42" s="86">
        <f t="shared" si="66"/>
        <v>0.14797040261001193</v>
      </c>
      <c r="AC42" s="86">
        <f t="shared" si="62"/>
        <v>0.16484851353830776</v>
      </c>
      <c r="AD42" s="86">
        <f t="shared" ref="AD42:AZ42" si="80">AD12/$AA12-1</f>
        <v>0.6733898337656361</v>
      </c>
      <c r="AE42" s="86">
        <f t="shared" si="80"/>
        <v>1.0557954533645075</v>
      </c>
      <c r="AF42" s="86">
        <f t="shared" si="80"/>
        <v>1.7031877154904844</v>
      </c>
      <c r="AG42" s="86">
        <f t="shared" si="80"/>
        <v>1.8017534412377851</v>
      </c>
      <c r="AH42" s="86">
        <f t="shared" si="80"/>
        <v>2.0647648685602382</v>
      </c>
      <c r="AI42" s="86">
        <f t="shared" si="80"/>
        <v>1.54093910522404</v>
      </c>
      <c r="AJ42" s="86">
        <f t="shared" si="80"/>
        <v>1.0103161853113294</v>
      </c>
      <c r="AK42" s="86">
        <f t="shared" si="80"/>
        <v>0.81826912102575577</v>
      </c>
      <c r="AL42" s="86">
        <f t="shared" si="80"/>
        <v>0.51289658467065058</v>
      </c>
      <c r="AM42" s="86">
        <f t="shared" si="80"/>
        <v>0.40895415698463178</v>
      </c>
      <c r="AN42" s="86">
        <f t="shared" si="80"/>
        <v>0.35619205005546672</v>
      </c>
      <c r="AO42" s="86">
        <f t="shared" si="80"/>
        <v>0.41157498893716471</v>
      </c>
      <c r="AP42" s="86">
        <f t="shared" si="80"/>
        <v>0.32085052056266661</v>
      </c>
      <c r="AQ42" s="86">
        <f t="shared" si="80"/>
        <v>0.37826656673998205</v>
      </c>
      <c r="AR42" s="86">
        <f t="shared" si="80"/>
        <v>0.2127975960103663</v>
      </c>
      <c r="AS42" s="86">
        <f t="shared" si="80"/>
        <v>-0.11957226069947424</v>
      </c>
      <c r="AT42" s="86">
        <f t="shared" si="80"/>
        <v>-0.37954004369529337</v>
      </c>
      <c r="AU42" s="86">
        <f t="shared" si="80"/>
        <v>-0.34864082704384913</v>
      </c>
      <c r="AV42" s="86">
        <f t="shared" si="80"/>
        <v>-0.42420204603720568</v>
      </c>
      <c r="AW42" s="86">
        <f t="shared" si="80"/>
        <v>-0.47319778509608634</v>
      </c>
      <c r="AX42" s="86">
        <f t="shared" si="80"/>
        <v>-0.49745853285967334</v>
      </c>
      <c r="AY42" s="86">
        <f t="shared" si="80"/>
        <v>-0.48577624590990642</v>
      </c>
      <c r="AZ42" s="86">
        <f t="shared" si="80"/>
        <v>-0.49411939894066026</v>
      </c>
      <c r="BA42" s="86">
        <f t="shared" si="74"/>
        <v>-0.48383929593370667</v>
      </c>
      <c r="BB42" s="86">
        <f>BB12/$AA12-1</f>
        <v>-0.46239078473874962</v>
      </c>
      <c r="BC42" s="86">
        <f t="shared" ref="BC42" si="81">BC12/$AA12-1</f>
        <v>-0.46669379349260265</v>
      </c>
      <c r="BD42" s="86">
        <f t="shared" ref="BD42:BE42" si="82">BD12/$AA12-1</f>
        <v>-0.47661030864659015</v>
      </c>
      <c r="BE42" s="86">
        <f t="shared" si="82"/>
        <v>-0.46866828399439853</v>
      </c>
      <c r="BF42" s="622"/>
      <c r="BG42" s="87"/>
      <c r="BH42" s="87"/>
      <c r="BI42" s="4"/>
      <c r="BJ42" s="87"/>
      <c r="BM42" s="462"/>
      <c r="BN42" s="463"/>
      <c r="BO42" s="464"/>
      <c r="BP42" s="464"/>
      <c r="BQ42" s="464"/>
      <c r="BR42" s="464"/>
      <c r="BS42" s="464"/>
      <c r="BT42" s="464"/>
      <c r="BU42" s="464"/>
      <c r="BV42" s="464"/>
      <c r="BW42" s="464"/>
      <c r="BX42" s="464"/>
      <c r="BY42" s="464"/>
      <c r="BZ42" s="464"/>
      <c r="CA42" s="464"/>
      <c r="CB42" s="4"/>
    </row>
    <row r="43" spans="23:80" ht="18.75" customHeight="1">
      <c r="W43" s="466"/>
      <c r="X43" s="427" t="s">
        <v>119</v>
      </c>
      <c r="Y43" s="411">
        <v>22800</v>
      </c>
      <c r="Z43" s="453"/>
      <c r="AA43" s="763"/>
      <c r="AB43" s="86">
        <f t="shared" si="66"/>
        <v>0.10552257582449287</v>
      </c>
      <c r="AC43" s="86">
        <f t="shared" si="62"/>
        <v>0.21678907795562519</v>
      </c>
      <c r="AD43" s="86">
        <f t="shared" ref="AD43:AZ43" si="83">AD13/$AA13-1</f>
        <v>0.2219365903711934</v>
      </c>
      <c r="AE43" s="86">
        <f t="shared" si="83"/>
        <v>0.16886179869525741</v>
      </c>
      <c r="AF43" s="86">
        <f t="shared" si="83"/>
        <v>0.27995605106481269</v>
      </c>
      <c r="AG43" s="86">
        <f t="shared" si="83"/>
        <v>0.32467666935426065</v>
      </c>
      <c r="AH43" s="86">
        <f t="shared" si="83"/>
        <v>0.12921879944927772</v>
      </c>
      <c r="AI43" s="86">
        <f t="shared" si="83"/>
        <v>2.9107341460523184E-2</v>
      </c>
      <c r="AJ43" s="86">
        <f t="shared" si="83"/>
        <v>-0.28587028876379506</v>
      </c>
      <c r="AK43" s="86">
        <f t="shared" si="83"/>
        <v>-0.45281551006819842</v>
      </c>
      <c r="AL43" s="86">
        <f t="shared" si="83"/>
        <v>-0.52793900434169694</v>
      </c>
      <c r="AM43" s="86">
        <f t="shared" si="83"/>
        <v>-0.55366150889473265</v>
      </c>
      <c r="AN43" s="86">
        <f t="shared" si="83"/>
        <v>-0.57927771025294872</v>
      </c>
      <c r="AO43" s="86">
        <f t="shared" si="83"/>
        <v>-0.59076469002750531</v>
      </c>
      <c r="AP43" s="86">
        <f t="shared" si="83"/>
        <v>-0.60876855272106267</v>
      </c>
      <c r="AQ43" s="86">
        <f t="shared" si="83"/>
        <v>-0.59514709803256149</v>
      </c>
      <c r="AR43" s="86">
        <f t="shared" si="83"/>
        <v>-0.63361739062273048</v>
      </c>
      <c r="AS43" s="86">
        <f t="shared" si="83"/>
        <v>-0.67697452022861937</v>
      </c>
      <c r="AT43" s="86">
        <f t="shared" si="83"/>
        <v>-0.81169355821868538</v>
      </c>
      <c r="AU43" s="86">
        <f t="shared" si="83"/>
        <v>-0.81337566290256325</v>
      </c>
      <c r="AV43" s="86">
        <f t="shared" si="83"/>
        <v>-0.82707152717430366</v>
      </c>
      <c r="AW43" s="86">
        <f t="shared" si="83"/>
        <v>-0.82822873956635212</v>
      </c>
      <c r="AX43" s="86">
        <f t="shared" si="83"/>
        <v>-0.83850276187990369</v>
      </c>
      <c r="AY43" s="86">
        <f t="shared" si="83"/>
        <v>-0.84133478840779197</v>
      </c>
      <c r="AZ43" s="86">
        <f t="shared" si="83"/>
        <v>-0.83851408281585893</v>
      </c>
      <c r="BA43" s="86">
        <f t="shared" si="74"/>
        <v>-0.83204252896266606</v>
      </c>
      <c r="BB43" s="86">
        <f>BB13/$AA13-1</f>
        <v>-0.8388527152776204</v>
      </c>
      <c r="BC43" s="86">
        <f t="shared" ref="BC43" si="84">BC13/$AA13-1</f>
        <v>-0.84008298125531911</v>
      </c>
      <c r="BD43" s="86">
        <f t="shared" ref="BD43:BE43" si="85">BD13/$AA13-1</f>
        <v>-0.84427876156085069</v>
      </c>
      <c r="BE43" s="86">
        <f t="shared" si="85"/>
        <v>-0.84215535982176726</v>
      </c>
      <c r="BF43" s="622"/>
      <c r="BG43" s="87"/>
      <c r="BH43" s="87"/>
      <c r="BI43" s="4"/>
      <c r="BJ43" s="87"/>
      <c r="BM43" s="297"/>
      <c r="BN43" s="468"/>
      <c r="BO43" s="438"/>
      <c r="BP43" s="469"/>
      <c r="BQ43" s="469"/>
      <c r="BR43" s="469"/>
      <c r="BS43" s="469"/>
      <c r="BT43" s="469"/>
      <c r="BU43" s="464"/>
      <c r="BV43" s="464"/>
      <c r="BW43" s="464"/>
      <c r="BX43" s="464"/>
      <c r="BY43" s="464"/>
      <c r="BZ43" s="464"/>
      <c r="CA43" s="464"/>
      <c r="CB43" s="4"/>
    </row>
    <row r="44" spans="23:80" ht="18.75" customHeight="1" thickBot="1">
      <c r="W44" s="470"/>
      <c r="X44" s="429" t="s">
        <v>120</v>
      </c>
      <c r="Y44" s="411">
        <v>17200</v>
      </c>
      <c r="Z44" s="471"/>
      <c r="AA44" s="764"/>
      <c r="AB44" s="472">
        <f t="shared" si="66"/>
        <v>0</v>
      </c>
      <c r="AC44" s="472">
        <f t="shared" si="62"/>
        <v>0</v>
      </c>
      <c r="AD44" s="472">
        <f t="shared" ref="AD44:AZ44" si="86">AD14/$AA14-1</f>
        <v>0.33333333333333304</v>
      </c>
      <c r="AE44" s="472">
        <f t="shared" si="86"/>
        <v>1.333333333333333</v>
      </c>
      <c r="AF44" s="472">
        <f t="shared" si="86"/>
        <v>5.1666666666666634</v>
      </c>
      <c r="AG44" s="472">
        <f t="shared" si="86"/>
        <v>4.9047836226749038</v>
      </c>
      <c r="AH44" s="472">
        <f t="shared" si="86"/>
        <v>4.2456337622174773</v>
      </c>
      <c r="AI44" s="472">
        <f t="shared" si="86"/>
        <v>4.7692582387944453</v>
      </c>
      <c r="AJ44" s="472">
        <f t="shared" si="86"/>
        <v>8.6679111890702156</v>
      </c>
      <c r="AK44" s="472">
        <f t="shared" si="86"/>
        <v>7.7633822968169142</v>
      </c>
      <c r="AL44" s="472">
        <f t="shared" si="86"/>
        <v>8.0406081453481075</v>
      </c>
      <c r="AM44" s="472">
        <f t="shared" si="86"/>
        <v>10.391735595586024</v>
      </c>
      <c r="AN44" s="472">
        <f t="shared" si="86"/>
        <v>11.759832449954523</v>
      </c>
      <c r="AO44" s="472">
        <f t="shared" si="86"/>
        <v>13.90464634982799</v>
      </c>
      <c r="AP44" s="472">
        <f t="shared" si="86"/>
        <v>44.132146791215817</v>
      </c>
      <c r="AQ44" s="472">
        <f t="shared" si="86"/>
        <v>41.972095173144382</v>
      </c>
      <c r="AR44" s="472">
        <f t="shared" si="86"/>
        <v>47.660060322886125</v>
      </c>
      <c r="AS44" s="472">
        <f t="shared" si="86"/>
        <v>44.416936239954346</v>
      </c>
      <c r="AT44" s="472">
        <f t="shared" si="86"/>
        <v>40.525957247357923</v>
      </c>
      <c r="AU44" s="472">
        <f t="shared" si="86"/>
        <v>46.217061377636405</v>
      </c>
      <c r="AV44" s="472">
        <f t="shared" si="86"/>
        <v>54.209691409698678</v>
      </c>
      <c r="AW44" s="472">
        <f t="shared" si="86"/>
        <v>45.361822274760257</v>
      </c>
      <c r="AX44" s="472">
        <f t="shared" si="86"/>
        <v>48.593517722437277</v>
      </c>
      <c r="AY44" s="472">
        <f t="shared" si="86"/>
        <v>33.433375358040117</v>
      </c>
      <c r="AZ44" s="472">
        <f t="shared" si="86"/>
        <v>16.5109978881632</v>
      </c>
      <c r="BA44" s="472">
        <f t="shared" si="74"/>
        <v>18.455324354047665</v>
      </c>
      <c r="BB44" s="472">
        <f t="shared" ref="BB44:BC44" si="87">BB14/$AA14-1</f>
        <v>12.792619232384441</v>
      </c>
      <c r="BC44" s="472">
        <f t="shared" si="87"/>
        <v>7.6629305658577707</v>
      </c>
      <c r="BD44" s="472">
        <f t="shared" ref="BD44:BE44" si="88">BD14/$AA14-1</f>
        <v>7.0182107225509949</v>
      </c>
      <c r="BE44" s="472">
        <f t="shared" si="88"/>
        <v>7.8570028389374365</v>
      </c>
      <c r="BF44" s="622"/>
      <c r="BG44" s="87"/>
      <c r="BH44" s="87"/>
      <c r="BI44" s="4"/>
      <c r="BJ44" s="87"/>
      <c r="BM44" s="297"/>
      <c r="BN44" s="468"/>
      <c r="BO44" s="438"/>
      <c r="BP44" s="469"/>
      <c r="BQ44" s="469"/>
      <c r="BR44" s="469"/>
      <c r="BS44" s="469"/>
      <c r="BT44" s="469"/>
      <c r="BU44" s="464"/>
      <c r="BV44" s="464"/>
      <c r="BW44" s="464"/>
      <c r="BX44" s="464"/>
      <c r="BY44" s="464"/>
      <c r="BZ44" s="464"/>
      <c r="CA44" s="464"/>
      <c r="CB44" s="4"/>
    </row>
    <row r="45" spans="23:80" ht="23.25" customHeight="1" thickTop="1">
      <c r="W45" s="663" t="s">
        <v>47</v>
      </c>
      <c r="X45" s="473"/>
      <c r="Y45" s="474"/>
      <c r="Z45" s="475"/>
      <c r="AA45" s="765"/>
      <c r="AB45" s="476">
        <f t="shared" si="66"/>
        <v>1.1125133877194271E-2</v>
      </c>
      <c r="AC45" s="476">
        <f t="shared" si="62"/>
        <v>2.0529271598871635E-2</v>
      </c>
      <c r="AD45" s="476">
        <f t="shared" ref="AD45:AZ45" si="89">AD15/$AA15-1</f>
        <v>1.6961957515065906E-2</v>
      </c>
      <c r="AE45" s="476">
        <f t="shared" si="89"/>
        <v>6.4725800837449388E-2</v>
      </c>
      <c r="AF45" s="476">
        <f t="shared" si="89"/>
        <v>8.1576604944038733E-2</v>
      </c>
      <c r="AG45" s="476">
        <f t="shared" si="89"/>
        <v>9.1376574909612929E-2</v>
      </c>
      <c r="AH45" s="476">
        <f t="shared" si="89"/>
        <v>8.5537989537343817E-2</v>
      </c>
      <c r="AI45" s="476">
        <f t="shared" si="89"/>
        <v>4.7267190956409522E-2</v>
      </c>
      <c r="AJ45" s="476">
        <f t="shared" si="89"/>
        <v>6.5640627085832293E-2</v>
      </c>
      <c r="AK45" s="476">
        <f t="shared" si="89"/>
        <v>8.1228492280469577E-2</v>
      </c>
      <c r="AL45" s="476">
        <f t="shared" si="89"/>
        <v>6.0755456166274868E-2</v>
      </c>
      <c r="AM45" s="476">
        <f t="shared" si="89"/>
        <v>7.9311620950778039E-2</v>
      </c>
      <c r="AN45" s="476">
        <f t="shared" si="89"/>
        <v>8.4495473575238345E-2</v>
      </c>
      <c r="AO45" s="476">
        <f t="shared" si="89"/>
        <v>7.7701131510898191E-2</v>
      </c>
      <c r="AP45" s="476">
        <f t="shared" si="89"/>
        <v>8.3672568307025408E-2</v>
      </c>
      <c r="AQ45" s="476">
        <f t="shared" si="89"/>
        <v>6.6906314703351066E-2</v>
      </c>
      <c r="AR45" s="476">
        <f t="shared" si="89"/>
        <v>9.4465696698582402E-2</v>
      </c>
      <c r="AS45" s="476">
        <f t="shared" si="89"/>
        <v>3.725556665621621E-2</v>
      </c>
      <c r="AT45" s="476">
        <f t="shared" si="89"/>
        <v>-1.9525582679444042E-2</v>
      </c>
      <c r="AU45" s="476">
        <f t="shared" si="89"/>
        <v>2.2278714990599413E-2</v>
      </c>
      <c r="AV45" s="476">
        <f t="shared" si="89"/>
        <v>6.2071693254098559E-2</v>
      </c>
      <c r="AW45" s="476">
        <f t="shared" si="89"/>
        <v>9.5584479008321122E-2</v>
      </c>
      <c r="AX45" s="476">
        <f t="shared" si="89"/>
        <v>0.10488598682778072</v>
      </c>
      <c r="AY45" s="476">
        <f t="shared" si="89"/>
        <v>6.6147479000395304E-2</v>
      </c>
      <c r="AZ45" s="476">
        <f t="shared" si="89"/>
        <v>3.6261202014540306E-2</v>
      </c>
      <c r="BA45" s="476">
        <f t="shared" si="74"/>
        <v>2.3157089500597028E-2</v>
      </c>
      <c r="BB45" s="476">
        <f>BB15/$AA15-1</f>
        <v>1.2651656368357855E-2</v>
      </c>
      <c r="BC45" s="476">
        <f t="shared" ref="BC45" si="90">BC15/$AA15-1</f>
        <v>-2.1600508709926469E-2</v>
      </c>
      <c r="BD45" s="476">
        <f t="shared" ref="BD45:BE45" si="91">BD15/$AA15-1</f>
        <v>-4.9626971686417942E-2</v>
      </c>
      <c r="BE45" s="476">
        <f t="shared" si="91"/>
        <v>-9.8195145569666575E-2</v>
      </c>
      <c r="BF45" s="622"/>
      <c r="BG45" s="87"/>
      <c r="BH45" s="87"/>
      <c r="BI45" s="87"/>
      <c r="BJ45" s="87"/>
      <c r="BM45" s="297"/>
      <c r="BN45" s="468"/>
      <c r="BO45" s="438"/>
      <c r="BP45" s="469"/>
      <c r="BQ45" s="469"/>
      <c r="BR45" s="469"/>
      <c r="BS45" s="469"/>
      <c r="BT45" s="469"/>
      <c r="BU45" s="464"/>
      <c r="BV45" s="464"/>
      <c r="BW45" s="464"/>
      <c r="BX45" s="464"/>
      <c r="BY45" s="464"/>
      <c r="BZ45" s="464"/>
      <c r="CA45" s="464"/>
      <c r="CB45" s="4"/>
    </row>
    <row r="46" spans="23:80" ht="15.75">
      <c r="W46" s="440"/>
      <c r="X46" s="407"/>
      <c r="Y46" s="441"/>
      <c r="Z46" s="438"/>
      <c r="AA46" s="442"/>
      <c r="AB46" s="442"/>
      <c r="AC46" s="442"/>
      <c r="AD46" s="442"/>
      <c r="AE46" s="442"/>
      <c r="AF46" s="442"/>
      <c r="AG46" s="442"/>
      <c r="AH46" s="442"/>
      <c r="AI46" s="442"/>
      <c r="AJ46" s="442"/>
      <c r="AK46" s="442"/>
      <c r="AL46" s="442"/>
      <c r="AM46" s="442"/>
      <c r="AN46" s="442"/>
      <c r="AO46" s="442"/>
      <c r="AP46" s="442"/>
      <c r="AQ46" s="4"/>
      <c r="AR46" s="4"/>
      <c r="AS46" s="4"/>
      <c r="AT46" s="4"/>
      <c r="AU46" s="4"/>
      <c r="AV46" s="4"/>
      <c r="AW46" s="4"/>
      <c r="AX46" s="4"/>
      <c r="AY46" s="4"/>
      <c r="AZ46" s="4"/>
      <c r="BA46" s="4"/>
      <c r="BB46" s="4"/>
      <c r="BC46" s="4"/>
      <c r="BD46" s="4"/>
      <c r="BE46" s="4"/>
      <c r="BF46" s="609"/>
      <c r="BG46" s="4"/>
      <c r="BH46" s="4"/>
      <c r="BI46" s="4"/>
      <c r="BJ46" s="4"/>
    </row>
    <row r="47" spans="23:80" ht="21.75" customHeight="1">
      <c r="W47" s="1" t="s">
        <v>91</v>
      </c>
      <c r="X47" s="407"/>
      <c r="BG47" s="33"/>
      <c r="BI47" s="4"/>
    </row>
    <row r="48" spans="23:80">
      <c r="W48" s="444" t="s">
        <v>44</v>
      </c>
      <c r="X48" s="445"/>
      <c r="Y48" s="446" t="s">
        <v>0</v>
      </c>
      <c r="Z48" s="447"/>
      <c r="AA48" s="10">
        <v>1990</v>
      </c>
      <c r="AB48" s="10">
        <f t="shared" ref="AB48:BE48" si="92">AA48+1</f>
        <v>1991</v>
      </c>
      <c r="AC48" s="10">
        <f t="shared" si="92"/>
        <v>1992</v>
      </c>
      <c r="AD48" s="10">
        <f t="shared" si="92"/>
        <v>1993</v>
      </c>
      <c r="AE48" s="10">
        <f t="shared" si="92"/>
        <v>1994</v>
      </c>
      <c r="AF48" s="10">
        <f t="shared" si="92"/>
        <v>1995</v>
      </c>
      <c r="AG48" s="10">
        <f t="shared" si="92"/>
        <v>1996</v>
      </c>
      <c r="AH48" s="10">
        <f t="shared" si="92"/>
        <v>1997</v>
      </c>
      <c r="AI48" s="10">
        <f t="shared" si="92"/>
        <v>1998</v>
      </c>
      <c r="AJ48" s="448">
        <f t="shared" si="92"/>
        <v>1999</v>
      </c>
      <c r="AK48" s="448">
        <f t="shared" si="92"/>
        <v>2000</v>
      </c>
      <c r="AL48" s="448">
        <f t="shared" si="92"/>
        <v>2001</v>
      </c>
      <c r="AM48" s="448">
        <f t="shared" si="92"/>
        <v>2002</v>
      </c>
      <c r="AN48" s="10">
        <f t="shared" si="92"/>
        <v>2003</v>
      </c>
      <c r="AO48" s="10">
        <f t="shared" si="92"/>
        <v>2004</v>
      </c>
      <c r="AP48" s="10">
        <f t="shared" si="92"/>
        <v>2005</v>
      </c>
      <c r="AQ48" s="10">
        <f t="shared" si="92"/>
        <v>2006</v>
      </c>
      <c r="AR48" s="35">
        <f t="shared" si="92"/>
        <v>2007</v>
      </c>
      <c r="AS48" s="449">
        <f t="shared" si="92"/>
        <v>2008</v>
      </c>
      <c r="AT48" s="10">
        <f t="shared" si="92"/>
        <v>2009</v>
      </c>
      <c r="AU48" s="449">
        <f t="shared" si="92"/>
        <v>2010</v>
      </c>
      <c r="AV48" s="448">
        <f t="shared" si="92"/>
        <v>2011</v>
      </c>
      <c r="AW48" s="10">
        <f t="shared" si="92"/>
        <v>2012</v>
      </c>
      <c r="AX48" s="10">
        <f t="shared" si="92"/>
        <v>2013</v>
      </c>
      <c r="AY48" s="35">
        <f t="shared" si="92"/>
        <v>2014</v>
      </c>
      <c r="AZ48" s="35">
        <f t="shared" si="92"/>
        <v>2015</v>
      </c>
      <c r="BA48" s="10">
        <f t="shared" si="92"/>
        <v>2016</v>
      </c>
      <c r="BB48" s="10">
        <f t="shared" si="92"/>
        <v>2017</v>
      </c>
      <c r="BC48" s="10">
        <f t="shared" si="92"/>
        <v>2018</v>
      </c>
      <c r="BD48" s="10">
        <f t="shared" si="92"/>
        <v>2019</v>
      </c>
      <c r="BE48" s="10">
        <f t="shared" si="92"/>
        <v>2020</v>
      </c>
      <c r="BF48" s="614"/>
      <c r="BI48" s="4"/>
    </row>
    <row r="49" spans="23:80" ht="18.75">
      <c r="W49" s="452" t="s">
        <v>117</v>
      </c>
      <c r="X49" s="410"/>
      <c r="Y49" s="408">
        <v>1</v>
      </c>
      <c r="Z49" s="481"/>
      <c r="AA49" s="763"/>
      <c r="AB49" s="763"/>
      <c r="AC49" s="763"/>
      <c r="AD49" s="763"/>
      <c r="AE49" s="763"/>
      <c r="AF49" s="763"/>
      <c r="AG49" s="763"/>
      <c r="AH49" s="763"/>
      <c r="AI49" s="763"/>
      <c r="AJ49" s="763"/>
      <c r="AK49" s="763"/>
      <c r="AL49" s="763"/>
      <c r="AM49" s="763"/>
      <c r="AN49" s="763"/>
      <c r="AO49" s="763"/>
      <c r="AP49" s="763"/>
      <c r="AQ49" s="86">
        <f t="shared" ref="AQ49:AX49" si="93">AQ5/$AP5-1</f>
        <v>-1.7838264704858053E-2</v>
      </c>
      <c r="AR49" s="86">
        <f t="shared" si="93"/>
        <v>9.6953320384907116E-3</v>
      </c>
      <c r="AS49" s="86">
        <f t="shared" si="93"/>
        <v>-4.5267487005090534E-2</v>
      </c>
      <c r="AT49" s="86">
        <f t="shared" si="93"/>
        <v>-9.8851559890376639E-2</v>
      </c>
      <c r="AU49" s="86">
        <f t="shared" si="93"/>
        <v>-5.9016380677300861E-2</v>
      </c>
      <c r="AV49" s="86">
        <f t="shared" si="93"/>
        <v>-2.0395122410785449E-2</v>
      </c>
      <c r="AW49" s="86">
        <f t="shared" si="93"/>
        <v>1.1349773917389339E-2</v>
      </c>
      <c r="AX49" s="86">
        <f t="shared" si="93"/>
        <v>1.8569680453729864E-2</v>
      </c>
      <c r="AY49" s="86">
        <f t="shared" ref="AY49:BA53" si="94">AY5/$AP5-1</f>
        <v>-2.1385617783512889E-2</v>
      </c>
      <c r="AZ49" s="86">
        <f t="shared" si="94"/>
        <v>-5.2577769880663872E-2</v>
      </c>
      <c r="BA49" s="86">
        <f t="shared" si="94"/>
        <v>-6.7821316622832861E-2</v>
      </c>
      <c r="BB49" s="86">
        <f t="shared" ref="BB49:BC49" si="95">BB5/$AP5-1</f>
        <v>-7.9871331637071941E-2</v>
      </c>
      <c r="BC49" s="86">
        <f t="shared" si="95"/>
        <v>-0.11446507196225841</v>
      </c>
      <c r="BD49" s="86">
        <f t="shared" ref="BD49:BE49" si="96">BD5/$AP5-1</f>
        <v>-0.14366121752550953</v>
      </c>
      <c r="BE49" s="86">
        <f t="shared" si="96"/>
        <v>-0.1929275782196378</v>
      </c>
      <c r="BF49" s="622"/>
      <c r="BG49" s="2"/>
      <c r="BH49" s="2"/>
      <c r="BI49" s="4"/>
      <c r="BJ49" s="2"/>
    </row>
    <row r="50" spans="23:80" ht="15.75">
      <c r="W50" s="454"/>
      <c r="X50" s="416" t="s">
        <v>45</v>
      </c>
      <c r="Y50" s="408">
        <v>1</v>
      </c>
      <c r="Z50" s="453"/>
      <c r="AA50" s="763"/>
      <c r="AB50" s="763"/>
      <c r="AC50" s="763"/>
      <c r="AD50" s="763"/>
      <c r="AE50" s="763"/>
      <c r="AF50" s="763"/>
      <c r="AG50" s="763"/>
      <c r="AH50" s="763"/>
      <c r="AI50" s="763"/>
      <c r="AJ50" s="763"/>
      <c r="AK50" s="763"/>
      <c r="AL50" s="763"/>
      <c r="AM50" s="763"/>
      <c r="AN50" s="763"/>
      <c r="AO50" s="763"/>
      <c r="AP50" s="763"/>
      <c r="AQ50" s="86">
        <f t="shared" ref="AQ50:AX53" si="97">AQ6/$AP6-1</f>
        <v>-1.8161606088720639E-2</v>
      </c>
      <c r="AR50" s="86">
        <f t="shared" si="97"/>
        <v>1.1635150590297405E-2</v>
      </c>
      <c r="AS50" s="86">
        <f t="shared" si="97"/>
        <v>-4.4563886138450637E-2</v>
      </c>
      <c r="AT50" s="86">
        <f t="shared" si="97"/>
        <v>-9.4450243328893291E-2</v>
      </c>
      <c r="AU50" s="86">
        <f t="shared" si="97"/>
        <v>-5.2886546596834672E-2</v>
      </c>
      <c r="AV50" s="86">
        <f t="shared" si="97"/>
        <v>-1.0442128141210816E-2</v>
      </c>
      <c r="AW50" s="86">
        <f t="shared" si="97"/>
        <v>2.2318952877624865E-2</v>
      </c>
      <c r="AX50" s="86">
        <f t="shared" si="97"/>
        <v>2.9044929042564283E-2</v>
      </c>
      <c r="AY50" s="86">
        <f t="shared" si="94"/>
        <v>-1.2815229156918684E-2</v>
      </c>
      <c r="AZ50" s="86">
        <f t="shared" si="94"/>
        <v>-4.5487299464527675E-2</v>
      </c>
      <c r="BA50" s="86">
        <f t="shared" si="94"/>
        <v>-6.1680035406041278E-2</v>
      </c>
      <c r="BB50" s="86">
        <f t="shared" ref="BB50:BB59" si="98">BB6/$AP6-1</f>
        <v>-7.5343328192179038E-2</v>
      </c>
      <c r="BC50" s="86">
        <f t="shared" ref="BC50" si="99">BC6/$AP6-1</f>
        <v>-0.11260988091652491</v>
      </c>
      <c r="BD50" s="86">
        <f t="shared" ref="BD50:BE50" si="100">BD6/$AP6-1</f>
        <v>-0.14293163518711938</v>
      </c>
      <c r="BE50" s="86">
        <f t="shared" si="100"/>
        <v>-0.19415314724606092</v>
      </c>
      <c r="BF50" s="622"/>
      <c r="BG50" s="2"/>
      <c r="BH50" s="2"/>
      <c r="BI50" s="4"/>
      <c r="BJ50" s="2"/>
    </row>
    <row r="51" spans="23:80" ht="15.75">
      <c r="W51" s="457"/>
      <c r="X51" s="887" t="s">
        <v>432</v>
      </c>
      <c r="Y51" s="408">
        <v>1</v>
      </c>
      <c r="Z51" s="453"/>
      <c r="AA51" s="763"/>
      <c r="AB51" s="763"/>
      <c r="AC51" s="763"/>
      <c r="AD51" s="763"/>
      <c r="AE51" s="763"/>
      <c r="AF51" s="763"/>
      <c r="AG51" s="763"/>
      <c r="AH51" s="763"/>
      <c r="AI51" s="763"/>
      <c r="AJ51" s="763"/>
      <c r="AK51" s="763"/>
      <c r="AL51" s="763"/>
      <c r="AM51" s="763"/>
      <c r="AN51" s="763"/>
      <c r="AO51" s="763"/>
      <c r="AP51" s="763"/>
      <c r="AQ51" s="86">
        <f t="shared" si="97"/>
        <v>-1.3668881165493363E-2</v>
      </c>
      <c r="AR51" s="86">
        <f t="shared" si="97"/>
        <v>-1.5318006627419778E-2</v>
      </c>
      <c r="AS51" s="86">
        <f t="shared" si="97"/>
        <v>-5.4340194731540725E-2</v>
      </c>
      <c r="AT51" s="86">
        <f t="shared" si="97"/>
        <v>-0.15560512667409476</v>
      </c>
      <c r="AU51" s="86">
        <f t="shared" si="97"/>
        <v>-0.13805862701406313</v>
      </c>
      <c r="AV51" s="86">
        <f t="shared" si="97"/>
        <v>-0.14873579436324136</v>
      </c>
      <c r="AW51" s="86">
        <f t="shared" si="97"/>
        <v>-0.13009427401368001</v>
      </c>
      <c r="AX51" s="86">
        <f t="shared" si="97"/>
        <v>-0.11650529360404593</v>
      </c>
      <c r="AY51" s="86">
        <f t="shared" si="94"/>
        <v>-0.13189803298635794</v>
      </c>
      <c r="AZ51" s="86">
        <f t="shared" si="94"/>
        <v>-0.14400711395731902</v>
      </c>
      <c r="BA51" s="86">
        <f t="shared" si="94"/>
        <v>-0.1470111701146013</v>
      </c>
      <c r="BB51" s="86">
        <f t="shared" si="98"/>
        <v>-0.13825848518914896</v>
      </c>
      <c r="BC51" s="86">
        <f t="shared" ref="BC51" si="101">BC7/$AP7-1</f>
        <v>-0.13838716605382839</v>
      </c>
      <c r="BD51" s="86">
        <f t="shared" ref="BD51:BE51" si="102">BD7/$AP7-1</f>
        <v>-0.15306894800515614</v>
      </c>
      <c r="BE51" s="86">
        <f t="shared" si="102"/>
        <v>-0.17712425832262124</v>
      </c>
      <c r="BF51" s="622"/>
      <c r="BG51" s="2"/>
      <c r="BH51" s="2"/>
      <c r="BI51" s="4"/>
      <c r="BJ51" s="2"/>
    </row>
    <row r="52" spans="23:80" ht="18.75">
      <c r="W52" s="460" t="s">
        <v>174</v>
      </c>
      <c r="X52" s="410"/>
      <c r="Y52" s="408">
        <v>25</v>
      </c>
      <c r="Z52" s="481"/>
      <c r="AA52" s="763"/>
      <c r="AB52" s="763"/>
      <c r="AC52" s="763"/>
      <c r="AD52" s="763"/>
      <c r="AE52" s="763"/>
      <c r="AF52" s="763"/>
      <c r="AG52" s="763"/>
      <c r="AH52" s="763"/>
      <c r="AI52" s="763"/>
      <c r="AJ52" s="763"/>
      <c r="AK52" s="763"/>
      <c r="AL52" s="763"/>
      <c r="AM52" s="763"/>
      <c r="AN52" s="763"/>
      <c r="AO52" s="763"/>
      <c r="AP52" s="763"/>
      <c r="AQ52" s="86">
        <f t="shared" si="97"/>
        <v>-1.4252203008461639E-2</v>
      </c>
      <c r="AR52" s="86">
        <f t="shared" si="97"/>
        <v>-3.0275547652097057E-2</v>
      </c>
      <c r="AS52" s="86">
        <f t="shared" si="97"/>
        <v>-5.1476206134620006E-2</v>
      </c>
      <c r="AT52" s="86">
        <f t="shared" si="97"/>
        <v>-6.5740350614013288E-2</v>
      </c>
      <c r="AU52" s="86">
        <f t="shared" si="97"/>
        <v>-7.8235700328207591E-2</v>
      </c>
      <c r="AV52" s="86">
        <f t="shared" si="97"/>
        <v>-0.11296408215623199</v>
      </c>
      <c r="AW52" s="86">
        <f t="shared" si="97"/>
        <v>-0.13157392328957263</v>
      </c>
      <c r="AX52" s="86">
        <f t="shared" si="97"/>
        <v>-0.1329573286664899</v>
      </c>
      <c r="AY52" s="86">
        <f t="shared" si="94"/>
        <v>-0.14732649190482383</v>
      </c>
      <c r="AZ52" s="86">
        <f t="shared" si="94"/>
        <v>-0.15721997524209874</v>
      </c>
      <c r="BA52" s="86">
        <f t="shared" si="94"/>
        <v>-0.15867042184666202</v>
      </c>
      <c r="BB52" s="86">
        <f t="shared" si="98"/>
        <v>-0.16512628079485558</v>
      </c>
      <c r="BC52" s="86">
        <f t="shared" ref="BC52" si="103">BC8/$AP8-1</f>
        <v>-0.17548652739278392</v>
      </c>
      <c r="BD52" s="86">
        <f t="shared" ref="BD52:BE52" si="104">BD8/$AP8-1</f>
        <v>-0.18083225613874909</v>
      </c>
      <c r="BE52" s="86">
        <f t="shared" si="104"/>
        <v>-0.18486380966636906</v>
      </c>
      <c r="BF52" s="622"/>
      <c r="BG52" s="87"/>
      <c r="BH52" s="87"/>
      <c r="BI52" s="4"/>
      <c r="BJ52" s="87"/>
      <c r="BM52" s="440"/>
      <c r="BN52" s="440"/>
      <c r="BO52" s="461"/>
      <c r="BP52" s="440"/>
      <c r="BQ52" s="440"/>
      <c r="BR52" s="440"/>
      <c r="BS52" s="440"/>
      <c r="BT52" s="440"/>
      <c r="BU52" s="440"/>
      <c r="BV52" s="440"/>
      <c r="BW52" s="440"/>
      <c r="BX52" s="440"/>
      <c r="BY52" s="440"/>
      <c r="BZ52" s="440"/>
      <c r="CA52" s="440"/>
      <c r="CB52" s="2"/>
    </row>
    <row r="53" spans="23:80" ht="18.75">
      <c r="W53" s="460" t="s">
        <v>118</v>
      </c>
      <c r="X53" s="410"/>
      <c r="Y53" s="408">
        <v>298</v>
      </c>
      <c r="Z53" s="481"/>
      <c r="AA53" s="763"/>
      <c r="AB53" s="763"/>
      <c r="AC53" s="763"/>
      <c r="AD53" s="763"/>
      <c r="AE53" s="763"/>
      <c r="AF53" s="763"/>
      <c r="AG53" s="763"/>
      <c r="AH53" s="763"/>
      <c r="AI53" s="763"/>
      <c r="AJ53" s="763"/>
      <c r="AK53" s="763"/>
      <c r="AL53" s="763"/>
      <c r="AM53" s="763"/>
      <c r="AN53" s="763"/>
      <c r="AO53" s="763"/>
      <c r="AP53" s="763"/>
      <c r="AQ53" s="86">
        <f t="shared" si="97"/>
        <v>-5.0766086599288718E-3</v>
      </c>
      <c r="AR53" s="86">
        <f t="shared" si="97"/>
        <v>-3.0383865922395614E-2</v>
      </c>
      <c r="AS53" s="86">
        <f t="shared" si="97"/>
        <v>-6.3496879519040372E-2</v>
      </c>
      <c r="AT53" s="86">
        <f t="shared" si="97"/>
        <v>-8.9196683687752243E-2</v>
      </c>
      <c r="AU53" s="86">
        <f t="shared" si="97"/>
        <v>-0.11198301651766218</v>
      </c>
      <c r="AV53" s="86">
        <f t="shared" si="97"/>
        <v>-0.12898484146400302</v>
      </c>
      <c r="AW53" s="86">
        <f t="shared" si="97"/>
        <v>-0.14272864577559219</v>
      </c>
      <c r="AX53" s="86">
        <f t="shared" si="97"/>
        <v>-0.14256143898286489</v>
      </c>
      <c r="AY53" s="86">
        <f t="shared" si="94"/>
        <v>-0.15913474301838959</v>
      </c>
      <c r="AZ53" s="86">
        <f t="shared" si="94"/>
        <v>-0.17139039734910944</v>
      </c>
      <c r="BA53" s="86">
        <f t="shared" si="94"/>
        <v>-0.19169652559018791</v>
      </c>
      <c r="BB53" s="86">
        <f t="shared" si="98"/>
        <v>-0.18199122527988398</v>
      </c>
      <c r="BC53" s="86">
        <f t="shared" ref="BC53" si="105">BC9/$AP9-1</f>
        <v>-0.1989152404772625</v>
      </c>
      <c r="BD53" s="86">
        <f t="shared" ref="BD53:BE53" si="106">BD9/$AP9-1</f>
        <v>-0.21155354722211572</v>
      </c>
      <c r="BE53" s="86">
        <f t="shared" si="106"/>
        <v>-0.22524898425961948</v>
      </c>
      <c r="BF53" s="622"/>
      <c r="BG53" s="87"/>
      <c r="BH53" s="87"/>
      <c r="BI53" s="4"/>
      <c r="BJ53" s="87"/>
      <c r="BM53" s="462"/>
      <c r="BN53" s="463"/>
      <c r="BO53" s="438"/>
      <c r="BP53" s="464"/>
      <c r="BQ53" s="464"/>
      <c r="BR53" s="464"/>
      <c r="BS53" s="464"/>
      <c r="BT53" s="464"/>
      <c r="BU53" s="464"/>
      <c r="BV53" s="464"/>
      <c r="BW53" s="464"/>
      <c r="BX53" s="464"/>
      <c r="BY53" s="464"/>
      <c r="BZ53" s="464"/>
      <c r="CA53" s="464"/>
      <c r="CB53" s="4"/>
    </row>
    <row r="54" spans="23:80" ht="15.75">
      <c r="W54" s="465" t="s">
        <v>46</v>
      </c>
      <c r="X54" s="422"/>
      <c r="Y54" s="408"/>
      <c r="Z54" s="481"/>
      <c r="AA54" s="763"/>
      <c r="AB54" s="763"/>
      <c r="AC54" s="763"/>
      <c r="AD54" s="763"/>
      <c r="AE54" s="763"/>
      <c r="AF54" s="763"/>
      <c r="AG54" s="763"/>
      <c r="AH54" s="763"/>
      <c r="AI54" s="763"/>
      <c r="AJ54" s="763"/>
      <c r="AK54" s="763"/>
      <c r="AL54" s="763"/>
      <c r="AM54" s="763"/>
      <c r="AN54" s="763"/>
      <c r="AO54" s="763"/>
      <c r="AP54" s="763"/>
      <c r="AQ54" s="86">
        <f t="shared" ref="AQ54:AZ54" si="107">AQ10/$AP10-1</f>
        <v>8.3372068052462778E-2</v>
      </c>
      <c r="AR54" s="86">
        <f t="shared" si="107"/>
        <v>0.10820644991964445</v>
      </c>
      <c r="AS54" s="86">
        <f t="shared" si="107"/>
        <v>9.9159958552560656E-2</v>
      </c>
      <c r="AT54" s="86">
        <f t="shared" si="107"/>
        <v>3.0579539238282383E-2</v>
      </c>
      <c r="AU54" s="86">
        <f t="shared" si="107"/>
        <v>0.12907024043013204</v>
      </c>
      <c r="AV54" s="86">
        <f t="shared" si="107"/>
        <v>0.21440989926220966</v>
      </c>
      <c r="AW54" s="86">
        <f t="shared" si="107"/>
        <v>0.30875730495742126</v>
      </c>
      <c r="AX54" s="86">
        <f t="shared" si="107"/>
        <v>0.40040313577469222</v>
      </c>
      <c r="AY54" s="86">
        <f t="shared" si="107"/>
        <v>0.515949056786694</v>
      </c>
      <c r="AZ54" s="86">
        <f t="shared" si="107"/>
        <v>0.62014826582614946</v>
      </c>
      <c r="BA54" s="86">
        <f t="shared" ref="BA54:BA59" si="108">BA10/$AP10-1</f>
        <v>0.74819916744108306</v>
      </c>
      <c r="BB54" s="86">
        <f t="shared" si="98"/>
        <v>0.82629124519097852</v>
      </c>
      <c r="BC54" s="86">
        <f t="shared" ref="BC54:BC59" si="109">BC10/$AP10-1</f>
        <v>0.893553248298254</v>
      </c>
      <c r="BD54" s="86">
        <f t="shared" ref="BD54:BE54" si="110">BD10/$AP10-1</f>
        <v>0.98486774139987698</v>
      </c>
      <c r="BE54" s="86">
        <f t="shared" si="110"/>
        <v>1.0677141813082218</v>
      </c>
      <c r="BF54" s="622"/>
      <c r="BG54" s="87"/>
      <c r="BH54" s="87"/>
      <c r="BI54" s="4"/>
      <c r="BJ54" s="87"/>
      <c r="BM54" s="462"/>
      <c r="BN54" s="463"/>
      <c r="BO54" s="438"/>
      <c r="BP54" s="464"/>
      <c r="BQ54" s="464"/>
      <c r="BR54" s="464"/>
      <c r="BS54" s="464"/>
      <c r="BT54" s="464"/>
      <c r="BU54" s="464"/>
      <c r="BV54" s="464"/>
      <c r="BW54" s="464"/>
      <c r="BX54" s="464"/>
      <c r="BY54" s="464"/>
      <c r="BZ54" s="464"/>
      <c r="CA54" s="464"/>
      <c r="CB54" s="4"/>
    </row>
    <row r="55" spans="23:80" ht="28.5">
      <c r="W55" s="466"/>
      <c r="X55" s="425" t="s">
        <v>175</v>
      </c>
      <c r="Y55" s="426" t="s">
        <v>179</v>
      </c>
      <c r="Z55" s="481"/>
      <c r="AA55" s="763"/>
      <c r="AB55" s="763"/>
      <c r="AC55" s="763"/>
      <c r="AD55" s="763"/>
      <c r="AE55" s="763"/>
      <c r="AF55" s="763"/>
      <c r="AG55" s="763"/>
      <c r="AH55" s="763"/>
      <c r="AI55" s="763"/>
      <c r="AJ55" s="763"/>
      <c r="AK55" s="763"/>
      <c r="AL55" s="763"/>
      <c r="AM55" s="763"/>
      <c r="AN55" s="763"/>
      <c r="AO55" s="763"/>
      <c r="AP55" s="763"/>
      <c r="AQ55" s="86">
        <f t="shared" ref="AQ55:AZ55" si="111">AQ11/$AP11-1</f>
        <v>0.14453679092774663</v>
      </c>
      <c r="AR55" s="86">
        <f t="shared" si="111"/>
        <v>0.30758089193644267</v>
      </c>
      <c r="AS55" s="86">
        <f t="shared" si="111"/>
        <v>0.50969791613039384</v>
      </c>
      <c r="AT55" s="86">
        <f t="shared" si="111"/>
        <v>0.63824247943213952</v>
      </c>
      <c r="AU55" s="86">
        <f t="shared" si="111"/>
        <v>0.82471911410328391</v>
      </c>
      <c r="AV55" s="86">
        <f t="shared" si="111"/>
        <v>1.0431368446710634</v>
      </c>
      <c r="AW55" s="86">
        <f t="shared" si="111"/>
        <v>1.2979935405721834</v>
      </c>
      <c r="AX55" s="86">
        <f t="shared" si="111"/>
        <v>1.5126472852722945</v>
      </c>
      <c r="AY55" s="86">
        <f t="shared" si="111"/>
        <v>1.8005492389546185</v>
      </c>
      <c r="AZ55" s="86">
        <f t="shared" si="111"/>
        <v>2.0727262673287643</v>
      </c>
      <c r="BA55" s="86">
        <f t="shared" si="108"/>
        <v>2.3356731882741855</v>
      </c>
      <c r="BB55" s="86">
        <f t="shared" si="98"/>
        <v>2.5165497240308619</v>
      </c>
      <c r="BC55" s="86">
        <f t="shared" si="109"/>
        <v>2.6799770152661648</v>
      </c>
      <c r="BD55" s="86">
        <f t="shared" ref="BD55:BE55" si="112">BD11/$AP11-1</f>
        <v>2.8903480335989884</v>
      </c>
      <c r="BE55" s="86">
        <f t="shared" si="112"/>
        <v>3.0629526839919974</v>
      </c>
      <c r="BF55" s="622"/>
      <c r="BG55" s="87"/>
      <c r="BH55" s="87"/>
      <c r="BI55" s="4"/>
      <c r="BJ55" s="87"/>
      <c r="BM55" s="462"/>
      <c r="BN55" s="463"/>
      <c r="BO55" s="464"/>
      <c r="BP55" s="464"/>
      <c r="BQ55" s="464"/>
      <c r="BR55" s="464"/>
      <c r="BS55" s="464"/>
      <c r="BT55" s="464"/>
      <c r="BU55" s="464"/>
      <c r="BV55" s="464"/>
      <c r="BW55" s="464"/>
      <c r="BX55" s="464"/>
      <c r="BY55" s="464"/>
      <c r="BZ55" s="464"/>
      <c r="CA55" s="464"/>
      <c r="CB55" s="4"/>
    </row>
    <row r="56" spans="23:80" ht="28.5">
      <c r="W56" s="466"/>
      <c r="X56" s="425" t="s">
        <v>176</v>
      </c>
      <c r="Y56" s="426" t="s">
        <v>177</v>
      </c>
      <c r="Z56" s="481"/>
      <c r="AA56" s="763"/>
      <c r="AB56" s="763"/>
      <c r="AC56" s="763"/>
      <c r="AD56" s="763"/>
      <c r="AE56" s="763"/>
      <c r="AF56" s="763"/>
      <c r="AG56" s="763"/>
      <c r="AH56" s="763"/>
      <c r="AI56" s="763"/>
      <c r="AJ56" s="763"/>
      <c r="AK56" s="763"/>
      <c r="AL56" s="763"/>
      <c r="AM56" s="763"/>
      <c r="AN56" s="763"/>
      <c r="AO56" s="763"/>
      <c r="AP56" s="763"/>
      <c r="AQ56" s="86">
        <f t="shared" ref="AQ56:AZ56" si="113">AQ12/$AP12-1</f>
        <v>4.3468996138076976E-2</v>
      </c>
      <c r="AR56" s="86">
        <f t="shared" si="113"/>
        <v>-8.1805566088031689E-2</v>
      </c>
      <c r="AS56" s="86">
        <f t="shared" si="113"/>
        <v>-0.33343877630795493</v>
      </c>
      <c r="AT56" s="86">
        <f t="shared" si="113"/>
        <v>-0.5302572496694038</v>
      </c>
      <c r="AU56" s="86">
        <f t="shared" si="113"/>
        <v>-0.50686382537921126</v>
      </c>
      <c r="AV56" s="86">
        <f t="shared" si="113"/>
        <v>-0.56407031303018962</v>
      </c>
      <c r="AW56" s="86">
        <f t="shared" si="113"/>
        <v>-0.60116439619564055</v>
      </c>
      <c r="AX56" s="86">
        <f t="shared" si="113"/>
        <v>-0.61953191574906596</v>
      </c>
      <c r="AY56" s="86">
        <f t="shared" si="113"/>
        <v>-0.61068739718477727</v>
      </c>
      <c r="AZ56" s="86">
        <f t="shared" si="113"/>
        <v>-0.61700389772807851</v>
      </c>
      <c r="BA56" s="86">
        <f t="shared" si="108"/>
        <v>-0.6092209557169157</v>
      </c>
      <c r="BB56" s="86">
        <f t="shared" si="98"/>
        <v>-0.59298254655474925</v>
      </c>
      <c r="BC56" s="86">
        <f t="shared" si="109"/>
        <v>-0.59624030258911098</v>
      </c>
      <c r="BD56" s="86">
        <f t="shared" ref="BD56:BE56" si="114">BD12/$AP12-1</f>
        <v>-0.60374797662156954</v>
      </c>
      <c r="BE56" s="86">
        <f t="shared" si="114"/>
        <v>-0.59773516553617245</v>
      </c>
      <c r="BF56" s="622"/>
      <c r="BG56" s="87"/>
      <c r="BH56" s="87"/>
      <c r="BI56" s="4"/>
      <c r="BJ56" s="87"/>
      <c r="BM56" s="462"/>
      <c r="BN56" s="463"/>
      <c r="BO56" s="464"/>
      <c r="BP56" s="464"/>
      <c r="BQ56" s="464"/>
      <c r="BR56" s="464"/>
      <c r="BS56" s="464"/>
      <c r="BT56" s="464"/>
      <c r="BU56" s="464"/>
      <c r="BV56" s="464"/>
      <c r="BW56" s="464"/>
      <c r="BX56" s="464"/>
      <c r="BY56" s="464"/>
      <c r="BZ56" s="464"/>
      <c r="CA56" s="464"/>
      <c r="CB56" s="4"/>
    </row>
    <row r="57" spans="23:80" ht="18.75" customHeight="1">
      <c r="W57" s="466"/>
      <c r="X57" s="427" t="s">
        <v>119</v>
      </c>
      <c r="Y57" s="411">
        <v>22800</v>
      </c>
      <c r="Z57" s="481"/>
      <c r="AA57" s="763"/>
      <c r="AB57" s="763"/>
      <c r="AC57" s="763"/>
      <c r="AD57" s="763"/>
      <c r="AE57" s="763"/>
      <c r="AF57" s="763"/>
      <c r="AG57" s="763"/>
      <c r="AH57" s="763"/>
      <c r="AI57" s="763"/>
      <c r="AJ57" s="763"/>
      <c r="AK57" s="763"/>
      <c r="AL57" s="763"/>
      <c r="AM57" s="763"/>
      <c r="AN57" s="763"/>
      <c r="AO57" s="763"/>
      <c r="AP57" s="763"/>
      <c r="AQ57" s="86">
        <f t="shared" ref="AQ57:AZ57" si="115">AQ13/$AP13-1</f>
        <v>3.4816870635630215E-2</v>
      </c>
      <c r="AR57" s="86">
        <f t="shared" si="115"/>
        <v>-6.351441857369744E-2</v>
      </c>
      <c r="AS57" s="86">
        <f t="shared" si="115"/>
        <v>-0.17433661834174519</v>
      </c>
      <c r="AT57" s="86">
        <f t="shared" si="115"/>
        <v>-0.51868275648338336</v>
      </c>
      <c r="AU57" s="86">
        <f t="shared" si="115"/>
        <v>-0.52298226945857251</v>
      </c>
      <c r="AV57" s="86">
        <f t="shared" si="115"/>
        <v>-0.5579893333513064</v>
      </c>
      <c r="AW57" s="86">
        <f t="shared" si="115"/>
        <v>-0.56094720496438077</v>
      </c>
      <c r="AX57" s="86">
        <f t="shared" si="115"/>
        <v>-0.58720793217587841</v>
      </c>
      <c r="AY57" s="86">
        <f t="shared" si="115"/>
        <v>-0.59444668189189809</v>
      </c>
      <c r="AZ57" s="86">
        <f t="shared" si="115"/>
        <v>-0.58723686884759529</v>
      </c>
      <c r="BA57" s="86">
        <f t="shared" si="108"/>
        <v>-0.57069537174095086</v>
      </c>
      <c r="BB57" s="86">
        <f t="shared" si="98"/>
        <v>-0.58810242417070824</v>
      </c>
      <c r="BC57" s="86">
        <f t="shared" si="109"/>
        <v>-0.59124702306799892</v>
      </c>
      <c r="BD57" s="86">
        <f t="shared" ref="BD57:BE57" si="116">BD13/$AP13-1</f>
        <v>-0.60197157073591723</v>
      </c>
      <c r="BE57" s="86">
        <f t="shared" si="116"/>
        <v>-0.59654408847739204</v>
      </c>
      <c r="BF57" s="622"/>
      <c r="BG57" s="87"/>
      <c r="BH57" s="87"/>
      <c r="BI57" s="4"/>
      <c r="BJ57" s="87"/>
      <c r="BM57" s="297"/>
      <c r="BN57" s="468"/>
      <c r="BO57" s="438"/>
      <c r="BP57" s="469"/>
      <c r="BQ57" s="469"/>
      <c r="BR57" s="469"/>
      <c r="BS57" s="469"/>
      <c r="BT57" s="469"/>
      <c r="BU57" s="464"/>
      <c r="BV57" s="464"/>
      <c r="BW57" s="464"/>
      <c r="BX57" s="464"/>
      <c r="BY57" s="464"/>
      <c r="BZ57" s="464"/>
      <c r="CA57" s="464"/>
      <c r="CB57" s="4"/>
    </row>
    <row r="58" spans="23:80" ht="18.75" customHeight="1" thickBot="1">
      <c r="W58" s="470"/>
      <c r="X58" s="429" t="s">
        <v>120</v>
      </c>
      <c r="Y58" s="411">
        <v>17200</v>
      </c>
      <c r="Z58" s="482"/>
      <c r="AA58" s="764"/>
      <c r="AB58" s="764"/>
      <c r="AC58" s="764"/>
      <c r="AD58" s="764"/>
      <c r="AE58" s="764"/>
      <c r="AF58" s="764"/>
      <c r="AG58" s="764"/>
      <c r="AH58" s="764"/>
      <c r="AI58" s="764"/>
      <c r="AJ58" s="764"/>
      <c r="AK58" s="764"/>
      <c r="AL58" s="764"/>
      <c r="AM58" s="764"/>
      <c r="AN58" s="764"/>
      <c r="AO58" s="764"/>
      <c r="AP58" s="764"/>
      <c r="AQ58" s="472">
        <f t="shared" ref="AQ58:AZ58" si="117">AQ14/$AP14-1</f>
        <v>-4.7860599852782792E-2</v>
      </c>
      <c r="AR58" s="472">
        <f t="shared" si="117"/>
        <v>7.8168529141559695E-2</v>
      </c>
      <c r="AS58" s="472">
        <f t="shared" si="117"/>
        <v>6.3101241351533055E-3</v>
      </c>
      <c r="AT58" s="472">
        <f t="shared" si="117"/>
        <v>-7.9902902925055974E-2</v>
      </c>
      <c r="AU58" s="472">
        <f t="shared" si="117"/>
        <v>4.6195776949533141E-2</v>
      </c>
      <c r="AV58" s="472">
        <f t="shared" si="117"/>
        <v>0.22328972439760575</v>
      </c>
      <c r="AW58" s="472">
        <f t="shared" si="117"/>
        <v>2.7246111053236488E-2</v>
      </c>
      <c r="AX58" s="472">
        <f t="shared" si="117"/>
        <v>9.8851290009758452E-2</v>
      </c>
      <c r="AY58" s="472">
        <f t="shared" si="117"/>
        <v>-0.23705434360720523</v>
      </c>
      <c r="AZ58" s="472">
        <f t="shared" si="117"/>
        <v>-0.61200609469852629</v>
      </c>
      <c r="BA58" s="472">
        <f t="shared" si="108"/>
        <v>-0.56892535061429195</v>
      </c>
      <c r="BB58" s="472">
        <f t="shared" si="98"/>
        <v>-0.69439478923548714</v>
      </c>
      <c r="BC58" s="472">
        <f t="shared" si="109"/>
        <v>-0.8080540993112284</v>
      </c>
      <c r="BD58" s="472">
        <f t="shared" ref="BD58:BE58" si="118">BD14/$AP14-1</f>
        <v>-0.82233925721185508</v>
      </c>
      <c r="BE58" s="472">
        <f t="shared" si="118"/>
        <v>-0.80375400975472111</v>
      </c>
      <c r="BF58" s="622"/>
      <c r="BG58" s="87"/>
      <c r="BH58" s="87"/>
      <c r="BI58" s="4"/>
      <c r="BJ58" s="87"/>
      <c r="BM58" s="297"/>
      <c r="BN58" s="468"/>
      <c r="BO58" s="438"/>
      <c r="BP58" s="469"/>
      <c r="BQ58" s="469"/>
      <c r="BR58" s="469"/>
      <c r="BS58" s="469"/>
      <c r="BT58" s="469"/>
      <c r="BU58" s="464"/>
      <c r="BV58" s="464"/>
      <c r="BW58" s="464"/>
      <c r="BX58" s="464"/>
      <c r="BY58" s="464"/>
      <c r="BZ58" s="464"/>
      <c r="CA58" s="464"/>
      <c r="CB58" s="4"/>
    </row>
    <row r="59" spans="23:80" ht="23.25" customHeight="1" thickTop="1">
      <c r="W59" s="663" t="s">
        <v>47</v>
      </c>
      <c r="X59" s="473"/>
      <c r="Y59" s="474"/>
      <c r="Z59" s="483"/>
      <c r="AA59" s="765"/>
      <c r="AB59" s="765"/>
      <c r="AC59" s="765"/>
      <c r="AD59" s="765"/>
      <c r="AE59" s="765"/>
      <c r="AF59" s="765"/>
      <c r="AG59" s="765"/>
      <c r="AH59" s="765"/>
      <c r="AI59" s="765"/>
      <c r="AJ59" s="765"/>
      <c r="AK59" s="765"/>
      <c r="AL59" s="765"/>
      <c r="AM59" s="765"/>
      <c r="AN59" s="765"/>
      <c r="AO59" s="765"/>
      <c r="AP59" s="765"/>
      <c r="AQ59" s="476">
        <f t="shared" ref="AQ59:AZ59" si="119">AQ15/$AP15-1</f>
        <v>-1.5471696981190108E-2</v>
      </c>
      <c r="AR59" s="476">
        <f t="shared" si="119"/>
        <v>9.959768944247438E-3</v>
      </c>
      <c r="AS59" s="476">
        <f t="shared" si="119"/>
        <v>-4.283305032194773E-2</v>
      </c>
      <c r="AT59" s="476">
        <f t="shared" si="119"/>
        <v>-9.5230011356374433E-2</v>
      </c>
      <c r="AU59" s="476">
        <f t="shared" si="119"/>
        <v>-5.6653508736812297E-2</v>
      </c>
      <c r="AV59" s="476">
        <f t="shared" si="119"/>
        <v>-1.9933027451892515E-2</v>
      </c>
      <c r="AW59" s="476">
        <f t="shared" si="119"/>
        <v>1.0992167790963903E-2</v>
      </c>
      <c r="AX59" s="476">
        <f t="shared" si="119"/>
        <v>1.9575487228486566E-2</v>
      </c>
      <c r="AY59" s="476">
        <f t="shared" si="119"/>
        <v>-1.617194143246492E-2</v>
      </c>
      <c r="AZ59" s="476">
        <f t="shared" si="119"/>
        <v>-4.3750638042405976E-2</v>
      </c>
      <c r="BA59" s="476">
        <f t="shared" si="108"/>
        <v>-5.5842955313493814E-2</v>
      </c>
      <c r="BB59" s="476">
        <f t="shared" si="98"/>
        <v>-6.5537242535926188E-2</v>
      </c>
      <c r="BC59" s="476">
        <f t="shared" si="109"/>
        <v>-9.7144728117844137E-2</v>
      </c>
      <c r="BD59" s="476">
        <f t="shared" ref="BD59:BE59" si="120">BD15/$AP15-1</f>
        <v>-0.12300721074972987</v>
      </c>
      <c r="BE59" s="476">
        <f t="shared" si="120"/>
        <v>-0.16782533691040635</v>
      </c>
      <c r="BF59" s="622"/>
      <c r="BG59" s="87"/>
      <c r="BH59" s="87"/>
      <c r="BI59" s="87"/>
      <c r="BJ59" s="87"/>
      <c r="BM59" s="297"/>
      <c r="BN59" s="468"/>
      <c r="BO59" s="438"/>
      <c r="BP59" s="469"/>
      <c r="BQ59" s="469"/>
      <c r="BR59" s="469"/>
      <c r="BS59" s="469"/>
      <c r="BT59" s="469"/>
      <c r="BU59" s="464"/>
      <c r="BV59" s="464"/>
      <c r="BW59" s="464"/>
      <c r="BX59" s="464"/>
      <c r="BY59" s="464"/>
      <c r="BZ59" s="464"/>
      <c r="CA59" s="464"/>
      <c r="CB59" s="4"/>
    </row>
    <row r="60" spans="23:80" ht="15.75">
      <c r="W60" s="484"/>
      <c r="X60" s="407"/>
      <c r="Y60" s="437"/>
      <c r="Z60" s="485"/>
      <c r="AA60" s="87"/>
      <c r="AB60" s="87"/>
      <c r="AC60" s="87"/>
      <c r="AD60" s="87"/>
      <c r="AE60" s="87"/>
      <c r="AF60" s="87"/>
      <c r="AG60" s="87"/>
      <c r="AH60" s="87"/>
      <c r="AI60" s="87"/>
      <c r="AJ60" s="87"/>
      <c r="AK60" s="87"/>
      <c r="BG60" s="87"/>
      <c r="BH60" s="87"/>
      <c r="BI60" s="87"/>
      <c r="BJ60" s="87"/>
      <c r="BM60" s="462"/>
      <c r="BN60" s="463"/>
      <c r="BO60" s="438"/>
      <c r="BP60" s="469"/>
      <c r="BQ60" s="469"/>
      <c r="BR60" s="469"/>
      <c r="BS60" s="469"/>
      <c r="BT60" s="469"/>
      <c r="BU60" s="464"/>
      <c r="BV60" s="464"/>
      <c r="BW60" s="464"/>
      <c r="BX60" s="464"/>
      <c r="BY60" s="464"/>
      <c r="BZ60" s="464"/>
      <c r="CA60" s="464"/>
      <c r="CB60" s="4"/>
    </row>
    <row r="61" spans="23:80" ht="21.75" customHeight="1">
      <c r="W61" s="80" t="s">
        <v>121</v>
      </c>
      <c r="X61" s="407"/>
      <c r="BM61" s="4"/>
      <c r="BN61" s="4"/>
      <c r="BO61" s="4"/>
      <c r="BP61" s="4"/>
      <c r="BQ61" s="4"/>
      <c r="BR61" s="4"/>
      <c r="BS61" s="4"/>
      <c r="BT61" s="4"/>
      <c r="BU61" s="4"/>
      <c r="BV61" s="4"/>
      <c r="BW61" s="4"/>
      <c r="BX61" s="4"/>
      <c r="BY61" s="4"/>
      <c r="BZ61" s="4"/>
      <c r="CA61" s="4"/>
      <c r="CB61" s="4"/>
    </row>
    <row r="62" spans="23:80">
      <c r="W62" s="444" t="s">
        <v>44</v>
      </c>
      <c r="X62" s="445"/>
      <c r="Y62" s="446" t="s">
        <v>0</v>
      </c>
      <c r="Z62" s="447"/>
      <c r="AA62" s="10">
        <v>1990</v>
      </c>
      <c r="AB62" s="10">
        <f t="shared" ref="AB62:AZ62" si="121">AA62+1</f>
        <v>1991</v>
      </c>
      <c r="AC62" s="10">
        <f t="shared" si="121"/>
        <v>1992</v>
      </c>
      <c r="AD62" s="10">
        <f t="shared" si="121"/>
        <v>1993</v>
      </c>
      <c r="AE62" s="10">
        <f t="shared" si="121"/>
        <v>1994</v>
      </c>
      <c r="AF62" s="10">
        <f t="shared" si="121"/>
        <v>1995</v>
      </c>
      <c r="AG62" s="10">
        <f t="shared" si="121"/>
        <v>1996</v>
      </c>
      <c r="AH62" s="10">
        <f t="shared" si="121"/>
        <v>1997</v>
      </c>
      <c r="AI62" s="10">
        <f t="shared" si="121"/>
        <v>1998</v>
      </c>
      <c r="AJ62" s="448">
        <f t="shared" si="121"/>
        <v>1999</v>
      </c>
      <c r="AK62" s="448">
        <f t="shared" si="121"/>
        <v>2000</v>
      </c>
      <c r="AL62" s="448">
        <f t="shared" si="121"/>
        <v>2001</v>
      </c>
      <c r="AM62" s="448">
        <f t="shared" si="121"/>
        <v>2002</v>
      </c>
      <c r="AN62" s="10">
        <f t="shared" si="121"/>
        <v>2003</v>
      </c>
      <c r="AO62" s="10">
        <f t="shared" si="121"/>
        <v>2004</v>
      </c>
      <c r="AP62" s="10">
        <f t="shared" si="121"/>
        <v>2005</v>
      </c>
      <c r="AQ62" s="10">
        <f t="shared" si="121"/>
        <v>2006</v>
      </c>
      <c r="AR62" s="10">
        <f t="shared" si="121"/>
        <v>2007</v>
      </c>
      <c r="AS62" s="449">
        <f t="shared" si="121"/>
        <v>2008</v>
      </c>
      <c r="AT62" s="10">
        <f t="shared" si="121"/>
        <v>2009</v>
      </c>
      <c r="AU62" s="449">
        <f t="shared" si="121"/>
        <v>2010</v>
      </c>
      <c r="AV62" s="448">
        <f t="shared" si="121"/>
        <v>2011</v>
      </c>
      <c r="AW62" s="10">
        <f t="shared" si="121"/>
        <v>2012</v>
      </c>
      <c r="AX62" s="10">
        <f t="shared" si="121"/>
        <v>2013</v>
      </c>
      <c r="AY62" s="10">
        <f t="shared" si="121"/>
        <v>2014</v>
      </c>
      <c r="AZ62" s="10">
        <f t="shared" si="121"/>
        <v>2015</v>
      </c>
      <c r="BA62" s="10">
        <f>AZ62+1</f>
        <v>2016</v>
      </c>
      <c r="BB62" s="10">
        <f>BA62+1</f>
        <v>2017</v>
      </c>
      <c r="BC62" s="10">
        <f>BB62+1</f>
        <v>2018</v>
      </c>
      <c r="BD62" s="10">
        <f>BC62+1</f>
        <v>2019</v>
      </c>
      <c r="BE62" s="10">
        <f>BD62+1</f>
        <v>2020</v>
      </c>
      <c r="BF62" s="614"/>
      <c r="BM62" s="4"/>
      <c r="BN62" s="4"/>
      <c r="BO62" s="4"/>
      <c r="BP62" s="4"/>
      <c r="BQ62" s="4"/>
      <c r="BR62" s="4"/>
      <c r="BS62" s="4"/>
      <c r="BT62" s="4"/>
      <c r="BU62" s="4"/>
      <c r="BV62" s="4"/>
      <c r="BW62" s="4"/>
      <c r="BX62" s="4"/>
      <c r="BY62" s="4"/>
      <c r="BZ62" s="4"/>
      <c r="CA62" s="4"/>
      <c r="CB62" s="4"/>
    </row>
    <row r="63" spans="23:80" ht="18.75">
      <c r="W63" s="452" t="s">
        <v>117</v>
      </c>
      <c r="X63" s="410"/>
      <c r="Y63" s="408">
        <v>1</v>
      </c>
      <c r="Z63" s="481"/>
      <c r="AA63" s="763"/>
      <c r="AB63" s="766"/>
      <c r="AC63" s="766"/>
      <c r="AD63" s="766"/>
      <c r="AE63" s="766"/>
      <c r="AF63" s="766"/>
      <c r="AG63" s="766"/>
      <c r="AH63" s="766"/>
      <c r="AI63" s="766"/>
      <c r="AJ63" s="766"/>
      <c r="AK63" s="766"/>
      <c r="AL63" s="766"/>
      <c r="AM63" s="766"/>
      <c r="AN63" s="766"/>
      <c r="AO63" s="766"/>
      <c r="AP63" s="766"/>
      <c r="AQ63" s="766"/>
      <c r="AR63" s="766"/>
      <c r="AS63" s="766"/>
      <c r="AT63" s="766"/>
      <c r="AU63" s="766"/>
      <c r="AV63" s="766"/>
      <c r="AW63" s="766"/>
      <c r="AX63" s="763"/>
      <c r="AY63" s="86">
        <f t="shared" ref="AY63:BA73" si="122">AY5/$AX5-1</f>
        <v>-3.9226867836321677E-2</v>
      </c>
      <c r="AZ63" s="86">
        <f t="shared" si="122"/>
        <v>-6.9850351625134421E-2</v>
      </c>
      <c r="BA63" s="86">
        <f t="shared" si="122"/>
        <v>-8.4815991222200182E-2</v>
      </c>
      <c r="BB63" s="86">
        <f t="shared" ref="BB63:BC63" si="123">BB5/$AX5-1</f>
        <v>-9.6646320796580754E-2</v>
      </c>
      <c r="BC63" s="86">
        <f t="shared" si="123"/>
        <v>-0.13060937800222661</v>
      </c>
      <c r="BD63" s="86">
        <f t="shared" ref="BD63:BE63" si="124">BD5/$AX5-1</f>
        <v>-0.15927324471996107</v>
      </c>
      <c r="BE63" s="86">
        <f t="shared" si="124"/>
        <v>-0.20764142378472783</v>
      </c>
      <c r="BF63" s="622"/>
      <c r="BM63" s="4"/>
      <c r="BN63" s="4"/>
      <c r="BO63" s="4"/>
      <c r="BP63" s="464"/>
      <c r="BQ63" s="464"/>
      <c r="BR63" s="464"/>
      <c r="BS63" s="464"/>
      <c r="BT63" s="464"/>
      <c r="BU63" s="464"/>
      <c r="BV63" s="464"/>
      <c r="BW63" s="464"/>
      <c r="BX63" s="464"/>
      <c r="BY63" s="464"/>
      <c r="BZ63" s="464"/>
      <c r="CA63" s="464"/>
      <c r="CB63" s="4"/>
    </row>
    <row r="64" spans="23:80" ht="15.75">
      <c r="W64" s="454"/>
      <c r="X64" s="416" t="s">
        <v>45</v>
      </c>
      <c r="Y64" s="408">
        <v>1</v>
      </c>
      <c r="Z64" s="481"/>
      <c r="AA64" s="763"/>
      <c r="AB64" s="766"/>
      <c r="AC64" s="766"/>
      <c r="AD64" s="766"/>
      <c r="AE64" s="766"/>
      <c r="AF64" s="766"/>
      <c r="AG64" s="766"/>
      <c r="AH64" s="766"/>
      <c r="AI64" s="766"/>
      <c r="AJ64" s="766"/>
      <c r="AK64" s="766"/>
      <c r="AL64" s="766"/>
      <c r="AM64" s="766"/>
      <c r="AN64" s="766"/>
      <c r="AO64" s="766"/>
      <c r="AP64" s="766"/>
      <c r="AQ64" s="766"/>
      <c r="AR64" s="766"/>
      <c r="AS64" s="766"/>
      <c r="AT64" s="766"/>
      <c r="AU64" s="766"/>
      <c r="AV64" s="766"/>
      <c r="AW64" s="766"/>
      <c r="AX64" s="763"/>
      <c r="AY64" s="86">
        <f t="shared" si="122"/>
        <v>-4.0678649705246595E-2</v>
      </c>
      <c r="AZ64" s="86">
        <f t="shared" si="122"/>
        <v>-7.2428546512966707E-2</v>
      </c>
      <c r="BA64" s="86">
        <f t="shared" si="122"/>
        <v>-8.816424034373016E-2</v>
      </c>
      <c r="BB64" s="86">
        <f t="shared" ref="BB64:BC73" si="125">BB6/$AX6-1</f>
        <v>-0.10144188488627737</v>
      </c>
      <c r="BC64" s="86">
        <f t="shared" si="125"/>
        <v>-0.13765658423766436</v>
      </c>
      <c r="BD64" s="86">
        <f t="shared" ref="BD64:BE64" si="126">BD6/$AX6-1</f>
        <v>-0.1671225029889537</v>
      </c>
      <c r="BE64" s="86">
        <f t="shared" si="126"/>
        <v>-0.21689828110449094</v>
      </c>
      <c r="BF64" s="622"/>
      <c r="BM64" s="4"/>
      <c r="BN64" s="4"/>
      <c r="BO64" s="4"/>
      <c r="BP64" s="464"/>
      <c r="BQ64" s="464"/>
      <c r="BR64" s="464"/>
      <c r="BS64" s="464"/>
      <c r="BT64" s="464"/>
      <c r="BU64" s="464"/>
      <c r="BV64" s="464"/>
      <c r="BW64" s="464"/>
      <c r="BX64" s="464"/>
      <c r="BY64" s="464"/>
      <c r="BZ64" s="464"/>
      <c r="CA64" s="464"/>
      <c r="CB64" s="4"/>
    </row>
    <row r="65" spans="23:80" ht="15.75">
      <c r="W65" s="457"/>
      <c r="X65" s="887" t="s">
        <v>432</v>
      </c>
      <c r="Y65" s="408">
        <v>1</v>
      </c>
      <c r="Z65" s="481"/>
      <c r="AA65" s="763"/>
      <c r="AB65" s="766"/>
      <c r="AC65" s="766"/>
      <c r="AD65" s="766"/>
      <c r="AE65" s="766"/>
      <c r="AF65" s="766"/>
      <c r="AG65" s="766"/>
      <c r="AH65" s="766"/>
      <c r="AI65" s="766"/>
      <c r="AJ65" s="766"/>
      <c r="AK65" s="766"/>
      <c r="AL65" s="766"/>
      <c r="AM65" s="766"/>
      <c r="AN65" s="766"/>
      <c r="AO65" s="766"/>
      <c r="AP65" s="766"/>
      <c r="AQ65" s="766"/>
      <c r="AR65" s="766"/>
      <c r="AS65" s="766"/>
      <c r="AT65" s="766"/>
      <c r="AU65" s="766"/>
      <c r="AV65" s="766"/>
      <c r="AW65" s="766"/>
      <c r="AX65" s="763"/>
      <c r="AY65" s="86">
        <f t="shared" si="122"/>
        <v>-1.7422559830724604E-2</v>
      </c>
      <c r="AZ65" s="86">
        <f t="shared" si="122"/>
        <v>-3.1128449501934607E-2</v>
      </c>
      <c r="BA65" s="86">
        <f t="shared" si="122"/>
        <v>-3.452864662313393E-2</v>
      </c>
      <c r="BB65" s="86">
        <f t="shared" si="125"/>
        <v>-2.4621756562459796E-2</v>
      </c>
      <c r="BC65" s="86">
        <f t="shared" si="125"/>
        <v>-2.4767406404782255E-2</v>
      </c>
      <c r="BD65" s="86">
        <f t="shared" ref="BD65:BE65" si="127">BD7/$AX7-1</f>
        <v>-4.1385255776194119E-2</v>
      </c>
      <c r="BE65" s="86">
        <f t="shared" si="127"/>
        <v>-6.8612708463029248E-2</v>
      </c>
      <c r="BF65" s="622"/>
      <c r="BM65" s="4"/>
      <c r="BN65" s="4"/>
      <c r="BO65" s="4"/>
      <c r="BP65" s="464"/>
      <c r="BQ65" s="464"/>
      <c r="BR65" s="464"/>
      <c r="BS65" s="464"/>
      <c r="BT65" s="464"/>
      <c r="BU65" s="464"/>
      <c r="BV65" s="464"/>
      <c r="BW65" s="464"/>
      <c r="BX65" s="464"/>
      <c r="BY65" s="464"/>
      <c r="BZ65" s="464"/>
      <c r="CA65" s="464"/>
      <c r="CB65" s="4"/>
    </row>
    <row r="66" spans="23:80" ht="18.75">
      <c r="W66" s="460" t="s">
        <v>174</v>
      </c>
      <c r="X66" s="410"/>
      <c r="Y66" s="408">
        <v>25</v>
      </c>
      <c r="Z66" s="481"/>
      <c r="AA66" s="763"/>
      <c r="AB66" s="766"/>
      <c r="AC66" s="766"/>
      <c r="AD66" s="766"/>
      <c r="AE66" s="766"/>
      <c r="AF66" s="766"/>
      <c r="AG66" s="766"/>
      <c r="AH66" s="766"/>
      <c r="AI66" s="766"/>
      <c r="AJ66" s="766"/>
      <c r="AK66" s="766"/>
      <c r="AL66" s="766"/>
      <c r="AM66" s="766"/>
      <c r="AN66" s="766"/>
      <c r="AO66" s="766"/>
      <c r="AP66" s="766"/>
      <c r="AQ66" s="766"/>
      <c r="AR66" s="766"/>
      <c r="AS66" s="766"/>
      <c r="AT66" s="766"/>
      <c r="AU66" s="766"/>
      <c r="AV66" s="766"/>
      <c r="AW66" s="766"/>
      <c r="AX66" s="763"/>
      <c r="AY66" s="86">
        <f t="shared" si="122"/>
        <v>-1.6572613682593218E-2</v>
      </c>
      <c r="AZ66" s="86">
        <f t="shared" si="122"/>
        <v>-2.7983220869963521E-2</v>
      </c>
      <c r="BA66" s="86">
        <f t="shared" si="122"/>
        <v>-2.9656087330310332E-2</v>
      </c>
      <c r="BB66" s="86">
        <f t="shared" si="125"/>
        <v>-3.7101924959344612E-2</v>
      </c>
      <c r="BC66" s="86">
        <f t="shared" si="125"/>
        <v>-4.9050871580385014E-2</v>
      </c>
      <c r="BD66" s="86">
        <f t="shared" ref="BD66:BE66" si="128">BD8/$AX8-1</f>
        <v>-5.5216345233190967E-2</v>
      </c>
      <c r="BE66" s="86">
        <f t="shared" si="128"/>
        <v>-5.9866120452926608E-2</v>
      </c>
      <c r="BF66" s="622"/>
      <c r="BM66" s="4"/>
      <c r="BN66" s="4"/>
      <c r="BO66" s="4"/>
      <c r="BP66" s="464"/>
      <c r="BQ66" s="464"/>
      <c r="BR66" s="464"/>
      <c r="BS66" s="464"/>
      <c r="BT66" s="464"/>
      <c r="BU66" s="464"/>
      <c r="BV66" s="464"/>
      <c r="BW66" s="464"/>
      <c r="BX66" s="464"/>
      <c r="BY66" s="464"/>
      <c r="BZ66" s="464"/>
      <c r="CA66" s="464"/>
      <c r="CB66" s="4"/>
    </row>
    <row r="67" spans="23:80" ht="18.75">
      <c r="W67" s="460" t="s">
        <v>118</v>
      </c>
      <c r="X67" s="410"/>
      <c r="Y67" s="408">
        <v>298</v>
      </c>
      <c r="Z67" s="481"/>
      <c r="AA67" s="763"/>
      <c r="AB67" s="766"/>
      <c r="AC67" s="766"/>
      <c r="AD67" s="766"/>
      <c r="AE67" s="766"/>
      <c r="AF67" s="766"/>
      <c r="AG67" s="766"/>
      <c r="AH67" s="766"/>
      <c r="AI67" s="766"/>
      <c r="AJ67" s="766"/>
      <c r="AK67" s="766"/>
      <c r="AL67" s="766"/>
      <c r="AM67" s="766"/>
      <c r="AN67" s="766"/>
      <c r="AO67" s="766"/>
      <c r="AP67" s="766"/>
      <c r="AQ67" s="766"/>
      <c r="AR67" s="766"/>
      <c r="AS67" s="766"/>
      <c r="AT67" s="766"/>
      <c r="AU67" s="766"/>
      <c r="AV67" s="766"/>
      <c r="AW67" s="766"/>
      <c r="AX67" s="763"/>
      <c r="AY67" s="86">
        <f t="shared" si="122"/>
        <v>-1.9328853155221482E-2</v>
      </c>
      <c r="AZ67" s="86">
        <f t="shared" si="122"/>
        <v>-3.3622185515013725E-2</v>
      </c>
      <c r="BA67" s="86">
        <f t="shared" si="122"/>
        <v>-5.7304498352671041E-2</v>
      </c>
      <c r="BB67" s="86">
        <f t="shared" si="125"/>
        <v>-4.5985552889347026E-2</v>
      </c>
      <c r="BC67" s="86">
        <f t="shared" si="125"/>
        <v>-6.5723427959139102E-2</v>
      </c>
      <c r="BD67" s="86">
        <f t="shared" ref="BD67:BE67" si="129">BD9/$AX9-1</f>
        <v>-8.0463034176360138E-2</v>
      </c>
      <c r="BE67" s="86">
        <f t="shared" si="129"/>
        <v>-9.6435533735112822E-2</v>
      </c>
      <c r="BF67" s="622"/>
      <c r="BM67" s="4"/>
      <c r="BN67" s="4"/>
      <c r="BO67" s="4"/>
      <c r="BP67" s="464"/>
      <c r="BQ67" s="464"/>
      <c r="BR67" s="464"/>
      <c r="BS67" s="464"/>
      <c r="BT67" s="464"/>
      <c r="BU67" s="464"/>
      <c r="BV67" s="464"/>
      <c r="BW67" s="464"/>
      <c r="BX67" s="464"/>
      <c r="BY67" s="464"/>
      <c r="BZ67" s="464"/>
      <c r="CA67" s="464"/>
      <c r="CB67" s="4"/>
    </row>
    <row r="68" spans="23:80" ht="15.75">
      <c r="W68" s="465" t="s">
        <v>46</v>
      </c>
      <c r="X68" s="422"/>
      <c r="Y68" s="408"/>
      <c r="Z68" s="481"/>
      <c r="AA68" s="763"/>
      <c r="AB68" s="766"/>
      <c r="AC68" s="766"/>
      <c r="AD68" s="766"/>
      <c r="AE68" s="766"/>
      <c r="AF68" s="766"/>
      <c r="AG68" s="766"/>
      <c r="AH68" s="766"/>
      <c r="AI68" s="766"/>
      <c r="AJ68" s="766"/>
      <c r="AK68" s="766"/>
      <c r="AL68" s="766"/>
      <c r="AM68" s="766"/>
      <c r="AN68" s="766"/>
      <c r="AO68" s="766"/>
      <c r="AP68" s="766"/>
      <c r="AQ68" s="766"/>
      <c r="AR68" s="766"/>
      <c r="AS68" s="766"/>
      <c r="AT68" s="766"/>
      <c r="AU68" s="766"/>
      <c r="AV68" s="766"/>
      <c r="AW68" s="766"/>
      <c r="AX68" s="763"/>
      <c r="AY68" s="86">
        <f t="shared" si="122"/>
        <v>8.2509041903910507E-2</v>
      </c>
      <c r="AZ68" s="86">
        <f t="shared" si="122"/>
        <v>0.15691562267881953</v>
      </c>
      <c r="BA68" s="86">
        <f t="shared" si="122"/>
        <v>0.24835422228185222</v>
      </c>
      <c r="BB68" s="86">
        <f t="shared" si="125"/>
        <v>0.30411822034423541</v>
      </c>
      <c r="BC68" s="86">
        <f t="shared" si="125"/>
        <v>0.35214867770969027</v>
      </c>
      <c r="BD68" s="86">
        <f t="shared" ref="BD68:BE68" si="130">BD10/$AX10-1</f>
        <v>0.41735453934260391</v>
      </c>
      <c r="BE68" s="86">
        <f t="shared" si="130"/>
        <v>0.47651353277238861</v>
      </c>
      <c r="BF68" s="622"/>
      <c r="BM68" s="4"/>
      <c r="BN68" s="4"/>
      <c r="BO68" s="4"/>
      <c r="BP68" s="464"/>
      <c r="BQ68" s="464"/>
      <c r="BR68" s="464"/>
      <c r="BS68" s="464"/>
      <c r="BT68" s="464"/>
      <c r="BU68" s="464"/>
      <c r="BV68" s="464"/>
      <c r="BW68" s="464"/>
      <c r="BX68" s="464"/>
      <c r="BY68" s="464"/>
      <c r="BZ68" s="464"/>
      <c r="CA68" s="464"/>
      <c r="CB68" s="4"/>
    </row>
    <row r="69" spans="23:80" ht="28.5">
      <c r="W69" s="466"/>
      <c r="X69" s="425" t="s">
        <v>175</v>
      </c>
      <c r="Y69" s="426" t="s">
        <v>179</v>
      </c>
      <c r="Z69" s="481"/>
      <c r="AA69" s="763"/>
      <c r="AB69" s="766"/>
      <c r="AC69" s="766"/>
      <c r="AD69" s="766"/>
      <c r="AE69" s="766"/>
      <c r="AF69" s="766"/>
      <c r="AG69" s="766"/>
      <c r="AH69" s="766"/>
      <c r="AI69" s="766"/>
      <c r="AJ69" s="766"/>
      <c r="AK69" s="766"/>
      <c r="AL69" s="766"/>
      <c r="AM69" s="766"/>
      <c r="AN69" s="766"/>
      <c r="AO69" s="766"/>
      <c r="AP69" s="766"/>
      <c r="AQ69" s="766"/>
      <c r="AR69" s="766"/>
      <c r="AS69" s="766"/>
      <c r="AT69" s="766"/>
      <c r="AU69" s="766"/>
      <c r="AV69" s="766"/>
      <c r="AW69" s="766"/>
      <c r="AX69" s="763"/>
      <c r="AY69" s="86">
        <f t="shared" si="122"/>
        <v>0.1145811254010225</v>
      </c>
      <c r="AZ69" s="86">
        <f t="shared" si="122"/>
        <v>0.22290394093087929</v>
      </c>
      <c r="BA69" s="86">
        <f t="shared" si="122"/>
        <v>0.32755329720410797</v>
      </c>
      <c r="BB69" s="86">
        <f t="shared" si="125"/>
        <v>0.39953973828434686</v>
      </c>
      <c r="BC69" s="86">
        <f t="shared" si="125"/>
        <v>0.46458161351817706</v>
      </c>
      <c r="BD69" s="86">
        <f t="shared" ref="BD69:BE69" si="131">BD11/$AX11-1</f>
        <v>0.54830646402381644</v>
      </c>
      <c r="BE69" s="86">
        <f t="shared" si="131"/>
        <v>0.61700080540818791</v>
      </c>
      <c r="BF69" s="622"/>
      <c r="BM69" s="4"/>
      <c r="BN69" s="4"/>
      <c r="BO69" s="4"/>
      <c r="BP69" s="469"/>
      <c r="BQ69" s="469"/>
      <c r="BR69" s="469"/>
      <c r="BS69" s="469"/>
      <c r="BT69" s="469"/>
      <c r="BU69" s="464"/>
      <c r="BV69" s="464"/>
      <c r="BW69" s="464"/>
      <c r="BX69" s="464"/>
      <c r="BY69" s="464"/>
      <c r="BZ69" s="464"/>
      <c r="CA69" s="464"/>
      <c r="CB69" s="4"/>
    </row>
    <row r="70" spans="23:80" ht="28.5">
      <c r="W70" s="466"/>
      <c r="X70" s="425" t="s">
        <v>176</v>
      </c>
      <c r="Y70" s="426" t="s">
        <v>177</v>
      </c>
      <c r="Z70" s="481"/>
      <c r="AA70" s="763"/>
      <c r="AB70" s="766"/>
      <c r="AC70" s="766"/>
      <c r="AD70" s="766"/>
      <c r="AE70" s="766"/>
      <c r="AF70" s="766"/>
      <c r="AG70" s="766"/>
      <c r="AH70" s="766"/>
      <c r="AI70" s="766"/>
      <c r="AJ70" s="766"/>
      <c r="AK70" s="766"/>
      <c r="AL70" s="766"/>
      <c r="AM70" s="766"/>
      <c r="AN70" s="766"/>
      <c r="AO70" s="766"/>
      <c r="AP70" s="766"/>
      <c r="AQ70" s="766"/>
      <c r="AR70" s="766"/>
      <c r="AS70" s="766"/>
      <c r="AT70" s="766"/>
      <c r="AU70" s="766"/>
      <c r="AV70" s="766"/>
      <c r="AW70" s="766"/>
      <c r="AX70" s="763"/>
      <c r="AY70" s="86">
        <f t="shared" si="122"/>
        <v>2.3246413905391838E-2</v>
      </c>
      <c r="AZ70" s="86">
        <f t="shared" si="122"/>
        <v>6.6444943101195975E-3</v>
      </c>
      <c r="BA70" s="86">
        <f t="shared" si="122"/>
        <v>2.7100722659695986E-2</v>
      </c>
      <c r="BB70" s="86">
        <f t="shared" si="125"/>
        <v>6.9780804996001589E-2</v>
      </c>
      <c r="BC70" s="86">
        <f t="shared" si="125"/>
        <v>6.1218310087195693E-2</v>
      </c>
      <c r="BD70" s="86">
        <f t="shared" ref="BD70:BE70" si="132">BD12/$AX12-1</f>
        <v>4.1485579949687379E-2</v>
      </c>
      <c r="BE70" s="86">
        <f t="shared" si="132"/>
        <v>5.7289299983747544E-2</v>
      </c>
      <c r="BF70" s="622"/>
      <c r="BM70" s="4"/>
      <c r="BN70" s="4"/>
      <c r="BO70" s="4"/>
      <c r="BP70" s="469"/>
      <c r="BQ70" s="469"/>
      <c r="BR70" s="469"/>
      <c r="BS70" s="469"/>
      <c r="BT70" s="469"/>
      <c r="BU70" s="464"/>
      <c r="BV70" s="464"/>
      <c r="BW70" s="464"/>
      <c r="BX70" s="464"/>
      <c r="BY70" s="464"/>
      <c r="BZ70" s="464"/>
      <c r="CA70" s="464"/>
      <c r="CB70" s="4"/>
    </row>
    <row r="71" spans="23:80" ht="18.75" customHeight="1">
      <c r="W71" s="466"/>
      <c r="X71" s="427" t="s">
        <v>119</v>
      </c>
      <c r="Y71" s="411">
        <v>22800</v>
      </c>
      <c r="Z71" s="481"/>
      <c r="AA71" s="763"/>
      <c r="AB71" s="763"/>
      <c r="AC71" s="763"/>
      <c r="AD71" s="763"/>
      <c r="AE71" s="763"/>
      <c r="AF71" s="763"/>
      <c r="AG71" s="763"/>
      <c r="AH71" s="763"/>
      <c r="AI71" s="763"/>
      <c r="AJ71" s="763"/>
      <c r="AK71" s="763"/>
      <c r="AL71" s="763"/>
      <c r="AM71" s="763"/>
      <c r="AN71" s="763"/>
      <c r="AO71" s="763"/>
      <c r="AP71" s="763"/>
      <c r="AQ71" s="763"/>
      <c r="AR71" s="763"/>
      <c r="AS71" s="763"/>
      <c r="AT71" s="763"/>
      <c r="AU71" s="763"/>
      <c r="AV71" s="763"/>
      <c r="AW71" s="763"/>
      <c r="AX71" s="763"/>
      <c r="AY71" s="86">
        <f t="shared" si="122"/>
        <v>-1.7536067866264937E-2</v>
      </c>
      <c r="AZ71" s="86">
        <f t="shared" si="122"/>
        <v>-7.0099873453188799E-5</v>
      </c>
      <c r="BA71" s="86">
        <f t="shared" si="122"/>
        <v>4.000212630530231E-2</v>
      </c>
      <c r="BB71" s="86">
        <f t="shared" si="125"/>
        <v>-2.1669311611166586E-3</v>
      </c>
      <c r="BC71" s="86">
        <f t="shared" si="125"/>
        <v>-9.7848074295882048E-3</v>
      </c>
      <c r="BD71" s="86">
        <f t="shared" ref="BD71:BE71" si="133">BD13/$AX13-1</f>
        <v>-3.5765315544602827E-2</v>
      </c>
      <c r="BE71" s="86">
        <f t="shared" si="133"/>
        <v>-2.2617092306850051E-2</v>
      </c>
      <c r="BF71" s="622"/>
      <c r="BG71" s="87"/>
      <c r="BH71" s="87"/>
      <c r="BI71" s="4"/>
      <c r="BJ71" s="87"/>
      <c r="BM71" s="297"/>
      <c r="BN71" s="468"/>
      <c r="BO71" s="438"/>
      <c r="BP71" s="469"/>
      <c r="BQ71" s="469"/>
      <c r="BR71" s="469"/>
      <c r="BS71" s="469"/>
      <c r="BT71" s="469"/>
      <c r="BU71" s="464"/>
      <c r="BV71" s="464"/>
      <c r="BW71" s="464"/>
      <c r="BX71" s="464"/>
      <c r="BY71" s="464"/>
      <c r="BZ71" s="464"/>
      <c r="CA71" s="464"/>
      <c r="CB71" s="4"/>
    </row>
    <row r="72" spans="23:80" ht="18.75" customHeight="1" thickBot="1">
      <c r="W72" s="470"/>
      <c r="X72" s="429" t="s">
        <v>120</v>
      </c>
      <c r="Y72" s="411">
        <v>17200</v>
      </c>
      <c r="Z72" s="482"/>
      <c r="AA72" s="764"/>
      <c r="AB72" s="767"/>
      <c r="AC72" s="767"/>
      <c r="AD72" s="767"/>
      <c r="AE72" s="767"/>
      <c r="AF72" s="767"/>
      <c r="AG72" s="767"/>
      <c r="AH72" s="767"/>
      <c r="AI72" s="767"/>
      <c r="AJ72" s="767"/>
      <c r="AK72" s="767"/>
      <c r="AL72" s="767"/>
      <c r="AM72" s="767"/>
      <c r="AN72" s="767"/>
      <c r="AO72" s="767"/>
      <c r="AP72" s="767"/>
      <c r="AQ72" s="767"/>
      <c r="AR72" s="767"/>
      <c r="AS72" s="767"/>
      <c r="AT72" s="767"/>
      <c r="AU72" s="767"/>
      <c r="AV72" s="767"/>
      <c r="AW72" s="767"/>
      <c r="AX72" s="764"/>
      <c r="AY72" s="472">
        <f t="shared" si="122"/>
        <v>-0.30568798223277382</v>
      </c>
      <c r="AZ72" s="472">
        <f t="shared" si="122"/>
        <v>-0.64690954196538453</v>
      </c>
      <c r="BA72" s="472">
        <f t="shared" si="122"/>
        <v>-0.60770428782780983</v>
      </c>
      <c r="BB72" s="472">
        <f t="shared" si="125"/>
        <v>-0.72188665241335892</v>
      </c>
      <c r="BC72" s="472">
        <f t="shared" si="125"/>
        <v>-0.82532131287112831</v>
      </c>
      <c r="BD72" s="472">
        <f t="shared" ref="BD72:BE72" si="134">BD14/$AX14-1</f>
        <v>-0.83832139580364218</v>
      </c>
      <c r="BE72" s="472">
        <f t="shared" si="134"/>
        <v>-0.82140805400197858</v>
      </c>
      <c r="BF72" s="622"/>
      <c r="BG72" s="87"/>
      <c r="BH72" s="87"/>
      <c r="BI72" s="4"/>
      <c r="BJ72" s="87"/>
      <c r="BM72" s="297"/>
      <c r="BN72" s="468"/>
      <c r="BO72" s="438"/>
      <c r="BP72" s="469"/>
      <c r="BQ72" s="469"/>
      <c r="BR72" s="469"/>
      <c r="BS72" s="469"/>
      <c r="BT72" s="469"/>
      <c r="BU72" s="464"/>
      <c r="BV72" s="464"/>
      <c r="BW72" s="464"/>
      <c r="BX72" s="464"/>
      <c r="BY72" s="464"/>
      <c r="BZ72" s="464"/>
      <c r="CA72" s="464"/>
      <c r="CB72" s="4"/>
    </row>
    <row r="73" spans="23:80" ht="21.75" customHeight="1" thickTop="1">
      <c r="W73" s="663" t="s">
        <v>47</v>
      </c>
      <c r="X73" s="473"/>
      <c r="Y73" s="474"/>
      <c r="Z73" s="483"/>
      <c r="AA73" s="765"/>
      <c r="AB73" s="768"/>
      <c r="AC73" s="768"/>
      <c r="AD73" s="768"/>
      <c r="AE73" s="768"/>
      <c r="AF73" s="768"/>
      <c r="AG73" s="768"/>
      <c r="AH73" s="768"/>
      <c r="AI73" s="768"/>
      <c r="AJ73" s="768"/>
      <c r="AK73" s="768"/>
      <c r="AL73" s="768"/>
      <c r="AM73" s="768"/>
      <c r="AN73" s="768"/>
      <c r="AO73" s="768"/>
      <c r="AP73" s="768"/>
      <c r="AQ73" s="768"/>
      <c r="AR73" s="768"/>
      <c r="AS73" s="768"/>
      <c r="AT73" s="768"/>
      <c r="AU73" s="768"/>
      <c r="AV73" s="768"/>
      <c r="AW73" s="768"/>
      <c r="AX73" s="765"/>
      <c r="AY73" s="476">
        <f t="shared" si="122"/>
        <v>-3.5061090727204203E-2</v>
      </c>
      <c r="AZ73" s="476">
        <f t="shared" si="122"/>
        <v>-6.2110286157459615E-2</v>
      </c>
      <c r="BA73" s="476">
        <f t="shared" si="122"/>
        <v>-7.3970435231814347E-2</v>
      </c>
      <c r="BB73" s="476">
        <f t="shared" si="125"/>
        <v>-8.3478595582731074E-2</v>
      </c>
      <c r="BC73" s="476">
        <f t="shared" si="125"/>
        <v>-0.11447922866762072</v>
      </c>
      <c r="BD73" s="476">
        <f t="shared" ref="BD73:BE73" si="135">BD15/$AX15-1</f>
        <v>-0.1398451608186454</v>
      </c>
      <c r="BE73" s="476">
        <f t="shared" si="135"/>
        <v>-0.18380279487525231</v>
      </c>
      <c r="BF73" s="622"/>
      <c r="BM73" s="4"/>
      <c r="BN73" s="4"/>
      <c r="BO73" s="4"/>
      <c r="BP73" s="464"/>
      <c r="BQ73" s="464"/>
      <c r="BR73" s="464"/>
      <c r="BS73" s="464"/>
      <c r="BT73" s="464"/>
      <c r="BU73" s="464"/>
      <c r="BV73" s="464"/>
      <c r="BW73" s="464"/>
      <c r="BX73" s="464"/>
      <c r="BY73" s="464"/>
      <c r="BZ73" s="464"/>
      <c r="CA73" s="464"/>
      <c r="CB73" s="4"/>
    </row>
    <row r="74" spans="23:80" ht="15.75">
      <c r="W74" s="484"/>
      <c r="X74" s="407"/>
      <c r="Y74" s="437"/>
      <c r="Z74" s="485"/>
      <c r="AA74" s="87"/>
      <c r="AB74" s="87"/>
      <c r="AC74" s="87"/>
      <c r="AD74" s="87"/>
      <c r="AE74" s="87"/>
      <c r="AF74" s="87"/>
      <c r="AG74" s="87"/>
      <c r="AH74" s="87"/>
      <c r="AI74" s="87"/>
      <c r="AJ74" s="87"/>
      <c r="AK74" s="87"/>
      <c r="BG74" s="87"/>
      <c r="BH74" s="87"/>
      <c r="BI74" s="87"/>
      <c r="BJ74" s="87"/>
      <c r="BM74" s="462"/>
      <c r="BN74" s="463"/>
      <c r="BO74" s="438"/>
      <c r="BP74" s="469"/>
      <c r="BQ74" s="469"/>
      <c r="BR74" s="469"/>
      <c r="BS74" s="469"/>
      <c r="BT74" s="469"/>
      <c r="BU74" s="464"/>
      <c r="BV74" s="464"/>
      <c r="BW74" s="464"/>
      <c r="BX74" s="464"/>
      <c r="BY74" s="464"/>
      <c r="BZ74" s="464"/>
      <c r="CA74" s="464"/>
      <c r="CB74" s="4"/>
    </row>
    <row r="75" spans="23:80" ht="21.75" customHeight="1">
      <c r="W75" s="80" t="s">
        <v>70</v>
      </c>
      <c r="X75" s="407"/>
      <c r="BM75" s="4"/>
      <c r="BN75" s="4"/>
      <c r="BO75" s="4"/>
      <c r="BP75" s="4"/>
      <c r="BQ75" s="4"/>
      <c r="BR75" s="4"/>
      <c r="BS75" s="4"/>
      <c r="BT75" s="4"/>
      <c r="BU75" s="4"/>
      <c r="BV75" s="4"/>
      <c r="BW75" s="4"/>
      <c r="BX75" s="4"/>
      <c r="BY75" s="4"/>
      <c r="BZ75" s="4"/>
      <c r="CA75" s="4"/>
      <c r="CB75" s="4"/>
    </row>
    <row r="76" spans="23:80">
      <c r="W76" s="444" t="s">
        <v>44</v>
      </c>
      <c r="X76" s="445"/>
      <c r="Y76" s="446" t="s">
        <v>0</v>
      </c>
      <c r="Z76" s="447"/>
      <c r="AA76" s="10">
        <v>1990</v>
      </c>
      <c r="AB76" s="10">
        <f t="shared" ref="AB76:AP76" si="136">AA76+1</f>
        <v>1991</v>
      </c>
      <c r="AC76" s="10">
        <f t="shared" si="136"/>
        <v>1992</v>
      </c>
      <c r="AD76" s="10">
        <f t="shared" si="136"/>
        <v>1993</v>
      </c>
      <c r="AE76" s="10">
        <f t="shared" si="136"/>
        <v>1994</v>
      </c>
      <c r="AF76" s="10">
        <f t="shared" si="136"/>
        <v>1995</v>
      </c>
      <c r="AG76" s="10">
        <f t="shared" si="136"/>
        <v>1996</v>
      </c>
      <c r="AH76" s="10">
        <f t="shared" si="136"/>
        <v>1997</v>
      </c>
      <c r="AI76" s="10">
        <f t="shared" si="136"/>
        <v>1998</v>
      </c>
      <c r="AJ76" s="448">
        <f t="shared" si="136"/>
        <v>1999</v>
      </c>
      <c r="AK76" s="448">
        <f t="shared" si="136"/>
        <v>2000</v>
      </c>
      <c r="AL76" s="448">
        <f t="shared" si="136"/>
        <v>2001</v>
      </c>
      <c r="AM76" s="448">
        <f t="shared" si="136"/>
        <v>2002</v>
      </c>
      <c r="AN76" s="10">
        <f t="shared" si="136"/>
        <v>2003</v>
      </c>
      <c r="AO76" s="10">
        <f t="shared" si="136"/>
        <v>2004</v>
      </c>
      <c r="AP76" s="10">
        <f t="shared" si="136"/>
        <v>2005</v>
      </c>
      <c r="AQ76" s="10">
        <f t="shared" ref="AQ76:AZ76" si="137">AP76+1</f>
        <v>2006</v>
      </c>
      <c r="AR76" s="10">
        <f t="shared" si="137"/>
        <v>2007</v>
      </c>
      <c r="AS76" s="449">
        <f t="shared" si="137"/>
        <v>2008</v>
      </c>
      <c r="AT76" s="10">
        <f t="shared" si="137"/>
        <v>2009</v>
      </c>
      <c r="AU76" s="449">
        <f t="shared" si="137"/>
        <v>2010</v>
      </c>
      <c r="AV76" s="448">
        <f t="shared" si="137"/>
        <v>2011</v>
      </c>
      <c r="AW76" s="10">
        <f t="shared" si="137"/>
        <v>2012</v>
      </c>
      <c r="AX76" s="10">
        <f t="shared" si="137"/>
        <v>2013</v>
      </c>
      <c r="AY76" s="10">
        <f t="shared" si="137"/>
        <v>2014</v>
      </c>
      <c r="AZ76" s="10">
        <f t="shared" si="137"/>
        <v>2015</v>
      </c>
      <c r="BA76" s="10">
        <f>AZ76+1</f>
        <v>2016</v>
      </c>
      <c r="BB76" s="10">
        <f>BA76+1</f>
        <v>2017</v>
      </c>
      <c r="BC76" s="10">
        <f>BB76+1</f>
        <v>2018</v>
      </c>
      <c r="BD76" s="10">
        <f>BC76+1</f>
        <v>2019</v>
      </c>
      <c r="BE76" s="10">
        <f>BD76+1</f>
        <v>2020</v>
      </c>
      <c r="BF76" s="614"/>
      <c r="BM76" s="4"/>
      <c r="BN76" s="4"/>
      <c r="BO76" s="4"/>
      <c r="BP76" s="4"/>
      <c r="BQ76" s="4"/>
      <c r="BR76" s="4"/>
      <c r="BS76" s="4"/>
      <c r="BT76" s="4"/>
      <c r="BU76" s="4"/>
      <c r="BV76" s="4"/>
      <c r="BW76" s="4"/>
      <c r="BX76" s="4"/>
      <c r="BY76" s="4"/>
      <c r="BZ76" s="4"/>
      <c r="CA76" s="4"/>
      <c r="CB76" s="4"/>
    </row>
    <row r="77" spans="23:80" ht="18.75">
      <c r="W77" s="452" t="s">
        <v>117</v>
      </c>
      <c r="X77" s="410"/>
      <c r="Y77" s="408">
        <v>1</v>
      </c>
      <c r="Z77" s="481"/>
      <c r="AA77" s="763"/>
      <c r="AB77" s="486">
        <f t="shared" ref="AB77:AZ77" si="138">AB5/AA5-1</f>
        <v>9.8753494324888003E-3</v>
      </c>
      <c r="AC77" s="486">
        <f t="shared" si="138"/>
        <v>8.0601614073996242E-3</v>
      </c>
      <c r="AD77" s="486">
        <f t="shared" si="138"/>
        <v>-6.1508926280540166E-3</v>
      </c>
      <c r="AE77" s="486">
        <f t="shared" si="138"/>
        <v>4.6637467804935939E-2</v>
      </c>
      <c r="AF77" s="486">
        <f t="shared" ref="AF77:AF78" si="139">AF5/AE5-1</f>
        <v>9.9457150689743479E-3</v>
      </c>
      <c r="AG77" s="486">
        <f t="shared" ref="AG77:AG78" si="140">AG5/AF5-1</f>
        <v>9.5958669528553031E-3</v>
      </c>
      <c r="AH77" s="486">
        <f t="shared" ref="AH77:AH78" si="141">AH5/AG5-1</f>
        <v>-5.5017085257683673E-3</v>
      </c>
      <c r="AI77" s="486">
        <f t="shared" si="138"/>
        <v>-3.2158208934900956E-2</v>
      </c>
      <c r="AJ77" s="486">
        <f t="shared" si="138"/>
        <v>3.0278626916568685E-2</v>
      </c>
      <c r="AK77" s="486">
        <f t="shared" si="138"/>
        <v>1.8327323886209834E-2</v>
      </c>
      <c r="AL77" s="486">
        <f t="shared" si="138"/>
        <v>-1.186854331846654E-2</v>
      </c>
      <c r="AM77" s="486">
        <f t="shared" si="138"/>
        <v>2.3211975313637057E-2</v>
      </c>
      <c r="AN77" s="486">
        <f t="shared" ref="AN77:AN78" si="142">AN5/AM5-1</f>
        <v>6.3929988294315621E-3</v>
      </c>
      <c r="AO77" s="486">
        <f t="shared" ref="AO77:AO78" si="143">AO5/AN5-1</f>
        <v>-3.6401020289681396E-3</v>
      </c>
      <c r="AP77" s="486">
        <f t="shared" si="138"/>
        <v>5.7590458920433463E-3</v>
      </c>
      <c r="AQ77" s="486">
        <f t="shared" si="138"/>
        <v>-1.7838264704858053E-2</v>
      </c>
      <c r="AR77" s="486">
        <f t="shared" si="138"/>
        <v>2.8033668747107887E-2</v>
      </c>
      <c r="AS77" s="486">
        <f t="shared" si="138"/>
        <v>-5.4435053128962907E-2</v>
      </c>
      <c r="AT77" s="486">
        <f t="shared" si="138"/>
        <v>-5.6124696871585278E-2</v>
      </c>
      <c r="AU77" s="486">
        <f t="shared" si="138"/>
        <v>4.420490281071765E-2</v>
      </c>
      <c r="AV77" s="486">
        <f t="shared" si="138"/>
        <v>4.1043496904137777E-2</v>
      </c>
      <c r="AW77" s="486">
        <f t="shared" si="138"/>
        <v>3.2405816931310394E-2</v>
      </c>
      <c r="AX77" s="486">
        <f t="shared" si="138"/>
        <v>7.1388818414175326E-3</v>
      </c>
      <c r="AY77" s="486">
        <f t="shared" si="138"/>
        <v>-3.9226867836321677E-2</v>
      </c>
      <c r="AZ77" s="486">
        <f t="shared" si="138"/>
        <v>-3.1873792848315929E-2</v>
      </c>
      <c r="BA77" s="486">
        <f t="shared" ref="BA77:BB87" si="144">BA5/AZ5-1</f>
        <v>-1.6089496591449981E-2</v>
      </c>
      <c r="BB77" s="486">
        <f t="shared" ref="BB77:BB87" si="145">BB5/BA5-1</f>
        <v>-1.2926722343170605E-2</v>
      </c>
      <c r="BC77" s="486">
        <f t="shared" ref="BC77:BE87" si="146">BC5/BB5-1</f>
        <v>-3.759663350858844E-2</v>
      </c>
      <c r="BD77" s="486">
        <f t="shared" si="146"/>
        <v>-3.2970066610412463E-2</v>
      </c>
      <c r="BE77" s="486">
        <f t="shared" si="146"/>
        <v>-5.7531390265622928E-2</v>
      </c>
      <c r="BF77" s="629"/>
      <c r="BM77" s="4"/>
      <c r="BN77" s="4"/>
      <c r="BO77" s="4"/>
      <c r="BP77" s="464"/>
      <c r="BQ77" s="464"/>
      <c r="BR77" s="464"/>
      <c r="BS77" s="464"/>
      <c r="BT77" s="464"/>
      <c r="BU77" s="464"/>
      <c r="BV77" s="464"/>
      <c r="BW77" s="464"/>
      <c r="BX77" s="464"/>
      <c r="BY77" s="464"/>
      <c r="BZ77" s="464"/>
      <c r="CA77" s="464"/>
      <c r="CB77" s="4"/>
    </row>
    <row r="78" spans="23:80" ht="15.75">
      <c r="W78" s="454"/>
      <c r="X78" s="416" t="s">
        <v>45</v>
      </c>
      <c r="Y78" s="408">
        <v>1</v>
      </c>
      <c r="Z78" s="481"/>
      <c r="AA78" s="763"/>
      <c r="AB78" s="486">
        <f t="shared" ref="AB78:AD87" si="147">AB6/AA6-1</f>
        <v>9.6147125670220657E-3</v>
      </c>
      <c r="AC78" s="486">
        <f t="shared" ref="AC78:AQ78" si="148">AC6/AB6-1</f>
        <v>7.409333509387217E-3</v>
      </c>
      <c r="AD78" s="486">
        <f t="shared" si="148"/>
        <v>-4.4394897331490046E-3</v>
      </c>
      <c r="AE78" s="486">
        <f t="shared" si="148"/>
        <v>4.610906713462426E-2</v>
      </c>
      <c r="AF78" s="486">
        <f t="shared" si="139"/>
        <v>9.9009615198903944E-3</v>
      </c>
      <c r="AG78" s="486">
        <f t="shared" si="140"/>
        <v>9.4151930512360593E-3</v>
      </c>
      <c r="AH78" s="486">
        <f t="shared" si="141"/>
        <v>-5.0638698227715162E-3</v>
      </c>
      <c r="AI78" s="486">
        <f t="shared" si="148"/>
        <v>-2.9476661687165118E-2</v>
      </c>
      <c r="AJ78" s="486">
        <f t="shared" si="148"/>
        <v>3.2637280672517921E-2</v>
      </c>
      <c r="AK78" s="486">
        <f t="shared" si="148"/>
        <v>1.8113843945114505E-2</v>
      </c>
      <c r="AL78" s="486">
        <f t="shared" si="148"/>
        <v>-1.1057009629376613E-2</v>
      </c>
      <c r="AM78" s="486">
        <f t="shared" si="148"/>
        <v>2.7330010311667374E-2</v>
      </c>
      <c r="AN78" s="486">
        <f t="shared" si="142"/>
        <v>6.9869404711637717E-3</v>
      </c>
      <c r="AO78" s="486">
        <f t="shared" si="143"/>
        <v>-3.2204193782972013E-3</v>
      </c>
      <c r="AP78" s="486">
        <f t="shared" si="148"/>
        <v>5.931296980548284E-3</v>
      </c>
      <c r="AQ78" s="486">
        <f t="shared" si="148"/>
        <v>-1.8161606088720639E-2</v>
      </c>
      <c r="AR78" s="486">
        <f t="shared" ref="AR78:AZ78" si="149">AR6/AQ6-1</f>
        <v>3.0347923715143166E-2</v>
      </c>
      <c r="AS78" s="486">
        <f t="shared" si="149"/>
        <v>-5.5552673012553511E-2</v>
      </c>
      <c r="AT78" s="486">
        <f t="shared" si="149"/>
        <v>-5.2213179370851681E-2</v>
      </c>
      <c r="AU78" s="486">
        <f t="shared" si="149"/>
        <v>4.589885472980626E-2</v>
      </c>
      <c r="AV78" s="486">
        <f t="shared" si="149"/>
        <v>4.481450274316412E-2</v>
      </c>
      <c r="AW78" s="486">
        <f t="shared" si="149"/>
        <v>3.3106786323974235E-2</v>
      </c>
      <c r="AX78" s="486">
        <f t="shared" si="149"/>
        <v>6.5791367224552477E-3</v>
      </c>
      <c r="AY78" s="486">
        <f t="shared" si="149"/>
        <v>-4.0678649705246595E-2</v>
      </c>
      <c r="AZ78" s="486">
        <f t="shared" si="149"/>
        <v>-3.3096205768760156E-2</v>
      </c>
      <c r="BA78" s="486">
        <f t="shared" si="144"/>
        <v>-1.6964400717171868E-2</v>
      </c>
      <c r="BB78" s="486">
        <f t="shared" si="145"/>
        <v>-1.4561443112904859E-2</v>
      </c>
      <c r="BC78" s="486">
        <f t="shared" si="146"/>
        <v>-4.0303124241222399E-2</v>
      </c>
      <c r="BD78" s="486">
        <f t="shared" si="146"/>
        <v>-3.4169587443583227E-2</v>
      </c>
      <c r="BE78" s="486">
        <f t="shared" si="146"/>
        <v>-5.9763624655688186E-2</v>
      </c>
      <c r="BF78" s="629"/>
      <c r="BM78" s="4"/>
      <c r="BN78" s="4"/>
      <c r="BO78" s="4"/>
      <c r="BP78" s="464"/>
      <c r="BQ78" s="464"/>
      <c r="BR78" s="464"/>
      <c r="BS78" s="464"/>
      <c r="BT78" s="464"/>
      <c r="BU78" s="464"/>
      <c r="BV78" s="464"/>
      <c r="BW78" s="464"/>
      <c r="BX78" s="464"/>
      <c r="BY78" s="464"/>
      <c r="BZ78" s="464"/>
      <c r="CA78" s="464"/>
      <c r="CB78" s="4"/>
    </row>
    <row r="79" spans="23:80" ht="15.75">
      <c r="W79" s="457"/>
      <c r="X79" s="887" t="s">
        <v>432</v>
      </c>
      <c r="Y79" s="408">
        <v>1</v>
      </c>
      <c r="Z79" s="481"/>
      <c r="AA79" s="763"/>
      <c r="AB79" s="486">
        <f t="shared" si="147"/>
        <v>1.2774625667850925E-2</v>
      </c>
      <c r="AC79" s="486">
        <f t="shared" ref="AC79:AQ80" si="150">AC7/AB7-1</f>
        <v>1.527726221413328E-2</v>
      </c>
      <c r="AD79" s="486">
        <f t="shared" si="150"/>
        <v>-2.4981753864526057E-2</v>
      </c>
      <c r="AE79" s="486">
        <f t="shared" si="150"/>
        <v>5.2574046091854232E-2</v>
      </c>
      <c r="AF79" s="486">
        <f t="shared" si="150"/>
        <v>1.0445432651610354E-2</v>
      </c>
      <c r="AG79" s="486">
        <f t="shared" si="150"/>
        <v>1.161218246970086E-2</v>
      </c>
      <c r="AH79" s="486">
        <f t="shared" si="150"/>
        <v>-1.0377363937859596E-2</v>
      </c>
      <c r="AI79" s="486">
        <f t="shared" si="150"/>
        <v>-6.2179536324675988E-2</v>
      </c>
      <c r="AJ79" s="486">
        <f t="shared" si="150"/>
        <v>2.9514412280582381E-3</v>
      </c>
      <c r="AK79" s="486">
        <f t="shared" si="150"/>
        <v>2.0873894264874959E-2</v>
      </c>
      <c r="AL79" s="486">
        <f t="shared" si="150"/>
        <v>-2.1523034869868951E-2</v>
      </c>
      <c r="AM79" s="486">
        <f t="shared" si="150"/>
        <v>-2.6302654572412432E-2</v>
      </c>
      <c r="AN79" s="486">
        <f t="shared" si="150"/>
        <v>-1.1418278669720339E-3</v>
      </c>
      <c r="AO79" s="486">
        <f t="shared" si="150"/>
        <v>-9.0075830823773684E-3</v>
      </c>
      <c r="AP79" s="486">
        <f t="shared" si="150"/>
        <v>3.5431962874741263E-3</v>
      </c>
      <c r="AQ79" s="486">
        <f t="shared" si="150"/>
        <v>-1.3668881165493363E-2</v>
      </c>
      <c r="AR79" s="486">
        <f t="shared" ref="AR79:AZ80" si="151">AR7/AQ7-1</f>
        <v>-1.6719795517301517E-3</v>
      </c>
      <c r="AS79" s="486">
        <f t="shared" si="151"/>
        <v>-3.9629228894973667E-2</v>
      </c>
      <c r="AT79" s="486">
        <f t="shared" si="151"/>
        <v>-0.10708389145693509</v>
      </c>
      <c r="AU79" s="486">
        <f t="shared" si="151"/>
        <v>2.0779969436478751E-2</v>
      </c>
      <c r="AV79" s="486">
        <f t="shared" si="151"/>
        <v>-1.2387347543360572E-2</v>
      </c>
      <c r="AW79" s="486">
        <f t="shared" si="151"/>
        <v>2.1898630561609345E-2</v>
      </c>
      <c r="AX79" s="486">
        <f t="shared" si="151"/>
        <v>1.5621210441196354E-2</v>
      </c>
      <c r="AY79" s="486">
        <f t="shared" si="151"/>
        <v>-1.7422559830724604E-2</v>
      </c>
      <c r="AZ79" s="486">
        <f t="shared" si="151"/>
        <v>-1.3948915485835656E-2</v>
      </c>
      <c r="BA79" s="486">
        <f t="shared" si="144"/>
        <v>-3.5094405645943461E-3</v>
      </c>
      <c r="BB79" s="486">
        <f t="shared" si="145"/>
        <v>1.0261195245227617E-2</v>
      </c>
      <c r="BC79" s="486">
        <f t="shared" si="146"/>
        <v>-1.4932652363586207E-4</v>
      </c>
      <c r="BD79" s="486">
        <f t="shared" si="146"/>
        <v>-1.7039883080763096E-2</v>
      </c>
      <c r="BE79" s="486">
        <f t="shared" si="146"/>
        <v>-2.8402914571151627E-2</v>
      </c>
      <c r="BF79" s="629"/>
      <c r="BM79" s="4"/>
      <c r="BN79" s="4"/>
      <c r="BO79" s="4"/>
      <c r="BP79" s="464"/>
      <c r="BQ79" s="464"/>
      <c r="BR79" s="464"/>
      <c r="BS79" s="464"/>
      <c r="BT79" s="464"/>
      <c r="BU79" s="464"/>
      <c r="BV79" s="464"/>
      <c r="BW79" s="464"/>
      <c r="BX79" s="464"/>
      <c r="BY79" s="464"/>
      <c r="BZ79" s="464"/>
      <c r="CA79" s="464"/>
      <c r="CB79" s="4"/>
    </row>
    <row r="80" spans="23:80" ht="18.75">
      <c r="W80" s="460" t="s">
        <v>174</v>
      </c>
      <c r="X80" s="410"/>
      <c r="Y80" s="408">
        <v>25</v>
      </c>
      <c r="Z80" s="481"/>
      <c r="AA80" s="763"/>
      <c r="AB80" s="486">
        <f t="shared" si="147"/>
        <v>-1.732637615131527E-2</v>
      </c>
      <c r="AC80" s="486">
        <f t="shared" ref="AC80:AQ81" si="152">AC8/AB8-1</f>
        <v>8.979556281359713E-3</v>
      </c>
      <c r="AD80" s="486">
        <f t="shared" si="152"/>
        <v>-2.0526060974495053E-2</v>
      </c>
      <c r="AE80" s="486">
        <f t="shared" si="152"/>
        <v>-1.328175108170071E-3</v>
      </c>
      <c r="AF80" s="486">
        <f t="shared" si="152"/>
        <v>-2.4350527589485971E-2</v>
      </c>
      <c r="AG80" s="486">
        <f t="shared" si="152"/>
        <v>-2.84722526307849E-2</v>
      </c>
      <c r="AH80" s="486">
        <f t="shared" si="152"/>
        <v>-8.9511133106353613E-3</v>
      </c>
      <c r="AI80" s="486">
        <f t="shared" si="152"/>
        <v>-4.0748361899740071E-2</v>
      </c>
      <c r="AJ80" s="486">
        <f t="shared" si="150"/>
        <v>-7.5247379247015411E-3</v>
      </c>
      <c r="AK80" s="486">
        <f t="shared" si="150"/>
        <v>-1.4073141452667248E-2</v>
      </c>
      <c r="AL80" s="486">
        <f t="shared" si="152"/>
        <v>-2.867011771540473E-2</v>
      </c>
      <c r="AM80" s="486">
        <f t="shared" si="152"/>
        <v>-1.9660304853621025E-2</v>
      </c>
      <c r="AN80" s="486">
        <f t="shared" si="152"/>
        <v>-2.2547764981871166E-2</v>
      </c>
      <c r="AO80" s="486">
        <f t="shared" si="152"/>
        <v>-7.6743078823310329E-3</v>
      </c>
      <c r="AP80" s="486">
        <f t="shared" si="152"/>
        <v>1.7509099605423906E-3</v>
      </c>
      <c r="AQ80" s="486">
        <f t="shared" si="152"/>
        <v>-1.4252203008461639E-2</v>
      </c>
      <c r="AR80" s="486">
        <f t="shared" si="151"/>
        <v>-1.625501440889654E-2</v>
      </c>
      <c r="AS80" s="486">
        <f t="shared" si="151"/>
        <v>-2.186255944272808E-2</v>
      </c>
      <c r="AT80" s="486">
        <f t="shared" ref="AT80:AZ80" si="153">AT8/AS8-1</f>
        <v>-1.5038256891020896E-2</v>
      </c>
      <c r="AU80" s="486">
        <f t="shared" si="153"/>
        <v>-1.3374600650265078E-2</v>
      </c>
      <c r="AV80" s="486">
        <f t="shared" si="153"/>
        <v>-3.7675989231075624E-2</v>
      </c>
      <c r="AW80" s="486">
        <f t="shared" si="153"/>
        <v>-2.0979805618895342E-2</v>
      </c>
      <c r="AX80" s="486">
        <f t="shared" si="153"/>
        <v>-1.5930030362026892E-3</v>
      </c>
      <c r="AY80" s="486">
        <f t="shared" si="153"/>
        <v>-1.6572613682593218E-2</v>
      </c>
      <c r="AZ80" s="486">
        <f t="shared" si="153"/>
        <v>-1.1602897525661904E-2</v>
      </c>
      <c r="BA80" s="486">
        <f t="shared" si="144"/>
        <v>-1.7210263199818332E-3</v>
      </c>
      <c r="BB80" s="486">
        <f t="shared" si="145"/>
        <v>-7.6734006694068047E-3</v>
      </c>
      <c r="BC80" s="486">
        <f t="shared" si="146"/>
        <v>-1.2409357678418664E-2</v>
      </c>
      <c r="BD80" s="486">
        <f t="shared" si="146"/>
        <v>-6.4834947196937831E-3</v>
      </c>
      <c r="BE80" s="486">
        <f t="shared" si="146"/>
        <v>-4.9215237756027319E-3</v>
      </c>
      <c r="BF80" s="629"/>
      <c r="BM80" s="4"/>
      <c r="BN80" s="4"/>
      <c r="BO80" s="4"/>
      <c r="BP80" s="464"/>
      <c r="BQ80" s="464"/>
      <c r="BR80" s="464"/>
      <c r="BS80" s="464"/>
      <c r="BT80" s="464"/>
      <c r="BU80" s="464"/>
      <c r="BV80" s="464"/>
      <c r="BW80" s="464"/>
      <c r="BX80" s="464"/>
      <c r="BY80" s="464"/>
      <c r="BZ80" s="464"/>
      <c r="CA80" s="464"/>
      <c r="CB80" s="4"/>
    </row>
    <row r="81" spans="23:80" ht="18.75">
      <c r="W81" s="460" t="s">
        <v>118</v>
      </c>
      <c r="X81" s="410"/>
      <c r="Y81" s="408">
        <v>298</v>
      </c>
      <c r="Z81" s="481"/>
      <c r="AA81" s="763"/>
      <c r="AB81" s="486">
        <f t="shared" si="147"/>
        <v>-9.2241473558420939E-3</v>
      </c>
      <c r="AC81" s="486">
        <f t="shared" si="152"/>
        <v>5.409001676350611E-3</v>
      </c>
      <c r="AD81" s="676">
        <f t="shared" ref="AD81:AQ81" si="154">AD9/AC9-1</f>
        <v>-4.2263901626123923E-3</v>
      </c>
      <c r="AE81" s="486">
        <f t="shared" si="154"/>
        <v>3.9774100768198428E-2</v>
      </c>
      <c r="AF81" s="486">
        <f t="shared" si="154"/>
        <v>9.4143972323956771E-3</v>
      </c>
      <c r="AG81" s="486">
        <f t="shared" si="154"/>
        <v>3.4210974067670374E-2</v>
      </c>
      <c r="AH81" s="486">
        <f t="shared" si="154"/>
        <v>2.3507609015863462E-2</v>
      </c>
      <c r="AI81" s="486">
        <f t="shared" si="154"/>
        <v>-4.5130082271991334E-2</v>
      </c>
      <c r="AJ81" s="486">
        <f t="shared" si="154"/>
        <v>-0.18348065809382097</v>
      </c>
      <c r="AK81" s="486">
        <f t="shared" si="154"/>
        <v>9.2011765652481259E-2</v>
      </c>
      <c r="AL81" s="486">
        <f t="shared" si="154"/>
        <v>-0.12121365787973082</v>
      </c>
      <c r="AM81" s="486">
        <f t="shared" si="154"/>
        <v>-2.1858521590633728E-2</v>
      </c>
      <c r="AN81" s="486">
        <f t="shared" si="152"/>
        <v>-5.96650373565355E-3</v>
      </c>
      <c r="AO81" s="486">
        <f t="shared" si="152"/>
        <v>-6.7077215134602186E-3</v>
      </c>
      <c r="AP81" s="486">
        <f t="shared" si="154"/>
        <v>-1.5031858335600501E-2</v>
      </c>
      <c r="AQ81" s="486">
        <f t="shared" si="154"/>
        <v>-5.0766086599288718E-3</v>
      </c>
      <c r="AR81" s="486">
        <f t="shared" ref="AR81:AZ81" si="155">AR9/AQ9-1</f>
        <v>-2.5436387849299802E-2</v>
      </c>
      <c r="AS81" s="486">
        <f t="shared" si="155"/>
        <v>-3.4150642128232711E-2</v>
      </c>
      <c r="AT81" s="486">
        <f t="shared" si="155"/>
        <v>-2.7442304896446279E-2</v>
      </c>
      <c r="AU81" s="486">
        <f t="shared" si="155"/>
        <v>-2.5017841307571898E-2</v>
      </c>
      <c r="AV81" s="486">
        <f t="shared" si="155"/>
        <v>-1.9145833089439956E-2</v>
      </c>
      <c r="AW81" s="486">
        <f t="shared" si="155"/>
        <v>-1.5779064436363899E-2</v>
      </c>
      <c r="AX81" s="486">
        <f t="shared" si="155"/>
        <v>1.9504535163039627E-4</v>
      </c>
      <c r="AY81" s="486">
        <f t="shared" si="155"/>
        <v>-1.9328853155221482E-2</v>
      </c>
      <c r="AZ81" s="486">
        <f t="shared" si="155"/>
        <v>-1.45750513877968E-2</v>
      </c>
      <c r="BA81" s="486">
        <f t="shared" si="144"/>
        <v>-2.4506267096247814E-2</v>
      </c>
      <c r="BB81" s="486">
        <f t="shared" si="144"/>
        <v>1.2007000610000373E-2</v>
      </c>
      <c r="BC81" s="486">
        <f t="shared" si="146"/>
        <v>-2.0689283196465902E-2</v>
      </c>
      <c r="BD81" s="486">
        <f t="shared" si="146"/>
        <v>-1.5776491307090579E-2</v>
      </c>
      <c r="BE81" s="486">
        <f t="shared" si="146"/>
        <v>-1.7370154928405768E-2</v>
      </c>
      <c r="BF81" s="629"/>
      <c r="BM81" s="4"/>
      <c r="BN81" s="4"/>
      <c r="BO81" s="4"/>
      <c r="BP81" s="464"/>
      <c r="BQ81" s="464"/>
      <c r="BR81" s="464"/>
      <c r="BS81" s="464"/>
      <c r="BT81" s="464"/>
      <c r="BU81" s="464"/>
      <c r="BV81" s="464"/>
      <c r="BW81" s="464"/>
      <c r="BX81" s="464"/>
      <c r="BY81" s="464"/>
      <c r="BZ81" s="464"/>
      <c r="CA81" s="464"/>
      <c r="CB81" s="4"/>
    </row>
    <row r="82" spans="23:80" ht="15.75">
      <c r="W82" s="465" t="s">
        <v>46</v>
      </c>
      <c r="X82" s="422"/>
      <c r="Y82" s="408"/>
      <c r="Z82" s="481"/>
      <c r="AA82" s="763"/>
      <c r="AB82" s="486">
        <f t="shared" si="147"/>
        <v>0.10581172541317185</v>
      </c>
      <c r="AC82" s="486">
        <f t="shared" ref="AC82:AY82" si="156">AC10/AB10-1</f>
        <v>5.0076865619440136E-2</v>
      </c>
      <c r="AD82" s="486">
        <f t="shared" si="156"/>
        <v>9.1694176749329781E-2</v>
      </c>
      <c r="AE82" s="486">
        <f t="shared" si="156"/>
        <v>0.10651879533139619</v>
      </c>
      <c r="AF82" s="486">
        <f t="shared" si="156"/>
        <v>0.20058588033406122</v>
      </c>
      <c r="AG82" s="486">
        <f t="shared" si="156"/>
        <v>1.0003259912310547E-2</v>
      </c>
      <c r="AH82" s="486">
        <f t="shared" si="156"/>
        <v>-1.6206646838204719E-2</v>
      </c>
      <c r="AI82" s="486">
        <f t="shared" si="156"/>
        <v>-9.1102134596620643E-2</v>
      </c>
      <c r="AJ82" s="486">
        <f t="shared" si="156"/>
        <v>-0.12580583116026711</v>
      </c>
      <c r="AK82" s="486">
        <f t="shared" si="156"/>
        <v>-0.10525093561809307</v>
      </c>
      <c r="AL82" s="486">
        <f t="shared" si="156"/>
        <v>-0.15081515385240807</v>
      </c>
      <c r="AM82" s="486">
        <f t="shared" si="156"/>
        <v>-0.11648550653555423</v>
      </c>
      <c r="AN82" s="486">
        <f t="shared" si="156"/>
        <v>-2.0168450712597652E-2</v>
      </c>
      <c r="AO82" s="486">
        <f t="shared" si="156"/>
        <v>-0.11390603220539186</v>
      </c>
      <c r="AP82" s="486">
        <f t="shared" si="156"/>
        <v>1.9113226633442837E-2</v>
      </c>
      <c r="AQ82" s="486">
        <f t="shared" si="156"/>
        <v>8.3372068052462778E-2</v>
      </c>
      <c r="AR82" s="486">
        <f t="shared" si="156"/>
        <v>2.2923225177685858E-2</v>
      </c>
      <c r="AS82" s="486">
        <f t="shared" si="156"/>
        <v>-8.1631823815316862E-3</v>
      </c>
      <c r="AT82" s="486">
        <f t="shared" si="156"/>
        <v>-6.2393484024462764E-2</v>
      </c>
      <c r="AU82" s="486">
        <f t="shared" si="156"/>
        <v>9.5568267602756718E-2</v>
      </c>
      <c r="AV82" s="486">
        <f t="shared" si="156"/>
        <v>7.5584012204206408E-2</v>
      </c>
      <c r="AW82" s="486">
        <f t="shared" si="156"/>
        <v>7.768991816727655E-2</v>
      </c>
      <c r="AX82" s="486">
        <f t="shared" si="156"/>
        <v>7.0025076819153043E-2</v>
      </c>
      <c r="AY82" s="486">
        <f t="shared" si="156"/>
        <v>8.2509041903910507E-2</v>
      </c>
      <c r="AZ82" s="486">
        <f t="shared" ref="AZ82:AZ87" si="157">AZ10/AY10-1</f>
        <v>6.8735297253539107E-2</v>
      </c>
      <c r="BA82" s="486">
        <f t="shared" si="144"/>
        <v>7.9036532838330897E-2</v>
      </c>
      <c r="BB82" s="486">
        <f t="shared" si="145"/>
        <v>4.4670011978213076E-2</v>
      </c>
      <c r="BC82" s="486">
        <f t="shared" si="146"/>
        <v>3.6829833841886428E-2</v>
      </c>
      <c r="BD82" s="486">
        <f t="shared" si="146"/>
        <v>4.8223884479450474E-2</v>
      </c>
      <c r="BE82" s="486">
        <f t="shared" si="146"/>
        <v>4.1739022797516734E-2</v>
      </c>
      <c r="BF82" s="629"/>
      <c r="BM82" s="4"/>
      <c r="BN82" s="4"/>
      <c r="BO82" s="4"/>
      <c r="BP82" s="464"/>
      <c r="BQ82" s="464"/>
      <c r="BR82" s="464"/>
      <c r="BS82" s="464"/>
      <c r="BT82" s="464"/>
      <c r="BU82" s="464"/>
      <c r="BV82" s="464"/>
      <c r="BW82" s="464"/>
      <c r="BX82" s="464"/>
      <c r="BY82" s="464"/>
      <c r="BZ82" s="464"/>
      <c r="CA82" s="464"/>
      <c r="CB82" s="4"/>
    </row>
    <row r="83" spans="23:80" ht="28.5">
      <c r="W83" s="466"/>
      <c r="X83" s="425" t="s">
        <v>175</v>
      </c>
      <c r="Y83" s="426" t="s">
        <v>179</v>
      </c>
      <c r="Z83" s="481"/>
      <c r="AA83" s="763"/>
      <c r="AB83" s="486">
        <f t="shared" si="147"/>
        <v>8.8957790566543293E-2</v>
      </c>
      <c r="AC83" s="486">
        <f t="shared" ref="AC83:AY83" si="158">AC11/AB11-1</f>
        <v>2.4070340480269126E-2</v>
      </c>
      <c r="AD83" s="486">
        <f t="shared" si="158"/>
        <v>2.0363161087364912E-2</v>
      </c>
      <c r="AE83" s="486">
        <f t="shared" si="158"/>
        <v>0.16121232145462794</v>
      </c>
      <c r="AF83" s="486">
        <f t="shared" si="158"/>
        <v>0.19766720352566258</v>
      </c>
      <c r="AG83" s="486">
        <f t="shared" si="158"/>
        <v>-2.4396098407539313E-2</v>
      </c>
      <c r="AH83" s="486">
        <f t="shared" si="158"/>
        <v>-6.5590951383219798E-3</v>
      </c>
      <c r="AI83" s="486">
        <f t="shared" si="158"/>
        <v>-2.8430263235020958E-2</v>
      </c>
      <c r="AJ83" s="486">
        <f t="shared" si="158"/>
        <v>2.635390839528351E-2</v>
      </c>
      <c r="AK83" s="486">
        <f t="shared" si="158"/>
        <v>-6.2244971622942846E-2</v>
      </c>
      <c r="AL83" s="486">
        <f t="shared" si="158"/>
        <v>-0.14834403168881716</v>
      </c>
      <c r="AM83" s="486">
        <f t="shared" si="158"/>
        <v>-0.16580455226210988</v>
      </c>
      <c r="AN83" s="486">
        <f t="shared" si="158"/>
        <v>-4.2046532966255601E-4</v>
      </c>
      <c r="AO83" s="486">
        <f t="shared" si="158"/>
        <v>-0.23455958191438564</v>
      </c>
      <c r="AP83" s="486">
        <f t="shared" si="158"/>
        <v>2.9188058586412602E-2</v>
      </c>
      <c r="AQ83" s="486">
        <f t="shared" si="158"/>
        <v>0.14453679092774663</v>
      </c>
      <c r="AR83" s="486">
        <f t="shared" si="158"/>
        <v>0.1424542245396363</v>
      </c>
      <c r="AS83" s="486">
        <f t="shared" si="158"/>
        <v>0.15457324700931419</v>
      </c>
      <c r="AT83" s="486">
        <f t="shared" si="158"/>
        <v>8.5145883774700115E-2</v>
      </c>
      <c r="AU83" s="486">
        <f t="shared" si="158"/>
        <v>0.11382724902590891</v>
      </c>
      <c r="AV83" s="486">
        <f t="shared" si="158"/>
        <v>0.11969937119616114</v>
      </c>
      <c r="AW83" s="486">
        <f t="shared" si="158"/>
        <v>0.12473794722357479</v>
      </c>
      <c r="AX83" s="486">
        <f t="shared" si="158"/>
        <v>9.3409202815541548E-2</v>
      </c>
      <c r="AY83" s="486">
        <f t="shared" si="158"/>
        <v>0.1145811254010225</v>
      </c>
      <c r="AZ83" s="486">
        <f t="shared" si="157"/>
        <v>9.7187017670770759E-2</v>
      </c>
      <c r="BA83" s="486">
        <f t="shared" si="144"/>
        <v>8.5574469727826008E-2</v>
      </c>
      <c r="BB83" s="486">
        <f t="shared" si="145"/>
        <v>5.4224897208907441E-2</v>
      </c>
      <c r="BC83" s="486">
        <f t="shared" si="146"/>
        <v>4.6473760947697729E-2</v>
      </c>
      <c r="BD83" s="486">
        <f t="shared" si="146"/>
        <v>5.7166394643257679E-2</v>
      </c>
      <c r="BE83" s="486">
        <f t="shared" si="146"/>
        <v>4.4367405924176762E-2</v>
      </c>
      <c r="BF83" s="629"/>
      <c r="BM83" s="4"/>
      <c r="BN83" s="4"/>
      <c r="BO83" s="4"/>
      <c r="BP83" s="469"/>
      <c r="BQ83" s="469"/>
      <c r="BR83" s="469"/>
      <c r="BS83" s="469"/>
      <c r="BT83" s="469"/>
      <c r="BU83" s="464"/>
      <c r="BV83" s="464"/>
      <c r="BW83" s="464"/>
      <c r="BX83" s="464"/>
      <c r="BY83" s="464"/>
      <c r="BZ83" s="464"/>
      <c r="CA83" s="464"/>
      <c r="CB83" s="4"/>
    </row>
    <row r="84" spans="23:80" ht="28.5">
      <c r="W84" s="466"/>
      <c r="X84" s="425" t="s">
        <v>176</v>
      </c>
      <c r="Y84" s="426" t="s">
        <v>177</v>
      </c>
      <c r="Z84" s="481"/>
      <c r="AA84" s="763"/>
      <c r="AB84" s="486">
        <f t="shared" si="147"/>
        <v>0.14797040261001193</v>
      </c>
      <c r="AC84" s="486">
        <f t="shared" ref="AC84:AY84" si="159">AC12/AB12-1</f>
        <v>1.4702566276902251E-2</v>
      </c>
      <c r="AD84" s="486">
        <f t="shared" si="159"/>
        <v>0.43657292284521954</v>
      </c>
      <c r="AE84" s="486">
        <f t="shared" si="159"/>
        <v>0.22852153866522684</v>
      </c>
      <c r="AF84" s="486">
        <f t="shared" si="159"/>
        <v>0.31491083466813641</v>
      </c>
      <c r="AG84" s="486">
        <f t="shared" si="159"/>
        <v>3.6462775108984991E-2</v>
      </c>
      <c r="AH84" s="486">
        <f t="shared" si="159"/>
        <v>9.3873866076615853E-2</v>
      </c>
      <c r="AI84" s="486">
        <f t="shared" si="159"/>
        <v>-0.17091874443936728</v>
      </c>
      <c r="AJ84" s="486">
        <f t="shared" si="159"/>
        <v>-0.20882945160778421</v>
      </c>
      <c r="AK84" s="486">
        <f t="shared" si="159"/>
        <v>-9.5530775551027181E-2</v>
      </c>
      <c r="AL84" s="486">
        <f t="shared" si="159"/>
        <v>-0.16794683076553196</v>
      </c>
      <c r="AM84" s="486">
        <f t="shared" si="159"/>
        <v>-6.8704251658183613E-2</v>
      </c>
      <c r="AN84" s="486">
        <f t="shared" si="159"/>
        <v>-3.7447710181063298E-2</v>
      </c>
      <c r="AO84" s="486">
        <f t="shared" si="159"/>
        <v>4.0837091530976588E-2</v>
      </c>
      <c r="AP84" s="486">
        <f t="shared" si="159"/>
        <v>-6.4271802125658528E-2</v>
      </c>
      <c r="AQ84" s="486">
        <f t="shared" si="159"/>
        <v>4.3468996138076976E-2</v>
      </c>
      <c r="AR84" s="486">
        <f t="shared" si="159"/>
        <v>-0.12005585474005942</v>
      </c>
      <c r="AS84" s="486">
        <f t="shared" si="159"/>
        <v>-0.27405220607561276</v>
      </c>
      <c r="AT84" s="486">
        <f t="shared" si="159"/>
        <v>-0.29527441196066351</v>
      </c>
      <c r="AU84" s="486">
        <f t="shared" si="159"/>
        <v>4.9800500962981831E-2</v>
      </c>
      <c r="AV84" s="486">
        <f t="shared" si="159"/>
        <v>-0.11600545771149107</v>
      </c>
      <c r="AW84" s="486">
        <f t="shared" si="159"/>
        <v>-8.5091895033108322E-2</v>
      </c>
      <c r="AX84" s="486">
        <f t="shared" si="159"/>
        <v>-4.6052858316117828E-2</v>
      </c>
      <c r="AY84" s="486">
        <f t="shared" si="159"/>
        <v>2.3246413905391838E-2</v>
      </c>
      <c r="AZ84" s="486">
        <f t="shared" si="157"/>
        <v>-1.6224752288071298E-2</v>
      </c>
      <c r="BA84" s="486">
        <f t="shared" si="144"/>
        <v>2.0321204223736844E-2</v>
      </c>
      <c r="BB84" s="486">
        <f t="shared" si="145"/>
        <v>4.1553940518885835E-2</v>
      </c>
      <c r="BC84" s="486">
        <f t="shared" si="146"/>
        <v>-8.0039713451747208E-3</v>
      </c>
      <c r="BD84" s="486">
        <f t="shared" si="146"/>
        <v>-1.8594411677543499E-2</v>
      </c>
      <c r="BE84" s="486">
        <f t="shared" si="146"/>
        <v>1.5174209166509689E-2</v>
      </c>
      <c r="BF84" s="629"/>
      <c r="BM84" s="4"/>
      <c r="BN84" s="4"/>
      <c r="BO84" s="4"/>
      <c r="BP84" s="469"/>
      <c r="BQ84" s="469"/>
      <c r="BR84" s="469"/>
      <c r="BS84" s="469"/>
      <c r="BT84" s="469"/>
      <c r="BU84" s="464"/>
      <c r="BV84" s="464"/>
      <c r="BW84" s="464"/>
      <c r="BX84" s="464"/>
      <c r="BY84" s="464"/>
      <c r="BZ84" s="464"/>
      <c r="CA84" s="464"/>
      <c r="CB84" s="4"/>
    </row>
    <row r="85" spans="23:80" ht="18.75" customHeight="1">
      <c r="W85" s="466"/>
      <c r="X85" s="427" t="s">
        <v>119</v>
      </c>
      <c r="Y85" s="411">
        <v>22800</v>
      </c>
      <c r="Z85" s="481"/>
      <c r="AA85" s="763"/>
      <c r="AB85" s="86">
        <f t="shared" si="147"/>
        <v>0.10552257582449287</v>
      </c>
      <c r="AC85" s="86">
        <f t="shared" ref="AC85:AY85" si="160">AC13/AB13-1</f>
        <v>0.10064606961838862</v>
      </c>
      <c r="AD85" s="280">
        <f t="shared" si="160"/>
        <v>4.2304064926494966E-3</v>
      </c>
      <c r="AE85" s="86">
        <f t="shared" si="160"/>
        <v>-4.3434980255246614E-2</v>
      </c>
      <c r="AF85" s="86">
        <f t="shared" si="160"/>
        <v>9.5044814103399045E-2</v>
      </c>
      <c r="AG85" s="86">
        <f t="shared" si="160"/>
        <v>3.493918267915852E-2</v>
      </c>
      <c r="AH85" s="86">
        <f t="shared" si="160"/>
        <v>-0.14755137946247876</v>
      </c>
      <c r="AI85" s="86">
        <f t="shared" si="160"/>
        <v>-8.8655500632454087E-2</v>
      </c>
      <c r="AJ85" s="86">
        <f t="shared" si="160"/>
        <v>-0.30606878168539509</v>
      </c>
      <c r="AK85" s="86">
        <f t="shared" si="160"/>
        <v>-0.2337743671460053</v>
      </c>
      <c r="AL85" s="86">
        <f t="shared" si="160"/>
        <v>-0.13729097892168241</v>
      </c>
      <c r="AM85" s="86">
        <f t="shared" si="160"/>
        <v>-5.4489790068685706E-2</v>
      </c>
      <c r="AN85" s="86">
        <f t="shared" si="160"/>
        <v>-5.7391871569899E-2</v>
      </c>
      <c r="AO85" s="86">
        <f t="shared" si="160"/>
        <v>-2.7302997855100375E-2</v>
      </c>
      <c r="AP85" s="86">
        <f t="shared" si="160"/>
        <v>-4.3993913171293642E-2</v>
      </c>
      <c r="AQ85" s="86">
        <f t="shared" si="160"/>
        <v>3.4816870635630215E-2</v>
      </c>
      <c r="AR85" s="86">
        <f t="shared" si="160"/>
        <v>-9.5022889556224843E-2</v>
      </c>
      <c r="AS85" s="86">
        <f t="shared" si="160"/>
        <v>-0.11833839406183</v>
      </c>
      <c r="AT85" s="86">
        <f t="shared" si="160"/>
        <v>-0.41705390573341949</v>
      </c>
      <c r="AU85" s="86">
        <f t="shared" si="160"/>
        <v>-8.9328047833397983E-3</v>
      </c>
      <c r="AV85" s="86">
        <f t="shared" si="160"/>
        <v>-7.3387343176950504E-2</v>
      </c>
      <c r="AW85" s="86">
        <f t="shared" si="160"/>
        <v>-6.6918557316746341E-3</v>
      </c>
      <c r="AX85" s="86">
        <f t="shared" si="160"/>
        <v>-5.9812231031047491E-2</v>
      </c>
      <c r="AY85" s="86">
        <f t="shared" si="160"/>
        <v>-1.7536067866264937E-2</v>
      </c>
      <c r="AZ85" s="86">
        <f t="shared" si="157"/>
        <v>1.7777719284695515E-2</v>
      </c>
      <c r="BA85" s="86">
        <f t="shared" si="144"/>
        <v>4.0075035433668083E-2</v>
      </c>
      <c r="BB85" s="86">
        <f t="shared" si="145"/>
        <v>-4.054708774128013E-2</v>
      </c>
      <c r="BC85" s="86">
        <f t="shared" si="146"/>
        <v>-7.6344195300481754E-3</v>
      </c>
      <c r="BD85" s="86">
        <f t="shared" si="146"/>
        <v>-2.6237234401114473E-2</v>
      </c>
      <c r="BE85" s="86">
        <f t="shared" si="146"/>
        <v>1.3635916079060229E-2</v>
      </c>
      <c r="BF85" s="622"/>
      <c r="BG85" s="87"/>
      <c r="BH85" s="87"/>
      <c r="BI85" s="4"/>
      <c r="BJ85" s="87"/>
      <c r="BM85" s="297"/>
      <c r="BN85" s="468"/>
      <c r="BO85" s="438"/>
      <c r="BP85" s="469"/>
      <c r="BQ85" s="469"/>
      <c r="BR85" s="469"/>
      <c r="BS85" s="469"/>
      <c r="BT85" s="469"/>
      <c r="BU85" s="464"/>
      <c r="BV85" s="464"/>
      <c r="BW85" s="464"/>
      <c r="BX85" s="464"/>
      <c r="BY85" s="464"/>
      <c r="BZ85" s="464"/>
      <c r="CA85" s="464"/>
      <c r="CB85" s="4"/>
    </row>
    <row r="86" spans="23:80" ht="18.75" customHeight="1" thickBot="1">
      <c r="W86" s="470"/>
      <c r="X86" s="429" t="s">
        <v>120</v>
      </c>
      <c r="Y86" s="411">
        <v>17200</v>
      </c>
      <c r="Z86" s="482"/>
      <c r="AA86" s="764"/>
      <c r="AB86" s="487">
        <f t="shared" si="147"/>
        <v>0</v>
      </c>
      <c r="AC86" s="487">
        <f t="shared" ref="AC86:AY87" si="161">AC14/AB14-1</f>
        <v>0</v>
      </c>
      <c r="AD86" s="487">
        <f t="shared" si="161"/>
        <v>0.33333333333333304</v>
      </c>
      <c r="AE86" s="487">
        <f t="shared" si="161"/>
        <v>0.75000000000000022</v>
      </c>
      <c r="AF86" s="487">
        <f t="shared" si="161"/>
        <v>1.6428571428571415</v>
      </c>
      <c r="AG86" s="487">
        <f t="shared" si="161"/>
        <v>-4.2467520647312407E-2</v>
      </c>
      <c r="AH86" s="487">
        <f t="shared" si="161"/>
        <v>-0.11162980772508435</v>
      </c>
      <c r="AI86" s="487">
        <f t="shared" si="161"/>
        <v>9.9821013115413804E-2</v>
      </c>
      <c r="AJ86" s="487">
        <f t="shared" si="161"/>
        <v>0.67576329380784306</v>
      </c>
      <c r="AK86" s="487">
        <f t="shared" si="161"/>
        <v>-9.3559909122447271E-2</v>
      </c>
      <c r="AL86" s="487">
        <f t="shared" si="161"/>
        <v>3.1634572034120678E-2</v>
      </c>
      <c r="AM86" s="487">
        <f t="shared" si="161"/>
        <v>0.26006297501653153</v>
      </c>
      <c r="AN86" s="487">
        <f t="shared" si="161"/>
        <v>0.12009555900319513</v>
      </c>
      <c r="AO86" s="487">
        <f t="shared" si="161"/>
        <v>0.16809107081034669</v>
      </c>
      <c r="AP86" s="487">
        <f>AP14/AO14-1</f>
        <v>2.0280588839155298</v>
      </c>
      <c r="AQ86" s="487">
        <f t="shared" si="161"/>
        <v>-4.7860599852782792E-2</v>
      </c>
      <c r="AR86" s="487">
        <f t="shared" si="161"/>
        <v>0.13236415694472492</v>
      </c>
      <c r="AS86" s="487">
        <f t="shared" si="161"/>
        <v>-6.6648583281892271E-2</v>
      </c>
      <c r="AT86" s="487">
        <f t="shared" si="161"/>
        <v>-8.5672423433385103E-2</v>
      </c>
      <c r="AU86" s="487">
        <f t="shared" si="161"/>
        <v>0.13704931824637412</v>
      </c>
      <c r="AV86" s="487">
        <f t="shared" si="161"/>
        <v>0.1692741945149483</v>
      </c>
      <c r="AW86" s="487">
        <f t="shared" si="161"/>
        <v>-0.16025934775256001</v>
      </c>
      <c r="AX86" s="487">
        <f t="shared" si="161"/>
        <v>6.9705962559551526E-2</v>
      </c>
      <c r="AY86" s="487">
        <f t="shared" si="161"/>
        <v>-0.30568798223277382</v>
      </c>
      <c r="AZ86" s="487">
        <f t="shared" si="157"/>
        <v>-0.49145276331225485</v>
      </c>
      <c r="BA86" s="487">
        <f t="shared" si="144"/>
        <v>0.11103458970769209</v>
      </c>
      <c r="BB86" s="487">
        <f t="shared" si="145"/>
        <v>-0.29106197453269922</v>
      </c>
      <c r="BC86" s="487">
        <f t="shared" si="146"/>
        <v>-0.37191548465880897</v>
      </c>
      <c r="BD86" s="487">
        <f t="shared" si="146"/>
        <v>-7.4422833982732972E-2</v>
      </c>
      <c r="BE86" s="487">
        <f t="shared" si="146"/>
        <v>0.1046108845739564</v>
      </c>
      <c r="BF86" s="622"/>
      <c r="BG86" s="87"/>
      <c r="BH86" s="87"/>
      <c r="BI86" s="4"/>
      <c r="BJ86" s="87"/>
      <c r="BM86" s="297"/>
      <c r="BN86" s="468"/>
      <c r="BO86" s="438"/>
      <c r="BP86" s="469"/>
      <c r="BQ86" s="469"/>
      <c r="BR86" s="469"/>
      <c r="BS86" s="469"/>
      <c r="BT86" s="469"/>
      <c r="BU86" s="464"/>
      <c r="BV86" s="464"/>
      <c r="BW86" s="464"/>
      <c r="BX86" s="464"/>
      <c r="BY86" s="464"/>
      <c r="BZ86" s="464"/>
      <c r="CA86" s="464"/>
      <c r="CB86" s="4"/>
    </row>
    <row r="87" spans="23:80" ht="21.75" customHeight="1" thickTop="1">
      <c r="W87" s="663" t="s">
        <v>47</v>
      </c>
      <c r="X87" s="473"/>
      <c r="Y87" s="474"/>
      <c r="Z87" s="483"/>
      <c r="AA87" s="765"/>
      <c r="AB87" s="488">
        <f t="shared" si="147"/>
        <v>1.1125133877194271E-2</v>
      </c>
      <c r="AC87" s="488">
        <f t="shared" si="147"/>
        <v>9.300666561038673E-3</v>
      </c>
      <c r="AD87" s="488">
        <f t="shared" si="147"/>
        <v>-3.4955529283514641E-3</v>
      </c>
      <c r="AE87" s="488">
        <f t="shared" ref="AE87:AY87" si="162">AE15/AD15-1</f>
        <v>4.6967187877011263E-2</v>
      </c>
      <c r="AF87" s="488">
        <f t="shared" si="162"/>
        <v>1.5826426008776595E-2</v>
      </c>
      <c r="AG87" s="488">
        <f t="shared" si="161"/>
        <v>9.060819104978135E-3</v>
      </c>
      <c r="AH87" s="488">
        <f t="shared" si="161"/>
        <v>-5.34974408146216E-3</v>
      </c>
      <c r="AI87" s="488">
        <f t="shared" si="162"/>
        <v>-3.5255144407470684E-2</v>
      </c>
      <c r="AJ87" s="488">
        <f t="shared" si="162"/>
        <v>1.7544172383213263E-2</v>
      </c>
      <c r="AK87" s="488">
        <f t="shared" si="162"/>
        <v>1.4627694176098549E-2</v>
      </c>
      <c r="AL87" s="488">
        <f t="shared" si="162"/>
        <v>-1.8934976520100899E-2</v>
      </c>
      <c r="AM87" s="488">
        <f t="shared" si="162"/>
        <v>1.7493348421292021E-2</v>
      </c>
      <c r="AN87" s="488">
        <f t="shared" si="161"/>
        <v>4.8029248678838066E-3</v>
      </c>
      <c r="AO87" s="488">
        <f t="shared" si="161"/>
        <v>-6.2649796425072735E-3</v>
      </c>
      <c r="AP87" s="488">
        <f t="shared" si="161"/>
        <v>5.5409024093306947E-3</v>
      </c>
      <c r="AQ87" s="488">
        <f t="shared" si="162"/>
        <v>-1.5471696981190108E-2</v>
      </c>
      <c r="AR87" s="488">
        <f t="shared" si="162"/>
        <v>2.5831117142552706E-2</v>
      </c>
      <c r="AS87" s="488">
        <f t="shared" si="162"/>
        <v>-5.2272200229699806E-2</v>
      </c>
      <c r="AT87" s="488">
        <f t="shared" si="162"/>
        <v>-5.4741715697612325E-2</v>
      </c>
      <c r="AU87" s="488">
        <f t="shared" si="162"/>
        <v>4.2636806153786733E-2</v>
      </c>
      <c r="AV87" s="488">
        <f t="shared" si="162"/>
        <v>3.8925762299438116E-2</v>
      </c>
      <c r="AW87" s="488">
        <f t="shared" si="162"/>
        <v>3.1554165285718305E-2</v>
      </c>
      <c r="AX87" s="488">
        <f t="shared" si="162"/>
        <v>8.4899959771966849E-3</v>
      </c>
      <c r="AY87" s="488">
        <f t="shared" si="162"/>
        <v>-3.5061090727204203E-2</v>
      </c>
      <c r="AZ87" s="488">
        <f t="shared" si="157"/>
        <v>-2.8032028940195075E-2</v>
      </c>
      <c r="BA87" s="488">
        <f t="shared" si="144"/>
        <v>-1.2645568982480593E-2</v>
      </c>
      <c r="BB87" s="488">
        <f t="shared" si="145"/>
        <v>-1.026766391988454E-2</v>
      </c>
      <c r="BC87" s="488">
        <f t="shared" si="146"/>
        <v>-3.3824232511623697E-2</v>
      </c>
      <c r="BD87" s="488">
        <f t="shared" si="146"/>
        <v>-2.8645214174771394E-2</v>
      </c>
      <c r="BE87" s="488">
        <f t="shared" si="146"/>
        <v>-5.1104326865664351E-2</v>
      </c>
      <c r="BF87" s="629"/>
      <c r="BM87" s="4"/>
      <c r="BN87" s="4"/>
      <c r="BO87" s="4"/>
      <c r="BP87" s="464"/>
      <c r="BQ87" s="464"/>
      <c r="BR87" s="464"/>
      <c r="BS87" s="464"/>
      <c r="BT87" s="464"/>
      <c r="BU87" s="464"/>
      <c r="BV87" s="464"/>
      <c r="BW87" s="464"/>
      <c r="BX87" s="464"/>
      <c r="BY87" s="464"/>
      <c r="BZ87" s="464"/>
      <c r="CA87" s="464"/>
      <c r="CB87" s="4"/>
    </row>
    <row r="88" spans="23:80">
      <c r="BM88" s="4"/>
      <c r="BN88" s="4"/>
      <c r="BO88" s="4"/>
      <c r="BP88" s="4"/>
      <c r="BQ88" s="4"/>
      <c r="BR88" s="4"/>
      <c r="BS88" s="4"/>
      <c r="BT88" s="4"/>
      <c r="BU88" s="4"/>
      <c r="BV88" s="4"/>
      <c r="BW88" s="4"/>
      <c r="BX88" s="4"/>
      <c r="BY88" s="4"/>
      <c r="BZ88" s="4"/>
      <c r="CA88" s="4"/>
      <c r="CB88" s="4"/>
    </row>
    <row r="89" spans="23:80">
      <c r="BM89" s="4"/>
      <c r="BN89" s="4"/>
      <c r="BO89" s="4"/>
      <c r="BP89" s="4"/>
      <c r="BQ89" s="4"/>
      <c r="BR89" s="4"/>
      <c r="BS89" s="4"/>
      <c r="BT89" s="4"/>
      <c r="BU89" s="4"/>
      <c r="BV89" s="4"/>
      <c r="BW89" s="4"/>
      <c r="BX89" s="4"/>
      <c r="BY89" s="4"/>
      <c r="BZ89" s="4"/>
      <c r="CA89" s="4"/>
      <c r="CB89" s="4"/>
    </row>
  </sheetData>
  <mergeCells count="1">
    <mergeCell ref="W1:X1"/>
  </mergeCells>
  <phoneticPr fontId="8"/>
  <pageMargins left="0.19685039370078741" right="0.19685039370078741" top="0.19685039370078741" bottom="0.27559055118110237" header="0.19685039370078741" footer="0.23622047244094491"/>
  <pageSetup paperSize="9" scale="45" orientation="portrait" r:id="rId1"/>
  <headerFooter alignWithMargins="0"/>
  <colBreaks count="1" manualBreakCount="1">
    <brk id="6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J111"/>
  <sheetViews>
    <sheetView zoomScale="85" zoomScaleNormal="85" workbookViewId="0">
      <pane xSplit="25" ySplit="4" topLeftCell="AX5" activePane="bottomRight" state="frozen"/>
      <selection pane="topRight" activeCell="U1" sqref="U1"/>
      <selection pane="bottomLeft" activeCell="A5" sqref="A5"/>
      <selection pane="bottomRight"/>
    </sheetView>
  </sheetViews>
  <sheetFormatPr defaultColWidth="9" defaultRowHeight="14.25"/>
  <cols>
    <col min="1" max="1" width="1.625" style="80" customWidth="1"/>
    <col min="2" max="20" width="1.625" style="1" hidden="1" customWidth="1"/>
    <col min="21" max="24" width="1.625" style="1" customWidth="1"/>
    <col min="25" max="25" width="43.125" style="1" customWidth="1"/>
    <col min="26" max="26" width="7.875" style="1" hidden="1" customWidth="1"/>
    <col min="27" max="57" width="11.125" style="1" customWidth="1"/>
    <col min="58" max="59" width="10.625" style="1" hidden="1" customWidth="1"/>
    <col min="60" max="60" width="10.625" style="80" customWidth="1"/>
    <col min="61" max="62" width="9" style="1"/>
    <col min="63" max="63" width="9" style="1" customWidth="1"/>
    <col min="64" max="72" width="9" style="1"/>
    <col min="73" max="73" width="9" style="41"/>
    <col min="74" max="87" width="9" style="1"/>
    <col min="88" max="88" width="9" style="41"/>
    <col min="89" max="16384" width="9" style="1"/>
  </cols>
  <sheetData>
    <row r="1" spans="1:64" ht="49.5" customHeight="1">
      <c r="B1" s="353"/>
      <c r="C1" s="353"/>
      <c r="D1" s="353"/>
      <c r="E1" s="353"/>
      <c r="F1" s="353"/>
      <c r="G1" s="353"/>
      <c r="H1" s="353"/>
      <c r="I1" s="353"/>
      <c r="J1" s="353"/>
      <c r="K1" s="353"/>
      <c r="L1" s="353"/>
      <c r="M1" s="353"/>
      <c r="N1" s="353"/>
      <c r="O1" s="353"/>
      <c r="P1" s="353"/>
      <c r="Q1" s="353"/>
      <c r="R1" s="353"/>
      <c r="S1" s="353"/>
      <c r="T1" s="353"/>
      <c r="V1" s="893" t="s">
        <v>404</v>
      </c>
      <c r="W1" s="893"/>
      <c r="X1" s="893"/>
      <c r="Y1" s="893"/>
      <c r="Z1" s="353"/>
      <c r="AA1" s="295"/>
      <c r="AB1" s="295"/>
      <c r="AC1" s="295"/>
      <c r="AD1" s="157"/>
      <c r="AE1" s="157"/>
      <c r="AF1" s="157"/>
      <c r="AG1" s="157"/>
      <c r="AH1" s="157"/>
      <c r="AI1" s="157"/>
    </row>
    <row r="2" spans="1:64" ht="14.25" customHeight="1">
      <c r="A2" s="354"/>
      <c r="B2" s="157"/>
      <c r="C2" s="157"/>
      <c r="D2" s="157"/>
      <c r="E2" s="157"/>
      <c r="F2" s="157"/>
      <c r="G2" s="157"/>
      <c r="H2" s="157"/>
      <c r="I2" s="157"/>
      <c r="J2" s="157"/>
      <c r="K2" s="157"/>
      <c r="L2" s="157"/>
      <c r="M2" s="157"/>
      <c r="N2" s="157"/>
      <c r="O2" s="157"/>
      <c r="P2" s="157"/>
      <c r="Q2" s="157"/>
      <c r="R2" s="157"/>
      <c r="S2" s="157"/>
      <c r="T2" s="157"/>
      <c r="U2" s="157"/>
      <c r="V2" s="592" t="str">
        <f>'0.Contents'!C2</f>
        <v>＜速報値＞</v>
      </c>
      <c r="W2" s="157"/>
      <c r="X2" s="157"/>
      <c r="Y2" s="355"/>
      <c r="Z2" s="157"/>
      <c r="AA2" s="355"/>
      <c r="AB2" s="355"/>
      <c r="AC2" s="355"/>
      <c r="AD2" s="355"/>
      <c r="AE2" s="355"/>
      <c r="AF2" s="355"/>
      <c r="AG2" s="355"/>
      <c r="AH2" s="355"/>
      <c r="AI2" s="355"/>
    </row>
    <row r="3" spans="1:64" ht="18.75" customHeight="1" thickBot="1">
      <c r="U3" s="108"/>
      <c r="V3" s="1" t="s">
        <v>168</v>
      </c>
    </row>
    <row r="4" spans="1:64" ht="26.25" thickBot="1">
      <c r="O4" s="41"/>
      <c r="P4" s="41"/>
      <c r="Q4" s="41"/>
      <c r="R4" s="41"/>
      <c r="S4" s="41"/>
      <c r="T4" s="41"/>
      <c r="U4" s="540"/>
      <c r="V4" s="833"/>
      <c r="W4" s="834"/>
      <c r="X4" s="834"/>
      <c r="Y4" s="835"/>
      <c r="Z4" s="21"/>
      <c r="AA4" s="837">
        <v>1990</v>
      </c>
      <c r="AB4" s="837">
        <v>1991</v>
      </c>
      <c r="AC4" s="837">
        <v>1992</v>
      </c>
      <c r="AD4" s="837">
        <v>1993</v>
      </c>
      <c r="AE4" s="837">
        <v>1994</v>
      </c>
      <c r="AF4" s="837">
        <v>1995</v>
      </c>
      <c r="AG4" s="837">
        <v>1996</v>
      </c>
      <c r="AH4" s="837">
        <v>1997</v>
      </c>
      <c r="AI4" s="837">
        <v>1998</v>
      </c>
      <c r="AJ4" s="837">
        <v>1999</v>
      </c>
      <c r="AK4" s="837">
        <v>2000</v>
      </c>
      <c r="AL4" s="837">
        <v>2001</v>
      </c>
      <c r="AM4" s="837">
        <v>2002</v>
      </c>
      <c r="AN4" s="837">
        <v>2003</v>
      </c>
      <c r="AO4" s="837">
        <v>2004</v>
      </c>
      <c r="AP4" s="837">
        <v>2005</v>
      </c>
      <c r="AQ4" s="837">
        <v>2006</v>
      </c>
      <c r="AR4" s="837">
        <v>2007</v>
      </c>
      <c r="AS4" s="837">
        <v>2008</v>
      </c>
      <c r="AT4" s="837">
        <v>2009</v>
      </c>
      <c r="AU4" s="837">
        <v>2010</v>
      </c>
      <c r="AV4" s="837">
        <v>2011</v>
      </c>
      <c r="AW4" s="837">
        <v>2012</v>
      </c>
      <c r="AX4" s="837">
        <v>2013</v>
      </c>
      <c r="AY4" s="837">
        <v>2014</v>
      </c>
      <c r="AZ4" s="837">
        <v>2015</v>
      </c>
      <c r="BA4" s="837">
        <v>2016</v>
      </c>
      <c r="BB4" s="837">
        <v>2017</v>
      </c>
      <c r="BC4" s="837">
        <v>2018</v>
      </c>
      <c r="BD4" s="837">
        <v>2019</v>
      </c>
      <c r="BE4" s="838" t="s">
        <v>387</v>
      </c>
      <c r="BF4" s="837" t="s">
        <v>18</v>
      </c>
      <c r="BG4" s="839" t="s">
        <v>1</v>
      </c>
      <c r="BH4" s="871"/>
    </row>
    <row r="5" spans="1:64" ht="14.25" customHeight="1">
      <c r="O5" s="41"/>
      <c r="P5" s="41"/>
      <c r="Q5" s="41"/>
      <c r="R5" s="41"/>
      <c r="S5" s="41"/>
      <c r="T5" s="41"/>
      <c r="U5" s="541"/>
      <c r="V5" s="308" t="s">
        <v>71</v>
      </c>
      <c r="W5" s="309"/>
      <c r="X5" s="309"/>
      <c r="Y5" s="331"/>
      <c r="Z5" s="331"/>
      <c r="AA5" s="127">
        <f t="shared" ref="AA5:BE5" si="0">SUM(AA6,AA14,AA26,AA27,AA30)</f>
        <v>1067571.6801084999</v>
      </c>
      <c r="AB5" s="127">
        <f t="shared" si="0"/>
        <v>1077836.0749574357</v>
      </c>
      <c r="AC5" s="127">
        <f t="shared" si="0"/>
        <v>1085822.1219052447</v>
      </c>
      <c r="AD5" s="127">
        <f t="shared" si="0"/>
        <v>1081001.6257430208</v>
      </c>
      <c r="AE5" s="127">
        <f t="shared" si="0"/>
        <v>1130845.6022770428</v>
      </c>
      <c r="AF5" s="127">
        <f t="shared" si="0"/>
        <v>1142042.0610701253</v>
      </c>
      <c r="AG5" s="127">
        <f t="shared" si="0"/>
        <v>1152794.6075477318</v>
      </c>
      <c r="AH5" s="127">
        <f t="shared" si="0"/>
        <v>1146957.0057227174</v>
      </c>
      <c r="AI5" s="127">
        <f t="shared" si="0"/>
        <v>1113148.5420953049</v>
      </c>
      <c r="AJ5" s="127">
        <f t="shared" si="0"/>
        <v>1149478.6834938733</v>
      </c>
      <c r="AK5" s="127">
        <f t="shared" si="0"/>
        <v>1170300.1609849173</v>
      </c>
      <c r="AL5" s="127">
        <f t="shared" si="0"/>
        <v>1157360.1408356458</v>
      </c>
      <c r="AM5" s="127">
        <f t="shared" si="0"/>
        <v>1188990.8054189971</v>
      </c>
      <c r="AN5" s="127">
        <f t="shared" si="0"/>
        <v>1197298.2133972207</v>
      </c>
      <c r="AO5" s="127">
        <f t="shared" si="0"/>
        <v>1193442.4110291959</v>
      </c>
      <c r="AP5" s="127">
        <f t="shared" si="0"/>
        <v>1200521.0723981916</v>
      </c>
      <c r="AQ5" s="127">
        <f t="shared" si="0"/>
        <v>1178717.6815800869</v>
      </c>
      <c r="AR5" s="127">
        <f t="shared" si="0"/>
        <v>1214489.3158623697</v>
      </c>
      <c r="AS5" s="127">
        <f t="shared" si="0"/>
        <v>1147021.1880210277</v>
      </c>
      <c r="AT5" s="127">
        <f t="shared" si="0"/>
        <v>1087131.5649887184</v>
      </c>
      <c r="AU5" s="127">
        <f t="shared" si="0"/>
        <v>1137029.6587623225</v>
      </c>
      <c r="AV5" s="127">
        <f t="shared" si="0"/>
        <v>1187985.0775239859</v>
      </c>
      <c r="AW5" s="127">
        <f t="shared" si="0"/>
        <v>1227315.4456416424</v>
      </c>
      <c r="AX5" s="127">
        <f t="shared" si="0"/>
        <v>1235390.1217601001</v>
      </c>
      <c r="AY5" s="127">
        <f t="shared" si="0"/>
        <v>1185136.1197476985</v>
      </c>
      <c r="AZ5" s="127">
        <f t="shared" si="0"/>
        <v>1145912.6108645392</v>
      </c>
      <c r="BA5" s="127">
        <f t="shared" si="0"/>
        <v>1126472.8901469724</v>
      </c>
      <c r="BB5" s="127">
        <f t="shared" si="0"/>
        <v>1110069.8192388678</v>
      </c>
      <c r="BC5" s="573">
        <f t="shared" si="0"/>
        <v>1065330.5373976522</v>
      </c>
      <c r="BD5" s="127">
        <f t="shared" si="0"/>
        <v>1028928.6324437236</v>
      </c>
      <c r="BE5" s="127">
        <f t="shared" si="0"/>
        <v>967436.12785686634</v>
      </c>
      <c r="BF5" s="203"/>
      <c r="BG5" s="31"/>
      <c r="BH5" s="872"/>
      <c r="BI5" s="53"/>
      <c r="BJ5" s="89"/>
      <c r="BK5" s="53"/>
      <c r="BL5" s="53"/>
    </row>
    <row r="6" spans="1:64" ht="14.25" customHeight="1">
      <c r="O6" s="41"/>
      <c r="P6" s="41"/>
      <c r="Q6" s="41"/>
      <c r="R6" s="41"/>
      <c r="S6" s="41"/>
      <c r="T6" s="41"/>
      <c r="U6" s="541"/>
      <c r="V6" s="310"/>
      <c r="W6" s="311" t="s">
        <v>72</v>
      </c>
      <c r="X6" s="332"/>
      <c r="Y6" s="356"/>
      <c r="Z6" s="550"/>
      <c r="AA6" s="126">
        <f>AA7</f>
        <v>348411.79447028635</v>
      </c>
      <c r="AB6" s="126">
        <f t="shared" ref="AB6" si="1">AB7</f>
        <v>349742.58710949577</v>
      </c>
      <c r="AC6" s="126">
        <f t="shared" ref="AC6" si="2">AC7</f>
        <v>355126.14215324685</v>
      </c>
      <c r="AD6" s="126">
        <f t="shared" ref="AD6" si="3">AD7</f>
        <v>338724.92179417721</v>
      </c>
      <c r="AE6" s="126">
        <f t="shared" ref="AE6" si="4">AE7</f>
        <v>372716.52054267738</v>
      </c>
      <c r="AF6" s="126">
        <f t="shared" ref="AF6" si="5">AF7</f>
        <v>360595.31972801586</v>
      </c>
      <c r="AG6" s="126">
        <f t="shared" ref="AG6" si="6">AG7</f>
        <v>362469.12120510911</v>
      </c>
      <c r="AH6" s="126">
        <f t="shared" ref="AH6" si="7">AH7</f>
        <v>357641.84247294842</v>
      </c>
      <c r="AI6" s="126">
        <f t="shared" ref="AI6" si="8">AI7</f>
        <v>344516.84317773796</v>
      </c>
      <c r="AJ6" s="126">
        <f t="shared" ref="AJ6" si="9">AJ7</f>
        <v>366226.01919401676</v>
      </c>
      <c r="AK6" s="126">
        <f t="shared" ref="AK6" si="10">AK7</f>
        <v>374920.24083416112</v>
      </c>
      <c r="AL6" s="126">
        <f t="shared" ref="AL6" si="11">AL7</f>
        <v>365841.75823433214</v>
      </c>
      <c r="AM6" s="126">
        <f t="shared" ref="AM6" si="12">AM7</f>
        <v>391423.28482875729</v>
      </c>
      <c r="AN6" s="126">
        <f t="shared" ref="AN6" si="13">AN7</f>
        <v>407746.6652632886</v>
      </c>
      <c r="AO6" s="126">
        <f t="shared" ref="AO6" si="14">AO7</f>
        <v>403779.88285122585</v>
      </c>
      <c r="AP6" s="126">
        <f t="shared" ref="AP6" si="15">AP7</f>
        <v>423926.84168544569</v>
      </c>
      <c r="AQ6" s="126">
        <f t="shared" ref="AQ6" si="16">AQ7</f>
        <v>414870.62379360513</v>
      </c>
      <c r="AR6" s="126">
        <f t="shared" ref="AR6" si="17">AR7</f>
        <v>467189.03156868345</v>
      </c>
      <c r="AS6" s="126">
        <f t="shared" ref="AS6" si="18">AS7</f>
        <v>436557.31213543803</v>
      </c>
      <c r="AT6" s="126">
        <f t="shared" ref="AT6" si="19">AT7</f>
        <v>397682.2033693656</v>
      </c>
      <c r="AU6" s="126">
        <f t="shared" ref="AU6" si="20">AU7</f>
        <v>422047.19202207658</v>
      </c>
      <c r="AV6" s="126">
        <f t="shared" ref="AV6" si="21">AV7</f>
        <v>479361.74286509264</v>
      </c>
      <c r="AW6" s="126">
        <f t="shared" ref="AW6" si="22">AW7</f>
        <v>524906.88071431348</v>
      </c>
      <c r="AX6" s="126">
        <f t="shared" ref="AX6" si="23">AX7</f>
        <v>526339.26714466303</v>
      </c>
      <c r="AY6" s="126">
        <f t="shared" ref="AY6" si="24">AY7</f>
        <v>498459.34487487894</v>
      </c>
      <c r="AZ6" s="126">
        <f t="shared" ref="AZ6" si="25">AZ7</f>
        <v>473533.65908637049</v>
      </c>
      <c r="BA6" s="126">
        <f t="shared" ref="BA6" si="26">BA7</f>
        <v>506308.96837209206</v>
      </c>
      <c r="BB6" s="126">
        <f>BB7</f>
        <v>492648.28535308765</v>
      </c>
      <c r="BC6" s="574">
        <f>BC7</f>
        <v>455098.56240962632</v>
      </c>
      <c r="BD6" s="126">
        <f>BD7</f>
        <v>434446.40695863753</v>
      </c>
      <c r="BE6" s="126">
        <f>BE7</f>
        <v>422258.63489520561</v>
      </c>
      <c r="BF6" s="204"/>
      <c r="BG6" s="195"/>
      <c r="BH6" s="873"/>
      <c r="BI6" s="53"/>
      <c r="BJ6" s="89"/>
      <c r="BK6" s="53"/>
      <c r="BL6" s="53"/>
    </row>
    <row r="7" spans="1:64" ht="14.25" customHeight="1">
      <c r="O7" s="41"/>
      <c r="P7" s="41"/>
      <c r="Q7" s="41"/>
      <c r="R7" s="41"/>
      <c r="S7" s="41"/>
      <c r="T7" s="41"/>
      <c r="U7" s="541"/>
      <c r="V7" s="310"/>
      <c r="W7" s="312"/>
      <c r="X7" s="792" t="s">
        <v>360</v>
      </c>
      <c r="Y7" s="333"/>
      <c r="Z7" s="551"/>
      <c r="AA7" s="126">
        <f>SUM(AA8:AA12)</f>
        <v>348411.79447028635</v>
      </c>
      <c r="AB7" s="126">
        <f t="shared" ref="AB7:AX7" si="27">SUM(AB8:AB12)</f>
        <v>349742.58710949577</v>
      </c>
      <c r="AC7" s="126">
        <f t="shared" si="27"/>
        <v>355126.14215324685</v>
      </c>
      <c r="AD7" s="126">
        <f t="shared" si="27"/>
        <v>338724.92179417721</v>
      </c>
      <c r="AE7" s="126">
        <f t="shared" si="27"/>
        <v>372716.52054267738</v>
      </c>
      <c r="AF7" s="126">
        <f t="shared" si="27"/>
        <v>360595.31972801586</v>
      </c>
      <c r="AG7" s="126">
        <f t="shared" si="27"/>
        <v>362469.12120510911</v>
      </c>
      <c r="AH7" s="126">
        <f t="shared" si="27"/>
        <v>357641.84247294842</v>
      </c>
      <c r="AI7" s="126">
        <f t="shared" si="27"/>
        <v>344516.84317773796</v>
      </c>
      <c r="AJ7" s="126">
        <f t="shared" si="27"/>
        <v>366226.01919401676</v>
      </c>
      <c r="AK7" s="126">
        <f t="shared" si="27"/>
        <v>374920.24083416112</v>
      </c>
      <c r="AL7" s="126">
        <f t="shared" si="27"/>
        <v>365841.75823433214</v>
      </c>
      <c r="AM7" s="126">
        <f t="shared" si="27"/>
        <v>391423.28482875729</v>
      </c>
      <c r="AN7" s="126">
        <f t="shared" si="27"/>
        <v>407746.6652632886</v>
      </c>
      <c r="AO7" s="126">
        <f t="shared" si="27"/>
        <v>403779.88285122585</v>
      </c>
      <c r="AP7" s="126">
        <f t="shared" si="27"/>
        <v>423926.84168544569</v>
      </c>
      <c r="AQ7" s="126">
        <f t="shared" si="27"/>
        <v>414870.62379360513</v>
      </c>
      <c r="AR7" s="126">
        <f t="shared" si="27"/>
        <v>467189.03156868345</v>
      </c>
      <c r="AS7" s="126">
        <f t="shared" si="27"/>
        <v>436557.31213543803</v>
      </c>
      <c r="AT7" s="126">
        <f t="shared" si="27"/>
        <v>397682.2033693656</v>
      </c>
      <c r="AU7" s="126">
        <f t="shared" si="27"/>
        <v>422047.19202207658</v>
      </c>
      <c r="AV7" s="126">
        <f t="shared" si="27"/>
        <v>479361.74286509264</v>
      </c>
      <c r="AW7" s="126">
        <f t="shared" si="27"/>
        <v>524906.88071431348</v>
      </c>
      <c r="AX7" s="126">
        <f t="shared" si="27"/>
        <v>526339.26714466303</v>
      </c>
      <c r="AY7" s="126">
        <f t="shared" ref="AY7:BD7" si="28">SUM(AY8:AY12)</f>
        <v>498459.34487487894</v>
      </c>
      <c r="AZ7" s="126">
        <f t="shared" si="28"/>
        <v>473533.65908637049</v>
      </c>
      <c r="BA7" s="574">
        <f t="shared" si="28"/>
        <v>506308.96837209206</v>
      </c>
      <c r="BB7" s="126">
        <f t="shared" si="28"/>
        <v>492648.28535308765</v>
      </c>
      <c r="BC7" s="574">
        <f t="shared" si="28"/>
        <v>455098.56240962632</v>
      </c>
      <c r="BD7" s="126">
        <f t="shared" si="28"/>
        <v>434446.40695863753</v>
      </c>
      <c r="BE7" s="126">
        <f t="shared" ref="BE7" si="29">SUM(BE8:BE12)</f>
        <v>422258.63489520561</v>
      </c>
      <c r="BF7" s="204"/>
      <c r="BG7" s="195"/>
      <c r="BH7" s="873"/>
      <c r="BI7" s="53"/>
      <c r="BJ7" s="89"/>
      <c r="BK7" s="53"/>
      <c r="BL7" s="53"/>
    </row>
    <row r="8" spans="1:64" ht="14.25" customHeight="1">
      <c r="O8" s="41"/>
      <c r="P8" s="41"/>
      <c r="Q8" s="41"/>
      <c r="R8" s="41"/>
      <c r="S8" s="41"/>
      <c r="T8" s="41"/>
      <c r="U8" s="541"/>
      <c r="V8" s="310"/>
      <c r="W8" s="313"/>
      <c r="X8" s="313"/>
      <c r="Y8" s="793" t="s">
        <v>361</v>
      </c>
      <c r="Z8" s="368"/>
      <c r="AA8" s="134">
        <v>26645.503835655436</v>
      </c>
      <c r="AB8" s="134">
        <v>24687.621664727827</v>
      </c>
      <c r="AC8" s="134">
        <v>21945.928094620311</v>
      </c>
      <c r="AD8" s="134">
        <v>21852.890856683822</v>
      </c>
      <c r="AE8" s="134">
        <v>18501.328896728803</v>
      </c>
      <c r="AF8" s="134">
        <v>17707.842219890637</v>
      </c>
      <c r="AG8" s="134">
        <v>17152.052246668944</v>
      </c>
      <c r="AH8" s="134">
        <v>15992.046507927302</v>
      </c>
      <c r="AI8" s="134">
        <v>14042.606921240664</v>
      </c>
      <c r="AJ8" s="134">
        <v>15077.41624533289</v>
      </c>
      <c r="AK8" s="134">
        <v>15845.637868633727</v>
      </c>
      <c r="AL8" s="134">
        <v>15178.573250607415</v>
      </c>
      <c r="AM8" s="134">
        <v>14956.548866724255</v>
      </c>
      <c r="AN8" s="134">
        <v>14471.328787482576</v>
      </c>
      <c r="AO8" s="134">
        <v>14752.195215179016</v>
      </c>
      <c r="AP8" s="134">
        <v>17478.553720613527</v>
      </c>
      <c r="AQ8" s="134">
        <v>18057.757773827576</v>
      </c>
      <c r="AR8" s="134">
        <v>17766.795515754024</v>
      </c>
      <c r="AS8" s="134">
        <v>17366.458577757207</v>
      </c>
      <c r="AT8" s="134">
        <v>17086.264782185979</v>
      </c>
      <c r="AU8" s="134">
        <v>17701.25961467675</v>
      </c>
      <c r="AV8" s="134">
        <v>16553.914819816076</v>
      </c>
      <c r="AW8" s="134">
        <v>16000.37033928233</v>
      </c>
      <c r="AX8" s="134">
        <v>14056.709085941104</v>
      </c>
      <c r="AY8" s="134">
        <v>13911.679694781244</v>
      </c>
      <c r="AZ8" s="134">
        <v>13317.619252105585</v>
      </c>
      <c r="BA8" s="575">
        <v>13549.282922635315</v>
      </c>
      <c r="BB8" s="134">
        <v>13436.647204923574</v>
      </c>
      <c r="BC8" s="575">
        <v>14982.544058826403</v>
      </c>
      <c r="BD8" s="134">
        <v>14305.81939190919</v>
      </c>
      <c r="BE8" s="134">
        <v>12685.055859036138</v>
      </c>
      <c r="BF8" s="205"/>
      <c r="BG8" s="193"/>
      <c r="BH8" s="874"/>
      <c r="BI8" s="53"/>
      <c r="BJ8" s="53"/>
      <c r="BK8" s="53"/>
      <c r="BL8" s="53"/>
    </row>
    <row r="9" spans="1:64" ht="14.25" customHeight="1">
      <c r="O9" s="41"/>
      <c r="P9" s="41"/>
      <c r="Q9" s="41"/>
      <c r="R9" s="41"/>
      <c r="S9" s="41"/>
      <c r="T9" s="41"/>
      <c r="U9" s="541"/>
      <c r="V9" s="310"/>
      <c r="W9" s="313"/>
      <c r="X9" s="313"/>
      <c r="Y9" s="794" t="s">
        <v>362</v>
      </c>
      <c r="Z9" s="38"/>
      <c r="AA9" s="66">
        <v>26066.865834150361</v>
      </c>
      <c r="AB9" s="66">
        <v>26467.638934192997</v>
      </c>
      <c r="AC9" s="66">
        <v>26897.49791604768</v>
      </c>
      <c r="AD9" s="66">
        <v>28491.751800174326</v>
      </c>
      <c r="AE9" s="66">
        <v>28562.947501958894</v>
      </c>
      <c r="AF9" s="66">
        <v>28870.283035241708</v>
      </c>
      <c r="AG9" s="66">
        <v>29841.239288530251</v>
      </c>
      <c r="AH9" s="66">
        <v>32972.110753653906</v>
      </c>
      <c r="AI9" s="66">
        <v>31731.23519176984</v>
      </c>
      <c r="AJ9" s="66">
        <v>32330.203252255575</v>
      </c>
      <c r="AK9" s="66">
        <v>31951.433581354882</v>
      </c>
      <c r="AL9" s="66">
        <v>31065.519006566828</v>
      </c>
      <c r="AM9" s="66">
        <v>30081.415845145239</v>
      </c>
      <c r="AN9" s="66">
        <v>30058.73651112118</v>
      </c>
      <c r="AO9" s="66">
        <v>30223.53068713631</v>
      </c>
      <c r="AP9" s="66">
        <v>31521.414023667698</v>
      </c>
      <c r="AQ9" s="66">
        <v>30989.307953926698</v>
      </c>
      <c r="AR9" s="66">
        <v>30841.484684168805</v>
      </c>
      <c r="AS9" s="66">
        <v>28757.89870070805</v>
      </c>
      <c r="AT9" s="66">
        <v>28129.368812104916</v>
      </c>
      <c r="AU9" s="66">
        <v>28860.852945520601</v>
      </c>
      <c r="AV9" s="66">
        <v>26323.639455412733</v>
      </c>
      <c r="AW9" s="66">
        <v>26143.428728890201</v>
      </c>
      <c r="AX9" s="66">
        <v>24756.691500092384</v>
      </c>
      <c r="AY9" s="66">
        <v>24303.329273618194</v>
      </c>
      <c r="AZ9" s="66">
        <v>25314.960994975125</v>
      </c>
      <c r="BA9" s="576">
        <v>20818.337334364616</v>
      </c>
      <c r="BB9" s="66">
        <v>20379.409294469799</v>
      </c>
      <c r="BC9" s="576">
        <v>20914.872565938436</v>
      </c>
      <c r="BD9" s="66">
        <v>22296.015762811501</v>
      </c>
      <c r="BE9" s="66">
        <v>16460.267244998126</v>
      </c>
      <c r="BF9" s="194"/>
      <c r="BG9" s="200"/>
      <c r="BH9" s="874"/>
      <c r="BI9" s="53"/>
      <c r="BJ9" s="53"/>
      <c r="BK9" s="53"/>
      <c r="BL9" s="53"/>
    </row>
    <row r="10" spans="1:64" ht="14.25" customHeight="1">
      <c r="O10" s="41"/>
      <c r="P10" s="41"/>
      <c r="Q10" s="41"/>
      <c r="R10" s="41"/>
      <c r="S10" s="41"/>
      <c r="T10" s="41"/>
      <c r="U10" s="541"/>
      <c r="V10" s="310"/>
      <c r="W10" s="313"/>
      <c r="X10" s="313"/>
      <c r="Y10" s="66" t="s">
        <v>97</v>
      </c>
      <c r="Z10" s="335"/>
      <c r="AA10" s="66">
        <v>1102.2867377696512</v>
      </c>
      <c r="AB10" s="66">
        <v>1102.7682576535249</v>
      </c>
      <c r="AC10" s="66">
        <v>1283.8327710617998</v>
      </c>
      <c r="AD10" s="66">
        <v>1222.3705705759169</v>
      </c>
      <c r="AE10" s="66">
        <v>945.94455930348499</v>
      </c>
      <c r="AF10" s="66">
        <v>1005.0130473018941</v>
      </c>
      <c r="AG10" s="66">
        <v>801.60536213397108</v>
      </c>
      <c r="AH10" s="66">
        <v>926.99534143362052</v>
      </c>
      <c r="AI10" s="66">
        <v>910.9868576132767</v>
      </c>
      <c r="AJ10" s="66">
        <v>946.93037570584102</v>
      </c>
      <c r="AK10" s="66">
        <v>836.7142497149265</v>
      </c>
      <c r="AL10" s="66">
        <v>813.25433894569608</v>
      </c>
      <c r="AM10" s="66">
        <v>1053.5336158291263</v>
      </c>
      <c r="AN10" s="66">
        <v>661.20852606908284</v>
      </c>
      <c r="AO10" s="66">
        <v>1192.0084360539479</v>
      </c>
      <c r="AP10" s="66">
        <v>1368.2523364321569</v>
      </c>
      <c r="AQ10" s="66">
        <v>921.56008580417154</v>
      </c>
      <c r="AR10" s="66">
        <v>2160.4071695395182</v>
      </c>
      <c r="AS10" s="66">
        <v>2245.6997759632222</v>
      </c>
      <c r="AT10" s="66">
        <v>2331.4755480382073</v>
      </c>
      <c r="AU10" s="66">
        <v>2628.0450766549043</v>
      </c>
      <c r="AV10" s="66">
        <v>2796.7050007369953</v>
      </c>
      <c r="AW10" s="66">
        <v>3783.2886287983797</v>
      </c>
      <c r="AX10" s="66">
        <v>2727.9376713920337</v>
      </c>
      <c r="AY10" s="66">
        <v>2842.3331782158493</v>
      </c>
      <c r="AZ10" s="66">
        <v>2611.1431084625528</v>
      </c>
      <c r="BA10" s="576">
        <v>3102.3528363397777</v>
      </c>
      <c r="BB10" s="66">
        <v>2235.9784651088144</v>
      </c>
      <c r="BC10" s="576">
        <v>1879.3297369806967</v>
      </c>
      <c r="BD10" s="66">
        <v>1137.8096670815758</v>
      </c>
      <c r="BE10" s="66">
        <v>1222.9511480116059</v>
      </c>
      <c r="BF10" s="194"/>
      <c r="BG10" s="200"/>
      <c r="BH10" s="874"/>
      <c r="BI10" s="53"/>
      <c r="BJ10" s="53"/>
      <c r="BK10" s="53"/>
      <c r="BL10" s="53"/>
    </row>
    <row r="11" spans="1:64" ht="14.25" customHeight="1">
      <c r="O11" s="41"/>
      <c r="P11" s="41"/>
      <c r="Q11" s="41"/>
      <c r="R11" s="41"/>
      <c r="S11" s="41"/>
      <c r="T11" s="41"/>
      <c r="U11" s="541"/>
      <c r="V11" s="310"/>
      <c r="W11" s="313"/>
      <c r="X11" s="313"/>
      <c r="Y11" s="66" t="s">
        <v>98</v>
      </c>
      <c r="Z11" s="335"/>
      <c r="AA11" s="66">
        <v>294020.1217066854</v>
      </c>
      <c r="AB11" s="66">
        <v>296919.9501125731</v>
      </c>
      <c r="AC11" s="66">
        <v>304401.28994771681</v>
      </c>
      <c r="AD11" s="66">
        <v>286511.29193478992</v>
      </c>
      <c r="AE11" s="66">
        <v>323963.85316692811</v>
      </c>
      <c r="AF11" s="66">
        <v>312259.28262277035</v>
      </c>
      <c r="AG11" s="66">
        <v>313898.41067721718</v>
      </c>
      <c r="AH11" s="66">
        <v>306945.09814163693</v>
      </c>
      <c r="AI11" s="66">
        <v>296979.4588317817</v>
      </c>
      <c r="AJ11" s="66">
        <v>316951.54654091666</v>
      </c>
      <c r="AK11" s="66">
        <v>325350.88969265932</v>
      </c>
      <c r="AL11" s="66">
        <v>317894.7499392723</v>
      </c>
      <c r="AM11" s="66">
        <v>344392.50515836873</v>
      </c>
      <c r="AN11" s="66">
        <v>361665.69950280891</v>
      </c>
      <c r="AO11" s="66">
        <v>356651.00730147166</v>
      </c>
      <c r="AP11" s="66">
        <v>372494.32576738909</v>
      </c>
      <c r="AQ11" s="66">
        <v>363915.31341729872</v>
      </c>
      <c r="AR11" s="66">
        <v>415401.22767374938</v>
      </c>
      <c r="AS11" s="66">
        <v>387256.85737286421</v>
      </c>
      <c r="AT11" s="66">
        <v>349276.52784191951</v>
      </c>
      <c r="AU11" s="66">
        <v>371925.62491275539</v>
      </c>
      <c r="AV11" s="66">
        <v>432824.83748892794</v>
      </c>
      <c r="AW11" s="66">
        <v>478143.35410132789</v>
      </c>
      <c r="AX11" s="66">
        <v>483952.01123816578</v>
      </c>
      <c r="AY11" s="66">
        <v>456624.76899599476</v>
      </c>
      <c r="AZ11" s="66">
        <v>431548.66416368302</v>
      </c>
      <c r="BA11" s="576">
        <v>468052.95215256436</v>
      </c>
      <c r="BB11" s="66">
        <v>455805.80288525764</v>
      </c>
      <c r="BC11" s="576">
        <v>416569.10793362878</v>
      </c>
      <c r="BD11" s="66">
        <v>395995.50182876777</v>
      </c>
      <c r="BE11" s="66">
        <v>391179.92652343714</v>
      </c>
      <c r="BF11" s="194"/>
      <c r="BG11" s="200"/>
      <c r="BH11" s="874"/>
      <c r="BI11" s="53"/>
      <c r="BJ11" s="53"/>
      <c r="BK11" s="53"/>
      <c r="BL11" s="53"/>
    </row>
    <row r="12" spans="1:64" ht="14.25" customHeight="1">
      <c r="O12" s="41"/>
      <c r="P12" s="41"/>
      <c r="Q12" s="41"/>
      <c r="R12" s="41"/>
      <c r="S12" s="41"/>
      <c r="T12" s="41"/>
      <c r="U12" s="541"/>
      <c r="V12" s="310"/>
      <c r="W12" s="313"/>
      <c r="X12" s="313"/>
      <c r="Y12" s="795" t="s">
        <v>363</v>
      </c>
      <c r="Z12" s="334"/>
      <c r="AA12" s="66">
        <v>577.01635602545502</v>
      </c>
      <c r="AB12" s="66">
        <v>564.60814034833936</v>
      </c>
      <c r="AC12" s="66">
        <v>597.59342380024452</v>
      </c>
      <c r="AD12" s="66">
        <v>646.61663195323717</v>
      </c>
      <c r="AE12" s="66">
        <v>742.44641775805303</v>
      </c>
      <c r="AF12" s="66">
        <v>752.89880281128887</v>
      </c>
      <c r="AG12" s="66">
        <v>775.81363055879626</v>
      </c>
      <c r="AH12" s="66">
        <v>805.5917282966368</v>
      </c>
      <c r="AI12" s="66">
        <v>852.55537533250128</v>
      </c>
      <c r="AJ12" s="66">
        <v>919.92277980578399</v>
      </c>
      <c r="AK12" s="66">
        <v>935.56544179822617</v>
      </c>
      <c r="AL12" s="66">
        <v>889.66169893993083</v>
      </c>
      <c r="AM12" s="66">
        <v>939.28134268992528</v>
      </c>
      <c r="AN12" s="66">
        <v>889.6919358068335</v>
      </c>
      <c r="AO12" s="66">
        <v>961.14121138490884</v>
      </c>
      <c r="AP12" s="66">
        <v>1064.29583734321</v>
      </c>
      <c r="AQ12" s="66">
        <v>986.68456274795892</v>
      </c>
      <c r="AR12" s="66">
        <v>1019.116525471708</v>
      </c>
      <c r="AS12" s="66">
        <v>930.39770814529925</v>
      </c>
      <c r="AT12" s="66">
        <v>858.56638511701374</v>
      </c>
      <c r="AU12" s="66">
        <v>931.40947246893404</v>
      </c>
      <c r="AV12" s="66">
        <v>862.64610019888278</v>
      </c>
      <c r="AW12" s="66">
        <v>836.43891601467567</v>
      </c>
      <c r="AX12" s="66">
        <v>845.91764907160587</v>
      </c>
      <c r="AY12" s="66">
        <v>777.23373226891943</v>
      </c>
      <c r="AZ12" s="66">
        <v>741.2715671441764</v>
      </c>
      <c r="BA12" s="576">
        <v>786.04312618796234</v>
      </c>
      <c r="BB12" s="66">
        <v>790.44750332781518</v>
      </c>
      <c r="BC12" s="576">
        <v>752.70811425199668</v>
      </c>
      <c r="BD12" s="66">
        <v>711.26030806748201</v>
      </c>
      <c r="BE12" s="66">
        <v>710.43411972259446</v>
      </c>
      <c r="BF12" s="206"/>
      <c r="BG12" s="143"/>
      <c r="BH12" s="874"/>
      <c r="BI12" s="53"/>
      <c r="BJ12" s="53"/>
      <c r="BK12" s="53"/>
      <c r="BL12" s="53"/>
    </row>
    <row r="13" spans="1:64">
      <c r="O13" s="41"/>
      <c r="P13" s="41"/>
      <c r="Q13" s="41"/>
      <c r="R13" s="41"/>
      <c r="S13" s="41"/>
      <c r="T13" s="41"/>
      <c r="U13" s="541"/>
      <c r="V13" s="310"/>
      <c r="W13" s="313"/>
      <c r="X13" s="896" t="s">
        <v>169</v>
      </c>
      <c r="Y13" s="897"/>
      <c r="Z13" s="694"/>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577"/>
      <c r="BB13" s="201"/>
      <c r="BC13" s="577"/>
      <c r="BD13" s="201"/>
      <c r="BE13" s="201"/>
      <c r="BF13" s="207"/>
      <c r="BG13" s="202"/>
      <c r="BH13" s="874"/>
      <c r="BI13" s="53"/>
      <c r="BJ13" s="53"/>
      <c r="BK13" s="53"/>
      <c r="BL13" s="53"/>
    </row>
    <row r="14" spans="1:64">
      <c r="O14" s="41"/>
      <c r="P14" s="41"/>
      <c r="Q14" s="41"/>
      <c r="R14" s="41"/>
      <c r="S14" s="41"/>
      <c r="T14" s="41"/>
      <c r="U14" s="541"/>
      <c r="V14" s="310"/>
      <c r="W14" s="317" t="s">
        <v>73</v>
      </c>
      <c r="X14" s="336"/>
      <c r="Y14" s="358"/>
      <c r="Z14" s="125"/>
      <c r="AA14" s="125">
        <f t="shared" ref="AA14:BE14" si="30">SUM(AA15,AA16)</f>
        <v>378215.76093387243</v>
      </c>
      <c r="AB14" s="125">
        <f t="shared" si="30"/>
        <v>375691.99955051712</v>
      </c>
      <c r="AC14" s="125">
        <f t="shared" si="30"/>
        <v>370187.73379008047</v>
      </c>
      <c r="AD14" s="125">
        <f t="shared" si="30"/>
        <v>372067.13300100621</v>
      </c>
      <c r="AE14" s="125">
        <f t="shared" si="30"/>
        <v>378846.82849360199</v>
      </c>
      <c r="AF14" s="125">
        <f t="shared" si="30"/>
        <v>385935.73827143188</v>
      </c>
      <c r="AG14" s="125">
        <f t="shared" si="30"/>
        <v>390674.75045485451</v>
      </c>
      <c r="AH14" s="125">
        <f t="shared" si="30"/>
        <v>386441.31773778825</v>
      </c>
      <c r="AI14" s="125">
        <f t="shared" si="30"/>
        <v>362720.12412357813</v>
      </c>
      <c r="AJ14" s="125">
        <f t="shared" si="30"/>
        <v>367351.08056902856</v>
      </c>
      <c r="AK14" s="125">
        <f t="shared" si="30"/>
        <v>377373.97413208825</v>
      </c>
      <c r="AL14" s="125">
        <f t="shared" si="30"/>
        <v>371324.00650225376</v>
      </c>
      <c r="AM14" s="125">
        <f t="shared" si="30"/>
        <v>376647.37828908849</v>
      </c>
      <c r="AN14" s="125">
        <f t="shared" si="30"/>
        <v>376294.57501785568</v>
      </c>
      <c r="AO14" s="125">
        <f t="shared" si="30"/>
        <v>377077.10589699482</v>
      </c>
      <c r="AP14" s="125">
        <f t="shared" si="30"/>
        <v>366307.51768990827</v>
      </c>
      <c r="AQ14" s="125">
        <f t="shared" si="30"/>
        <v>362846.7403098222</v>
      </c>
      <c r="AR14" s="125">
        <f t="shared" si="30"/>
        <v>359222.53742793243</v>
      </c>
      <c r="AS14" s="125">
        <f t="shared" si="30"/>
        <v>328528.56916608661</v>
      </c>
      <c r="AT14" s="125">
        <f t="shared" si="30"/>
        <v>314726.26473875949</v>
      </c>
      <c r="AU14" s="125">
        <f t="shared" si="30"/>
        <v>329148.2388674494</v>
      </c>
      <c r="AV14" s="125">
        <f t="shared" si="30"/>
        <v>326734.79567486508</v>
      </c>
      <c r="AW14" s="125">
        <f t="shared" si="30"/>
        <v>324758.04949819017</v>
      </c>
      <c r="AX14" s="125">
        <f t="shared" si="30"/>
        <v>329606.14653125202</v>
      </c>
      <c r="AY14" s="125">
        <f t="shared" si="30"/>
        <v>320063.93615626381</v>
      </c>
      <c r="AZ14" s="125">
        <f t="shared" si="30"/>
        <v>311408.92859134963</v>
      </c>
      <c r="BA14" s="578">
        <f t="shared" si="30"/>
        <v>297320.12690706953</v>
      </c>
      <c r="BB14" s="125">
        <f t="shared" si="30"/>
        <v>292704.40947312047</v>
      </c>
      <c r="BC14" s="578">
        <f t="shared" si="30"/>
        <v>287038.50233587727</v>
      </c>
      <c r="BD14" s="125">
        <f t="shared" si="30"/>
        <v>279027.68992053199</v>
      </c>
      <c r="BE14" s="125">
        <f t="shared" si="30"/>
        <v>251598.29949168547</v>
      </c>
      <c r="BF14" s="208"/>
      <c r="BG14" s="144"/>
      <c r="BH14" s="873"/>
      <c r="BI14" s="53"/>
      <c r="BJ14" s="89"/>
      <c r="BK14" s="53"/>
      <c r="BL14" s="53"/>
    </row>
    <row r="15" spans="1:64">
      <c r="O15" s="41"/>
      <c r="P15" s="41"/>
      <c r="Q15" s="41"/>
      <c r="R15" s="41"/>
      <c r="S15" s="41"/>
      <c r="T15" s="41"/>
      <c r="U15" s="542"/>
      <c r="V15" s="310"/>
      <c r="W15" s="318"/>
      <c r="X15" s="894" t="s">
        <v>74</v>
      </c>
      <c r="Y15" s="895"/>
      <c r="Z15" s="125"/>
      <c r="AA15" s="568">
        <v>30299.856851662622</v>
      </c>
      <c r="AB15" s="568">
        <v>30283.92794974089</v>
      </c>
      <c r="AC15" s="568">
        <v>30389.021346951322</v>
      </c>
      <c r="AD15" s="568">
        <v>30025.274884624061</v>
      </c>
      <c r="AE15" s="568">
        <v>28997.688365430007</v>
      </c>
      <c r="AF15" s="568">
        <v>28766.663736196631</v>
      </c>
      <c r="AG15" s="568">
        <v>29181.651221692857</v>
      </c>
      <c r="AH15" s="568">
        <v>28514.966798116322</v>
      </c>
      <c r="AI15" s="568">
        <v>28087.898048224029</v>
      </c>
      <c r="AJ15" s="568">
        <v>27263.552584539644</v>
      </c>
      <c r="AK15" s="568">
        <v>26756.058684052117</v>
      </c>
      <c r="AL15" s="568">
        <v>27376.583645472365</v>
      </c>
      <c r="AM15" s="568">
        <v>26235.937880582132</v>
      </c>
      <c r="AN15" s="568">
        <v>25822.909106178031</v>
      </c>
      <c r="AO15" s="568">
        <v>26058.025605072304</v>
      </c>
      <c r="AP15" s="568">
        <v>25138.262544259782</v>
      </c>
      <c r="AQ15" s="568">
        <v>23944.826641244374</v>
      </c>
      <c r="AR15" s="568">
        <v>23572.256940746287</v>
      </c>
      <c r="AS15" s="568">
        <v>19917.442239453077</v>
      </c>
      <c r="AT15" s="568">
        <v>23353.880487289709</v>
      </c>
      <c r="AU15" s="568">
        <v>22315.871679046722</v>
      </c>
      <c r="AV15" s="568">
        <v>22562.143100053032</v>
      </c>
      <c r="AW15" s="568">
        <v>22249.415089826369</v>
      </c>
      <c r="AX15" s="568">
        <v>19909.748329447993</v>
      </c>
      <c r="AY15" s="568">
        <v>19534.792799476108</v>
      </c>
      <c r="AZ15" s="568">
        <v>21506.780163083658</v>
      </c>
      <c r="BA15" s="568">
        <v>22414.774533139866</v>
      </c>
      <c r="BB15" s="568">
        <v>22607.40744872695</v>
      </c>
      <c r="BC15" s="774">
        <v>19610.472313303995</v>
      </c>
      <c r="BD15" s="568">
        <v>20230.56913800423</v>
      </c>
      <c r="BE15" s="568">
        <v>20751.037647181332</v>
      </c>
      <c r="BF15" s="208"/>
      <c r="BG15" s="144"/>
      <c r="BH15" s="873"/>
      <c r="BI15" s="53"/>
      <c r="BJ15" s="90"/>
      <c r="BK15" s="89"/>
      <c r="BL15" s="53"/>
    </row>
    <row r="16" spans="1:64">
      <c r="O16" s="41"/>
      <c r="P16" s="41"/>
      <c r="Q16" s="41"/>
      <c r="R16" s="41"/>
      <c r="S16" s="41"/>
      <c r="T16" s="41"/>
      <c r="U16" s="542"/>
      <c r="V16" s="310"/>
      <c r="W16" s="318"/>
      <c r="X16" s="894" t="s">
        <v>75</v>
      </c>
      <c r="Y16" s="895"/>
      <c r="Z16" s="553"/>
      <c r="AA16" s="125">
        <f>SUM(AA17:AA25)</f>
        <v>347915.9040822098</v>
      </c>
      <c r="AB16" s="125">
        <f t="shared" ref="AB16:AZ16" si="31">SUM(AB17:AB25)</f>
        <v>345408.07160077622</v>
      </c>
      <c r="AC16" s="125">
        <f t="shared" si="31"/>
        <v>339798.71244312916</v>
      </c>
      <c r="AD16" s="125">
        <f t="shared" si="31"/>
        <v>342041.85811638215</v>
      </c>
      <c r="AE16" s="125">
        <f t="shared" si="31"/>
        <v>349849.140128172</v>
      </c>
      <c r="AF16" s="125">
        <f t="shared" si="31"/>
        <v>357169.07453523524</v>
      </c>
      <c r="AG16" s="125">
        <f t="shared" si="31"/>
        <v>361493.09923316166</v>
      </c>
      <c r="AH16" s="125">
        <f t="shared" si="31"/>
        <v>357926.35093967192</v>
      </c>
      <c r="AI16" s="125">
        <f t="shared" si="31"/>
        <v>334632.22607535409</v>
      </c>
      <c r="AJ16" s="125">
        <f t="shared" si="31"/>
        <v>340087.52798448893</v>
      </c>
      <c r="AK16" s="125">
        <f t="shared" si="31"/>
        <v>350617.9154480361</v>
      </c>
      <c r="AL16" s="125">
        <f t="shared" si="31"/>
        <v>343947.4228567814</v>
      </c>
      <c r="AM16" s="125">
        <f t="shared" si="31"/>
        <v>350411.44040850637</v>
      </c>
      <c r="AN16" s="125">
        <f t="shared" si="31"/>
        <v>350471.66591167764</v>
      </c>
      <c r="AO16" s="125">
        <f t="shared" si="31"/>
        <v>351019.0802919225</v>
      </c>
      <c r="AP16" s="125">
        <f t="shared" si="31"/>
        <v>341169.25514564849</v>
      </c>
      <c r="AQ16" s="125">
        <f t="shared" si="31"/>
        <v>338901.91366857785</v>
      </c>
      <c r="AR16" s="125">
        <f t="shared" si="31"/>
        <v>335650.28048718616</v>
      </c>
      <c r="AS16" s="125">
        <f t="shared" si="31"/>
        <v>308611.12692663353</v>
      </c>
      <c r="AT16" s="125">
        <f t="shared" si="31"/>
        <v>291372.3842514698</v>
      </c>
      <c r="AU16" s="125">
        <f t="shared" si="31"/>
        <v>306832.36718840268</v>
      </c>
      <c r="AV16" s="125">
        <f t="shared" si="31"/>
        <v>304172.65257481206</v>
      </c>
      <c r="AW16" s="125">
        <f t="shared" si="31"/>
        <v>302508.63440836378</v>
      </c>
      <c r="AX16" s="125">
        <f t="shared" si="31"/>
        <v>309696.39820180403</v>
      </c>
      <c r="AY16" s="125">
        <f t="shared" si="31"/>
        <v>300529.14335678768</v>
      </c>
      <c r="AZ16" s="125">
        <f t="shared" si="31"/>
        <v>289902.14842826599</v>
      </c>
      <c r="BA16" s="578">
        <f>SUM(BA17:BA25)</f>
        <v>274905.35237392964</v>
      </c>
      <c r="BB16" s="125">
        <f>SUM(BB17:BB25)</f>
        <v>270097.00202439353</v>
      </c>
      <c r="BC16" s="578">
        <f>SUM(BC17:BC25)</f>
        <v>267428.03002257325</v>
      </c>
      <c r="BD16" s="125">
        <f>SUM(BD17:BD25)</f>
        <v>258797.12078252778</v>
      </c>
      <c r="BE16" s="125">
        <f>SUM(BE17:BE25)</f>
        <v>230847.26184450413</v>
      </c>
      <c r="BF16" s="208"/>
      <c r="BG16" s="144"/>
      <c r="BH16" s="873"/>
      <c r="BI16" s="53"/>
      <c r="BJ16" s="53"/>
      <c r="BK16" s="53"/>
      <c r="BL16" s="53"/>
    </row>
    <row r="17" spans="15:64">
      <c r="O17" s="41"/>
      <c r="P17" s="41"/>
      <c r="Q17" s="41"/>
      <c r="R17" s="41"/>
      <c r="S17" s="41"/>
      <c r="T17" s="41"/>
      <c r="U17" s="541"/>
      <c r="V17" s="310"/>
      <c r="W17" s="318"/>
      <c r="X17" s="361"/>
      <c r="Y17" s="359" t="s">
        <v>170</v>
      </c>
      <c r="Z17" s="319"/>
      <c r="AA17" s="134">
        <v>7650.2359068189744</v>
      </c>
      <c r="AB17" s="134">
        <v>8083.9237362797121</v>
      </c>
      <c r="AC17" s="134">
        <v>8580.2056465909409</v>
      </c>
      <c r="AD17" s="134">
        <v>9077.3937114178007</v>
      </c>
      <c r="AE17" s="134">
        <v>9300.0156434634664</v>
      </c>
      <c r="AF17" s="134">
        <v>10133.338908990027</v>
      </c>
      <c r="AG17" s="134">
        <v>9932.7327363488002</v>
      </c>
      <c r="AH17" s="134">
        <v>10343.983864868591</v>
      </c>
      <c r="AI17" s="134">
        <v>11096.642241549223</v>
      </c>
      <c r="AJ17" s="134">
        <v>11591.511721024957</v>
      </c>
      <c r="AK17" s="134">
        <v>11511.363331868029</v>
      </c>
      <c r="AL17" s="134">
        <v>11959.912344079126</v>
      </c>
      <c r="AM17" s="134">
        <v>12387.34620916803</v>
      </c>
      <c r="AN17" s="134">
        <v>12056.825986555294</v>
      </c>
      <c r="AO17" s="134">
        <v>12463.911089247049</v>
      </c>
      <c r="AP17" s="134">
        <v>12217.590345505811</v>
      </c>
      <c r="AQ17" s="134">
        <v>11931.503355601955</v>
      </c>
      <c r="AR17" s="134">
        <v>10904.053466667687</v>
      </c>
      <c r="AS17" s="134">
        <v>10096.18861660927</v>
      </c>
      <c r="AT17" s="134">
        <v>9906.349627443713</v>
      </c>
      <c r="AU17" s="134">
        <v>9924.6177405904418</v>
      </c>
      <c r="AV17" s="134">
        <v>10899.661511932558</v>
      </c>
      <c r="AW17" s="134">
        <v>10654.59399454192</v>
      </c>
      <c r="AX17" s="134">
        <v>9902.9687400949315</v>
      </c>
      <c r="AY17" s="134">
        <v>9672.0362182781028</v>
      </c>
      <c r="AZ17" s="134">
        <v>8658.9832316290522</v>
      </c>
      <c r="BA17" s="575">
        <v>8681.8694241232697</v>
      </c>
      <c r="BB17" s="134">
        <v>8019.6454203104386</v>
      </c>
      <c r="BC17" s="575">
        <v>9060.6787248428336</v>
      </c>
      <c r="BD17" s="134">
        <v>8070.9644559550161</v>
      </c>
      <c r="BE17" s="134">
        <v>8131.7290284873397</v>
      </c>
      <c r="BF17" s="205"/>
      <c r="BG17" s="193"/>
      <c r="BH17" s="874"/>
      <c r="BI17" s="53"/>
      <c r="BJ17" s="53"/>
      <c r="BK17" s="53"/>
      <c r="BL17" s="53"/>
    </row>
    <row r="18" spans="15:64">
      <c r="O18" s="41"/>
      <c r="P18" s="41"/>
      <c r="Q18" s="41"/>
      <c r="R18" s="41"/>
      <c r="S18" s="41"/>
      <c r="T18" s="41"/>
      <c r="U18" s="541"/>
      <c r="V18" s="310"/>
      <c r="W18" s="318"/>
      <c r="X18" s="318"/>
      <c r="Y18" s="360" t="s">
        <v>171</v>
      </c>
      <c r="Z18" s="360"/>
      <c r="AA18" s="66">
        <v>15932.693316105495</v>
      </c>
      <c r="AB18" s="66">
        <v>15237.875330356568</v>
      </c>
      <c r="AC18" s="66">
        <v>15154.928760222618</v>
      </c>
      <c r="AD18" s="66">
        <v>14836.361919218094</v>
      </c>
      <c r="AE18" s="66">
        <v>14755.418666305937</v>
      </c>
      <c r="AF18" s="66">
        <v>14730.788765610014</v>
      </c>
      <c r="AG18" s="66">
        <v>14266.916376645917</v>
      </c>
      <c r="AH18" s="66">
        <v>14504.796147218414</v>
      </c>
      <c r="AI18" s="66">
        <v>14635.605341474729</v>
      </c>
      <c r="AJ18" s="66">
        <v>13864.533690787051</v>
      </c>
      <c r="AK18" s="66">
        <v>12959.686233174802</v>
      </c>
      <c r="AL18" s="66">
        <v>12686.631076518837</v>
      </c>
      <c r="AM18" s="66">
        <v>12501.360906503214</v>
      </c>
      <c r="AN18" s="66">
        <v>12342.894160245214</v>
      </c>
      <c r="AO18" s="66">
        <v>11637.593458885447</v>
      </c>
      <c r="AP18" s="66">
        <v>9671.995045604519</v>
      </c>
      <c r="AQ18" s="66">
        <v>8866.2506420564314</v>
      </c>
      <c r="AR18" s="66">
        <v>7931.9541686304228</v>
      </c>
      <c r="AS18" s="66">
        <v>6795.5453070789299</v>
      </c>
      <c r="AT18" s="66">
        <v>6444.4449237504214</v>
      </c>
      <c r="AU18" s="66">
        <v>7012.5523483775605</v>
      </c>
      <c r="AV18" s="66">
        <v>6459.5776611528745</v>
      </c>
      <c r="AW18" s="66">
        <v>5964.4026727331893</v>
      </c>
      <c r="AX18" s="66">
        <v>6767.9631076429923</v>
      </c>
      <c r="AY18" s="66">
        <v>6553.4396959473834</v>
      </c>
      <c r="AZ18" s="66">
        <v>6713.8806471605294</v>
      </c>
      <c r="BA18" s="576">
        <v>6015.1817802063078</v>
      </c>
      <c r="BB18" s="66">
        <v>5889.9855611673283</v>
      </c>
      <c r="BC18" s="576">
        <v>5642.1565967978795</v>
      </c>
      <c r="BD18" s="66">
        <v>5315.6269419183218</v>
      </c>
      <c r="BE18" s="66">
        <v>5118.7278695921577</v>
      </c>
      <c r="BF18" s="206"/>
      <c r="BG18" s="143"/>
      <c r="BH18" s="874"/>
      <c r="BI18" s="53"/>
      <c r="BJ18" s="53"/>
      <c r="BK18" s="53"/>
      <c r="BL18" s="53"/>
    </row>
    <row r="19" spans="15:64">
      <c r="O19" s="41"/>
      <c r="P19" s="41"/>
      <c r="Q19" s="41"/>
      <c r="R19" s="41"/>
      <c r="S19" s="41"/>
      <c r="T19" s="41"/>
      <c r="U19" s="541"/>
      <c r="V19" s="310"/>
      <c r="W19" s="318"/>
      <c r="X19" s="318"/>
      <c r="Y19" s="360" t="s">
        <v>172</v>
      </c>
      <c r="Z19" s="360"/>
      <c r="AA19" s="66">
        <v>26495.608815196632</v>
      </c>
      <c r="AB19" s="66">
        <v>26887.561959374907</v>
      </c>
      <c r="AC19" s="66">
        <v>26691.351660746917</v>
      </c>
      <c r="AD19" s="66">
        <v>27497.380461556204</v>
      </c>
      <c r="AE19" s="66">
        <v>28748.737352909309</v>
      </c>
      <c r="AF19" s="66">
        <v>30613.755246896086</v>
      </c>
      <c r="AG19" s="66">
        <v>30606.896533381689</v>
      </c>
      <c r="AH19" s="66">
        <v>30487.509296276745</v>
      </c>
      <c r="AI19" s="66">
        <v>29571.096801559932</v>
      </c>
      <c r="AJ19" s="66">
        <v>30024.124402598194</v>
      </c>
      <c r="AK19" s="66">
        <v>30763.81528108599</v>
      </c>
      <c r="AL19" s="66">
        <v>30226.849166078471</v>
      </c>
      <c r="AM19" s="66">
        <v>29832.238725555173</v>
      </c>
      <c r="AN19" s="66">
        <v>29428.555220619037</v>
      </c>
      <c r="AO19" s="66">
        <v>29409.337891677475</v>
      </c>
      <c r="AP19" s="66">
        <v>27932.838204885269</v>
      </c>
      <c r="AQ19" s="66">
        <v>25981.588243703904</v>
      </c>
      <c r="AR19" s="66">
        <v>24621.822502865783</v>
      </c>
      <c r="AS19" s="66">
        <v>22744.236142601818</v>
      </c>
      <c r="AT19" s="66">
        <v>21195.919251452782</v>
      </c>
      <c r="AU19" s="66">
        <v>20284.349410156879</v>
      </c>
      <c r="AV19" s="66">
        <v>20791.634519006548</v>
      </c>
      <c r="AW19" s="66">
        <v>21307.879886533934</v>
      </c>
      <c r="AX19" s="66">
        <v>21263.979653498172</v>
      </c>
      <c r="AY19" s="66">
        <v>20259.407749041253</v>
      </c>
      <c r="AZ19" s="66">
        <v>20734.458902074191</v>
      </c>
      <c r="BA19" s="576">
        <v>18271.606763570642</v>
      </c>
      <c r="BB19" s="66">
        <v>17900.177417213068</v>
      </c>
      <c r="BC19" s="576">
        <v>17599.958800649001</v>
      </c>
      <c r="BD19" s="66">
        <v>16450.699741552009</v>
      </c>
      <c r="BE19" s="66">
        <v>15204.573497794679</v>
      </c>
      <c r="BF19" s="206"/>
      <c r="BG19" s="143"/>
      <c r="BH19" s="874"/>
      <c r="BI19" s="53"/>
      <c r="BJ19" s="53"/>
      <c r="BK19" s="53"/>
      <c r="BL19" s="53"/>
    </row>
    <row r="20" spans="15:64">
      <c r="O20" s="41"/>
      <c r="P20" s="41"/>
      <c r="Q20" s="41"/>
      <c r="R20" s="41"/>
      <c r="S20" s="41"/>
      <c r="T20" s="41"/>
      <c r="U20" s="541"/>
      <c r="V20" s="310"/>
      <c r="W20" s="318"/>
      <c r="X20" s="318"/>
      <c r="Y20" s="773" t="s">
        <v>400</v>
      </c>
      <c r="Z20" s="360"/>
      <c r="AA20" s="66">
        <v>69685.773617560073</v>
      </c>
      <c r="AB20" s="66">
        <v>71124.438467400396</v>
      </c>
      <c r="AC20" s="66">
        <v>71656.728740226899</v>
      </c>
      <c r="AD20" s="66">
        <v>73176.180573869875</v>
      </c>
      <c r="AE20" s="66">
        <v>76117.91468781358</v>
      </c>
      <c r="AF20" s="66">
        <v>77909.181844025938</v>
      </c>
      <c r="AG20" s="66">
        <v>80818.920095086549</v>
      </c>
      <c r="AH20" s="66">
        <v>79629.115749919714</v>
      </c>
      <c r="AI20" s="66">
        <v>70567.070705031452</v>
      </c>
      <c r="AJ20" s="66">
        <v>71521.685139769019</v>
      </c>
      <c r="AK20" s="66">
        <v>75661.250201201532</v>
      </c>
      <c r="AL20" s="66">
        <v>73271.044214619702</v>
      </c>
      <c r="AM20" s="66">
        <v>73874.955706125038</v>
      </c>
      <c r="AN20" s="66">
        <v>74369.664176075952</v>
      </c>
      <c r="AO20" s="66">
        <v>76672.84139242713</v>
      </c>
      <c r="AP20" s="66">
        <v>75422.214426607708</v>
      </c>
      <c r="AQ20" s="66">
        <v>74713.005744981943</v>
      </c>
      <c r="AR20" s="66">
        <v>73944.72168623755</v>
      </c>
      <c r="AS20" s="66">
        <v>70253.28849140786</v>
      </c>
      <c r="AT20" s="66">
        <v>69429.905169738311</v>
      </c>
      <c r="AU20" s="66">
        <v>69286.556969926052</v>
      </c>
      <c r="AV20" s="66">
        <v>68339.866707427427</v>
      </c>
      <c r="AW20" s="66">
        <v>64961.370536639733</v>
      </c>
      <c r="AX20" s="66">
        <v>67277.718273887585</v>
      </c>
      <c r="AY20" s="66">
        <v>63881.661996822309</v>
      </c>
      <c r="AZ20" s="66">
        <v>62052.822377571516</v>
      </c>
      <c r="BA20" s="576">
        <v>57373.990862004241</v>
      </c>
      <c r="BB20" s="66">
        <v>57802.859586946841</v>
      </c>
      <c r="BC20" s="576">
        <v>57164.459376649509</v>
      </c>
      <c r="BD20" s="66">
        <v>55444.806196205252</v>
      </c>
      <c r="BE20" s="66">
        <v>52361.53662966589</v>
      </c>
      <c r="BF20" s="206"/>
      <c r="BG20" s="143"/>
      <c r="BH20" s="874"/>
      <c r="BI20" s="53"/>
      <c r="BJ20" s="53"/>
      <c r="BK20" s="53"/>
      <c r="BL20" s="53"/>
    </row>
    <row r="21" spans="15:64">
      <c r="O21" s="41"/>
      <c r="P21" s="41"/>
      <c r="Q21" s="41"/>
      <c r="R21" s="41"/>
      <c r="S21" s="41"/>
      <c r="T21" s="41"/>
      <c r="U21" s="541"/>
      <c r="V21" s="310"/>
      <c r="W21" s="318"/>
      <c r="X21" s="318"/>
      <c r="Y21" s="773" t="s">
        <v>364</v>
      </c>
      <c r="Z21" s="360"/>
      <c r="AA21" s="66">
        <v>43438.382858871308</v>
      </c>
      <c r="AB21" s="66">
        <v>43975.366704993306</v>
      </c>
      <c r="AC21" s="66">
        <v>44401.004756716458</v>
      </c>
      <c r="AD21" s="66">
        <v>44916.768571918794</v>
      </c>
      <c r="AE21" s="66">
        <v>45587.84346578749</v>
      </c>
      <c r="AF21" s="66">
        <v>45968.860438680604</v>
      </c>
      <c r="AG21" s="66">
        <v>45758.562684800745</v>
      </c>
      <c r="AH21" s="66">
        <v>44836.71886405618</v>
      </c>
      <c r="AI21" s="66">
        <v>40014.37932353271</v>
      </c>
      <c r="AJ21" s="66">
        <v>39615.457324005947</v>
      </c>
      <c r="AK21" s="66">
        <v>39273.961801749298</v>
      </c>
      <c r="AL21" s="66">
        <v>38021.351089486379</v>
      </c>
      <c r="AM21" s="66">
        <v>37540.717048926876</v>
      </c>
      <c r="AN21" s="66">
        <v>37438.183759384789</v>
      </c>
      <c r="AO21" s="66">
        <v>35453.608640123355</v>
      </c>
      <c r="AP21" s="66">
        <v>34395.099491623558</v>
      </c>
      <c r="AQ21" s="66">
        <v>34411.737491820342</v>
      </c>
      <c r="AR21" s="66">
        <v>33247.56430381682</v>
      </c>
      <c r="AS21" s="66">
        <v>31481.769063568896</v>
      </c>
      <c r="AT21" s="66">
        <v>27890.455123948093</v>
      </c>
      <c r="AU21" s="66">
        <v>27450.894303211873</v>
      </c>
      <c r="AV21" s="66">
        <v>27325.481452633248</v>
      </c>
      <c r="AW21" s="66">
        <v>27603.789501215899</v>
      </c>
      <c r="AX21" s="66">
        <v>28410.980633076702</v>
      </c>
      <c r="AY21" s="66">
        <v>27421.317180998227</v>
      </c>
      <c r="AZ21" s="66">
        <v>26538.355394984959</v>
      </c>
      <c r="BA21" s="576">
        <v>25494.003697198998</v>
      </c>
      <c r="BB21" s="66">
        <v>25184.516911567469</v>
      </c>
      <c r="BC21" s="576">
        <v>25164.342264342431</v>
      </c>
      <c r="BD21" s="66">
        <v>23911.074271330472</v>
      </c>
      <c r="BE21" s="66">
        <v>22734.244183781018</v>
      </c>
      <c r="BF21" s="206"/>
      <c r="BG21" s="143"/>
      <c r="BH21" s="874"/>
      <c r="BI21" s="53"/>
      <c r="BJ21" s="53"/>
      <c r="BK21" s="53"/>
      <c r="BL21" s="53"/>
    </row>
    <row r="22" spans="15:64">
      <c r="O22" s="41"/>
      <c r="P22" s="41"/>
      <c r="Q22" s="41"/>
      <c r="R22" s="41"/>
      <c r="S22" s="41"/>
      <c r="T22" s="41"/>
      <c r="U22" s="541"/>
      <c r="V22" s="310"/>
      <c r="W22" s="318"/>
      <c r="X22" s="318"/>
      <c r="Y22" s="360" t="s">
        <v>76</v>
      </c>
      <c r="Z22" s="360"/>
      <c r="AA22" s="66">
        <v>150691.12235641567</v>
      </c>
      <c r="AB22" s="66">
        <v>146223.91813969082</v>
      </c>
      <c r="AC22" s="66">
        <v>139451.38135669433</v>
      </c>
      <c r="AD22" s="66">
        <v>139320.03964087437</v>
      </c>
      <c r="AE22" s="66">
        <v>141560.60854721768</v>
      </c>
      <c r="AF22" s="66">
        <v>143097.21441115136</v>
      </c>
      <c r="AG22" s="66">
        <v>145623.2223630019</v>
      </c>
      <c r="AH22" s="66">
        <v>147971.34965507392</v>
      </c>
      <c r="AI22" s="66">
        <v>140104.8069683862</v>
      </c>
      <c r="AJ22" s="66">
        <v>144105.12281518389</v>
      </c>
      <c r="AK22" s="66">
        <v>151803.73001989035</v>
      </c>
      <c r="AL22" s="66">
        <v>149056.9838277153</v>
      </c>
      <c r="AM22" s="66">
        <v>154908.62165046163</v>
      </c>
      <c r="AN22" s="66">
        <v>156242.59396885088</v>
      </c>
      <c r="AO22" s="66">
        <v>156934.11022265168</v>
      </c>
      <c r="AP22" s="66">
        <v>153537.95959714244</v>
      </c>
      <c r="AQ22" s="66">
        <v>155635.42733002472</v>
      </c>
      <c r="AR22" s="66">
        <v>159836.69075049274</v>
      </c>
      <c r="AS22" s="66">
        <v>144389.64022115298</v>
      </c>
      <c r="AT22" s="66">
        <v>135198.09584583362</v>
      </c>
      <c r="AU22" s="66">
        <v>152625.19320655824</v>
      </c>
      <c r="AV22" s="66">
        <v>148408.76676636707</v>
      </c>
      <c r="AW22" s="66">
        <v>150772.02722564602</v>
      </c>
      <c r="AX22" s="66">
        <v>157096.4143359185</v>
      </c>
      <c r="AY22" s="66">
        <v>154544.53354120225</v>
      </c>
      <c r="AZ22" s="66">
        <v>148335.68200494535</v>
      </c>
      <c r="BA22" s="576">
        <v>142196.03130704118</v>
      </c>
      <c r="BB22" s="66">
        <v>139153.63626237589</v>
      </c>
      <c r="BC22" s="576">
        <v>135654.52563587925</v>
      </c>
      <c r="BD22" s="66">
        <v>133607.45479953769</v>
      </c>
      <c r="BE22" s="66">
        <v>111528.27887244413</v>
      </c>
      <c r="BF22" s="206"/>
      <c r="BG22" s="143"/>
      <c r="BH22" s="874"/>
      <c r="BI22" s="53"/>
      <c r="BJ22" s="53"/>
      <c r="BK22" s="53"/>
      <c r="BL22" s="53"/>
    </row>
    <row r="23" spans="15:64">
      <c r="O23" s="41"/>
      <c r="P23" s="41"/>
      <c r="Q23" s="41"/>
      <c r="R23" s="41"/>
      <c r="S23" s="41"/>
      <c r="T23" s="41"/>
      <c r="U23" s="541"/>
      <c r="V23" s="310"/>
      <c r="W23" s="318"/>
      <c r="X23" s="318"/>
      <c r="Y23" s="773" t="s">
        <v>365</v>
      </c>
      <c r="Z23" s="360"/>
      <c r="AA23" s="66">
        <v>8310.292137715689</v>
      </c>
      <c r="AB23" s="66">
        <v>8176.2694385026261</v>
      </c>
      <c r="AC23" s="66">
        <v>8207.4494686651105</v>
      </c>
      <c r="AD23" s="66">
        <v>7878.1789447530782</v>
      </c>
      <c r="AE23" s="66">
        <v>7673.3030382854286</v>
      </c>
      <c r="AF23" s="66">
        <v>7317.6142900003624</v>
      </c>
      <c r="AG23" s="66">
        <v>6547.5722186488119</v>
      </c>
      <c r="AH23" s="66">
        <v>6794.6686705828224</v>
      </c>
      <c r="AI23" s="66">
        <v>6629.1726342749462</v>
      </c>
      <c r="AJ23" s="66">
        <v>6567.1002361493229</v>
      </c>
      <c r="AK23" s="66">
        <v>6280.9341204443353</v>
      </c>
      <c r="AL23" s="66">
        <v>6314.8067705133089</v>
      </c>
      <c r="AM23" s="66">
        <v>6240.8156720303932</v>
      </c>
      <c r="AN23" s="66">
        <v>6265.7044049638735</v>
      </c>
      <c r="AO23" s="66">
        <v>6162.598121852011</v>
      </c>
      <c r="AP23" s="66">
        <v>5688.5840068873731</v>
      </c>
      <c r="AQ23" s="66">
        <v>5641.9405801665416</v>
      </c>
      <c r="AR23" s="66">
        <v>5040.8337687353751</v>
      </c>
      <c r="AS23" s="66">
        <v>4799.6745101418746</v>
      </c>
      <c r="AT23" s="66">
        <v>4064.693459709631</v>
      </c>
      <c r="AU23" s="66">
        <v>3997.0086071131141</v>
      </c>
      <c r="AV23" s="66">
        <v>3869.5699828832085</v>
      </c>
      <c r="AW23" s="66">
        <v>4037.0182791498573</v>
      </c>
      <c r="AX23" s="66">
        <v>3778.3245639495558</v>
      </c>
      <c r="AY23" s="66">
        <v>3673.0440497542213</v>
      </c>
      <c r="AZ23" s="66">
        <v>3281.2293325935634</v>
      </c>
      <c r="BA23" s="576">
        <v>3556.7285472207959</v>
      </c>
      <c r="BB23" s="66">
        <v>3162.7560582581091</v>
      </c>
      <c r="BC23" s="576">
        <v>3338.8532310450591</v>
      </c>
      <c r="BD23" s="66">
        <v>2930.8608894873482</v>
      </c>
      <c r="BE23" s="66">
        <v>2894.6079825700444</v>
      </c>
      <c r="BF23" s="206"/>
      <c r="BG23" s="143"/>
      <c r="BH23" s="874"/>
      <c r="BI23" s="53"/>
      <c r="BJ23" s="53"/>
      <c r="BK23" s="53"/>
      <c r="BL23" s="53"/>
    </row>
    <row r="24" spans="15:64">
      <c r="O24" s="41"/>
      <c r="P24" s="41"/>
      <c r="Q24" s="41"/>
      <c r="R24" s="41"/>
      <c r="S24" s="41"/>
      <c r="T24" s="41"/>
      <c r="U24" s="541"/>
      <c r="V24" s="310"/>
      <c r="W24" s="318"/>
      <c r="X24" s="318"/>
      <c r="Y24" s="360" t="s">
        <v>77</v>
      </c>
      <c r="Z24" s="360"/>
      <c r="AA24" s="66">
        <v>20930.372172122166</v>
      </c>
      <c r="AB24" s="66">
        <v>20881.498359899208</v>
      </c>
      <c r="AC24" s="66">
        <v>20781.208317323835</v>
      </c>
      <c r="AD24" s="66">
        <v>20460.966981443329</v>
      </c>
      <c r="AE24" s="66">
        <v>21155.890896515197</v>
      </c>
      <c r="AF24" s="66">
        <v>22249.363466332652</v>
      </c>
      <c r="AG24" s="66">
        <v>22928.872048392161</v>
      </c>
      <c r="AH24" s="66">
        <v>18046.2392838868</v>
      </c>
      <c r="AI24" s="66">
        <v>16353.895538021274</v>
      </c>
      <c r="AJ24" s="66">
        <v>16961.477664696238</v>
      </c>
      <c r="AK24" s="66">
        <v>16679.872147606991</v>
      </c>
      <c r="AL24" s="66">
        <v>16545.760423996351</v>
      </c>
      <c r="AM24" s="66">
        <v>17059.490216417231</v>
      </c>
      <c r="AN24" s="66">
        <v>16388.420503058074</v>
      </c>
      <c r="AO24" s="66">
        <v>16243.797027105222</v>
      </c>
      <c r="AP24" s="66">
        <v>16483.598073586367</v>
      </c>
      <c r="AQ24" s="66">
        <v>16517.579681784413</v>
      </c>
      <c r="AR24" s="66">
        <v>15677.166706796186</v>
      </c>
      <c r="AS24" s="66">
        <v>13657.520660580629</v>
      </c>
      <c r="AT24" s="66">
        <v>13095.755123651219</v>
      </c>
      <c r="AU24" s="66">
        <v>12424.249945893645</v>
      </c>
      <c r="AV24" s="66">
        <v>13787.409204494137</v>
      </c>
      <c r="AW24" s="66">
        <v>13209.465241459235</v>
      </c>
      <c r="AX24" s="66">
        <v>11396.238936083424</v>
      </c>
      <c r="AY24" s="66">
        <v>10666.583264321427</v>
      </c>
      <c r="AZ24" s="66">
        <v>9965.6311523023487</v>
      </c>
      <c r="BA24" s="576">
        <v>9842.4775060218089</v>
      </c>
      <c r="BB24" s="66">
        <v>9815.3615283187137</v>
      </c>
      <c r="BC24" s="576">
        <v>10508.361740659424</v>
      </c>
      <c r="BD24" s="66">
        <v>9722.1469620816752</v>
      </c>
      <c r="BE24" s="66">
        <v>9552.1274730396435</v>
      </c>
      <c r="BF24" s="206"/>
      <c r="BG24" s="143"/>
      <c r="BH24" s="874"/>
      <c r="BI24" s="53"/>
      <c r="BJ24" s="53"/>
      <c r="BK24" s="53"/>
      <c r="BL24" s="53"/>
    </row>
    <row r="25" spans="15:64">
      <c r="O25" s="41"/>
      <c r="P25" s="41"/>
      <c r="Q25" s="41"/>
      <c r="R25" s="41"/>
      <c r="S25" s="41"/>
      <c r="T25" s="41"/>
      <c r="U25" s="541"/>
      <c r="V25" s="310"/>
      <c r="W25" s="318"/>
      <c r="X25" s="318"/>
      <c r="Y25" s="689" t="s">
        <v>401</v>
      </c>
      <c r="Z25" s="360"/>
      <c r="AA25" s="66">
        <v>4781.4229014038228</v>
      </c>
      <c r="AB25" s="66">
        <v>4817.2194642786681</v>
      </c>
      <c r="AC25" s="66">
        <v>4874.4537359420929</v>
      </c>
      <c r="AD25" s="66">
        <v>4878.5873113306152</v>
      </c>
      <c r="AE25" s="66">
        <v>4949.4078298738832</v>
      </c>
      <c r="AF25" s="66">
        <v>5148.9571635482007</v>
      </c>
      <c r="AG25" s="66">
        <v>5009.4041768551124</v>
      </c>
      <c r="AH25" s="66">
        <v>5311.9694077886907</v>
      </c>
      <c r="AI25" s="66">
        <v>5659.5565215236256</v>
      </c>
      <c r="AJ25" s="66">
        <v>5836.514990274286</v>
      </c>
      <c r="AK25" s="66">
        <v>5683.302311014756</v>
      </c>
      <c r="AL25" s="66">
        <v>5864.0839437738623</v>
      </c>
      <c r="AM25" s="66">
        <v>6065.8942733188314</v>
      </c>
      <c r="AN25" s="66">
        <v>5938.8237319245918</v>
      </c>
      <c r="AO25" s="66">
        <v>6041.2824479530627</v>
      </c>
      <c r="AP25" s="66">
        <v>5819.3759538053964</v>
      </c>
      <c r="AQ25" s="66">
        <v>5202.8805984376313</v>
      </c>
      <c r="AR25" s="66">
        <v>4445.4731329436127</v>
      </c>
      <c r="AS25" s="66">
        <v>4393.2639134912552</v>
      </c>
      <c r="AT25" s="66">
        <v>4146.7657259419548</v>
      </c>
      <c r="AU25" s="66">
        <v>3826.9446565749395</v>
      </c>
      <c r="AV25" s="66">
        <v>4290.6847689149708</v>
      </c>
      <c r="AW25" s="66">
        <v>3998.0870704440085</v>
      </c>
      <c r="AX25" s="66">
        <v>3801.8099576521181</v>
      </c>
      <c r="AY25" s="66">
        <v>3857.1196604224724</v>
      </c>
      <c r="AZ25" s="66">
        <v>3621.1053850044527</v>
      </c>
      <c r="BA25" s="576">
        <v>3473.4624865423943</v>
      </c>
      <c r="BB25" s="66">
        <v>3168.0632782356693</v>
      </c>
      <c r="BC25" s="576">
        <v>3294.6936517079134</v>
      </c>
      <c r="BD25" s="66">
        <v>3343.486524460016</v>
      </c>
      <c r="BE25" s="66">
        <v>3321.4363071292291</v>
      </c>
      <c r="BF25" s="206"/>
      <c r="BG25" s="143"/>
      <c r="BH25" s="874"/>
      <c r="BI25" s="630"/>
      <c r="BJ25" s="53"/>
      <c r="BK25" s="53"/>
      <c r="BL25" s="53"/>
    </row>
    <row r="26" spans="15:64">
      <c r="O26" s="41"/>
      <c r="P26" s="41"/>
      <c r="Q26" s="41"/>
      <c r="R26" s="41"/>
      <c r="S26" s="41"/>
      <c r="T26" s="41"/>
      <c r="U26" s="542"/>
      <c r="V26" s="310"/>
      <c r="W26" s="320" t="s">
        <v>102</v>
      </c>
      <c r="X26" s="339"/>
      <c r="Y26" s="362"/>
      <c r="Z26" s="136"/>
      <c r="AA26" s="569">
        <v>81026.205966336798</v>
      </c>
      <c r="AB26" s="569">
        <v>79582.441611527727</v>
      </c>
      <c r="AC26" s="569">
        <v>78217.64217712899</v>
      </c>
      <c r="AD26" s="569">
        <v>80718.973413412066</v>
      </c>
      <c r="AE26" s="569">
        <v>82380.703237059759</v>
      </c>
      <c r="AF26" s="569">
        <v>85639.756360268235</v>
      </c>
      <c r="AG26" s="569">
        <v>80665.396955437333</v>
      </c>
      <c r="AH26" s="569">
        <v>85352.163918093924</v>
      </c>
      <c r="AI26" s="569">
        <v>90241.144371412462</v>
      </c>
      <c r="AJ26" s="569">
        <v>94318.826994052943</v>
      </c>
      <c r="AK26" s="569">
        <v>93207.357376290136</v>
      </c>
      <c r="AL26" s="569">
        <v>94927.668533735457</v>
      </c>
      <c r="AM26" s="569">
        <v>96509.770718613931</v>
      </c>
      <c r="AN26" s="569">
        <v>96269.975374387315</v>
      </c>
      <c r="AO26" s="569">
        <v>101444.35205600195</v>
      </c>
      <c r="AP26" s="569">
        <v>102280.24610066887</v>
      </c>
      <c r="AQ26" s="569">
        <v>99976.432566081596</v>
      </c>
      <c r="AR26" s="569">
        <v>90550.37848704253</v>
      </c>
      <c r="AS26" s="569">
        <v>95748.857836417621</v>
      </c>
      <c r="AT26" s="569">
        <v>92176.711704618108</v>
      </c>
      <c r="AU26" s="569">
        <v>99987.654682500288</v>
      </c>
      <c r="AV26" s="569">
        <v>102504.86195553497</v>
      </c>
      <c r="AW26" s="569">
        <v>97287.391936149696</v>
      </c>
      <c r="AX26" s="569">
        <v>104277.52948967018</v>
      </c>
      <c r="AY26" s="569">
        <v>98700.538465674486</v>
      </c>
      <c r="AZ26" s="569">
        <v>96963.841860981483</v>
      </c>
      <c r="BA26" s="579">
        <v>60382.393393781211</v>
      </c>
      <c r="BB26" s="569">
        <v>60489.917161309939</v>
      </c>
      <c r="BC26" s="579">
        <v>68241.972830354644</v>
      </c>
      <c r="BD26" s="569">
        <v>63675.915550854828</v>
      </c>
      <c r="BE26" s="569">
        <v>60324.611885620172</v>
      </c>
      <c r="BF26" s="209"/>
      <c r="BG26" s="147"/>
      <c r="BH26" s="873"/>
      <c r="BI26" s="53"/>
      <c r="BJ26" s="53"/>
      <c r="BK26" s="53"/>
      <c r="BL26" s="53"/>
    </row>
    <row r="27" spans="15:64">
      <c r="O27" s="41"/>
      <c r="P27" s="41"/>
      <c r="Q27" s="41"/>
      <c r="R27" s="41"/>
      <c r="S27" s="41"/>
      <c r="T27" s="41"/>
      <c r="U27" s="543"/>
      <c r="V27" s="310"/>
      <c r="W27" s="321" t="s">
        <v>78</v>
      </c>
      <c r="X27" s="341"/>
      <c r="Y27" s="363"/>
      <c r="Z27" s="342"/>
      <c r="AA27" s="128">
        <f t="shared" ref="AA27:BE27" si="32">SUM(AA28,AA29)</f>
        <v>201750.75122950022</v>
      </c>
      <c r="AB27" s="128">
        <f t="shared" si="32"/>
        <v>213517.71428380648</v>
      </c>
      <c r="AC27" s="128">
        <f t="shared" si="32"/>
        <v>220072.55047809496</v>
      </c>
      <c r="AD27" s="128">
        <f t="shared" si="32"/>
        <v>223847.34779942888</v>
      </c>
      <c r="AE27" s="128">
        <f t="shared" si="32"/>
        <v>233068.13668133548</v>
      </c>
      <c r="AF27" s="128">
        <f t="shared" si="32"/>
        <v>242394.01897470775</v>
      </c>
      <c r="AG27" s="128">
        <f t="shared" si="32"/>
        <v>249104.971974502</v>
      </c>
      <c r="AH27" s="128">
        <f t="shared" si="32"/>
        <v>250791.47647310357</v>
      </c>
      <c r="AI27" s="128">
        <f t="shared" si="32"/>
        <v>248895.16616030876</v>
      </c>
      <c r="AJ27" s="128">
        <f t="shared" si="32"/>
        <v>252993.92199342317</v>
      </c>
      <c r="AK27" s="128">
        <f t="shared" si="32"/>
        <v>252572.34663611645</v>
      </c>
      <c r="AL27" s="128">
        <f t="shared" si="32"/>
        <v>256713.57182647695</v>
      </c>
      <c r="AM27" s="128">
        <f t="shared" si="32"/>
        <v>253075.47839250034</v>
      </c>
      <c r="AN27" s="128">
        <f t="shared" si="32"/>
        <v>249072.13560618076</v>
      </c>
      <c r="AO27" s="128">
        <f t="shared" si="32"/>
        <v>243134.66039097507</v>
      </c>
      <c r="AP27" s="128">
        <f t="shared" si="32"/>
        <v>237610.98837208439</v>
      </c>
      <c r="AQ27" s="128">
        <f t="shared" si="32"/>
        <v>234900.81465119985</v>
      </c>
      <c r="AR27" s="128">
        <f t="shared" si="32"/>
        <v>232123.4663520733</v>
      </c>
      <c r="AS27" s="128">
        <f t="shared" si="32"/>
        <v>224482.31637104554</v>
      </c>
      <c r="AT27" s="128">
        <f t="shared" si="32"/>
        <v>221195.48797517453</v>
      </c>
      <c r="AU27" s="128">
        <f t="shared" si="32"/>
        <v>221629.63127802304</v>
      </c>
      <c r="AV27" s="128">
        <f t="shared" si="32"/>
        <v>216842.74845979689</v>
      </c>
      <c r="AW27" s="128">
        <f t="shared" si="32"/>
        <v>217736.68527545</v>
      </c>
      <c r="AX27" s="128">
        <f t="shared" si="32"/>
        <v>214847.90412393067</v>
      </c>
      <c r="AY27" s="128">
        <f t="shared" si="32"/>
        <v>209898.54471803841</v>
      </c>
      <c r="AZ27" s="128">
        <f t="shared" si="32"/>
        <v>208614.67229925632</v>
      </c>
      <c r="BA27" s="580">
        <f t="shared" si="32"/>
        <v>206749.66071475271</v>
      </c>
      <c r="BB27" s="128">
        <f t="shared" si="32"/>
        <v>204967.25929681008</v>
      </c>
      <c r="BC27" s="580">
        <f t="shared" si="32"/>
        <v>202795.19474988419</v>
      </c>
      <c r="BD27" s="128">
        <f t="shared" si="32"/>
        <v>198417.89620366759</v>
      </c>
      <c r="BE27" s="128">
        <f t="shared" si="32"/>
        <v>177447.56092724155</v>
      </c>
      <c r="BF27" s="210"/>
      <c r="BG27" s="145"/>
      <c r="BH27" s="873"/>
      <c r="BI27" s="53"/>
      <c r="BJ27" s="53"/>
      <c r="BK27" s="53"/>
      <c r="BL27" s="53"/>
    </row>
    <row r="28" spans="15:64">
      <c r="O28" s="41"/>
      <c r="P28" s="41"/>
      <c r="Q28" s="41"/>
      <c r="R28" s="41"/>
      <c r="S28" s="41"/>
      <c r="T28" s="41"/>
      <c r="U28" s="543"/>
      <c r="V28" s="310"/>
      <c r="W28" s="343"/>
      <c r="X28" s="841" t="s">
        <v>403</v>
      </c>
      <c r="Y28" s="880"/>
      <c r="Z28" s="342"/>
      <c r="AA28" s="843">
        <v>99665.527599680863</v>
      </c>
      <c r="AB28" s="843">
        <v>107358.54126801949</v>
      </c>
      <c r="AC28" s="843">
        <v>113632.0284417424</v>
      </c>
      <c r="AD28" s="843">
        <v>117262.28579892662</v>
      </c>
      <c r="AE28" s="843">
        <v>122505.76789528901</v>
      </c>
      <c r="AF28" s="843">
        <v>129633.35242839661</v>
      </c>
      <c r="AG28" s="843">
        <v>135449.82669707565</v>
      </c>
      <c r="AH28" s="843">
        <v>139954.1724274763</v>
      </c>
      <c r="AI28" s="843">
        <v>140631.47741508059</v>
      </c>
      <c r="AJ28" s="843">
        <v>145225.85021859937</v>
      </c>
      <c r="AK28" s="843">
        <v>145488.6692544687</v>
      </c>
      <c r="AL28" s="843">
        <v>149995.32140321881</v>
      </c>
      <c r="AM28" s="843">
        <v>149981.28671044065</v>
      </c>
      <c r="AN28" s="843">
        <v>147816.95201431791</v>
      </c>
      <c r="AO28" s="843">
        <v>142497.07735762527</v>
      </c>
      <c r="AP28" s="843">
        <v>137873.35632666794</v>
      </c>
      <c r="AQ28" s="843">
        <v>134578.098055957</v>
      </c>
      <c r="AR28" s="843">
        <v>133563.40393960243</v>
      </c>
      <c r="AS28" s="843">
        <v>128949.84755635534</v>
      </c>
      <c r="AT28" s="843">
        <v>130265.2193213111</v>
      </c>
      <c r="AU28" s="843">
        <v>129515.41903738468</v>
      </c>
      <c r="AV28" s="843">
        <v>127970.71084435565</v>
      </c>
      <c r="AW28" s="843">
        <v>128931.45745841264</v>
      </c>
      <c r="AX28" s="843">
        <v>125810.29233830891</v>
      </c>
      <c r="AY28" s="843">
        <v>120895.52619447818</v>
      </c>
      <c r="AZ28" s="843">
        <v>120257.23706816479</v>
      </c>
      <c r="BA28" s="844">
        <v>119753.88034848098</v>
      </c>
      <c r="BB28" s="843">
        <v>118875.57292898513</v>
      </c>
      <c r="BC28" s="844">
        <v>117462.88534215854</v>
      </c>
      <c r="BD28" s="843">
        <v>114394.27598487871</v>
      </c>
      <c r="BE28" s="843">
        <v>97268.455887344113</v>
      </c>
      <c r="BF28" s="210"/>
      <c r="BG28" s="145"/>
      <c r="BH28" s="873"/>
      <c r="BI28" s="53"/>
      <c r="BJ28" s="53"/>
      <c r="BK28" s="53"/>
      <c r="BL28" s="53"/>
    </row>
    <row r="29" spans="15:64">
      <c r="O29" s="41"/>
      <c r="P29" s="41"/>
      <c r="Q29" s="41"/>
      <c r="R29" s="41"/>
      <c r="S29" s="41"/>
      <c r="T29" s="41"/>
      <c r="U29" s="541"/>
      <c r="V29" s="310"/>
      <c r="W29" s="322"/>
      <c r="X29" s="841" t="s">
        <v>389</v>
      </c>
      <c r="Y29" s="880"/>
      <c r="Z29" s="342"/>
      <c r="AA29" s="843">
        <v>102085.22362981936</v>
      </c>
      <c r="AB29" s="843">
        <v>106159.17301578699</v>
      </c>
      <c r="AC29" s="843">
        <v>106440.52203635256</v>
      </c>
      <c r="AD29" s="843">
        <v>106585.06200050226</v>
      </c>
      <c r="AE29" s="843">
        <v>110562.36878604647</v>
      </c>
      <c r="AF29" s="843">
        <v>112760.66654631113</v>
      </c>
      <c r="AG29" s="843">
        <v>113655.14527742635</v>
      </c>
      <c r="AH29" s="843">
        <v>110837.30404562729</v>
      </c>
      <c r="AI29" s="843">
        <v>108263.68874522817</v>
      </c>
      <c r="AJ29" s="843">
        <v>107768.07177482379</v>
      </c>
      <c r="AK29" s="843">
        <v>107083.67738164774</v>
      </c>
      <c r="AL29" s="843">
        <v>106718.25042325813</v>
      </c>
      <c r="AM29" s="843">
        <v>103094.1916820597</v>
      </c>
      <c r="AN29" s="843">
        <v>101255.18359186286</v>
      </c>
      <c r="AO29" s="843">
        <v>100637.58303334979</v>
      </c>
      <c r="AP29" s="843">
        <v>99737.632045416438</v>
      </c>
      <c r="AQ29" s="843">
        <v>100322.71659524285</v>
      </c>
      <c r="AR29" s="843">
        <v>98560.062412470885</v>
      </c>
      <c r="AS29" s="843">
        <v>95532.46881469019</v>
      </c>
      <c r="AT29" s="843">
        <v>90930.26865386343</v>
      </c>
      <c r="AU29" s="843">
        <v>92114.212240638357</v>
      </c>
      <c r="AV29" s="843">
        <v>88872.037615441252</v>
      </c>
      <c r="AW29" s="843">
        <v>88805.227817037376</v>
      </c>
      <c r="AX29" s="843">
        <v>89037.611785621761</v>
      </c>
      <c r="AY29" s="843">
        <v>89003.01852356024</v>
      </c>
      <c r="AZ29" s="843">
        <v>88357.435231091513</v>
      </c>
      <c r="BA29" s="844">
        <v>86995.780366271734</v>
      </c>
      <c r="BB29" s="843">
        <v>86091.686367824936</v>
      </c>
      <c r="BC29" s="844">
        <v>85332.309407725639</v>
      </c>
      <c r="BD29" s="843">
        <v>84023.620218788885</v>
      </c>
      <c r="BE29" s="843">
        <v>80179.105039897433</v>
      </c>
      <c r="BF29" s="210"/>
      <c r="BG29" s="145"/>
      <c r="BH29" s="873"/>
      <c r="BI29" s="53"/>
      <c r="BJ29" s="53"/>
      <c r="BK29" s="53"/>
      <c r="BL29" s="53"/>
    </row>
    <row r="30" spans="15:64" ht="15" thickBot="1">
      <c r="O30" s="41"/>
      <c r="P30" s="41"/>
      <c r="Q30" s="41"/>
      <c r="R30" s="41"/>
      <c r="S30" s="41"/>
      <c r="T30" s="41"/>
      <c r="U30" s="541"/>
      <c r="V30" s="310"/>
      <c r="W30" s="323" t="s">
        <v>79</v>
      </c>
      <c r="X30" s="345"/>
      <c r="Y30" s="638"/>
      <c r="Z30" s="635"/>
      <c r="AA30" s="636">
        <v>58167.167508504077</v>
      </c>
      <c r="AB30" s="636">
        <v>59301.332402088716</v>
      </c>
      <c r="AC30" s="636">
        <v>62218.053306693371</v>
      </c>
      <c r="AD30" s="636">
        <v>65643.249734996381</v>
      </c>
      <c r="AE30" s="636">
        <v>63833.413322368237</v>
      </c>
      <c r="AF30" s="636">
        <v>67477.227735701614</v>
      </c>
      <c r="AG30" s="636">
        <v>69880.366957828868</v>
      </c>
      <c r="AH30" s="636">
        <v>66730.205120783328</v>
      </c>
      <c r="AI30" s="636">
        <v>66775.264262267563</v>
      </c>
      <c r="AJ30" s="636">
        <v>68588.834743351952</v>
      </c>
      <c r="AK30" s="636">
        <v>72226.24200626128</v>
      </c>
      <c r="AL30" s="636">
        <v>68553.135738847646</v>
      </c>
      <c r="AM30" s="636">
        <v>71334.893190037037</v>
      </c>
      <c r="AN30" s="636">
        <v>67914.862135508374</v>
      </c>
      <c r="AO30" s="636">
        <v>68006.409833997866</v>
      </c>
      <c r="AP30" s="636">
        <v>70395.478550084488</v>
      </c>
      <c r="AQ30" s="636">
        <v>66123.070259378132</v>
      </c>
      <c r="AR30" s="636">
        <v>65403.902026637894</v>
      </c>
      <c r="AS30" s="636">
        <v>61704.132512039876</v>
      </c>
      <c r="AT30" s="636">
        <v>61350.897200800668</v>
      </c>
      <c r="AU30" s="636">
        <v>64216.941912273163</v>
      </c>
      <c r="AV30" s="636">
        <v>62540.92856869613</v>
      </c>
      <c r="AW30" s="636">
        <v>62626.438217539071</v>
      </c>
      <c r="AX30" s="636">
        <v>60319.27447058422</v>
      </c>
      <c r="AY30" s="636">
        <v>58013.755532842835</v>
      </c>
      <c r="AZ30" s="636">
        <v>55391.50902658113</v>
      </c>
      <c r="BA30" s="637">
        <v>55711.740759276734</v>
      </c>
      <c r="BB30" s="636">
        <v>59259.947954539712</v>
      </c>
      <c r="BC30" s="581">
        <v>52156.305071909723</v>
      </c>
      <c r="BD30" s="129">
        <v>53360.723810031515</v>
      </c>
      <c r="BE30" s="129">
        <v>55807.020657113506</v>
      </c>
      <c r="BF30" s="211"/>
      <c r="BG30" s="196"/>
      <c r="BH30" s="873"/>
      <c r="BI30" s="53"/>
      <c r="BJ30" s="53"/>
      <c r="BK30" s="53"/>
      <c r="BL30" s="53"/>
    </row>
    <row r="31" spans="15:64">
      <c r="O31" s="41"/>
      <c r="P31" s="41"/>
      <c r="Q31" s="41"/>
      <c r="R31" s="41"/>
      <c r="S31" s="41"/>
      <c r="T31" s="41"/>
      <c r="U31" s="541"/>
      <c r="V31" s="695" t="s">
        <v>254</v>
      </c>
      <c r="W31" s="641"/>
      <c r="X31" s="641"/>
      <c r="Y31" s="642"/>
      <c r="Z31" s="649"/>
      <c r="AA31" s="650">
        <f t="shared" ref="AA31:BE31" si="33">AA32+AA33+AA35</f>
        <v>95971.723208293697</v>
      </c>
      <c r="AB31" s="650">
        <f t="shared" si="33"/>
        <v>97197.726046978249</v>
      </c>
      <c r="AC31" s="650">
        <f t="shared" si="33"/>
        <v>98682.641194415424</v>
      </c>
      <c r="AD31" s="650">
        <f t="shared" si="33"/>
        <v>96217.375741395197</v>
      </c>
      <c r="AE31" s="650">
        <f t="shared" si="33"/>
        <v>101275.91248846057</v>
      </c>
      <c r="AF31" s="650">
        <f t="shared" si="33"/>
        <v>102333.78321158918</v>
      </c>
      <c r="AG31" s="650">
        <f t="shared" si="33"/>
        <v>103522.10177505694</v>
      </c>
      <c r="AH31" s="650">
        <f t="shared" si="33"/>
        <v>102447.81524932505</v>
      </c>
      <c r="AI31" s="650">
        <f t="shared" si="33"/>
        <v>96077.657599645958</v>
      </c>
      <c r="AJ31" s="650">
        <f t="shared" si="33"/>
        <v>96361.225159380789</v>
      </c>
      <c r="AK31" s="650">
        <f t="shared" si="33"/>
        <v>98372.659184591525</v>
      </c>
      <c r="AL31" s="650">
        <f t="shared" si="33"/>
        <v>96255.381010719808</v>
      </c>
      <c r="AM31" s="650">
        <f t="shared" si="33"/>
        <v>93723.608973258903</v>
      </c>
      <c r="AN31" s="650">
        <f t="shared" si="33"/>
        <v>93616.592744740061</v>
      </c>
      <c r="AO31" s="650">
        <f t="shared" si="33"/>
        <v>92773.333507702715</v>
      </c>
      <c r="AP31" s="650">
        <f t="shared" si="33"/>
        <v>93102.047638563832</v>
      </c>
      <c r="AQ31" s="650">
        <f t="shared" si="33"/>
        <v>91829.446813128205</v>
      </c>
      <c r="AR31" s="650">
        <f t="shared" si="33"/>
        <v>91675.90985580995</v>
      </c>
      <c r="AS31" s="650">
        <f t="shared" si="33"/>
        <v>88042.864239979084</v>
      </c>
      <c r="AT31" s="650">
        <f t="shared" si="33"/>
        <v>78614.891722147484</v>
      </c>
      <c r="AU31" s="650">
        <f t="shared" si="33"/>
        <v>80248.506769385815</v>
      </c>
      <c r="AV31" s="650">
        <f t="shared" si="33"/>
        <v>79254.440626197684</v>
      </c>
      <c r="AW31" s="650">
        <f t="shared" si="33"/>
        <v>80990.004341837805</v>
      </c>
      <c r="AX31" s="650">
        <f t="shared" si="33"/>
        <v>82255.166243295069</v>
      </c>
      <c r="AY31" s="650">
        <f t="shared" si="33"/>
        <v>80822.070688035048</v>
      </c>
      <c r="AZ31" s="650">
        <f t="shared" si="33"/>
        <v>79694.690454617419</v>
      </c>
      <c r="BA31" s="650">
        <f t="shared" si="33"/>
        <v>79415.006675153199</v>
      </c>
      <c r="BB31" s="650">
        <f t="shared" si="33"/>
        <v>80229.899564047999</v>
      </c>
      <c r="BC31" s="775">
        <f t="shared" si="33"/>
        <v>80217.919112054442</v>
      </c>
      <c r="BD31" s="650">
        <f t="shared" si="33"/>
        <v>78851.015149402912</v>
      </c>
      <c r="BE31" s="650">
        <f t="shared" si="33"/>
        <v>76611.416502265871</v>
      </c>
      <c r="BF31" s="650"/>
      <c r="BG31" s="651"/>
      <c r="BH31" s="873"/>
      <c r="BI31" s="53"/>
      <c r="BJ31" s="53"/>
      <c r="BK31" s="53"/>
      <c r="BL31" s="53"/>
    </row>
    <row r="32" spans="15:64" ht="15" thickBot="1">
      <c r="O32" s="41"/>
      <c r="P32" s="41"/>
      <c r="Q32" s="41"/>
      <c r="R32" s="41"/>
      <c r="S32" s="41"/>
      <c r="T32" s="41"/>
      <c r="U32" s="543"/>
      <c r="V32" s="657"/>
      <c r="W32" s="654" t="s">
        <v>252</v>
      </c>
      <c r="X32" s="639"/>
      <c r="Y32" s="640"/>
      <c r="Z32" s="645"/>
      <c r="AA32" s="646">
        <v>65619.892050676368</v>
      </c>
      <c r="AB32" s="646">
        <v>66852.105620560891</v>
      </c>
      <c r="AC32" s="646">
        <v>66760.230390060911</v>
      </c>
      <c r="AD32" s="646">
        <v>65446.656589895771</v>
      </c>
      <c r="AE32" s="646">
        <v>67121.544829979874</v>
      </c>
      <c r="AF32" s="646">
        <v>67457.726638509499</v>
      </c>
      <c r="AG32" s="646">
        <v>68041.728604769974</v>
      </c>
      <c r="AH32" s="646">
        <v>65447.872466866131</v>
      </c>
      <c r="AI32" s="646">
        <v>59375.007925752405</v>
      </c>
      <c r="AJ32" s="646">
        <v>59694.334112925862</v>
      </c>
      <c r="AK32" s="646">
        <v>60213.856436884707</v>
      </c>
      <c r="AL32" s="646">
        <v>58885.842313326255</v>
      </c>
      <c r="AM32" s="646">
        <v>56263.541319362455</v>
      </c>
      <c r="AN32" s="646">
        <v>55430.505778252817</v>
      </c>
      <c r="AO32" s="646">
        <v>55398.394278224259</v>
      </c>
      <c r="AP32" s="646">
        <v>56476.435570577494</v>
      </c>
      <c r="AQ32" s="646">
        <v>56805.863508508155</v>
      </c>
      <c r="AR32" s="646">
        <v>55999.235549671204</v>
      </c>
      <c r="AS32" s="646">
        <v>51630.05160608513</v>
      </c>
      <c r="AT32" s="646">
        <v>46056.390246728952</v>
      </c>
      <c r="AU32" s="646">
        <v>47105.232815282128</v>
      </c>
      <c r="AV32" s="646">
        <v>46946.307722450489</v>
      </c>
      <c r="AW32" s="646">
        <v>46995.349238257324</v>
      </c>
      <c r="AX32" s="646">
        <v>48758.233130897075</v>
      </c>
      <c r="AY32" s="646">
        <v>48153.358291601558</v>
      </c>
      <c r="AZ32" s="646">
        <v>46772.355906534925</v>
      </c>
      <c r="BA32" s="647">
        <v>46359.048926974094</v>
      </c>
      <c r="BB32" s="646">
        <v>47001.746251522032</v>
      </c>
      <c r="BC32" s="647">
        <v>46297.994121641765</v>
      </c>
      <c r="BD32" s="646">
        <v>44969.941790652847</v>
      </c>
      <c r="BE32" s="646">
        <v>42711.003014043526</v>
      </c>
      <c r="BF32" s="646"/>
      <c r="BG32" s="648"/>
      <c r="BH32" s="873"/>
      <c r="BI32" s="53"/>
      <c r="BJ32" s="53"/>
      <c r="BK32" s="53"/>
      <c r="BL32" s="53"/>
    </row>
    <row r="33" spans="1:64">
      <c r="O33" s="41"/>
      <c r="P33" s="41"/>
      <c r="Q33" s="41"/>
      <c r="R33" s="41"/>
      <c r="S33" s="41"/>
      <c r="T33" s="41"/>
      <c r="U33" s="543"/>
      <c r="V33" s="652"/>
      <c r="W33" s="655" t="s">
        <v>80</v>
      </c>
      <c r="X33" s="325"/>
      <c r="Y33" s="326"/>
      <c r="Z33" s="347"/>
      <c r="AA33" s="582">
        <v>23626.01516419859</v>
      </c>
      <c r="AB33" s="582">
        <v>23824.55926586402</v>
      </c>
      <c r="AC33" s="582">
        <v>25658.881303305134</v>
      </c>
      <c r="AD33" s="582">
        <v>24717.107578169969</v>
      </c>
      <c r="AE33" s="582">
        <v>28309.739247596313</v>
      </c>
      <c r="AF33" s="582">
        <v>28836.470060019394</v>
      </c>
      <c r="AG33" s="582">
        <v>29318.298506169878</v>
      </c>
      <c r="AH33" s="582">
        <v>30878.028925264305</v>
      </c>
      <c r="AI33" s="582">
        <v>31028.884608439723</v>
      </c>
      <c r="AJ33" s="582">
        <v>30964.164298255742</v>
      </c>
      <c r="AK33" s="582">
        <v>32388.287414789324</v>
      </c>
      <c r="AL33" s="582">
        <v>32078.382940131341</v>
      </c>
      <c r="AM33" s="582">
        <v>32435.313368989169</v>
      </c>
      <c r="AN33" s="582">
        <v>33341.988970445229</v>
      </c>
      <c r="AO33" s="582">
        <v>32693.559726590865</v>
      </c>
      <c r="AP33" s="582">
        <v>32001.161543244853</v>
      </c>
      <c r="AQ33" s="582">
        <v>30464.79458379234</v>
      </c>
      <c r="AR33" s="582">
        <v>31112.710180404494</v>
      </c>
      <c r="AS33" s="582">
        <v>32274.853839164396</v>
      </c>
      <c r="AT33" s="582">
        <v>28770.723440152622</v>
      </c>
      <c r="AU33" s="582">
        <v>29464.852636719137</v>
      </c>
      <c r="AV33" s="582">
        <v>28747.384624503247</v>
      </c>
      <c r="AW33" s="582">
        <v>30421.156212347891</v>
      </c>
      <c r="AX33" s="582">
        <v>29911.484260446778</v>
      </c>
      <c r="AY33" s="582">
        <v>29186.706590101559</v>
      </c>
      <c r="AZ33" s="582">
        <v>29589.021699110177</v>
      </c>
      <c r="BA33" s="582">
        <v>29795.005910846361</v>
      </c>
      <c r="BB33" s="130">
        <v>30077.979125802951</v>
      </c>
      <c r="BC33" s="582">
        <v>30796.464037405345</v>
      </c>
      <c r="BD33" s="130">
        <v>30848.534458744689</v>
      </c>
      <c r="BE33" s="130">
        <v>30955.768072982682</v>
      </c>
      <c r="BF33" s="212"/>
      <c r="BG33" s="146"/>
      <c r="BH33" s="876"/>
      <c r="BI33" s="53"/>
      <c r="BJ33" s="53"/>
      <c r="BK33" s="53"/>
      <c r="BL33" s="53"/>
    </row>
    <row r="34" spans="1:64" ht="14.25" customHeight="1" thickBot="1">
      <c r="O34" s="41"/>
      <c r="P34" s="41"/>
      <c r="Q34" s="41"/>
      <c r="R34" s="41"/>
      <c r="S34" s="41"/>
      <c r="T34" s="41"/>
      <c r="U34" s="544"/>
      <c r="V34" s="653"/>
      <c r="W34" s="656"/>
      <c r="X34" s="643" t="s">
        <v>81</v>
      </c>
      <c r="Y34" s="644"/>
      <c r="Z34" s="152"/>
      <c r="AA34" s="604">
        <v>10675.178009767282</v>
      </c>
      <c r="AB34" s="604">
        <v>10849.559826090495</v>
      </c>
      <c r="AC34" s="604">
        <v>11623.314852033203</v>
      </c>
      <c r="AD34" s="604">
        <v>10912.822246068321</v>
      </c>
      <c r="AE34" s="604">
        <v>11986.661444715812</v>
      </c>
      <c r="AF34" s="604">
        <v>12263.591186269929</v>
      </c>
      <c r="AG34" s="604">
        <v>12341.262464353924</v>
      </c>
      <c r="AH34" s="604">
        <v>13314.057996226456</v>
      </c>
      <c r="AI34" s="604">
        <v>13515.225543404438</v>
      </c>
      <c r="AJ34" s="604">
        <v>13648.574364940978</v>
      </c>
      <c r="AK34" s="604">
        <v>14942.912807064458</v>
      </c>
      <c r="AL34" s="604">
        <v>15869.136621724168</v>
      </c>
      <c r="AM34" s="604">
        <v>16800.527657574563</v>
      </c>
      <c r="AN34" s="604">
        <v>17719.790366192443</v>
      </c>
      <c r="AO34" s="604">
        <v>17577.050797135416</v>
      </c>
      <c r="AP34" s="604">
        <v>17328.448501477465</v>
      </c>
      <c r="AQ34" s="604">
        <v>16559.759437306708</v>
      </c>
      <c r="AR34" s="604">
        <v>16963.950921481646</v>
      </c>
      <c r="AS34" s="604">
        <v>17127.217864018276</v>
      </c>
      <c r="AT34" s="604">
        <v>16060.09897259701</v>
      </c>
      <c r="AU34" s="604">
        <v>16451.61646822765</v>
      </c>
      <c r="AV34" s="604">
        <v>16492.582697768357</v>
      </c>
      <c r="AW34" s="604">
        <v>17584.798145921915</v>
      </c>
      <c r="AX34" s="604">
        <v>17114.340328939004</v>
      </c>
      <c r="AY34" s="604">
        <v>16849.831359386048</v>
      </c>
      <c r="AZ34" s="604">
        <v>17308.681401817495</v>
      </c>
      <c r="BA34" s="604">
        <v>18083.343646405192</v>
      </c>
      <c r="BB34" s="603">
        <v>18632.009345065213</v>
      </c>
      <c r="BC34" s="604">
        <v>18504.048062928188</v>
      </c>
      <c r="BD34" s="603">
        <v>18850.287772864926</v>
      </c>
      <c r="BE34" s="603">
        <v>18938.063488500913</v>
      </c>
      <c r="BF34" s="603"/>
      <c r="BG34" s="802"/>
      <c r="BH34" s="874"/>
    </row>
    <row r="35" spans="1:64" ht="19.5" customHeight="1" thickBot="1">
      <c r="O35" s="41"/>
      <c r="P35" s="41"/>
      <c r="Q35" s="41"/>
      <c r="R35" s="41"/>
      <c r="S35" s="41"/>
      <c r="T35" s="41"/>
      <c r="U35" s="543"/>
      <c r="V35" s="658"/>
      <c r="W35" s="753" t="s">
        <v>350</v>
      </c>
      <c r="X35" s="329"/>
      <c r="Y35" s="364"/>
      <c r="Z35" s="162"/>
      <c r="AA35" s="583">
        <v>6725.815993418737</v>
      </c>
      <c r="AB35" s="583">
        <v>6521.0611605533322</v>
      </c>
      <c r="AC35" s="583">
        <v>6263.5295010493746</v>
      </c>
      <c r="AD35" s="583">
        <v>6053.611573329461</v>
      </c>
      <c r="AE35" s="583">
        <v>5844.6284108843902</v>
      </c>
      <c r="AF35" s="583">
        <v>6039.5865130602906</v>
      </c>
      <c r="AG35" s="583">
        <v>6162.0746641170999</v>
      </c>
      <c r="AH35" s="583">
        <v>6121.9138571946114</v>
      </c>
      <c r="AI35" s="583">
        <v>5673.7650654538274</v>
      </c>
      <c r="AJ35" s="583">
        <v>5702.7267481991876</v>
      </c>
      <c r="AK35" s="583">
        <v>5770.5153329174891</v>
      </c>
      <c r="AL35" s="583">
        <v>5291.155757262215</v>
      </c>
      <c r="AM35" s="583">
        <v>5024.7542849072815</v>
      </c>
      <c r="AN35" s="583">
        <v>4844.0979960420082</v>
      </c>
      <c r="AO35" s="583">
        <v>4681.3795028875948</v>
      </c>
      <c r="AP35" s="583">
        <v>4624.4505247414763</v>
      </c>
      <c r="AQ35" s="583">
        <v>4558.7887208277107</v>
      </c>
      <c r="AR35" s="583">
        <v>4563.9641257342491</v>
      </c>
      <c r="AS35" s="583">
        <v>4137.9587947295595</v>
      </c>
      <c r="AT35" s="583">
        <v>3787.7780352659038</v>
      </c>
      <c r="AU35" s="583">
        <v>3678.4213173845437</v>
      </c>
      <c r="AV35" s="583">
        <v>3560.748279243961</v>
      </c>
      <c r="AW35" s="583">
        <v>3573.4988912325862</v>
      </c>
      <c r="AX35" s="583">
        <v>3585.4488519512215</v>
      </c>
      <c r="AY35" s="583">
        <v>3482.0058063319279</v>
      </c>
      <c r="AZ35" s="583">
        <v>3333.3128489723217</v>
      </c>
      <c r="BA35" s="583">
        <v>3260.9518373327478</v>
      </c>
      <c r="BB35" s="162">
        <v>3150.1741867230098</v>
      </c>
      <c r="BC35" s="583">
        <v>3123.4609530073294</v>
      </c>
      <c r="BD35" s="162">
        <v>3032.5389000053874</v>
      </c>
      <c r="BE35" s="162">
        <v>2944.6454152396582</v>
      </c>
      <c r="BF35" s="800"/>
      <c r="BG35" s="801"/>
      <c r="BH35" s="876"/>
    </row>
    <row r="36" spans="1:64" ht="15.75" thickTop="1" thickBot="1">
      <c r="O36" s="41"/>
      <c r="P36" s="41"/>
      <c r="Q36" s="41"/>
      <c r="R36" s="41"/>
      <c r="S36" s="41"/>
      <c r="T36" s="41"/>
      <c r="U36" s="542"/>
      <c r="V36" s="348" t="s">
        <v>82</v>
      </c>
      <c r="W36" s="349"/>
      <c r="X36" s="349"/>
      <c r="Y36" s="365"/>
      <c r="Z36" s="153"/>
      <c r="AA36" s="153">
        <f t="shared" ref="AA36:BE36" si="34">SUM(AA5,AA32,AA33,AA35)</f>
        <v>1163543.4033167935</v>
      </c>
      <c r="AB36" s="153">
        <f t="shared" si="34"/>
        <v>1175033.801004414</v>
      </c>
      <c r="AC36" s="153">
        <f t="shared" si="34"/>
        <v>1184504.7630996599</v>
      </c>
      <c r="AD36" s="153">
        <f t="shared" si="34"/>
        <v>1177219.001484416</v>
      </c>
      <c r="AE36" s="153">
        <f t="shared" si="34"/>
        <v>1232121.5147655034</v>
      </c>
      <c r="AF36" s="153">
        <f t="shared" si="34"/>
        <v>1244375.8442817144</v>
      </c>
      <c r="AG36" s="153">
        <f t="shared" si="34"/>
        <v>1256316.7093227888</v>
      </c>
      <c r="AH36" s="153">
        <f t="shared" si="34"/>
        <v>1249404.8209720424</v>
      </c>
      <c r="AI36" s="153">
        <f t="shared" si="34"/>
        <v>1209226.1996949506</v>
      </c>
      <c r="AJ36" s="153">
        <f t="shared" si="34"/>
        <v>1245839.9086532542</v>
      </c>
      <c r="AK36" s="153">
        <f t="shared" si="34"/>
        <v>1268672.8201695089</v>
      </c>
      <c r="AL36" s="153">
        <f t="shared" si="34"/>
        <v>1253615.5218463654</v>
      </c>
      <c r="AM36" s="153">
        <f t="shared" si="34"/>
        <v>1282714.4143922559</v>
      </c>
      <c r="AN36" s="153">
        <f t="shared" si="34"/>
        <v>1290914.8061419609</v>
      </c>
      <c r="AO36" s="153">
        <f t="shared" si="34"/>
        <v>1286215.7445368986</v>
      </c>
      <c r="AP36" s="153">
        <f t="shared" si="34"/>
        <v>1293623.1200367555</v>
      </c>
      <c r="AQ36" s="153">
        <f t="shared" si="34"/>
        <v>1270547.1283932151</v>
      </c>
      <c r="AR36" s="153">
        <f t="shared" si="34"/>
        <v>1306165.2257181797</v>
      </c>
      <c r="AS36" s="153">
        <f t="shared" si="34"/>
        <v>1235064.0522610068</v>
      </c>
      <c r="AT36" s="153">
        <f t="shared" si="34"/>
        <v>1165746.4567108657</v>
      </c>
      <c r="AU36" s="153">
        <f t="shared" si="34"/>
        <v>1217278.1655317084</v>
      </c>
      <c r="AV36" s="153">
        <f t="shared" si="34"/>
        <v>1267239.5181501836</v>
      </c>
      <c r="AW36" s="153">
        <f t="shared" si="34"/>
        <v>1308305.4499834802</v>
      </c>
      <c r="AX36" s="153">
        <f t="shared" si="34"/>
        <v>1317645.2880033953</v>
      </c>
      <c r="AY36" s="153">
        <f t="shared" si="34"/>
        <v>1265958.1904357336</v>
      </c>
      <c r="AZ36" s="153">
        <f t="shared" si="34"/>
        <v>1225607.3013191568</v>
      </c>
      <c r="BA36" s="584">
        <f t="shared" si="34"/>
        <v>1205887.8968221257</v>
      </c>
      <c r="BB36" s="153">
        <f t="shared" si="34"/>
        <v>1190299.7188029159</v>
      </c>
      <c r="BC36" s="584">
        <f t="shared" si="34"/>
        <v>1145548.4565097066</v>
      </c>
      <c r="BD36" s="153">
        <f t="shared" si="34"/>
        <v>1107779.6475931264</v>
      </c>
      <c r="BE36" s="153">
        <f t="shared" si="34"/>
        <v>1044047.5443591322</v>
      </c>
      <c r="BF36" s="213"/>
      <c r="BG36" s="197"/>
      <c r="BH36" s="873"/>
    </row>
    <row r="37" spans="1:64">
      <c r="U37" s="155"/>
      <c r="V37" s="108"/>
      <c r="W37" s="108"/>
      <c r="X37" s="108"/>
      <c r="Y37" s="108"/>
      <c r="Z37" s="297"/>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4"/>
    </row>
    <row r="38" spans="1:64">
      <c r="U38" s="155"/>
      <c r="V38" s="108"/>
      <c r="W38" s="108"/>
      <c r="X38" s="108"/>
      <c r="Y38" s="108"/>
      <c r="Z38" s="297"/>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4"/>
    </row>
    <row r="39" spans="1:64">
      <c r="U39" s="155"/>
      <c r="V39" s="108"/>
      <c r="W39" s="108"/>
      <c r="X39" s="108"/>
      <c r="Y39" s="108"/>
      <c r="Z39" s="297"/>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4"/>
    </row>
    <row r="40" spans="1:64" ht="18.75">
      <c r="U40" s="180"/>
      <c r="V40" s="41"/>
      <c r="Y40" s="1" t="s">
        <v>104</v>
      </c>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row>
    <row r="41" spans="1:64">
      <c r="A41" s="108"/>
      <c r="B41" s="41"/>
      <c r="C41" s="41"/>
      <c r="D41" s="41"/>
      <c r="E41" s="41"/>
      <c r="F41" s="41"/>
      <c r="G41" s="41"/>
      <c r="H41" s="41"/>
      <c r="I41" s="41"/>
      <c r="J41" s="41"/>
      <c r="K41" s="41"/>
      <c r="L41" s="41"/>
      <c r="M41" s="41"/>
      <c r="N41" s="41"/>
      <c r="O41" s="41"/>
      <c r="P41" s="41"/>
      <c r="Q41" s="41"/>
      <c r="R41" s="41"/>
      <c r="S41" s="41"/>
      <c r="T41" s="41"/>
      <c r="U41" s="557"/>
      <c r="V41" s="41"/>
      <c r="Y41" s="351"/>
      <c r="Z41" s="351"/>
      <c r="AA41" s="10">
        <v>1990</v>
      </c>
      <c r="AB41" s="10">
        <f t="shared" ref="AB41:BE41" si="35">AA41+1</f>
        <v>1991</v>
      </c>
      <c r="AC41" s="10">
        <f t="shared" si="35"/>
        <v>1992</v>
      </c>
      <c r="AD41" s="10">
        <f t="shared" si="35"/>
        <v>1993</v>
      </c>
      <c r="AE41" s="10">
        <f t="shared" si="35"/>
        <v>1994</v>
      </c>
      <c r="AF41" s="10">
        <f t="shared" si="35"/>
        <v>1995</v>
      </c>
      <c r="AG41" s="10">
        <f t="shared" si="35"/>
        <v>1996</v>
      </c>
      <c r="AH41" s="10">
        <f t="shared" si="35"/>
        <v>1997</v>
      </c>
      <c r="AI41" s="10">
        <f t="shared" si="35"/>
        <v>1998</v>
      </c>
      <c r="AJ41" s="10">
        <f t="shared" si="35"/>
        <v>1999</v>
      </c>
      <c r="AK41" s="10">
        <f t="shared" si="35"/>
        <v>2000</v>
      </c>
      <c r="AL41" s="10">
        <f t="shared" si="35"/>
        <v>2001</v>
      </c>
      <c r="AM41" s="10">
        <f t="shared" si="35"/>
        <v>2002</v>
      </c>
      <c r="AN41" s="10">
        <f t="shared" si="35"/>
        <v>2003</v>
      </c>
      <c r="AO41" s="10">
        <f t="shared" si="35"/>
        <v>2004</v>
      </c>
      <c r="AP41" s="10">
        <f t="shared" si="35"/>
        <v>2005</v>
      </c>
      <c r="AQ41" s="10">
        <f t="shared" si="35"/>
        <v>2006</v>
      </c>
      <c r="AR41" s="10">
        <f t="shared" si="35"/>
        <v>2007</v>
      </c>
      <c r="AS41" s="10">
        <f t="shared" si="35"/>
        <v>2008</v>
      </c>
      <c r="AT41" s="10">
        <f t="shared" si="35"/>
        <v>2009</v>
      </c>
      <c r="AU41" s="10">
        <f t="shared" si="35"/>
        <v>2010</v>
      </c>
      <c r="AV41" s="10">
        <f t="shared" si="35"/>
        <v>2011</v>
      </c>
      <c r="AW41" s="10">
        <f t="shared" si="35"/>
        <v>2012</v>
      </c>
      <c r="AX41" s="10">
        <f t="shared" si="35"/>
        <v>2013</v>
      </c>
      <c r="AY41" s="10">
        <f t="shared" si="35"/>
        <v>2014</v>
      </c>
      <c r="AZ41" s="10">
        <f t="shared" si="35"/>
        <v>2015</v>
      </c>
      <c r="BA41" s="10">
        <f t="shared" si="35"/>
        <v>2016</v>
      </c>
      <c r="BB41" s="10">
        <f t="shared" si="35"/>
        <v>2017</v>
      </c>
      <c r="BC41" s="10">
        <f t="shared" si="35"/>
        <v>2018</v>
      </c>
      <c r="BD41" s="10">
        <f t="shared" si="35"/>
        <v>2019</v>
      </c>
      <c r="BE41" s="10">
        <f t="shared" si="35"/>
        <v>2020</v>
      </c>
      <c r="BF41" s="10" t="s">
        <v>18</v>
      </c>
      <c r="BG41" s="10" t="s">
        <v>1</v>
      </c>
      <c r="BH41" s="614"/>
    </row>
    <row r="42" spans="1:64">
      <c r="A42" s="108"/>
      <c r="B42" s="41"/>
      <c r="C42" s="41"/>
      <c r="D42" s="41"/>
      <c r="E42" s="41"/>
      <c r="F42" s="41"/>
      <c r="G42" s="41"/>
      <c r="H42" s="41"/>
      <c r="I42" s="41"/>
      <c r="J42" s="41"/>
      <c r="K42" s="41"/>
      <c r="L42" s="41"/>
      <c r="M42" s="41"/>
      <c r="N42" s="41"/>
      <c r="O42" s="41"/>
      <c r="P42" s="41"/>
      <c r="Q42" s="41"/>
      <c r="R42" s="41"/>
      <c r="S42" s="41"/>
      <c r="T42" s="41"/>
      <c r="U42" s="180"/>
      <c r="V42" s="41"/>
      <c r="Y42" s="291" t="s">
        <v>83</v>
      </c>
      <c r="Z42" s="291"/>
      <c r="AA42" s="11">
        <f t="shared" ref="AA42:BE42" si="36">AA7/10^3</f>
        <v>348.41179447028634</v>
      </c>
      <c r="AB42" s="11">
        <f t="shared" si="36"/>
        <v>349.74258710949579</v>
      </c>
      <c r="AC42" s="11">
        <f t="shared" si="36"/>
        <v>355.12614215324686</v>
      </c>
      <c r="AD42" s="11">
        <f t="shared" si="36"/>
        <v>338.72492179417719</v>
      </c>
      <c r="AE42" s="11">
        <f t="shared" si="36"/>
        <v>372.71652054267736</v>
      </c>
      <c r="AF42" s="11">
        <f t="shared" si="36"/>
        <v>360.59531972801585</v>
      </c>
      <c r="AG42" s="11">
        <f t="shared" si="36"/>
        <v>362.4691212051091</v>
      </c>
      <c r="AH42" s="11">
        <f t="shared" si="36"/>
        <v>357.64184247294844</v>
      </c>
      <c r="AI42" s="11">
        <f t="shared" si="36"/>
        <v>344.51684317773794</v>
      </c>
      <c r="AJ42" s="11">
        <f t="shared" si="36"/>
        <v>366.22601919401677</v>
      </c>
      <c r="AK42" s="11">
        <f t="shared" si="36"/>
        <v>374.92024083416112</v>
      </c>
      <c r="AL42" s="11">
        <f t="shared" si="36"/>
        <v>365.84175823433213</v>
      </c>
      <c r="AM42" s="11">
        <f t="shared" si="36"/>
        <v>391.42328482875729</v>
      </c>
      <c r="AN42" s="11">
        <f t="shared" si="36"/>
        <v>407.74666526328861</v>
      </c>
      <c r="AO42" s="11">
        <f t="shared" si="36"/>
        <v>403.77988285122586</v>
      </c>
      <c r="AP42" s="11">
        <f t="shared" si="36"/>
        <v>423.92684168544571</v>
      </c>
      <c r="AQ42" s="11">
        <f t="shared" si="36"/>
        <v>414.87062379360515</v>
      </c>
      <c r="AR42" s="11">
        <f t="shared" si="36"/>
        <v>467.18903156868345</v>
      </c>
      <c r="AS42" s="11">
        <f t="shared" si="36"/>
        <v>436.55731213543805</v>
      </c>
      <c r="AT42" s="11">
        <f t="shared" si="36"/>
        <v>397.6822033693656</v>
      </c>
      <c r="AU42" s="11">
        <f t="shared" si="36"/>
        <v>422.04719202207656</v>
      </c>
      <c r="AV42" s="11">
        <f t="shared" si="36"/>
        <v>479.36174286509265</v>
      </c>
      <c r="AW42" s="11">
        <f t="shared" si="36"/>
        <v>524.9068807143135</v>
      </c>
      <c r="AX42" s="11">
        <f t="shared" si="36"/>
        <v>526.33926714466304</v>
      </c>
      <c r="AY42" s="11">
        <f t="shared" si="36"/>
        <v>498.45934487487892</v>
      </c>
      <c r="AZ42" s="11">
        <f t="shared" si="36"/>
        <v>473.53365908637051</v>
      </c>
      <c r="BA42" s="11">
        <f t="shared" si="36"/>
        <v>506.30896837209207</v>
      </c>
      <c r="BB42" s="11">
        <f t="shared" si="36"/>
        <v>492.64828535308766</v>
      </c>
      <c r="BC42" s="11">
        <f t="shared" si="36"/>
        <v>455.09856240962631</v>
      </c>
      <c r="BD42" s="11">
        <f t="shared" si="36"/>
        <v>434.44640695863751</v>
      </c>
      <c r="BE42" s="11">
        <f t="shared" si="36"/>
        <v>422.2586348952056</v>
      </c>
      <c r="BF42" s="11"/>
      <c r="BG42" s="11"/>
      <c r="BH42" s="180"/>
    </row>
    <row r="43" spans="1:64">
      <c r="A43" s="108"/>
      <c r="B43" s="41"/>
      <c r="C43" s="41"/>
      <c r="D43" s="41"/>
      <c r="E43" s="41"/>
      <c r="F43" s="41"/>
      <c r="G43" s="41"/>
      <c r="H43" s="41"/>
      <c r="I43" s="41"/>
      <c r="J43" s="41"/>
      <c r="K43" s="41"/>
      <c r="L43" s="41"/>
      <c r="M43" s="41"/>
      <c r="N43" s="41"/>
      <c r="O43" s="41"/>
      <c r="P43" s="41"/>
      <c r="Q43" s="41"/>
      <c r="R43" s="41"/>
      <c r="S43" s="41"/>
      <c r="T43" s="41"/>
      <c r="U43" s="180"/>
      <c r="V43" s="41"/>
      <c r="Y43" s="291" t="s">
        <v>84</v>
      </c>
      <c r="Z43" s="291"/>
      <c r="AA43" s="11">
        <f t="shared" ref="AA43:BE43" si="37">AA14/10^3</f>
        <v>378.21576093387245</v>
      </c>
      <c r="AB43" s="11">
        <f t="shared" si="37"/>
        <v>375.69199955051715</v>
      </c>
      <c r="AC43" s="11">
        <f t="shared" si="37"/>
        <v>370.18773379008047</v>
      </c>
      <c r="AD43" s="11">
        <f t="shared" si="37"/>
        <v>372.0671330010062</v>
      </c>
      <c r="AE43" s="11">
        <f t="shared" si="37"/>
        <v>378.846828493602</v>
      </c>
      <c r="AF43" s="11">
        <f t="shared" si="37"/>
        <v>385.93573827143189</v>
      </c>
      <c r="AG43" s="11">
        <f t="shared" si="37"/>
        <v>390.67475045485452</v>
      </c>
      <c r="AH43" s="11">
        <f t="shared" si="37"/>
        <v>386.44131773778827</v>
      </c>
      <c r="AI43" s="11">
        <f t="shared" si="37"/>
        <v>362.72012412357816</v>
      </c>
      <c r="AJ43" s="11">
        <f t="shared" si="37"/>
        <v>367.35108056902857</v>
      </c>
      <c r="AK43" s="11">
        <f t="shared" si="37"/>
        <v>377.37397413208822</v>
      </c>
      <c r="AL43" s="11">
        <f t="shared" si="37"/>
        <v>371.32400650225378</v>
      </c>
      <c r="AM43" s="11">
        <f t="shared" si="37"/>
        <v>376.64737828908846</v>
      </c>
      <c r="AN43" s="11">
        <f t="shared" si="37"/>
        <v>376.29457501785566</v>
      </c>
      <c r="AO43" s="11">
        <f t="shared" si="37"/>
        <v>377.07710589699479</v>
      </c>
      <c r="AP43" s="11">
        <f t="shared" si="37"/>
        <v>366.30751768990825</v>
      </c>
      <c r="AQ43" s="11">
        <f t="shared" si="37"/>
        <v>362.84674030982222</v>
      </c>
      <c r="AR43" s="11">
        <f t="shared" si="37"/>
        <v>359.22253742793242</v>
      </c>
      <c r="AS43" s="11">
        <f t="shared" si="37"/>
        <v>328.52856916608664</v>
      </c>
      <c r="AT43" s="11">
        <f t="shared" si="37"/>
        <v>314.72626473875948</v>
      </c>
      <c r="AU43" s="11">
        <f t="shared" si="37"/>
        <v>329.14823886744938</v>
      </c>
      <c r="AV43" s="11">
        <f t="shared" si="37"/>
        <v>326.7347956748651</v>
      </c>
      <c r="AW43" s="11">
        <f t="shared" si="37"/>
        <v>324.75804949819019</v>
      </c>
      <c r="AX43" s="11">
        <f t="shared" si="37"/>
        <v>329.60614653125202</v>
      </c>
      <c r="AY43" s="11">
        <f t="shared" si="37"/>
        <v>320.06393615626382</v>
      </c>
      <c r="AZ43" s="11">
        <f t="shared" si="37"/>
        <v>311.40892859134965</v>
      </c>
      <c r="BA43" s="11">
        <f t="shared" si="37"/>
        <v>297.32012690706955</v>
      </c>
      <c r="BB43" s="11">
        <f t="shared" si="37"/>
        <v>292.70440947312045</v>
      </c>
      <c r="BC43" s="11">
        <f t="shared" si="37"/>
        <v>287.0385023358773</v>
      </c>
      <c r="BD43" s="11">
        <f t="shared" si="37"/>
        <v>279.027689920532</v>
      </c>
      <c r="BE43" s="11">
        <f t="shared" si="37"/>
        <v>251.59829949168545</v>
      </c>
      <c r="BF43" s="23"/>
      <c r="BG43" s="23"/>
      <c r="BH43" s="631"/>
      <c r="BI43" s="53"/>
      <c r="BJ43" s="53"/>
      <c r="BK43" s="53"/>
      <c r="BL43" s="53"/>
    </row>
    <row r="44" spans="1:64">
      <c r="A44" s="108"/>
      <c r="B44" s="41"/>
      <c r="C44" s="41"/>
      <c r="D44" s="41"/>
      <c r="E44" s="41"/>
      <c r="F44" s="41"/>
      <c r="G44" s="41"/>
      <c r="H44" s="41"/>
      <c r="I44" s="41"/>
      <c r="J44" s="41"/>
      <c r="K44" s="41"/>
      <c r="L44" s="41"/>
      <c r="M44" s="41"/>
      <c r="N44" s="41"/>
      <c r="O44" s="41"/>
      <c r="P44" s="41"/>
      <c r="Q44" s="41"/>
      <c r="R44" s="41"/>
      <c r="S44" s="41"/>
      <c r="T44" s="41"/>
      <c r="U44" s="180"/>
      <c r="V44" s="41"/>
      <c r="Y44" s="291" t="s">
        <v>85</v>
      </c>
      <c r="Z44" s="291"/>
      <c r="AA44" s="11">
        <f t="shared" ref="AA44:BE44" si="38">AA27/10^3</f>
        <v>201.75075122950022</v>
      </c>
      <c r="AB44" s="11">
        <f t="shared" si="38"/>
        <v>213.51771428380647</v>
      </c>
      <c r="AC44" s="11">
        <f t="shared" si="38"/>
        <v>220.07255047809497</v>
      </c>
      <c r="AD44" s="11">
        <f t="shared" si="38"/>
        <v>223.84734779942889</v>
      </c>
      <c r="AE44" s="11">
        <f t="shared" si="38"/>
        <v>233.06813668133549</v>
      </c>
      <c r="AF44" s="11">
        <f t="shared" si="38"/>
        <v>242.39401897470776</v>
      </c>
      <c r="AG44" s="11">
        <f t="shared" si="38"/>
        <v>249.10497197450201</v>
      </c>
      <c r="AH44" s="11">
        <f t="shared" si="38"/>
        <v>250.79147647310356</v>
      </c>
      <c r="AI44" s="11">
        <f t="shared" si="38"/>
        <v>248.89516616030875</v>
      </c>
      <c r="AJ44" s="11">
        <f t="shared" si="38"/>
        <v>252.99392199342316</v>
      </c>
      <c r="AK44" s="11">
        <f t="shared" si="38"/>
        <v>252.57234663611644</v>
      </c>
      <c r="AL44" s="11">
        <f t="shared" si="38"/>
        <v>256.71357182647694</v>
      </c>
      <c r="AM44" s="11">
        <f t="shared" si="38"/>
        <v>253.07547839250034</v>
      </c>
      <c r="AN44" s="11">
        <f t="shared" si="38"/>
        <v>249.07213560618075</v>
      </c>
      <c r="AO44" s="11">
        <f t="shared" si="38"/>
        <v>243.13466039097506</v>
      </c>
      <c r="AP44" s="11">
        <f t="shared" si="38"/>
        <v>237.61098837208439</v>
      </c>
      <c r="AQ44" s="11">
        <f t="shared" si="38"/>
        <v>234.90081465119985</v>
      </c>
      <c r="AR44" s="11">
        <f t="shared" si="38"/>
        <v>232.12346635207331</v>
      </c>
      <c r="AS44" s="11">
        <f t="shared" si="38"/>
        <v>224.48231637104553</v>
      </c>
      <c r="AT44" s="11">
        <f t="shared" si="38"/>
        <v>221.19548797517453</v>
      </c>
      <c r="AU44" s="11">
        <f t="shared" si="38"/>
        <v>221.62963127802303</v>
      </c>
      <c r="AV44" s="11">
        <f t="shared" si="38"/>
        <v>216.84274845979689</v>
      </c>
      <c r="AW44" s="11">
        <f t="shared" si="38"/>
        <v>217.73668527544999</v>
      </c>
      <c r="AX44" s="11">
        <f t="shared" si="38"/>
        <v>214.84790412393068</v>
      </c>
      <c r="AY44" s="11">
        <f t="shared" si="38"/>
        <v>209.89854471803841</v>
      </c>
      <c r="AZ44" s="11">
        <f t="shared" si="38"/>
        <v>208.61467229925631</v>
      </c>
      <c r="BA44" s="11">
        <f t="shared" si="38"/>
        <v>206.74966071475271</v>
      </c>
      <c r="BB44" s="11">
        <f t="shared" si="38"/>
        <v>204.96725929681008</v>
      </c>
      <c r="BC44" s="11">
        <f t="shared" si="38"/>
        <v>202.79519474988419</v>
      </c>
      <c r="BD44" s="11">
        <f t="shared" si="38"/>
        <v>198.4178962036676</v>
      </c>
      <c r="BE44" s="11">
        <f t="shared" si="38"/>
        <v>177.44756092724154</v>
      </c>
      <c r="BF44" s="23"/>
      <c r="BG44" s="23"/>
      <c r="BH44" s="631"/>
    </row>
    <row r="45" spans="1:64">
      <c r="A45" s="108"/>
      <c r="B45" s="41"/>
      <c r="C45" s="41"/>
      <c r="D45" s="41"/>
      <c r="E45" s="41"/>
      <c r="F45" s="41"/>
      <c r="G45" s="41"/>
      <c r="H45" s="41"/>
      <c r="I45" s="41"/>
      <c r="J45" s="41"/>
      <c r="K45" s="41"/>
      <c r="L45" s="41"/>
      <c r="M45" s="41"/>
      <c r="N45" s="41"/>
      <c r="O45" s="41"/>
      <c r="P45" s="41"/>
      <c r="Q45" s="41"/>
      <c r="R45" s="41"/>
      <c r="S45" s="41"/>
      <c r="T45" s="41"/>
      <c r="U45" s="180"/>
      <c r="V45" s="41"/>
      <c r="Y45" s="291" t="s">
        <v>86</v>
      </c>
      <c r="Z45" s="36"/>
      <c r="AA45" s="3">
        <f t="shared" ref="AA45:BE45" si="39">(AA26)/10^3</f>
        <v>81.026205966336803</v>
      </c>
      <c r="AB45" s="3">
        <f t="shared" si="39"/>
        <v>79.582441611527727</v>
      </c>
      <c r="AC45" s="3">
        <f t="shared" si="39"/>
        <v>78.217642177128994</v>
      </c>
      <c r="AD45" s="3">
        <f t="shared" si="39"/>
        <v>80.718973413412073</v>
      </c>
      <c r="AE45" s="3">
        <f t="shared" si="39"/>
        <v>82.380703237059763</v>
      </c>
      <c r="AF45" s="3">
        <f t="shared" si="39"/>
        <v>85.639756360268237</v>
      </c>
      <c r="AG45" s="3">
        <f t="shared" si="39"/>
        <v>80.66539695543733</v>
      </c>
      <c r="AH45" s="3">
        <f t="shared" si="39"/>
        <v>85.352163918093922</v>
      </c>
      <c r="AI45" s="3">
        <f t="shared" si="39"/>
        <v>90.24114437141246</v>
      </c>
      <c r="AJ45" s="3">
        <f t="shared" si="39"/>
        <v>94.318826994052941</v>
      </c>
      <c r="AK45" s="3">
        <f t="shared" si="39"/>
        <v>93.207357376290133</v>
      </c>
      <c r="AL45" s="3">
        <f t="shared" si="39"/>
        <v>94.927668533735456</v>
      </c>
      <c r="AM45" s="3">
        <f t="shared" si="39"/>
        <v>96.509770718613936</v>
      </c>
      <c r="AN45" s="3">
        <f t="shared" si="39"/>
        <v>96.269975374387315</v>
      </c>
      <c r="AO45" s="11">
        <f t="shared" si="39"/>
        <v>101.44435205600195</v>
      </c>
      <c r="AP45" s="11">
        <f t="shared" si="39"/>
        <v>102.28024610066886</v>
      </c>
      <c r="AQ45" s="11">
        <f t="shared" si="39"/>
        <v>99.976432566081598</v>
      </c>
      <c r="AR45" s="3">
        <f t="shared" si="39"/>
        <v>90.550378487042536</v>
      </c>
      <c r="AS45" s="3">
        <f t="shared" si="39"/>
        <v>95.748857836417628</v>
      </c>
      <c r="AT45" s="3">
        <f t="shared" si="39"/>
        <v>92.176711704618114</v>
      </c>
      <c r="AU45" s="11">
        <f t="shared" si="39"/>
        <v>99.987654682500292</v>
      </c>
      <c r="AV45" s="11">
        <f t="shared" si="39"/>
        <v>102.50486195553498</v>
      </c>
      <c r="AW45" s="3">
        <f t="shared" si="39"/>
        <v>97.287391936149689</v>
      </c>
      <c r="AX45" s="11">
        <f t="shared" si="39"/>
        <v>104.27752948967019</v>
      </c>
      <c r="AY45" s="3">
        <f t="shared" si="39"/>
        <v>98.700538465674484</v>
      </c>
      <c r="AZ45" s="3">
        <f t="shared" si="39"/>
        <v>96.963841860981489</v>
      </c>
      <c r="BA45" s="3">
        <f t="shared" si="39"/>
        <v>60.382393393781214</v>
      </c>
      <c r="BB45" s="3">
        <f t="shared" si="39"/>
        <v>60.48991716130994</v>
      </c>
      <c r="BC45" s="3">
        <f t="shared" si="39"/>
        <v>68.241972830354641</v>
      </c>
      <c r="BD45" s="3">
        <f t="shared" si="39"/>
        <v>63.675915550854832</v>
      </c>
      <c r="BE45" s="3">
        <f t="shared" si="39"/>
        <v>60.324611885620172</v>
      </c>
      <c r="BF45" s="23"/>
      <c r="BG45" s="23"/>
      <c r="BH45" s="631"/>
    </row>
    <row r="46" spans="1:64">
      <c r="A46" s="108"/>
      <c r="B46" s="41"/>
      <c r="C46" s="41"/>
      <c r="D46" s="41"/>
      <c r="E46" s="41"/>
      <c r="F46" s="41"/>
      <c r="G46" s="41"/>
      <c r="H46" s="41"/>
      <c r="I46" s="41"/>
      <c r="J46" s="41"/>
      <c r="K46" s="41"/>
      <c r="L46" s="41"/>
      <c r="M46" s="41"/>
      <c r="N46" s="41"/>
      <c r="O46" s="41"/>
      <c r="P46" s="41"/>
      <c r="Q46" s="41"/>
      <c r="R46" s="41"/>
      <c r="S46" s="41"/>
      <c r="T46" s="41"/>
      <c r="U46" s="180"/>
      <c r="V46" s="41"/>
      <c r="Y46" s="291" t="s">
        <v>87</v>
      </c>
      <c r="Z46" s="291"/>
      <c r="AA46" s="3">
        <f t="shared" ref="AA46:BE46" si="40">AA30/10^3</f>
        <v>58.167167508504079</v>
      </c>
      <c r="AB46" s="3">
        <f t="shared" si="40"/>
        <v>59.301332402088718</v>
      </c>
      <c r="AC46" s="3">
        <f t="shared" si="40"/>
        <v>62.218053306693371</v>
      </c>
      <c r="AD46" s="3">
        <f t="shared" si="40"/>
        <v>65.643249734996388</v>
      </c>
      <c r="AE46" s="3">
        <f t="shared" si="40"/>
        <v>63.833413322368237</v>
      </c>
      <c r="AF46" s="3">
        <f t="shared" si="40"/>
        <v>67.477227735701618</v>
      </c>
      <c r="AG46" s="3">
        <f t="shared" si="40"/>
        <v>69.880366957828869</v>
      </c>
      <c r="AH46" s="3">
        <f t="shared" si="40"/>
        <v>66.730205120783324</v>
      </c>
      <c r="AI46" s="3">
        <f t="shared" si="40"/>
        <v>66.775264262267569</v>
      </c>
      <c r="AJ46" s="3">
        <f t="shared" si="40"/>
        <v>68.588834743351953</v>
      </c>
      <c r="AK46" s="3">
        <f t="shared" si="40"/>
        <v>72.226242006261273</v>
      </c>
      <c r="AL46" s="3">
        <f t="shared" si="40"/>
        <v>68.553135738847644</v>
      </c>
      <c r="AM46" s="3">
        <f t="shared" si="40"/>
        <v>71.334893190037036</v>
      </c>
      <c r="AN46" s="3">
        <f t="shared" si="40"/>
        <v>67.914862135508372</v>
      </c>
      <c r="AO46" s="3">
        <f t="shared" si="40"/>
        <v>68.006409833997864</v>
      </c>
      <c r="AP46" s="3">
        <f t="shared" si="40"/>
        <v>70.395478550084491</v>
      </c>
      <c r="AQ46" s="3">
        <f t="shared" si="40"/>
        <v>66.123070259378125</v>
      </c>
      <c r="AR46" s="3">
        <f t="shared" si="40"/>
        <v>65.403902026637894</v>
      </c>
      <c r="AS46" s="3">
        <f t="shared" si="40"/>
        <v>61.704132512039877</v>
      </c>
      <c r="AT46" s="3">
        <f t="shared" si="40"/>
        <v>61.350897200800667</v>
      </c>
      <c r="AU46" s="3">
        <f t="shared" si="40"/>
        <v>64.216941912273157</v>
      </c>
      <c r="AV46" s="3">
        <f t="shared" si="40"/>
        <v>62.540928568696131</v>
      </c>
      <c r="AW46" s="3">
        <f t="shared" si="40"/>
        <v>62.626438217539068</v>
      </c>
      <c r="AX46" s="3">
        <f t="shared" si="40"/>
        <v>60.319274470584219</v>
      </c>
      <c r="AY46" s="3">
        <f t="shared" si="40"/>
        <v>58.013755532842836</v>
      </c>
      <c r="AZ46" s="3">
        <f t="shared" si="40"/>
        <v>55.391509026581133</v>
      </c>
      <c r="BA46" s="3">
        <f t="shared" si="40"/>
        <v>55.711740759276736</v>
      </c>
      <c r="BB46" s="3">
        <f t="shared" si="40"/>
        <v>59.259947954539712</v>
      </c>
      <c r="BC46" s="3">
        <f t="shared" si="40"/>
        <v>52.156305071909721</v>
      </c>
      <c r="BD46" s="3">
        <f t="shared" si="40"/>
        <v>53.360723810031516</v>
      </c>
      <c r="BE46" s="3">
        <f t="shared" si="40"/>
        <v>55.807020657113505</v>
      </c>
      <c r="BF46" s="11"/>
      <c r="BG46" s="11"/>
      <c r="BH46" s="631"/>
    </row>
    <row r="47" spans="1:64">
      <c r="A47" s="108"/>
      <c r="B47" s="41"/>
      <c r="C47" s="41"/>
      <c r="D47" s="41"/>
      <c r="E47" s="41"/>
      <c r="F47" s="41"/>
      <c r="G47" s="41"/>
      <c r="H47" s="41"/>
      <c r="I47" s="41"/>
      <c r="J47" s="41"/>
      <c r="K47" s="41"/>
      <c r="L47" s="41"/>
      <c r="M47" s="41"/>
      <c r="N47" s="41"/>
      <c r="O47" s="41"/>
      <c r="P47" s="41"/>
      <c r="Q47" s="41"/>
      <c r="R47" s="41"/>
      <c r="S47" s="41"/>
      <c r="T47" s="41"/>
      <c r="U47" s="180"/>
      <c r="V47" s="41"/>
      <c r="Y47" s="602" t="s">
        <v>252</v>
      </c>
      <c r="Z47" s="291"/>
      <c r="AA47" s="3">
        <f t="shared" ref="AA47:BE47" si="41">AA32/10^3</f>
        <v>65.61989205067637</v>
      </c>
      <c r="AB47" s="3">
        <f t="shared" si="41"/>
        <v>66.852105620560891</v>
      </c>
      <c r="AC47" s="3">
        <f t="shared" si="41"/>
        <v>66.760230390060912</v>
      </c>
      <c r="AD47" s="3">
        <f t="shared" si="41"/>
        <v>65.446656589895767</v>
      </c>
      <c r="AE47" s="3">
        <f t="shared" si="41"/>
        <v>67.121544829979868</v>
      </c>
      <c r="AF47" s="3">
        <f t="shared" si="41"/>
        <v>67.457726638509499</v>
      </c>
      <c r="AG47" s="3">
        <f t="shared" si="41"/>
        <v>68.041728604769972</v>
      </c>
      <c r="AH47" s="3">
        <f t="shared" si="41"/>
        <v>65.44787246686613</v>
      </c>
      <c r="AI47" s="3">
        <f t="shared" si="41"/>
        <v>59.375007925752406</v>
      </c>
      <c r="AJ47" s="3">
        <f t="shared" si="41"/>
        <v>59.694334112925866</v>
      </c>
      <c r="AK47" s="3">
        <f t="shared" si="41"/>
        <v>60.213856436884704</v>
      </c>
      <c r="AL47" s="3">
        <f t="shared" si="41"/>
        <v>58.885842313326258</v>
      </c>
      <c r="AM47" s="3">
        <f t="shared" si="41"/>
        <v>56.263541319362453</v>
      </c>
      <c r="AN47" s="3">
        <f t="shared" si="41"/>
        <v>55.430505778252815</v>
      </c>
      <c r="AO47" s="3">
        <f t="shared" si="41"/>
        <v>55.398394278224259</v>
      </c>
      <c r="AP47" s="3">
        <f t="shared" si="41"/>
        <v>56.476435570577493</v>
      </c>
      <c r="AQ47" s="3">
        <f t="shared" si="41"/>
        <v>56.805863508508153</v>
      </c>
      <c r="AR47" s="3">
        <f t="shared" si="41"/>
        <v>55.999235549671205</v>
      </c>
      <c r="AS47" s="3">
        <f t="shared" si="41"/>
        <v>51.630051606085132</v>
      </c>
      <c r="AT47" s="3">
        <f t="shared" si="41"/>
        <v>46.056390246728952</v>
      </c>
      <c r="AU47" s="3">
        <f t="shared" si="41"/>
        <v>47.105232815282129</v>
      </c>
      <c r="AV47" s="3">
        <f t="shared" si="41"/>
        <v>46.946307722450491</v>
      </c>
      <c r="AW47" s="3">
        <f t="shared" si="41"/>
        <v>46.995349238257326</v>
      </c>
      <c r="AX47" s="3">
        <f t="shared" si="41"/>
        <v>48.758233130897075</v>
      </c>
      <c r="AY47" s="3">
        <f t="shared" si="41"/>
        <v>48.153358291601556</v>
      </c>
      <c r="AZ47" s="3">
        <f t="shared" si="41"/>
        <v>46.772355906534926</v>
      </c>
      <c r="BA47" s="3">
        <f t="shared" si="41"/>
        <v>46.359048926974097</v>
      </c>
      <c r="BB47" s="3">
        <f t="shared" si="41"/>
        <v>47.001746251522029</v>
      </c>
      <c r="BC47" s="3">
        <f t="shared" si="41"/>
        <v>46.297994121641764</v>
      </c>
      <c r="BD47" s="3">
        <f t="shared" si="41"/>
        <v>44.969941790652847</v>
      </c>
      <c r="BE47" s="3">
        <f t="shared" si="41"/>
        <v>42.711003014043527</v>
      </c>
      <c r="BF47" s="23"/>
      <c r="BG47" s="23"/>
      <c r="BH47" s="631"/>
    </row>
    <row r="48" spans="1:64">
      <c r="A48" s="108"/>
      <c r="B48" s="41"/>
      <c r="C48" s="41"/>
      <c r="D48" s="41"/>
      <c r="E48" s="41"/>
      <c r="F48" s="41"/>
      <c r="G48" s="41"/>
      <c r="H48" s="41"/>
      <c r="I48" s="41"/>
      <c r="J48" s="41"/>
      <c r="K48" s="41"/>
      <c r="L48" s="41"/>
      <c r="M48" s="41"/>
      <c r="N48" s="41"/>
      <c r="O48" s="41"/>
      <c r="P48" s="41"/>
      <c r="Q48" s="41"/>
      <c r="R48" s="41"/>
      <c r="S48" s="41"/>
      <c r="T48" s="41"/>
      <c r="U48" s="180"/>
      <c r="V48" s="41"/>
      <c r="Y48" s="291" t="s">
        <v>88</v>
      </c>
      <c r="Z48" s="291"/>
      <c r="AA48" s="3">
        <f t="shared" ref="AA48:BE48" si="42">AA33/10^3</f>
        <v>23.626015164198591</v>
      </c>
      <c r="AB48" s="3">
        <f t="shared" si="42"/>
        <v>23.824559265864021</v>
      </c>
      <c r="AC48" s="3">
        <f t="shared" si="42"/>
        <v>25.658881303305133</v>
      </c>
      <c r="AD48" s="3">
        <f t="shared" si="42"/>
        <v>24.717107578169969</v>
      </c>
      <c r="AE48" s="3">
        <f t="shared" si="42"/>
        <v>28.309739247596312</v>
      </c>
      <c r="AF48" s="3">
        <f t="shared" si="42"/>
        <v>28.836470060019394</v>
      </c>
      <c r="AG48" s="3">
        <f t="shared" si="42"/>
        <v>29.318298506169878</v>
      </c>
      <c r="AH48" s="3">
        <f t="shared" si="42"/>
        <v>30.878028925264307</v>
      </c>
      <c r="AI48" s="3">
        <f t="shared" si="42"/>
        <v>31.028884608439721</v>
      </c>
      <c r="AJ48" s="3">
        <f t="shared" si="42"/>
        <v>30.964164298255742</v>
      </c>
      <c r="AK48" s="3">
        <f t="shared" si="42"/>
        <v>32.388287414789325</v>
      </c>
      <c r="AL48" s="3">
        <f t="shared" si="42"/>
        <v>32.078382940131341</v>
      </c>
      <c r="AM48" s="3">
        <f t="shared" si="42"/>
        <v>32.435313368989171</v>
      </c>
      <c r="AN48" s="3">
        <f t="shared" si="42"/>
        <v>33.341988970445229</v>
      </c>
      <c r="AO48" s="3">
        <f t="shared" si="42"/>
        <v>32.693559726590863</v>
      </c>
      <c r="AP48" s="3">
        <f t="shared" si="42"/>
        <v>32.001161543244855</v>
      </c>
      <c r="AQ48" s="3">
        <f t="shared" si="42"/>
        <v>30.46479458379234</v>
      </c>
      <c r="AR48" s="3">
        <f t="shared" si="42"/>
        <v>31.112710180404495</v>
      </c>
      <c r="AS48" s="3">
        <f t="shared" si="42"/>
        <v>32.274853839164393</v>
      </c>
      <c r="AT48" s="3">
        <f t="shared" si="42"/>
        <v>28.770723440152622</v>
      </c>
      <c r="AU48" s="3">
        <f t="shared" si="42"/>
        <v>29.464852636719137</v>
      </c>
      <c r="AV48" s="3">
        <f t="shared" si="42"/>
        <v>28.747384624503248</v>
      </c>
      <c r="AW48" s="3">
        <f t="shared" si="42"/>
        <v>30.421156212347892</v>
      </c>
      <c r="AX48" s="3">
        <f t="shared" si="42"/>
        <v>29.911484260446777</v>
      </c>
      <c r="AY48" s="3">
        <f t="shared" si="42"/>
        <v>29.186706590101558</v>
      </c>
      <c r="AZ48" s="3">
        <f t="shared" si="42"/>
        <v>29.589021699110177</v>
      </c>
      <c r="BA48" s="3">
        <f t="shared" si="42"/>
        <v>29.79500591084636</v>
      </c>
      <c r="BB48" s="3">
        <f t="shared" si="42"/>
        <v>30.077979125802951</v>
      </c>
      <c r="BC48" s="3">
        <f t="shared" si="42"/>
        <v>30.796464037405347</v>
      </c>
      <c r="BD48" s="3">
        <f t="shared" si="42"/>
        <v>30.848534458744687</v>
      </c>
      <c r="BE48" s="3">
        <f t="shared" si="42"/>
        <v>30.955768072982682</v>
      </c>
      <c r="BF48" s="23"/>
      <c r="BG48" s="23"/>
      <c r="BH48" s="631"/>
    </row>
    <row r="49" spans="1:88" s="154" customFormat="1" ht="19.5" thickBot="1">
      <c r="A49" s="155"/>
      <c r="B49" s="155"/>
      <c r="C49" s="155"/>
      <c r="D49" s="155"/>
      <c r="E49" s="155"/>
      <c r="F49" s="155"/>
      <c r="G49" s="155"/>
      <c r="H49" s="155"/>
      <c r="I49" s="155"/>
      <c r="J49" s="155"/>
      <c r="K49" s="155"/>
      <c r="L49" s="155"/>
      <c r="M49" s="155"/>
      <c r="N49" s="155"/>
      <c r="O49" s="155"/>
      <c r="P49" s="155"/>
      <c r="Q49" s="155"/>
      <c r="R49" s="155"/>
      <c r="S49" s="155"/>
      <c r="T49" s="155"/>
      <c r="U49" s="180"/>
      <c r="V49" s="108"/>
      <c r="W49" s="80"/>
      <c r="X49" s="80"/>
      <c r="Y49" s="754" t="s">
        <v>351</v>
      </c>
      <c r="Z49" s="292"/>
      <c r="AA49" s="271">
        <f t="shared" ref="AA49:BE49" si="43">AA35/10^3</f>
        <v>6.7258159934187374</v>
      </c>
      <c r="AB49" s="271">
        <f t="shared" si="43"/>
        <v>6.521061160553332</v>
      </c>
      <c r="AC49" s="271">
        <f t="shared" si="43"/>
        <v>6.2635295010493746</v>
      </c>
      <c r="AD49" s="271">
        <f t="shared" si="43"/>
        <v>6.0536115733294613</v>
      </c>
      <c r="AE49" s="271">
        <f t="shared" si="43"/>
        <v>5.8446284108843898</v>
      </c>
      <c r="AF49" s="271">
        <f t="shared" si="43"/>
        <v>6.039586513060291</v>
      </c>
      <c r="AG49" s="271">
        <f t="shared" si="43"/>
        <v>6.1620746641170996</v>
      </c>
      <c r="AH49" s="271">
        <f t="shared" si="43"/>
        <v>6.1219138571946115</v>
      </c>
      <c r="AI49" s="271">
        <f t="shared" si="43"/>
        <v>5.6737650654538276</v>
      </c>
      <c r="AJ49" s="271">
        <f t="shared" si="43"/>
        <v>5.7027267481991872</v>
      </c>
      <c r="AK49" s="271">
        <f t="shared" si="43"/>
        <v>5.7705153329174887</v>
      </c>
      <c r="AL49" s="271">
        <f t="shared" si="43"/>
        <v>5.2911557572622154</v>
      </c>
      <c r="AM49" s="271">
        <f t="shared" si="43"/>
        <v>5.0247542849072815</v>
      </c>
      <c r="AN49" s="271">
        <f t="shared" si="43"/>
        <v>4.8440979960420085</v>
      </c>
      <c r="AO49" s="271">
        <f t="shared" si="43"/>
        <v>4.6813795028875944</v>
      </c>
      <c r="AP49" s="271">
        <f t="shared" si="43"/>
        <v>4.6244505247414764</v>
      </c>
      <c r="AQ49" s="271">
        <f t="shared" si="43"/>
        <v>4.5587887208277103</v>
      </c>
      <c r="AR49" s="271">
        <f t="shared" si="43"/>
        <v>4.5639641257342491</v>
      </c>
      <c r="AS49" s="271">
        <f t="shared" si="43"/>
        <v>4.1379587947295597</v>
      </c>
      <c r="AT49" s="271">
        <f t="shared" si="43"/>
        <v>3.7877780352659038</v>
      </c>
      <c r="AU49" s="271">
        <f t="shared" si="43"/>
        <v>3.6784213173845437</v>
      </c>
      <c r="AV49" s="271">
        <f t="shared" si="43"/>
        <v>3.5607482792439611</v>
      </c>
      <c r="AW49" s="271">
        <f t="shared" si="43"/>
        <v>3.5734988912325862</v>
      </c>
      <c r="AX49" s="271">
        <f t="shared" si="43"/>
        <v>3.5854488519512215</v>
      </c>
      <c r="AY49" s="271">
        <f t="shared" si="43"/>
        <v>3.4820058063319279</v>
      </c>
      <c r="AZ49" s="271">
        <f t="shared" si="43"/>
        <v>3.3333128489723216</v>
      </c>
      <c r="BA49" s="271">
        <f t="shared" si="43"/>
        <v>3.260951837332748</v>
      </c>
      <c r="BB49" s="271">
        <f t="shared" si="43"/>
        <v>3.1501741867230098</v>
      </c>
      <c r="BC49" s="271">
        <f t="shared" si="43"/>
        <v>3.1234609530073296</v>
      </c>
      <c r="BD49" s="271">
        <f t="shared" si="43"/>
        <v>3.0325389000053873</v>
      </c>
      <c r="BE49" s="271">
        <f t="shared" si="43"/>
        <v>2.9446454152396582</v>
      </c>
      <c r="BF49" s="271"/>
      <c r="BG49" s="271"/>
      <c r="BH49" s="609"/>
      <c r="BU49" s="155"/>
      <c r="CJ49" s="155"/>
    </row>
    <row r="50" spans="1:88" s="151" customFormat="1" ht="15" thickTop="1">
      <c r="A50" s="155"/>
      <c r="B50" s="297"/>
      <c r="C50" s="297"/>
      <c r="D50" s="297"/>
      <c r="E50" s="297"/>
      <c r="F50" s="297"/>
      <c r="G50" s="297"/>
      <c r="H50" s="297"/>
      <c r="I50" s="297"/>
      <c r="J50" s="297"/>
      <c r="K50" s="297"/>
      <c r="L50" s="297"/>
      <c r="M50" s="297"/>
      <c r="N50" s="297"/>
      <c r="O50" s="297"/>
      <c r="P50" s="297"/>
      <c r="Q50" s="297"/>
      <c r="R50" s="297"/>
      <c r="S50" s="297"/>
      <c r="T50" s="297"/>
      <c r="U50" s="180"/>
      <c r="V50" s="41"/>
      <c r="W50" s="1"/>
      <c r="X50" s="1"/>
      <c r="Y50" s="293" t="s">
        <v>38</v>
      </c>
      <c r="Z50" s="293"/>
      <c r="AA50" s="13">
        <f t="shared" ref="AA50:AX50" si="44">SUM(AA42:AA49)</f>
        <v>1163.5434033167935</v>
      </c>
      <c r="AB50" s="13">
        <f t="shared" si="44"/>
        <v>1175.033801004414</v>
      </c>
      <c r="AC50" s="13">
        <f t="shared" si="44"/>
        <v>1184.5047630996601</v>
      </c>
      <c r="AD50" s="13">
        <f t="shared" si="44"/>
        <v>1177.2190014844159</v>
      </c>
      <c r="AE50" s="13">
        <f t="shared" si="44"/>
        <v>1232.1215147655034</v>
      </c>
      <c r="AF50" s="13">
        <f t="shared" si="44"/>
        <v>1244.3758442817145</v>
      </c>
      <c r="AG50" s="13">
        <f t="shared" si="44"/>
        <v>1256.3167093227887</v>
      </c>
      <c r="AH50" s="13">
        <f t="shared" si="44"/>
        <v>1249.4048209720424</v>
      </c>
      <c r="AI50" s="13">
        <f t="shared" si="44"/>
        <v>1209.226199694951</v>
      </c>
      <c r="AJ50" s="13">
        <f t="shared" si="44"/>
        <v>1245.8399086532543</v>
      </c>
      <c r="AK50" s="13">
        <f t="shared" si="44"/>
        <v>1268.6728201695089</v>
      </c>
      <c r="AL50" s="13">
        <f t="shared" si="44"/>
        <v>1253.6155218463659</v>
      </c>
      <c r="AM50" s="13">
        <f t="shared" si="44"/>
        <v>1282.714414392256</v>
      </c>
      <c r="AN50" s="13">
        <f t="shared" si="44"/>
        <v>1290.9148061419608</v>
      </c>
      <c r="AO50" s="13">
        <f t="shared" si="44"/>
        <v>1286.2157445368982</v>
      </c>
      <c r="AP50" s="13">
        <f t="shared" si="44"/>
        <v>1293.6231200367556</v>
      </c>
      <c r="AQ50" s="13">
        <f t="shared" si="44"/>
        <v>1270.5471283932152</v>
      </c>
      <c r="AR50" s="13">
        <f t="shared" si="44"/>
        <v>1306.1652257181797</v>
      </c>
      <c r="AS50" s="13">
        <f t="shared" si="44"/>
        <v>1235.0640522610065</v>
      </c>
      <c r="AT50" s="13">
        <f t="shared" si="44"/>
        <v>1165.7464567108661</v>
      </c>
      <c r="AU50" s="13">
        <f t="shared" si="44"/>
        <v>1217.2781655317081</v>
      </c>
      <c r="AV50" s="13">
        <f t="shared" si="44"/>
        <v>1267.2395181501831</v>
      </c>
      <c r="AW50" s="13">
        <f t="shared" si="44"/>
        <v>1308.3054499834802</v>
      </c>
      <c r="AX50" s="13">
        <f t="shared" si="44"/>
        <v>1317.6452880033951</v>
      </c>
      <c r="AY50" s="13">
        <f t="shared" ref="AY50:BC50" si="45">SUM(AY42:AY49)</f>
        <v>1265.9581904357335</v>
      </c>
      <c r="AZ50" s="13">
        <f t="shared" si="45"/>
        <v>1225.6073013191565</v>
      </c>
      <c r="BA50" s="13">
        <f t="shared" si="45"/>
        <v>1205.8878968221256</v>
      </c>
      <c r="BB50" s="13">
        <f t="shared" ref="BB50" si="46">SUM(BB42:BB49)</f>
        <v>1190.299718802916</v>
      </c>
      <c r="BC50" s="13">
        <f t="shared" si="45"/>
        <v>1145.5484565097063</v>
      </c>
      <c r="BD50" s="13">
        <f t="shared" ref="BD50" si="47">SUM(BD42:BD49)</f>
        <v>1107.7796475931266</v>
      </c>
      <c r="BE50" s="13">
        <f t="shared" ref="BE50" si="48">SUM(BE42:BE49)</f>
        <v>1044.047544359132</v>
      </c>
      <c r="BF50" s="26"/>
      <c r="BG50" s="26"/>
      <c r="BH50" s="631"/>
      <c r="BU50" s="297"/>
      <c r="CJ50" s="297"/>
    </row>
    <row r="51" spans="1:88" s="151" customFormat="1">
      <c r="A51" s="154"/>
      <c r="U51" s="494"/>
      <c r="V51" s="41"/>
      <c r="W51" s="1"/>
      <c r="X51" s="1"/>
      <c r="Y51" s="1"/>
      <c r="Z51" s="1"/>
      <c r="AA51" s="32"/>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80"/>
      <c r="BU51" s="297"/>
      <c r="CJ51" s="297"/>
    </row>
    <row r="52" spans="1:88" s="151" customFormat="1">
      <c r="A52" s="154"/>
      <c r="U52" s="108"/>
      <c r="V52" s="41"/>
      <c r="W52" s="1"/>
      <c r="X52" s="1"/>
      <c r="Y52" s="366" t="s">
        <v>106</v>
      </c>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80"/>
      <c r="BU52" s="297"/>
      <c r="CJ52" s="297"/>
    </row>
    <row r="53" spans="1:88">
      <c r="A53" s="108"/>
      <c r="B53" s="41"/>
      <c r="C53" s="41"/>
      <c r="D53" s="41"/>
      <c r="E53" s="41"/>
      <c r="F53" s="41"/>
      <c r="G53" s="41"/>
      <c r="H53" s="41"/>
      <c r="I53" s="41"/>
      <c r="J53" s="41"/>
      <c r="K53" s="41"/>
      <c r="L53" s="41"/>
      <c r="M53" s="41"/>
      <c r="N53" s="41"/>
      <c r="O53" s="41"/>
      <c r="P53" s="41"/>
      <c r="Q53" s="41"/>
      <c r="R53" s="41"/>
      <c r="S53" s="41"/>
      <c r="T53" s="41"/>
      <c r="U53" s="557"/>
      <c r="V53" s="41"/>
      <c r="Y53" s="351"/>
      <c r="Z53" s="79"/>
      <c r="AA53" s="10">
        <v>1990</v>
      </c>
      <c r="AB53" s="10">
        <f t="shared" ref="AB53:BE53" si="49">AA53+1</f>
        <v>1991</v>
      </c>
      <c r="AC53" s="10">
        <f t="shared" si="49"/>
        <v>1992</v>
      </c>
      <c r="AD53" s="10">
        <f t="shared" si="49"/>
        <v>1993</v>
      </c>
      <c r="AE53" s="10">
        <f t="shared" si="49"/>
        <v>1994</v>
      </c>
      <c r="AF53" s="10">
        <f t="shared" si="49"/>
        <v>1995</v>
      </c>
      <c r="AG53" s="10">
        <f t="shared" si="49"/>
        <v>1996</v>
      </c>
      <c r="AH53" s="10">
        <f t="shared" si="49"/>
        <v>1997</v>
      </c>
      <c r="AI53" s="10">
        <f t="shared" si="49"/>
        <v>1998</v>
      </c>
      <c r="AJ53" s="10">
        <f t="shared" si="49"/>
        <v>1999</v>
      </c>
      <c r="AK53" s="10">
        <f t="shared" si="49"/>
        <v>2000</v>
      </c>
      <c r="AL53" s="10">
        <f t="shared" si="49"/>
        <v>2001</v>
      </c>
      <c r="AM53" s="10">
        <f t="shared" si="49"/>
        <v>2002</v>
      </c>
      <c r="AN53" s="10">
        <f t="shared" si="49"/>
        <v>2003</v>
      </c>
      <c r="AO53" s="10">
        <f t="shared" si="49"/>
        <v>2004</v>
      </c>
      <c r="AP53" s="10">
        <f t="shared" si="49"/>
        <v>2005</v>
      </c>
      <c r="AQ53" s="10">
        <f t="shared" si="49"/>
        <v>2006</v>
      </c>
      <c r="AR53" s="10">
        <f t="shared" si="49"/>
        <v>2007</v>
      </c>
      <c r="AS53" s="10">
        <f t="shared" si="49"/>
        <v>2008</v>
      </c>
      <c r="AT53" s="10">
        <f t="shared" si="49"/>
        <v>2009</v>
      </c>
      <c r="AU53" s="10">
        <f t="shared" si="49"/>
        <v>2010</v>
      </c>
      <c r="AV53" s="10">
        <f t="shared" si="49"/>
        <v>2011</v>
      </c>
      <c r="AW53" s="10">
        <f t="shared" si="49"/>
        <v>2012</v>
      </c>
      <c r="AX53" s="10">
        <f t="shared" si="49"/>
        <v>2013</v>
      </c>
      <c r="AY53" s="10">
        <f t="shared" si="49"/>
        <v>2014</v>
      </c>
      <c r="AZ53" s="10">
        <f t="shared" si="49"/>
        <v>2015</v>
      </c>
      <c r="BA53" s="10">
        <f t="shared" si="49"/>
        <v>2016</v>
      </c>
      <c r="BB53" s="10">
        <f t="shared" si="49"/>
        <v>2017</v>
      </c>
      <c r="BC53" s="10">
        <f t="shared" si="49"/>
        <v>2018</v>
      </c>
      <c r="BD53" s="10">
        <f t="shared" si="49"/>
        <v>2019</v>
      </c>
      <c r="BE53" s="10">
        <f t="shared" si="49"/>
        <v>2020</v>
      </c>
      <c r="BF53" s="10" t="s">
        <v>18</v>
      </c>
      <c r="BG53" s="10" t="s">
        <v>1</v>
      </c>
      <c r="BH53" s="614"/>
    </row>
    <row r="54" spans="1:88">
      <c r="A54" s="108"/>
      <c r="B54" s="41"/>
      <c r="C54" s="41"/>
      <c r="D54" s="41"/>
      <c r="E54" s="41"/>
      <c r="F54" s="41"/>
      <c r="G54" s="41"/>
      <c r="H54" s="41"/>
      <c r="I54" s="41"/>
      <c r="J54" s="41"/>
      <c r="K54" s="41"/>
      <c r="L54" s="41"/>
      <c r="M54" s="41"/>
      <c r="N54" s="41"/>
      <c r="O54" s="41"/>
      <c r="P54" s="41"/>
      <c r="Q54" s="41"/>
      <c r="R54" s="41"/>
      <c r="S54" s="41"/>
      <c r="T54" s="41"/>
      <c r="U54" s="490"/>
      <c r="V54" s="41"/>
      <c r="Y54" s="291" t="s">
        <v>83</v>
      </c>
      <c r="Z54" s="27"/>
      <c r="AA54" s="95"/>
      <c r="AB54" s="15">
        <f t="shared" ref="AB54:AX55" si="50">AB42/$AA42-1</f>
        <v>3.8195969836001264E-3</v>
      </c>
      <c r="AC54" s="15">
        <f t="shared" si="50"/>
        <v>1.9271298473602982E-2</v>
      </c>
      <c r="AD54" s="15">
        <f t="shared" si="50"/>
        <v>-2.7802941317864205E-2</v>
      </c>
      <c r="AE54" s="15">
        <f t="shared" si="50"/>
        <v>6.9758620282482475E-2</v>
      </c>
      <c r="AF54" s="15">
        <f t="shared" si="50"/>
        <v>3.4968750918013436E-2</v>
      </c>
      <c r="AG54" s="15">
        <f t="shared" si="50"/>
        <v>4.0346873894424373E-2</v>
      </c>
      <c r="AH54" s="15">
        <f t="shared" si="50"/>
        <v>2.64917782611096E-2</v>
      </c>
      <c r="AI54" s="15">
        <f t="shared" si="50"/>
        <v>-1.117916027633381E-2</v>
      </c>
      <c r="AJ54" s="15">
        <f t="shared" si="50"/>
        <v>5.1129798148235928E-2</v>
      </c>
      <c r="AK54" s="15">
        <f t="shared" si="50"/>
        <v>7.6083665319589322E-2</v>
      </c>
      <c r="AL54" s="15">
        <f t="shared" si="50"/>
        <v>5.0026905060851057E-2</v>
      </c>
      <c r="AM54" s="15">
        <f t="shared" si="50"/>
        <v>0.12345015593936526</v>
      </c>
      <c r="AN54" s="15">
        <f t="shared" si="50"/>
        <v>0.17030098215593714</v>
      </c>
      <c r="AO54" s="15">
        <f t="shared" si="50"/>
        <v>0.15891565457799528</v>
      </c>
      <c r="AP54" s="15">
        <f t="shared" si="50"/>
        <v>0.21674078895626914</v>
      </c>
      <c r="AQ54" s="15">
        <f t="shared" si="50"/>
        <v>0.19074793212543395</v>
      </c>
      <c r="AR54" s="15">
        <f t="shared" si="50"/>
        <v>0.34091049437342402</v>
      </c>
      <c r="AS54" s="15">
        <f t="shared" si="50"/>
        <v>0.25299234717115482</v>
      </c>
      <c r="AT54" s="15">
        <f t="shared" si="50"/>
        <v>0.14141429676336981</v>
      </c>
      <c r="AU54" s="15">
        <f t="shared" si="50"/>
        <v>0.21134588070918503</v>
      </c>
      <c r="AV54" s="15">
        <f t="shared" si="50"/>
        <v>0.37584820741759972</v>
      </c>
      <c r="AW54" s="15">
        <f t="shared" si="50"/>
        <v>0.50657035452076005</v>
      </c>
      <c r="AX54" s="15">
        <f t="shared" si="50"/>
        <v>0.51068154264091925</v>
      </c>
      <c r="AY54" s="15">
        <f t="shared" ref="AY54:BA62" si="51">AY42/$AA42-1</f>
        <v>0.43066151257227059</v>
      </c>
      <c r="AZ54" s="15">
        <f t="shared" si="51"/>
        <v>0.35912063426645835</v>
      </c>
      <c r="BA54" s="15">
        <f t="shared" si="51"/>
        <v>0.45319124211012229</v>
      </c>
      <c r="BB54" s="15">
        <f t="shared" ref="BB54:BC62" si="52">BB42/$AA42-1</f>
        <v>0.41398280187986658</v>
      </c>
      <c r="BC54" s="15">
        <f t="shared" si="52"/>
        <v>0.30620882998964771</v>
      </c>
      <c r="BD54" s="15">
        <f t="shared" ref="BD54:BE54" si="53">BD42/$AA42-1</f>
        <v>0.24693369700401591</v>
      </c>
      <c r="BE54" s="15">
        <f t="shared" si="53"/>
        <v>0.21195275704484562</v>
      </c>
      <c r="BF54" s="23"/>
      <c r="BG54" s="23"/>
      <c r="BH54" s="631"/>
    </row>
    <row r="55" spans="1:88" s="24" customFormat="1">
      <c r="A55" s="108"/>
      <c r="B55" s="41"/>
      <c r="C55" s="41"/>
      <c r="D55" s="41"/>
      <c r="E55" s="41"/>
      <c r="F55" s="41"/>
      <c r="G55" s="41"/>
      <c r="H55" s="41"/>
      <c r="I55" s="41"/>
      <c r="J55" s="41"/>
      <c r="K55" s="41"/>
      <c r="L55" s="41"/>
      <c r="M55" s="41"/>
      <c r="N55" s="41"/>
      <c r="O55" s="41"/>
      <c r="P55" s="41"/>
      <c r="Q55" s="41"/>
      <c r="R55" s="41"/>
      <c r="S55" s="41"/>
      <c r="T55" s="41"/>
      <c r="U55" s="490"/>
      <c r="V55" s="41"/>
      <c r="W55" s="1"/>
      <c r="X55" s="1"/>
      <c r="Y55" s="291" t="s">
        <v>84</v>
      </c>
      <c r="Z55" s="27"/>
      <c r="AA55" s="744"/>
      <c r="AB55" s="15">
        <f t="shared" ref="AB55:AB62" si="54">AB43/$AA43-1</f>
        <v>-6.6728086030146683E-3</v>
      </c>
      <c r="AC55" s="15">
        <f t="shared" ref="AC55:AX55" si="55">AC43/$AA43-1</f>
        <v>-2.1226051299315318E-2</v>
      </c>
      <c r="AD55" s="15">
        <f t="shared" si="55"/>
        <v>-1.6256932068839047E-2</v>
      </c>
      <c r="AE55" s="15">
        <f t="shared" si="50"/>
        <v>1.6685385034493905E-3</v>
      </c>
      <c r="AF55" s="15">
        <f t="shared" si="55"/>
        <v>2.0411569624961157E-2</v>
      </c>
      <c r="AG55" s="15">
        <f t="shared" si="55"/>
        <v>3.2941486865113445E-2</v>
      </c>
      <c r="AH55" s="15">
        <f t="shared" si="55"/>
        <v>2.1748318429685831E-2</v>
      </c>
      <c r="AI55" s="15">
        <f t="shared" si="55"/>
        <v>-4.0970362451403952E-2</v>
      </c>
      <c r="AJ55" s="15">
        <f t="shared" si="55"/>
        <v>-2.8726143876229071E-2</v>
      </c>
      <c r="AK55" s="15">
        <f t="shared" si="50"/>
        <v>-2.2256788022416707E-3</v>
      </c>
      <c r="AL55" s="15">
        <f t="shared" si="55"/>
        <v>-1.822175367467993E-2</v>
      </c>
      <c r="AM55" s="15">
        <f t="shared" si="50"/>
        <v>-4.1467934623120595E-3</v>
      </c>
      <c r="AN55" s="15">
        <f t="shared" si="50"/>
        <v>-5.0796030056311503E-3</v>
      </c>
      <c r="AO55" s="15">
        <f t="shared" si="50"/>
        <v>-3.010596475583549E-3</v>
      </c>
      <c r="AP55" s="15">
        <f t="shared" si="55"/>
        <v>-3.1485317308197147E-2</v>
      </c>
      <c r="AQ55" s="15">
        <f t="shared" si="55"/>
        <v>-4.0635590082501505E-2</v>
      </c>
      <c r="AR55" s="15">
        <f t="shared" si="55"/>
        <v>-5.0217958815473085E-2</v>
      </c>
      <c r="AS55" s="15">
        <f t="shared" si="55"/>
        <v>-0.13137261029286706</v>
      </c>
      <c r="AT55" s="15">
        <f t="shared" si="55"/>
        <v>-0.16786581299083814</v>
      </c>
      <c r="AU55" s="15">
        <f t="shared" si="55"/>
        <v>-0.12973420765244648</v>
      </c>
      <c r="AV55" s="15">
        <f t="shared" si="55"/>
        <v>-0.1361153356800705</v>
      </c>
      <c r="AW55" s="15">
        <f t="shared" si="55"/>
        <v>-0.14134183965175595</v>
      </c>
      <c r="AX55" s="15">
        <f t="shared" si="55"/>
        <v>-0.12852350278210478</v>
      </c>
      <c r="AY55" s="15">
        <f t="shared" si="51"/>
        <v>-0.15375304464843798</v>
      </c>
      <c r="AZ55" s="15">
        <f t="shared" si="51"/>
        <v>-0.17663682808343717</v>
      </c>
      <c r="BA55" s="15">
        <f t="shared" si="51"/>
        <v>-0.21388752765632835</v>
      </c>
      <c r="BB55" s="15">
        <f t="shared" si="52"/>
        <v>-0.22609145438469147</v>
      </c>
      <c r="BC55" s="15">
        <f t="shared" si="52"/>
        <v>-0.24107207582482704</v>
      </c>
      <c r="BD55" s="15">
        <f t="shared" ref="BD55:BE55" si="56">BD43/$AA43-1</f>
        <v>-0.26225261149463985</v>
      </c>
      <c r="BE55" s="15">
        <f t="shared" si="56"/>
        <v>-0.33477574051792325</v>
      </c>
      <c r="BF55" s="23"/>
      <c r="BG55" s="23"/>
      <c r="BH55" s="631"/>
      <c r="BU55" s="43"/>
      <c r="CJ55" s="43"/>
    </row>
    <row r="56" spans="1:88" s="24" customFormat="1">
      <c r="A56" s="108"/>
      <c r="B56" s="41"/>
      <c r="C56" s="41"/>
      <c r="D56" s="41"/>
      <c r="E56" s="41"/>
      <c r="F56" s="41"/>
      <c r="G56" s="41"/>
      <c r="H56" s="41"/>
      <c r="I56" s="41"/>
      <c r="J56" s="41"/>
      <c r="K56" s="41"/>
      <c r="L56" s="41"/>
      <c r="M56" s="41"/>
      <c r="N56" s="41"/>
      <c r="O56" s="41"/>
      <c r="P56" s="41"/>
      <c r="Q56" s="41"/>
      <c r="R56" s="41"/>
      <c r="S56" s="41"/>
      <c r="T56" s="41"/>
      <c r="U56" s="490"/>
      <c r="V56" s="41"/>
      <c r="W56" s="1"/>
      <c r="X56" s="1"/>
      <c r="Y56" s="291" t="s">
        <v>85</v>
      </c>
      <c r="Z56" s="27"/>
      <c r="AA56" s="744"/>
      <c r="AB56" s="15">
        <f t="shared" si="54"/>
        <v>5.8324258931362394E-2</v>
      </c>
      <c r="AC56" s="15">
        <f t="shared" ref="AC56:AX57" si="57">AC44/$AA44-1</f>
        <v>9.0814032349019191E-2</v>
      </c>
      <c r="AD56" s="15">
        <f t="shared" si="57"/>
        <v>0.10952423440938186</v>
      </c>
      <c r="AE56" s="15">
        <f t="shared" si="57"/>
        <v>0.15522809833907569</v>
      </c>
      <c r="AF56" s="15">
        <f t="shared" si="57"/>
        <v>0.20145286943181717</v>
      </c>
      <c r="AG56" s="15">
        <f t="shared" si="57"/>
        <v>0.23471645313049816</v>
      </c>
      <c r="AH56" s="15">
        <f t="shared" si="57"/>
        <v>0.24307579993998329</v>
      </c>
      <c r="AI56" s="15">
        <f t="shared" si="57"/>
        <v>0.23367652731651889</v>
      </c>
      <c r="AJ56" s="15">
        <f t="shared" si="57"/>
        <v>0.25399246571147382</v>
      </c>
      <c r="AK56" s="15">
        <f t="shared" si="57"/>
        <v>0.25190288064307853</v>
      </c>
      <c r="AL56" s="15">
        <f t="shared" si="57"/>
        <v>0.27242932312283741</v>
      </c>
      <c r="AM56" s="15">
        <f t="shared" si="57"/>
        <v>0.25439670905916989</v>
      </c>
      <c r="AN56" s="15">
        <f t="shared" si="57"/>
        <v>0.2345536960249055</v>
      </c>
      <c r="AO56" s="15">
        <f t="shared" si="57"/>
        <v>0.20512394084916608</v>
      </c>
      <c r="AP56" s="15">
        <f t="shared" si="57"/>
        <v>0.17774524716287976</v>
      </c>
      <c r="AQ56" s="15">
        <f t="shared" si="57"/>
        <v>0.16431197018934518</v>
      </c>
      <c r="AR56" s="15">
        <f t="shared" si="57"/>
        <v>0.15054573495997947</v>
      </c>
      <c r="AS56" s="15">
        <f t="shared" si="57"/>
        <v>0.11267152663876412</v>
      </c>
      <c r="AT56" s="15">
        <f t="shared" si="57"/>
        <v>9.6379996739417662E-2</v>
      </c>
      <c r="AU56" s="15">
        <f t="shared" si="57"/>
        <v>9.8531876225381287E-2</v>
      </c>
      <c r="AV56" s="15">
        <f t="shared" si="57"/>
        <v>7.4805160022075379E-2</v>
      </c>
      <c r="AW56" s="15">
        <f t="shared" si="57"/>
        <v>7.9236057107738178E-2</v>
      </c>
      <c r="AX56" s="15">
        <f t="shared" si="57"/>
        <v>6.4917492572465596E-2</v>
      </c>
      <c r="AY56" s="15">
        <f t="shared" si="51"/>
        <v>4.0385443121694786E-2</v>
      </c>
      <c r="AZ56" s="15">
        <f t="shared" si="51"/>
        <v>3.4021786922359798E-2</v>
      </c>
      <c r="BA56" s="15">
        <f t="shared" si="51"/>
        <v>2.4777649920946221E-2</v>
      </c>
      <c r="BB56" s="15">
        <f t="shared" si="52"/>
        <v>1.5942979382767897E-2</v>
      </c>
      <c r="BC56" s="15">
        <f t="shared" si="52"/>
        <v>5.1769002792751984E-3</v>
      </c>
      <c r="BD56" s="15">
        <f t="shared" ref="BD56:BE56" si="58">BD44/$AA44-1</f>
        <v>-1.6519666001349131E-2</v>
      </c>
      <c r="BE56" s="15">
        <f t="shared" si="58"/>
        <v>-0.12046146125430157</v>
      </c>
      <c r="BF56" s="23"/>
      <c r="BG56" s="23"/>
      <c r="BH56" s="631"/>
      <c r="BU56" s="43"/>
      <c r="CJ56" s="43"/>
    </row>
    <row r="57" spans="1:88" s="24" customFormat="1">
      <c r="A57" s="108"/>
      <c r="B57" s="41"/>
      <c r="C57" s="41"/>
      <c r="D57" s="41"/>
      <c r="E57" s="41"/>
      <c r="F57" s="41"/>
      <c r="G57" s="41"/>
      <c r="H57" s="41"/>
      <c r="I57" s="41"/>
      <c r="J57" s="41"/>
      <c r="K57" s="41"/>
      <c r="L57" s="41"/>
      <c r="M57" s="41"/>
      <c r="N57" s="41"/>
      <c r="O57" s="41"/>
      <c r="P57" s="41"/>
      <c r="Q57" s="41"/>
      <c r="R57" s="41"/>
      <c r="S57" s="41"/>
      <c r="T57" s="41"/>
      <c r="U57" s="490"/>
      <c r="V57" s="41"/>
      <c r="W57" s="1"/>
      <c r="X57" s="1"/>
      <c r="Y57" s="291" t="s">
        <v>86</v>
      </c>
      <c r="Z57" s="27"/>
      <c r="AA57" s="744"/>
      <c r="AB57" s="15">
        <f t="shared" si="54"/>
        <v>-1.7818486471017803E-2</v>
      </c>
      <c r="AC57" s="15">
        <f t="shared" ref="AC57:AX57" si="59">AC45/$AA45-1</f>
        <v>-3.4662412681332522E-2</v>
      </c>
      <c r="AD57" s="15">
        <f t="shared" si="57"/>
        <v>-3.7917677282380824E-3</v>
      </c>
      <c r="AE57" s="15">
        <f t="shared" si="59"/>
        <v>1.6716780140066057E-2</v>
      </c>
      <c r="AF57" s="15">
        <f t="shared" si="59"/>
        <v>5.6938990773530485E-2</v>
      </c>
      <c r="AG57" s="15">
        <f t="shared" si="59"/>
        <v>-4.4529915549714749E-3</v>
      </c>
      <c r="AH57" s="15">
        <f t="shared" si="59"/>
        <v>5.3389615127164891E-2</v>
      </c>
      <c r="AI57" s="15">
        <f t="shared" si="59"/>
        <v>0.11372787723645983</v>
      </c>
      <c r="AJ57" s="15">
        <f t="shared" si="59"/>
        <v>0.1640533561850186</v>
      </c>
      <c r="AK57" s="15">
        <f t="shared" si="59"/>
        <v>0.15033594705167519</v>
      </c>
      <c r="AL57" s="15">
        <f t="shared" si="59"/>
        <v>0.17156748735309368</v>
      </c>
      <c r="AM57" s="15">
        <f t="shared" si="59"/>
        <v>0.19109329589873614</v>
      </c>
      <c r="AN57" s="15">
        <f t="shared" si="59"/>
        <v>0.18813381703178478</v>
      </c>
      <c r="AO57" s="15">
        <f t="shared" si="59"/>
        <v>0.25199434980514912</v>
      </c>
      <c r="AP57" s="15">
        <f t="shared" si="59"/>
        <v>0.2623106917182112</v>
      </c>
      <c r="AQ57" s="15">
        <f t="shared" si="59"/>
        <v>0.23387774823885832</v>
      </c>
      <c r="AR57" s="15">
        <f t="shared" si="59"/>
        <v>0.11754434762331889</v>
      </c>
      <c r="AS57" s="15">
        <f t="shared" si="59"/>
        <v>0.18170234795638218</v>
      </c>
      <c r="AT57" s="15">
        <f t="shared" si="59"/>
        <v>0.13761604169043662</v>
      </c>
      <c r="AU57" s="15">
        <f t="shared" si="59"/>
        <v>0.23401624807708776</v>
      </c>
      <c r="AV57" s="15">
        <f t="shared" si="59"/>
        <v>0.26508283009230005</v>
      </c>
      <c r="AW57" s="15">
        <f t="shared" si="59"/>
        <v>0.20069045287112131</v>
      </c>
      <c r="AX57" s="15">
        <f t="shared" si="59"/>
        <v>0.28696053636021657</v>
      </c>
      <c r="AY57" s="15">
        <f t="shared" si="51"/>
        <v>0.21813106375338198</v>
      </c>
      <c r="AZ57" s="15">
        <f t="shared" si="51"/>
        <v>0.19669729940540659</v>
      </c>
      <c r="BA57" s="15">
        <f t="shared" si="51"/>
        <v>-0.25477945470052343</v>
      </c>
      <c r="BB57" s="15">
        <f t="shared" si="52"/>
        <v>-0.25345243011327578</v>
      </c>
      <c r="BC57" s="15">
        <f t="shared" si="52"/>
        <v>-0.15777899240763549</v>
      </c>
      <c r="BD57" s="15">
        <f t="shared" ref="BD57:BE57" si="60">BD45/$AA45-1</f>
        <v>-0.21413183807088698</v>
      </c>
      <c r="BE57" s="15">
        <f t="shared" si="60"/>
        <v>-0.2554925759366955</v>
      </c>
      <c r="BF57" s="23"/>
      <c r="BG57" s="23"/>
      <c r="BH57" s="631"/>
      <c r="BU57" s="43"/>
      <c r="CJ57" s="43"/>
    </row>
    <row r="58" spans="1:88" s="24" customFormat="1">
      <c r="A58" s="108"/>
      <c r="B58" s="41"/>
      <c r="C58" s="41"/>
      <c r="D58" s="41"/>
      <c r="E58" s="41"/>
      <c r="F58" s="41"/>
      <c r="G58" s="41"/>
      <c r="H58" s="41"/>
      <c r="I58" s="41"/>
      <c r="J58" s="41"/>
      <c r="K58" s="41"/>
      <c r="L58" s="41"/>
      <c r="M58" s="41"/>
      <c r="N58" s="41"/>
      <c r="O58" s="41"/>
      <c r="P58" s="41"/>
      <c r="Q58" s="41"/>
      <c r="R58" s="41"/>
      <c r="S58" s="41"/>
      <c r="T58" s="41"/>
      <c r="U58" s="490"/>
      <c r="V58" s="41"/>
      <c r="W58" s="1"/>
      <c r="X58" s="1"/>
      <c r="Y58" s="291" t="s">
        <v>87</v>
      </c>
      <c r="Z58" s="27"/>
      <c r="AA58" s="744"/>
      <c r="AB58" s="15">
        <f t="shared" si="54"/>
        <v>1.9498368962505008E-2</v>
      </c>
      <c r="AC58" s="15">
        <f t="shared" ref="AC58:AX59" si="61">AC46/$AA46-1</f>
        <v>6.9642136134565158E-2</v>
      </c>
      <c r="AD58" s="15">
        <f t="shared" si="61"/>
        <v>0.12852752758502994</v>
      </c>
      <c r="AE58" s="15">
        <f t="shared" si="61"/>
        <v>9.7413129374672502E-2</v>
      </c>
      <c r="AF58" s="15">
        <f t="shared" si="61"/>
        <v>0.16005696385055024</v>
      </c>
      <c r="AG58" s="15">
        <f t="shared" si="61"/>
        <v>0.20137132253538592</v>
      </c>
      <c r="AH58" s="15">
        <f t="shared" si="61"/>
        <v>0.14721427876004656</v>
      </c>
      <c r="AI58" s="15">
        <f t="shared" si="61"/>
        <v>0.14798892781748374</v>
      </c>
      <c r="AJ58" s="15">
        <f t="shared" si="61"/>
        <v>0.1791675214943933</v>
      </c>
      <c r="AK58" s="15">
        <f t="shared" si="61"/>
        <v>0.24170120533549699</v>
      </c>
      <c r="AL58" s="15">
        <f t="shared" si="61"/>
        <v>0.17855379031177909</v>
      </c>
      <c r="AM58" s="15">
        <f t="shared" si="61"/>
        <v>0.22637728886502551</v>
      </c>
      <c r="AN58" s="15">
        <f t="shared" si="61"/>
        <v>0.16758069963745736</v>
      </c>
      <c r="AO58" s="15">
        <f t="shared" si="61"/>
        <v>0.16915457201960682</v>
      </c>
      <c r="AP58" s="15">
        <f t="shared" si="61"/>
        <v>0.21022703296997625</v>
      </c>
      <c r="AQ58" s="15">
        <f t="shared" si="61"/>
        <v>0.13677652001381868</v>
      </c>
      <c r="AR58" s="15">
        <f t="shared" si="61"/>
        <v>0.12441270269995175</v>
      </c>
      <c r="AS58" s="15">
        <f t="shared" si="61"/>
        <v>6.0806897688781003E-2</v>
      </c>
      <c r="AT58" s="15">
        <f t="shared" si="61"/>
        <v>5.4734136604315919E-2</v>
      </c>
      <c r="AU58" s="15">
        <f t="shared" si="61"/>
        <v>0.10400668732725538</v>
      </c>
      <c r="AV58" s="15">
        <f t="shared" si="61"/>
        <v>7.5192952442674876E-2</v>
      </c>
      <c r="AW58" s="15">
        <f t="shared" si="61"/>
        <v>7.6663019707518654E-2</v>
      </c>
      <c r="AX58" s="15">
        <f t="shared" si="61"/>
        <v>3.6998654984626844E-2</v>
      </c>
      <c r="AY58" s="15">
        <f t="shared" si="51"/>
        <v>-2.6374324594508058E-3</v>
      </c>
      <c r="AZ58" s="15">
        <f t="shared" si="51"/>
        <v>-4.7718646116250096E-2</v>
      </c>
      <c r="BA58" s="15">
        <f t="shared" si="51"/>
        <v>-4.2213276912071662E-2</v>
      </c>
      <c r="BB58" s="15">
        <f t="shared" si="52"/>
        <v>1.8786894615005378E-2</v>
      </c>
      <c r="BC58" s="15">
        <f t="shared" si="52"/>
        <v>-0.10333771943967474</v>
      </c>
      <c r="BD58" s="15">
        <f t="shared" ref="BD58:BE58" si="62">BD46/$AA46-1</f>
        <v>-8.2631558391937476E-2</v>
      </c>
      <c r="BE58" s="15">
        <f t="shared" si="62"/>
        <v>-4.0575241196771694E-2</v>
      </c>
      <c r="BF58" s="23"/>
      <c r="BG58" s="23"/>
      <c r="BH58" s="631"/>
      <c r="BU58" s="43"/>
      <c r="CJ58" s="43"/>
    </row>
    <row r="59" spans="1:88" s="24" customFormat="1">
      <c r="A59" s="108"/>
      <c r="B59" s="41"/>
      <c r="C59" s="41"/>
      <c r="D59" s="41"/>
      <c r="E59" s="41"/>
      <c r="F59" s="41"/>
      <c r="G59" s="41"/>
      <c r="H59" s="41"/>
      <c r="I59" s="41"/>
      <c r="J59" s="41"/>
      <c r="K59" s="41"/>
      <c r="L59" s="41"/>
      <c r="M59" s="41"/>
      <c r="N59" s="41"/>
      <c r="O59" s="41"/>
      <c r="P59" s="41"/>
      <c r="Q59" s="41"/>
      <c r="R59" s="41"/>
      <c r="S59" s="41"/>
      <c r="T59" s="41"/>
      <c r="U59" s="490"/>
      <c r="V59" s="41"/>
      <c r="W59" s="1"/>
      <c r="X59" s="1"/>
      <c r="Y59" s="602" t="s">
        <v>252</v>
      </c>
      <c r="Z59" s="27"/>
      <c r="AA59" s="744"/>
      <c r="AB59" s="15">
        <f t="shared" si="54"/>
        <v>1.8778049328897373E-2</v>
      </c>
      <c r="AC59" s="15">
        <f t="shared" ref="AC59:AX59" si="63">AC47/$AA47-1</f>
        <v>1.7377936838175456E-2</v>
      </c>
      <c r="AD59" s="15">
        <f t="shared" si="61"/>
        <v>-2.6399839342439169E-3</v>
      </c>
      <c r="AE59" s="15">
        <f t="shared" si="63"/>
        <v>2.2884109259792895E-2</v>
      </c>
      <c r="AF59" s="15">
        <f t="shared" si="63"/>
        <v>2.8007278439498462E-2</v>
      </c>
      <c r="AG59" s="15">
        <f t="shared" si="63"/>
        <v>3.690704873795414E-2</v>
      </c>
      <c r="AH59" s="15">
        <f t="shared" si="61"/>
        <v>-2.6214548429520645E-3</v>
      </c>
      <c r="AI59" s="15">
        <f t="shared" si="63"/>
        <v>-9.516754645224379E-2</v>
      </c>
      <c r="AJ59" s="15">
        <f t="shared" si="63"/>
        <v>-9.0301244829454563E-2</v>
      </c>
      <c r="AK59" s="15">
        <f t="shared" si="63"/>
        <v>-8.2384097944213863E-2</v>
      </c>
      <c r="AL59" s="15">
        <f t="shared" si="63"/>
        <v>-0.10262207886824315</v>
      </c>
      <c r="AM59" s="15">
        <f t="shared" si="63"/>
        <v>-0.14258406161485715</v>
      </c>
      <c r="AN59" s="15">
        <f t="shared" si="63"/>
        <v>-0.15527892463697723</v>
      </c>
      <c r="AO59" s="15">
        <f t="shared" si="63"/>
        <v>-0.15576828082189376</v>
      </c>
      <c r="AP59" s="15">
        <f t="shared" si="63"/>
        <v>-0.13933970621343972</v>
      </c>
      <c r="AQ59" s="15">
        <f t="shared" si="63"/>
        <v>-0.13431946116829019</v>
      </c>
      <c r="AR59" s="15">
        <f t="shared" si="63"/>
        <v>-0.14661189161322308</v>
      </c>
      <c r="AS59" s="15">
        <f t="shared" si="63"/>
        <v>-0.21319511519140089</v>
      </c>
      <c r="AT59" s="15">
        <f t="shared" si="63"/>
        <v>-0.29813370904114078</v>
      </c>
      <c r="AU59" s="15">
        <f t="shared" si="63"/>
        <v>-0.28215010200101975</v>
      </c>
      <c r="AV59" s="15">
        <f t="shared" si="63"/>
        <v>-0.28457200621123857</v>
      </c>
      <c r="AW59" s="15">
        <f t="shared" si="63"/>
        <v>-0.28382464875187297</v>
      </c>
      <c r="AX59" s="15">
        <f t="shared" si="63"/>
        <v>-0.2569595650470976</v>
      </c>
      <c r="AY59" s="15">
        <f t="shared" si="51"/>
        <v>-0.26617742293123414</v>
      </c>
      <c r="AZ59" s="15">
        <f t="shared" si="51"/>
        <v>-0.28722290688296215</v>
      </c>
      <c r="BA59" s="15">
        <f t="shared" si="51"/>
        <v>-0.29352140824656758</v>
      </c>
      <c r="BB59" s="15">
        <f t="shared" si="52"/>
        <v>-0.28372716286665145</v>
      </c>
      <c r="BC59" s="15">
        <f t="shared" si="52"/>
        <v>-0.29445183960547905</v>
      </c>
      <c r="BD59" s="15">
        <f t="shared" ref="BD59:BE59" si="64">BD47/$AA47-1</f>
        <v>-0.31469040278329252</v>
      </c>
      <c r="BE59" s="15">
        <f t="shared" si="64"/>
        <v>-0.34911500645171678</v>
      </c>
      <c r="BF59" s="23"/>
      <c r="BG59" s="23"/>
      <c r="BH59" s="631"/>
      <c r="BU59" s="43"/>
      <c r="CJ59" s="43"/>
    </row>
    <row r="60" spans="1:88" s="24" customFormat="1">
      <c r="A60" s="108"/>
      <c r="B60" s="41"/>
      <c r="C60" s="41"/>
      <c r="D60" s="41"/>
      <c r="E60" s="41"/>
      <c r="F60" s="41"/>
      <c r="G60" s="41"/>
      <c r="H60" s="41"/>
      <c r="I60" s="41"/>
      <c r="J60" s="41"/>
      <c r="K60" s="41"/>
      <c r="L60" s="41"/>
      <c r="M60" s="41"/>
      <c r="N60" s="41"/>
      <c r="O60" s="41"/>
      <c r="P60" s="41"/>
      <c r="Q60" s="41"/>
      <c r="R60" s="41"/>
      <c r="S60" s="41"/>
      <c r="T60" s="41"/>
      <c r="U60" s="490"/>
      <c r="V60" s="41"/>
      <c r="W60" s="1"/>
      <c r="X60" s="1"/>
      <c r="Y60" s="291" t="s">
        <v>88</v>
      </c>
      <c r="Z60" s="27"/>
      <c r="AA60" s="744"/>
      <c r="AB60" s="15">
        <f t="shared" si="54"/>
        <v>8.4036220363683523E-3</v>
      </c>
      <c r="AC60" s="15">
        <f t="shared" ref="AC60:AX60" si="65">AC48/$AA48-1</f>
        <v>8.6043546699615447E-2</v>
      </c>
      <c r="AD60" s="15">
        <f t="shared" si="65"/>
        <v>4.618182145352856E-2</v>
      </c>
      <c r="AE60" s="15">
        <f t="shared" si="65"/>
        <v>0.19824435271230789</v>
      </c>
      <c r="AF60" s="15">
        <f t="shared" si="65"/>
        <v>0.22053887884218426</v>
      </c>
      <c r="AG60" s="15">
        <f t="shared" si="65"/>
        <v>0.24093285737821013</v>
      </c>
      <c r="AH60" s="15">
        <f t="shared" si="65"/>
        <v>0.30695035581179897</v>
      </c>
      <c r="AI60" s="15">
        <f t="shared" si="65"/>
        <v>0.31333550718527348</v>
      </c>
      <c r="AJ60" s="15">
        <f t="shared" si="65"/>
        <v>0.31059614086665488</v>
      </c>
      <c r="AK60" s="15">
        <f t="shared" si="65"/>
        <v>0.37087389429380124</v>
      </c>
      <c r="AL60" s="15">
        <f t="shared" si="65"/>
        <v>0.35775680821287836</v>
      </c>
      <c r="AM60" s="15">
        <f t="shared" si="65"/>
        <v>0.37286432534503944</v>
      </c>
      <c r="AN60" s="15">
        <f t="shared" si="65"/>
        <v>0.41124047956126031</v>
      </c>
      <c r="AO60" s="15">
        <f t="shared" si="65"/>
        <v>0.38379491841403168</v>
      </c>
      <c r="AP60" s="15">
        <f t="shared" si="65"/>
        <v>0.35448831810357273</v>
      </c>
      <c r="AQ60" s="15">
        <f t="shared" si="65"/>
        <v>0.28945970668624699</v>
      </c>
      <c r="AR60" s="15">
        <f t="shared" si="65"/>
        <v>0.31688352708546375</v>
      </c>
      <c r="AS60" s="15">
        <f t="shared" si="65"/>
        <v>0.36607267941111465</v>
      </c>
      <c r="AT60" s="15">
        <f t="shared" si="65"/>
        <v>0.2177560727104757</v>
      </c>
      <c r="AU60" s="15">
        <f t="shared" si="65"/>
        <v>0.24713594027351515</v>
      </c>
      <c r="AV60" s="15">
        <f t="shared" si="65"/>
        <v>0.21676822878135038</v>
      </c>
      <c r="AW60" s="15">
        <f t="shared" si="65"/>
        <v>0.28761265922008894</v>
      </c>
      <c r="AX60" s="15">
        <f t="shared" si="65"/>
        <v>0.26604017023458093</v>
      </c>
      <c r="AY60" s="15">
        <f t="shared" si="51"/>
        <v>0.23536306851818556</v>
      </c>
      <c r="AZ60" s="15">
        <f t="shared" si="51"/>
        <v>0.25239154776923867</v>
      </c>
      <c r="BA60" s="15">
        <f t="shared" si="51"/>
        <v>0.26111008156787596</v>
      </c>
      <c r="BB60" s="15">
        <f t="shared" si="52"/>
        <v>0.27308726912955117</v>
      </c>
      <c r="BC60" s="15">
        <f t="shared" si="52"/>
        <v>0.30349802213250121</v>
      </c>
      <c r="BD60" s="15">
        <f t="shared" ref="BD60:BE60" si="66">BD48/$AA48-1</f>
        <v>0.30570196642769698</v>
      </c>
      <c r="BE60" s="15">
        <f t="shared" si="66"/>
        <v>0.31024076035857062</v>
      </c>
      <c r="BF60" s="23"/>
      <c r="BG60" s="23"/>
      <c r="BH60" s="631"/>
      <c r="BU60" s="43"/>
      <c r="CJ60" s="43"/>
    </row>
    <row r="61" spans="1:88" s="24" customFormat="1" ht="19.5" thickBot="1">
      <c r="A61" s="108"/>
      <c r="B61" s="41"/>
      <c r="C61" s="41"/>
      <c r="D61" s="41"/>
      <c r="E61" s="41"/>
      <c r="F61" s="41"/>
      <c r="G61" s="41"/>
      <c r="H61" s="41"/>
      <c r="I61" s="41"/>
      <c r="J61" s="41"/>
      <c r="K61" s="41"/>
      <c r="L61" s="41"/>
      <c r="M61" s="41"/>
      <c r="N61" s="41"/>
      <c r="O61" s="41"/>
      <c r="P61" s="41"/>
      <c r="Q61" s="41"/>
      <c r="R61" s="41"/>
      <c r="S61" s="41"/>
      <c r="T61" s="41"/>
      <c r="U61" s="490"/>
      <c r="V61" s="41"/>
      <c r="W61" s="1"/>
      <c r="X61" s="1"/>
      <c r="Y61" s="755" t="s">
        <v>351</v>
      </c>
      <c r="Z61" s="28"/>
      <c r="AA61" s="761"/>
      <c r="AB61" s="16">
        <f>AB49/$AA49-1</f>
        <v>-3.0443121409470586E-2</v>
      </c>
      <c r="AC61" s="16">
        <f>AC49/$AA49-1</f>
        <v>-6.8733145959050002E-2</v>
      </c>
      <c r="AD61" s="16">
        <f>AD49/$AA49-1</f>
        <v>-9.994392067029978E-2</v>
      </c>
      <c r="AE61" s="16">
        <f t="shared" ref="AE61:AX61" si="67">AE49/$AA49-1</f>
        <v>-0.13101571369133447</v>
      </c>
      <c r="AF61" s="16">
        <f t="shared" si="67"/>
        <v>-0.10202917847141924</v>
      </c>
      <c r="AG61" s="16">
        <f t="shared" si="67"/>
        <v>-8.3817536764797418E-2</v>
      </c>
      <c r="AH61" s="16">
        <f t="shared" si="67"/>
        <v>-8.9788679442769248E-2</v>
      </c>
      <c r="AI61" s="16">
        <f t="shared" si="67"/>
        <v>-0.1564198201369692</v>
      </c>
      <c r="AJ61" s="16">
        <f t="shared" si="67"/>
        <v>-0.15211377269622761</v>
      </c>
      <c r="AK61" s="16">
        <f t="shared" si="67"/>
        <v>-0.14203490869152791</v>
      </c>
      <c r="AL61" s="16">
        <f t="shared" si="67"/>
        <v>-0.21330649508704191</v>
      </c>
      <c r="AM61" s="16">
        <f t="shared" si="67"/>
        <v>-0.25291529089941767</v>
      </c>
      <c r="AN61" s="16">
        <f t="shared" si="67"/>
        <v>-0.27977542044236781</v>
      </c>
      <c r="AO61" s="16">
        <f t="shared" si="67"/>
        <v>-0.30396854337550117</v>
      </c>
      <c r="AP61" s="16">
        <f t="shared" si="67"/>
        <v>-0.31243279190710294</v>
      </c>
      <c r="AQ61" s="16">
        <f t="shared" si="67"/>
        <v>-0.32219544434630387</v>
      </c>
      <c r="AR61" s="16">
        <f t="shared" si="67"/>
        <v>-0.32142596077559615</v>
      </c>
      <c r="AS61" s="16">
        <f t="shared" si="67"/>
        <v>-0.38476479303350197</v>
      </c>
      <c r="AT61" s="16">
        <f t="shared" si="67"/>
        <v>-0.43682996398172746</v>
      </c>
      <c r="AU61" s="16">
        <f t="shared" si="67"/>
        <v>-0.45308921311794625</v>
      </c>
      <c r="AV61" s="16">
        <f t="shared" si="67"/>
        <v>-0.47058493977114735</v>
      </c>
      <c r="AW61" s="16">
        <f t="shared" si="67"/>
        <v>-0.46868916801629978</v>
      </c>
      <c r="AX61" s="16">
        <f t="shared" si="67"/>
        <v>-0.46691243776820379</v>
      </c>
      <c r="AY61" s="16">
        <f t="shared" si="51"/>
        <v>-0.48229243712003167</v>
      </c>
      <c r="AZ61" s="16">
        <f t="shared" si="51"/>
        <v>-0.5044002315504923</v>
      </c>
      <c r="BA61" s="16">
        <f t="shared" si="51"/>
        <v>-0.5151589278500015</v>
      </c>
      <c r="BB61" s="16">
        <f t="shared" si="52"/>
        <v>-0.53162944246386168</v>
      </c>
      <c r="BC61" s="16">
        <f t="shared" si="52"/>
        <v>-0.53560118860467487</v>
      </c>
      <c r="BD61" s="16">
        <f t="shared" ref="BD61:BE61" si="68">BD49/$AA49-1</f>
        <v>-0.5491195562036264</v>
      </c>
      <c r="BE61" s="16">
        <f t="shared" si="68"/>
        <v>-0.56218763372042646</v>
      </c>
      <c r="BF61" s="25"/>
      <c r="BG61" s="25"/>
      <c r="BH61" s="631"/>
      <c r="BU61" s="43"/>
      <c r="CJ61" s="43"/>
    </row>
    <row r="62" spans="1:88" s="24" customFormat="1" ht="15" thickTop="1">
      <c r="A62" s="108"/>
      <c r="B62" s="41"/>
      <c r="C62" s="41"/>
      <c r="D62" s="41"/>
      <c r="E62" s="41"/>
      <c r="F62" s="41"/>
      <c r="G62" s="41"/>
      <c r="H62" s="41"/>
      <c r="I62" s="41"/>
      <c r="J62" s="41"/>
      <c r="K62" s="41"/>
      <c r="L62" s="41"/>
      <c r="M62" s="41"/>
      <c r="N62" s="41"/>
      <c r="O62" s="41"/>
      <c r="P62" s="41"/>
      <c r="Q62" s="41"/>
      <c r="R62" s="41"/>
      <c r="S62" s="41"/>
      <c r="T62" s="41"/>
      <c r="U62" s="490"/>
      <c r="V62" s="41"/>
      <c r="W62" s="1"/>
      <c r="X62" s="1"/>
      <c r="Y62" s="293" t="s">
        <v>38</v>
      </c>
      <c r="Z62" s="29"/>
      <c r="AA62" s="745"/>
      <c r="AB62" s="17">
        <f t="shared" si="54"/>
        <v>9.8753494324888003E-3</v>
      </c>
      <c r="AC62" s="17">
        <f t="shared" ref="AC62:AX62" si="69">AC50/$AA50-1</f>
        <v>1.8015107750268822E-2</v>
      </c>
      <c r="AD62" s="17">
        <f t="shared" si="69"/>
        <v>1.1753406128760524E-2</v>
      </c>
      <c r="AE62" s="17">
        <f t="shared" si="69"/>
        <v>5.8939023033624194E-2</v>
      </c>
      <c r="AF62" s="17">
        <f t="shared" si="69"/>
        <v>6.9470928832134904E-2</v>
      </c>
      <c r="AG62" s="17">
        <f t="shared" si="69"/>
        <v>7.9733429575154613E-2</v>
      </c>
      <c r="AH62" s="17">
        <f t="shared" si="69"/>
        <v>7.3793050960103912E-2</v>
      </c>
      <c r="AI62" s="17">
        <f t="shared" si="69"/>
        <v>3.9261789674484238E-2</v>
      </c>
      <c r="AJ62" s="17">
        <f t="shared" si="69"/>
        <v>7.0729209672683035E-2</v>
      </c>
      <c r="AK62" s="17">
        <f t="shared" si="69"/>
        <v>9.0352810692780228E-2</v>
      </c>
      <c r="AL62" s="17">
        <f t="shared" si="69"/>
        <v>7.7411911126661126E-2</v>
      </c>
      <c r="AM62" s="17">
        <f t="shared" si="69"/>
        <v>0.10242076981035164</v>
      </c>
      <c r="AN62" s="17">
        <f t="shared" si="69"/>
        <v>0.1094685445012904</v>
      </c>
      <c r="AO62" s="17">
        <f t="shared" si="69"/>
        <v>0.10542996580137465</v>
      </c>
      <c r="AP62" s="17">
        <f t="shared" si="69"/>
        <v>0.11179618770486544</v>
      </c>
      <c r="AQ62" s="17">
        <f t="shared" si="69"/>
        <v>9.1963673010733604E-2</v>
      </c>
      <c r="AR62" s="17">
        <f t="shared" si="69"/>
        <v>0.1225754209037917</v>
      </c>
      <c r="AS62" s="17">
        <f t="shared" si="69"/>
        <v>6.1467968225625613E-2</v>
      </c>
      <c r="AT62" s="679">
        <f t="shared" si="69"/>
        <v>1.8934002700652375E-3</v>
      </c>
      <c r="AU62" s="17">
        <f t="shared" si="69"/>
        <v>4.6182000655702549E-2</v>
      </c>
      <c r="AV62" s="17">
        <f t="shared" si="69"/>
        <v>8.9120968360779429E-2</v>
      </c>
      <c r="AW62" s="17">
        <f t="shared" si="69"/>
        <v>0.1244148230775306</v>
      </c>
      <c r="AX62" s="17">
        <f t="shared" si="69"/>
        <v>0.13244188764021958</v>
      </c>
      <c r="AY62" s="17">
        <f t="shared" si="51"/>
        <v>8.8019739381441919E-2</v>
      </c>
      <c r="AZ62" s="17">
        <f t="shared" si="51"/>
        <v>5.3340423593519315E-2</v>
      </c>
      <c r="BA62" s="17">
        <f t="shared" si="51"/>
        <v>3.6392706438475031E-2</v>
      </c>
      <c r="BB62" s="17">
        <f t="shared" si="52"/>
        <v>2.2995545683857532E-2</v>
      </c>
      <c r="BC62" s="17">
        <f t="shared" si="52"/>
        <v>-1.5465642928137346E-2</v>
      </c>
      <c r="BD62" s="17">
        <f t="shared" ref="BD62:BE62" si="70">BD50/$AA50-1</f>
        <v>-4.7925806261035819E-2</v>
      </c>
      <c r="BE62" s="17">
        <f t="shared" si="70"/>
        <v>-0.10269995826286071</v>
      </c>
      <c r="BF62" s="26"/>
      <c r="BG62" s="26"/>
      <c r="BH62" s="631"/>
      <c r="BU62" s="43"/>
      <c r="CJ62" s="43"/>
    </row>
    <row r="63" spans="1:88" s="24" customFormat="1">
      <c r="A63" s="108"/>
      <c r="B63" s="41"/>
      <c r="C63" s="41"/>
      <c r="D63" s="41"/>
      <c r="E63" s="41"/>
      <c r="F63" s="41"/>
      <c r="G63" s="41"/>
      <c r="H63" s="41"/>
      <c r="I63" s="41"/>
      <c r="J63" s="41"/>
      <c r="K63" s="41"/>
      <c r="L63" s="41"/>
      <c r="M63" s="41"/>
      <c r="N63" s="41"/>
      <c r="O63" s="41"/>
      <c r="P63" s="41"/>
      <c r="Q63" s="41"/>
      <c r="R63" s="41"/>
      <c r="S63" s="41"/>
      <c r="T63" s="41"/>
      <c r="U63" s="108"/>
      <c r="V63" s="4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80"/>
      <c r="BU63" s="43"/>
      <c r="CJ63" s="43"/>
    </row>
    <row r="64" spans="1:88">
      <c r="A64" s="108"/>
      <c r="B64" s="41"/>
      <c r="C64" s="41"/>
      <c r="D64" s="41"/>
      <c r="E64" s="41"/>
      <c r="F64" s="41"/>
      <c r="G64" s="41"/>
      <c r="H64" s="41"/>
      <c r="I64" s="41"/>
      <c r="J64" s="41"/>
      <c r="K64" s="41"/>
      <c r="L64" s="41"/>
      <c r="M64" s="41"/>
      <c r="N64" s="41"/>
      <c r="O64" s="41"/>
      <c r="P64" s="41"/>
      <c r="Q64" s="41"/>
      <c r="R64" s="41"/>
      <c r="S64" s="41"/>
      <c r="T64" s="41"/>
      <c r="U64" s="108"/>
      <c r="V64" s="41"/>
      <c r="Y64" s="366" t="s">
        <v>107</v>
      </c>
    </row>
    <row r="65" spans="1:88">
      <c r="A65" s="108"/>
      <c r="B65" s="41"/>
      <c r="C65" s="41"/>
      <c r="D65" s="41"/>
      <c r="E65" s="41"/>
      <c r="F65" s="41"/>
      <c r="G65" s="41"/>
      <c r="H65" s="41"/>
      <c r="I65" s="41"/>
      <c r="J65" s="41"/>
      <c r="K65" s="41"/>
      <c r="L65" s="41"/>
      <c r="M65" s="41"/>
      <c r="N65" s="41"/>
      <c r="O65" s="41"/>
      <c r="P65" s="41"/>
      <c r="Q65" s="41"/>
      <c r="R65" s="41"/>
      <c r="S65" s="41"/>
      <c r="T65" s="41"/>
      <c r="U65" s="557"/>
      <c r="V65" s="41"/>
      <c r="Y65" s="351"/>
      <c r="Z65" s="79"/>
      <c r="AA65" s="10">
        <v>1990</v>
      </c>
      <c r="AB65" s="10">
        <f t="shared" ref="AB65:BE65" si="71">AA65+1</f>
        <v>1991</v>
      </c>
      <c r="AC65" s="10">
        <f t="shared" si="71"/>
        <v>1992</v>
      </c>
      <c r="AD65" s="10">
        <f t="shared" si="71"/>
        <v>1993</v>
      </c>
      <c r="AE65" s="10">
        <f t="shared" si="71"/>
        <v>1994</v>
      </c>
      <c r="AF65" s="10">
        <f t="shared" si="71"/>
        <v>1995</v>
      </c>
      <c r="AG65" s="10">
        <f t="shared" si="71"/>
        <v>1996</v>
      </c>
      <c r="AH65" s="10">
        <f t="shared" si="71"/>
        <v>1997</v>
      </c>
      <c r="AI65" s="10">
        <f t="shared" si="71"/>
        <v>1998</v>
      </c>
      <c r="AJ65" s="10">
        <f t="shared" si="71"/>
        <v>1999</v>
      </c>
      <c r="AK65" s="10">
        <f t="shared" si="71"/>
        <v>2000</v>
      </c>
      <c r="AL65" s="10">
        <f t="shared" si="71"/>
        <v>2001</v>
      </c>
      <c r="AM65" s="10">
        <f t="shared" si="71"/>
        <v>2002</v>
      </c>
      <c r="AN65" s="10">
        <f t="shared" si="71"/>
        <v>2003</v>
      </c>
      <c r="AO65" s="10">
        <f t="shared" si="71"/>
        <v>2004</v>
      </c>
      <c r="AP65" s="10">
        <f t="shared" si="71"/>
        <v>2005</v>
      </c>
      <c r="AQ65" s="10">
        <f t="shared" si="71"/>
        <v>2006</v>
      </c>
      <c r="AR65" s="10">
        <f t="shared" si="71"/>
        <v>2007</v>
      </c>
      <c r="AS65" s="10">
        <f t="shared" si="71"/>
        <v>2008</v>
      </c>
      <c r="AT65" s="10">
        <f t="shared" si="71"/>
        <v>2009</v>
      </c>
      <c r="AU65" s="10">
        <f t="shared" si="71"/>
        <v>2010</v>
      </c>
      <c r="AV65" s="10">
        <f t="shared" si="71"/>
        <v>2011</v>
      </c>
      <c r="AW65" s="10">
        <f t="shared" si="71"/>
        <v>2012</v>
      </c>
      <c r="AX65" s="10">
        <f t="shared" si="71"/>
        <v>2013</v>
      </c>
      <c r="AY65" s="10">
        <f t="shared" si="71"/>
        <v>2014</v>
      </c>
      <c r="AZ65" s="10">
        <f t="shared" si="71"/>
        <v>2015</v>
      </c>
      <c r="BA65" s="10">
        <f t="shared" si="71"/>
        <v>2016</v>
      </c>
      <c r="BB65" s="10">
        <f t="shared" si="71"/>
        <v>2017</v>
      </c>
      <c r="BC65" s="10">
        <f t="shared" si="71"/>
        <v>2018</v>
      </c>
      <c r="BD65" s="10">
        <f t="shared" si="71"/>
        <v>2019</v>
      </c>
      <c r="BE65" s="10">
        <f t="shared" si="71"/>
        <v>2020</v>
      </c>
      <c r="BF65" s="10" t="s">
        <v>18</v>
      </c>
      <c r="BG65" s="10" t="s">
        <v>1</v>
      </c>
      <c r="BH65" s="614"/>
    </row>
    <row r="66" spans="1:88">
      <c r="A66" s="108"/>
      <c r="B66" s="41"/>
      <c r="C66" s="41"/>
      <c r="D66" s="41"/>
      <c r="E66" s="41"/>
      <c r="F66" s="41"/>
      <c r="G66" s="41"/>
      <c r="H66" s="41"/>
      <c r="I66" s="41"/>
      <c r="J66" s="41"/>
      <c r="K66" s="41"/>
      <c r="L66" s="41"/>
      <c r="M66" s="41"/>
      <c r="N66" s="41"/>
      <c r="O66" s="41"/>
      <c r="P66" s="41"/>
      <c r="Q66" s="41"/>
      <c r="R66" s="41"/>
      <c r="S66" s="41"/>
      <c r="T66" s="41"/>
      <c r="U66" s="490"/>
      <c r="V66" s="41"/>
      <c r="Y66" s="291" t="s">
        <v>83</v>
      </c>
      <c r="Z66" s="27"/>
      <c r="AA66" s="758"/>
      <c r="AB66" s="95"/>
      <c r="AC66" s="95"/>
      <c r="AD66" s="95"/>
      <c r="AE66" s="95"/>
      <c r="AF66" s="95"/>
      <c r="AG66" s="95"/>
      <c r="AH66" s="95"/>
      <c r="AI66" s="95"/>
      <c r="AJ66" s="95"/>
      <c r="AK66" s="95"/>
      <c r="AL66" s="95"/>
      <c r="AM66" s="95"/>
      <c r="AN66" s="95"/>
      <c r="AO66" s="95"/>
      <c r="AP66" s="95"/>
      <c r="AQ66" s="15">
        <f t="shared" ref="AQ66:BC67" si="72">AQ42/$AP42-1</f>
        <v>-2.1362690448745614E-2</v>
      </c>
      <c r="AR66" s="15">
        <f t="shared" si="72"/>
        <v>0.10205107492423982</v>
      </c>
      <c r="AS66" s="15">
        <f t="shared" si="72"/>
        <v>2.9793986150478791E-2</v>
      </c>
      <c r="AT66" s="15">
        <f t="shared" si="72"/>
        <v>-6.1908413753035463E-2</v>
      </c>
      <c r="AU66" s="15">
        <f t="shared" si="72"/>
        <v>-4.4339010379622623E-3</v>
      </c>
      <c r="AV66" s="15">
        <f t="shared" si="72"/>
        <v>0.13076525411613282</v>
      </c>
      <c r="AW66" s="15">
        <f t="shared" si="72"/>
        <v>0.23820156946748638</v>
      </c>
      <c r="AX66" s="15">
        <f>AX42/$AP42-1</f>
        <v>0.24158042234845678</v>
      </c>
      <c r="AY66" s="15">
        <f>AY42/$AP42-1</f>
        <v>0.17581454123807627</v>
      </c>
      <c r="AZ66" s="15">
        <f>AZ42/$AP42-1</f>
        <v>0.11701740140751249</v>
      </c>
      <c r="BA66" s="15">
        <f t="shared" si="72"/>
        <v>0.19433099909199436</v>
      </c>
      <c r="BB66" s="15">
        <f t="shared" si="72"/>
        <v>0.16210684700789324</v>
      </c>
      <c r="BC66" s="15">
        <f t="shared" si="72"/>
        <v>7.353089651093625E-2</v>
      </c>
      <c r="BD66" s="15">
        <f t="shared" ref="BD66:BE66" si="73">BD42/$AP42-1</f>
        <v>2.4814577042039154E-2</v>
      </c>
      <c r="BE66" s="15">
        <f t="shared" si="73"/>
        <v>-3.9351289567031156E-3</v>
      </c>
      <c r="BF66" s="23"/>
      <c r="BG66" s="23"/>
      <c r="BH66" s="631"/>
    </row>
    <row r="67" spans="1:88" s="24" customFormat="1">
      <c r="A67" s="108"/>
      <c r="B67" s="41"/>
      <c r="C67" s="41"/>
      <c r="D67" s="41"/>
      <c r="E67" s="41"/>
      <c r="F67" s="41"/>
      <c r="G67" s="41"/>
      <c r="H67" s="41"/>
      <c r="I67" s="41"/>
      <c r="J67" s="41"/>
      <c r="K67" s="41"/>
      <c r="L67" s="41"/>
      <c r="M67" s="41"/>
      <c r="N67" s="41"/>
      <c r="O67" s="41"/>
      <c r="P67" s="41"/>
      <c r="Q67" s="41"/>
      <c r="R67" s="41"/>
      <c r="S67" s="41"/>
      <c r="T67" s="41"/>
      <c r="U67" s="490"/>
      <c r="V67" s="41"/>
      <c r="W67" s="1"/>
      <c r="X67" s="1"/>
      <c r="Y67" s="291" t="s">
        <v>84</v>
      </c>
      <c r="Z67" s="27"/>
      <c r="AA67" s="758"/>
      <c r="AB67" s="95"/>
      <c r="AC67" s="95"/>
      <c r="AD67" s="95"/>
      <c r="AE67" s="95"/>
      <c r="AF67" s="95"/>
      <c r="AG67" s="95"/>
      <c r="AH67" s="95"/>
      <c r="AI67" s="95"/>
      <c r="AJ67" s="95"/>
      <c r="AK67" s="95"/>
      <c r="AL67" s="95"/>
      <c r="AM67" s="95"/>
      <c r="AN67" s="95"/>
      <c r="AO67" s="95"/>
      <c r="AP67" s="95"/>
      <c r="AQ67" s="15">
        <f t="shared" si="72"/>
        <v>-9.4477377966774023E-3</v>
      </c>
      <c r="AR67" s="15">
        <f t="shared" ref="AQ67:BC74" si="74">AR43/$AP43-1</f>
        <v>-1.9341618503100233E-2</v>
      </c>
      <c r="AS67" s="15">
        <f t="shared" si="74"/>
        <v>-0.10313451594461343</v>
      </c>
      <c r="AT67" s="15">
        <f t="shared" si="74"/>
        <v>-0.14081407140219837</v>
      </c>
      <c r="AU67" s="15">
        <f t="shared" si="74"/>
        <v>-0.10144285068677039</v>
      </c>
      <c r="AV67" s="15">
        <f t="shared" si="74"/>
        <v>-0.10803142197191484</v>
      </c>
      <c r="AW67" s="15">
        <f t="shared" si="74"/>
        <v>-0.11342783367850806</v>
      </c>
      <c r="AX67" s="15">
        <f t="shared" si="74"/>
        <v>-0.10019278716994606</v>
      </c>
      <c r="AY67" s="15">
        <f t="shared" ref="AY67:AZ74" si="75">AY43/$AP43-1</f>
        <v>-0.12624251291722377</v>
      </c>
      <c r="AZ67" s="15">
        <f t="shared" si="75"/>
        <v>-0.14987022227873614</v>
      </c>
      <c r="BA67" s="15">
        <f t="shared" si="74"/>
        <v>-0.18833189997820043</v>
      </c>
      <c r="BB67" s="15">
        <f>BB43/$AP43-1</f>
        <v>-0.2009325625664482</v>
      </c>
      <c r="BC67" s="15">
        <f t="shared" si="74"/>
        <v>-0.21640018707214981</v>
      </c>
      <c r="BD67" s="15">
        <f t="shared" ref="BD67:BE67" si="76">BD43/$AP43-1</f>
        <v>-0.2382692780093626</v>
      </c>
      <c r="BE67" s="15">
        <f t="shared" si="76"/>
        <v>-0.31315005196079004</v>
      </c>
      <c r="BF67" s="23"/>
      <c r="BG67" s="23"/>
      <c r="BH67" s="631"/>
      <c r="BU67" s="43"/>
      <c r="CJ67" s="43"/>
    </row>
    <row r="68" spans="1:88" s="24" customFormat="1">
      <c r="A68" s="108"/>
      <c r="B68" s="41"/>
      <c r="C68" s="41"/>
      <c r="D68" s="41"/>
      <c r="E68" s="41"/>
      <c r="F68" s="41"/>
      <c r="G68" s="41"/>
      <c r="H68" s="41"/>
      <c r="I68" s="41"/>
      <c r="J68" s="41"/>
      <c r="K68" s="41"/>
      <c r="L68" s="41"/>
      <c r="M68" s="41"/>
      <c r="N68" s="41"/>
      <c r="O68" s="41"/>
      <c r="P68" s="41"/>
      <c r="Q68" s="41"/>
      <c r="R68" s="41"/>
      <c r="S68" s="41"/>
      <c r="T68" s="41"/>
      <c r="U68" s="490"/>
      <c r="V68" s="41"/>
      <c r="W68" s="1"/>
      <c r="X68" s="1"/>
      <c r="Y68" s="291" t="s">
        <v>85</v>
      </c>
      <c r="Z68" s="27"/>
      <c r="AA68" s="758"/>
      <c r="AB68" s="95"/>
      <c r="AC68" s="95"/>
      <c r="AD68" s="95"/>
      <c r="AE68" s="95"/>
      <c r="AF68" s="95"/>
      <c r="AG68" s="95"/>
      <c r="AH68" s="95"/>
      <c r="AI68" s="95"/>
      <c r="AJ68" s="95"/>
      <c r="AK68" s="95"/>
      <c r="AL68" s="95"/>
      <c r="AM68" s="95"/>
      <c r="AN68" s="95"/>
      <c r="AO68" s="95"/>
      <c r="AP68" s="95"/>
      <c r="AQ68" s="15">
        <f t="shared" si="74"/>
        <v>-1.1405927560221185E-2</v>
      </c>
      <c r="AR68" s="15">
        <f t="shared" si="74"/>
        <v>-2.3094563334831841E-2</v>
      </c>
      <c r="AS68" s="15">
        <f t="shared" si="74"/>
        <v>-5.5252798243826007E-2</v>
      </c>
      <c r="AT68" s="15">
        <f t="shared" si="74"/>
        <v>-6.9085611357350918E-2</v>
      </c>
      <c r="AU68" s="15">
        <f t="shared" si="74"/>
        <v>-6.7258493403661634E-2</v>
      </c>
      <c r="AV68" s="15">
        <f t="shared" si="74"/>
        <v>-8.7404374917904426E-2</v>
      </c>
      <c r="AW68" s="15">
        <f t="shared" si="74"/>
        <v>-8.3642188573840093E-2</v>
      </c>
      <c r="AX68" s="15">
        <f t="shared" si="74"/>
        <v>-9.5799796146246008E-2</v>
      </c>
      <c r="AY68" s="15">
        <f t="shared" si="75"/>
        <v>-0.11662947005906132</v>
      </c>
      <c r="AZ68" s="15">
        <f t="shared" si="75"/>
        <v>-0.12203272361891615</v>
      </c>
      <c r="BA68" s="15">
        <f t="shared" si="74"/>
        <v>-0.1298817359784924</v>
      </c>
      <c r="BB68" s="15">
        <f t="shared" si="74"/>
        <v>-0.13738307853067888</v>
      </c>
      <c r="BC68" s="15">
        <f t="shared" si="74"/>
        <v>-0.14652434157498129</v>
      </c>
      <c r="BD68" s="15">
        <f t="shared" ref="BD68:BE68" si="77">BD44/$AP44-1</f>
        <v>-0.16494646327990015</v>
      </c>
      <c r="BE68" s="15">
        <f t="shared" si="77"/>
        <v>-0.25320136857741016</v>
      </c>
      <c r="BF68" s="23"/>
      <c r="BG68" s="23"/>
      <c r="BH68" s="631"/>
      <c r="BU68" s="43"/>
      <c r="CJ68" s="43"/>
    </row>
    <row r="69" spans="1:88" s="24" customFormat="1">
      <c r="A69" s="108"/>
      <c r="B69" s="41"/>
      <c r="C69" s="41"/>
      <c r="D69" s="41"/>
      <c r="E69" s="41"/>
      <c r="F69" s="41"/>
      <c r="G69" s="41"/>
      <c r="H69" s="41"/>
      <c r="I69" s="41"/>
      <c r="J69" s="41"/>
      <c r="K69" s="41"/>
      <c r="L69" s="41"/>
      <c r="M69" s="41"/>
      <c r="N69" s="41"/>
      <c r="O69" s="41"/>
      <c r="P69" s="41"/>
      <c r="Q69" s="41"/>
      <c r="R69" s="41"/>
      <c r="S69" s="41"/>
      <c r="T69" s="41"/>
      <c r="U69" s="490"/>
      <c r="V69" s="41"/>
      <c r="W69" s="1"/>
      <c r="X69" s="1"/>
      <c r="Y69" s="291" t="s">
        <v>86</v>
      </c>
      <c r="Z69" s="27"/>
      <c r="AA69" s="758"/>
      <c r="AB69" s="95"/>
      <c r="AC69" s="95"/>
      <c r="AD69" s="95"/>
      <c r="AE69" s="95"/>
      <c r="AF69" s="95"/>
      <c r="AG69" s="95"/>
      <c r="AH69" s="95"/>
      <c r="AI69" s="95"/>
      <c r="AJ69" s="95"/>
      <c r="AK69" s="95"/>
      <c r="AL69" s="95"/>
      <c r="AM69" s="95"/>
      <c r="AN69" s="95"/>
      <c r="AO69" s="95"/>
      <c r="AP69" s="95"/>
      <c r="AQ69" s="15">
        <f t="shared" si="74"/>
        <v>-2.2524520837774897E-2</v>
      </c>
      <c r="AR69" s="15">
        <f t="shared" si="74"/>
        <v>-0.11468360764483554</v>
      </c>
      <c r="AS69" s="15">
        <f t="shared" si="74"/>
        <v>-6.3857768369297241E-2</v>
      </c>
      <c r="AT69" s="15">
        <f t="shared" si="74"/>
        <v>-9.8782851833445817E-2</v>
      </c>
      <c r="AU69" s="15">
        <f t="shared" si="74"/>
        <v>-2.2414801543516938E-2</v>
      </c>
      <c r="AV69" s="15">
        <f t="shared" si="74"/>
        <v>2.1960824639104537E-3</v>
      </c>
      <c r="AW69" s="15">
        <f t="shared" si="74"/>
        <v>-4.8815429712644409E-2</v>
      </c>
      <c r="AX69" s="15">
        <f t="shared" si="74"/>
        <v>1.9527557521082928E-2</v>
      </c>
      <c r="AY69" s="15">
        <f t="shared" si="75"/>
        <v>-3.4999012726964596E-2</v>
      </c>
      <c r="AZ69" s="15">
        <f t="shared" si="75"/>
        <v>-5.1978797884928096E-2</v>
      </c>
      <c r="BA69" s="15">
        <f t="shared" si="74"/>
        <v>-0.40963777761787823</v>
      </c>
      <c r="BB69" s="15">
        <f t="shared" si="74"/>
        <v>-0.40858651139954227</v>
      </c>
      <c r="BC69" s="15">
        <f t="shared" si="74"/>
        <v>-0.33279420580208818</v>
      </c>
      <c r="BD69" s="15">
        <f t="shared" ref="BD69:BE69" si="78">BD45/$AP45-1</f>
        <v>-0.37743681719163924</v>
      </c>
      <c r="BE69" s="15">
        <f t="shared" si="78"/>
        <v>-0.4102027108319044</v>
      </c>
      <c r="BF69" s="23"/>
      <c r="BG69" s="23"/>
      <c r="BH69" s="631"/>
      <c r="BU69" s="43"/>
      <c r="CJ69" s="43"/>
    </row>
    <row r="70" spans="1:88" s="24" customFormat="1">
      <c r="A70" s="108"/>
      <c r="B70" s="41"/>
      <c r="C70" s="41"/>
      <c r="D70" s="41"/>
      <c r="E70" s="41"/>
      <c r="F70" s="41"/>
      <c r="G70" s="41"/>
      <c r="H70" s="41"/>
      <c r="I70" s="41"/>
      <c r="J70" s="41"/>
      <c r="K70" s="41"/>
      <c r="L70" s="41"/>
      <c r="M70" s="41"/>
      <c r="N70" s="41"/>
      <c r="O70" s="41"/>
      <c r="P70" s="41"/>
      <c r="Q70" s="41"/>
      <c r="R70" s="41"/>
      <c r="S70" s="41"/>
      <c r="T70" s="41"/>
      <c r="U70" s="490"/>
      <c r="V70" s="41"/>
      <c r="W70" s="1"/>
      <c r="X70" s="1"/>
      <c r="Y70" s="291" t="s">
        <v>87</v>
      </c>
      <c r="Z70" s="27"/>
      <c r="AA70" s="758"/>
      <c r="AB70" s="95"/>
      <c r="AC70" s="95"/>
      <c r="AD70" s="95"/>
      <c r="AE70" s="95"/>
      <c r="AF70" s="95"/>
      <c r="AG70" s="95"/>
      <c r="AH70" s="95"/>
      <c r="AI70" s="95"/>
      <c r="AJ70" s="95"/>
      <c r="AK70" s="95"/>
      <c r="AL70" s="95"/>
      <c r="AM70" s="95"/>
      <c r="AN70" s="95"/>
      <c r="AO70" s="95"/>
      <c r="AP70" s="95"/>
      <c r="AQ70" s="15">
        <f t="shared" si="74"/>
        <v>-6.0691515686858488E-2</v>
      </c>
      <c r="AR70" s="15">
        <f t="shared" si="74"/>
        <v>-7.0907629669641703E-2</v>
      </c>
      <c r="AS70" s="15">
        <f t="shared" si="74"/>
        <v>-0.12346454938666207</v>
      </c>
      <c r="AT70" s="15">
        <f t="shared" si="74"/>
        <v>-0.12848241869467292</v>
      </c>
      <c r="AU70" s="15">
        <f t="shared" si="74"/>
        <v>-8.7768941486994434E-2</v>
      </c>
      <c r="AV70" s="15">
        <f t="shared" si="74"/>
        <v>-0.11157747831489007</v>
      </c>
      <c r="AW70" s="15">
        <f t="shared" si="74"/>
        <v>-0.11036277460658162</v>
      </c>
      <c r="AX70" s="15">
        <f t="shared" si="74"/>
        <v>-0.14313709185642265</v>
      </c>
      <c r="AY70" s="15">
        <f t="shared" si="75"/>
        <v>-0.1758880438383893</v>
      </c>
      <c r="AZ70" s="15">
        <f t="shared" si="75"/>
        <v>-0.2131382559297248</v>
      </c>
      <c r="BA70" s="15">
        <f t="shared" si="74"/>
        <v>-0.20858921756403248</v>
      </c>
      <c r="BB70" s="15">
        <f t="shared" si="74"/>
        <v>-0.1581853099787105</v>
      </c>
      <c r="BC70" s="15">
        <f t="shared" si="74"/>
        <v>-0.25909580918891106</v>
      </c>
      <c r="BD70" s="15">
        <f t="shared" ref="BD70:BE70" si="79">BD46/$AP46-1</f>
        <v>-0.24198648962849512</v>
      </c>
      <c r="BE70" s="15">
        <f t="shared" si="79"/>
        <v>-0.20723572299592641</v>
      </c>
      <c r="BF70" s="23"/>
      <c r="BG70" s="23"/>
      <c r="BH70" s="631"/>
      <c r="BU70" s="43"/>
      <c r="CJ70" s="43"/>
    </row>
    <row r="71" spans="1:88" s="24" customFormat="1">
      <c r="A71" s="108"/>
      <c r="B71" s="41"/>
      <c r="C71" s="41"/>
      <c r="D71" s="41"/>
      <c r="E71" s="41"/>
      <c r="F71" s="41"/>
      <c r="G71" s="41"/>
      <c r="H71" s="41"/>
      <c r="I71" s="41"/>
      <c r="J71" s="41"/>
      <c r="K71" s="41"/>
      <c r="L71" s="41"/>
      <c r="M71" s="41"/>
      <c r="N71" s="41"/>
      <c r="O71" s="41"/>
      <c r="P71" s="41"/>
      <c r="Q71" s="41"/>
      <c r="R71" s="41"/>
      <c r="S71" s="41"/>
      <c r="T71" s="41"/>
      <c r="U71" s="490"/>
      <c r="V71" s="41"/>
      <c r="W71" s="1"/>
      <c r="X71" s="1"/>
      <c r="Y71" s="602" t="s">
        <v>252</v>
      </c>
      <c r="Z71" s="27"/>
      <c r="AA71" s="758"/>
      <c r="AB71" s="95"/>
      <c r="AC71" s="95"/>
      <c r="AD71" s="95"/>
      <c r="AE71" s="95"/>
      <c r="AF71" s="95"/>
      <c r="AG71" s="95"/>
      <c r="AH71" s="95"/>
      <c r="AI71" s="95"/>
      <c r="AJ71" s="95"/>
      <c r="AK71" s="95"/>
      <c r="AL71" s="95"/>
      <c r="AM71" s="95"/>
      <c r="AN71" s="95"/>
      <c r="AO71" s="95"/>
      <c r="AP71" s="95"/>
      <c r="AQ71" s="15">
        <f t="shared" si="74"/>
        <v>5.8330157454604681E-3</v>
      </c>
      <c r="AR71" s="15">
        <f t="shared" si="74"/>
        <v>-8.4495421158430339E-3</v>
      </c>
      <c r="AS71" s="15">
        <f t="shared" si="74"/>
        <v>-8.5812497115472675E-2</v>
      </c>
      <c r="AT71" s="15">
        <f t="shared" si="74"/>
        <v>-0.18450253134029349</v>
      </c>
      <c r="AU71" s="15">
        <f t="shared" si="74"/>
        <v>-0.16593120051962829</v>
      </c>
      <c r="AV71" s="15">
        <f t="shared" si="74"/>
        <v>-0.16874520765775647</v>
      </c>
      <c r="AW71" s="15">
        <f t="shared" si="74"/>
        <v>-0.16787685406370667</v>
      </c>
      <c r="AX71" s="15">
        <f t="shared" si="74"/>
        <v>-0.13666235061940357</v>
      </c>
      <c r="AY71" s="15">
        <f t="shared" si="75"/>
        <v>-0.14737256689251843</v>
      </c>
      <c r="AZ71" s="15">
        <f t="shared" si="75"/>
        <v>-0.17182528546645914</v>
      </c>
      <c r="BA71" s="15">
        <f t="shared" si="74"/>
        <v>-0.17914350545299373</v>
      </c>
      <c r="BB71" s="15">
        <f t="shared" si="74"/>
        <v>-0.16776358534906355</v>
      </c>
      <c r="BC71" s="15">
        <f t="shared" si="74"/>
        <v>-0.1802245723566589</v>
      </c>
      <c r="BD71" s="15">
        <f t="shared" ref="BD71:BE71" si="80">BD47/$AP47-1</f>
        <v>-0.20373973080410157</v>
      </c>
      <c r="BE71" s="15">
        <f t="shared" si="80"/>
        <v>-0.24373762999493076</v>
      </c>
      <c r="BF71" s="23"/>
      <c r="BG71" s="23"/>
      <c r="BH71" s="631"/>
      <c r="BU71" s="43"/>
      <c r="CJ71" s="43"/>
    </row>
    <row r="72" spans="1:88" s="24" customFormat="1">
      <c r="A72" s="108"/>
      <c r="B72" s="41"/>
      <c r="C72" s="41"/>
      <c r="D72" s="41"/>
      <c r="E72" s="41"/>
      <c r="F72" s="41"/>
      <c r="G72" s="41"/>
      <c r="H72" s="41"/>
      <c r="I72" s="41"/>
      <c r="J72" s="41"/>
      <c r="K72" s="41"/>
      <c r="L72" s="41"/>
      <c r="M72" s="41"/>
      <c r="N72" s="41"/>
      <c r="O72" s="41"/>
      <c r="P72" s="41"/>
      <c r="Q72" s="41"/>
      <c r="R72" s="41"/>
      <c r="S72" s="41"/>
      <c r="T72" s="41"/>
      <c r="U72" s="490"/>
      <c r="V72" s="41"/>
      <c r="W72" s="1"/>
      <c r="X72" s="1"/>
      <c r="Y72" s="291" t="s">
        <v>88</v>
      </c>
      <c r="Z72" s="27"/>
      <c r="AA72" s="758"/>
      <c r="AB72" s="95"/>
      <c r="AC72" s="95"/>
      <c r="AD72" s="95"/>
      <c r="AE72" s="95"/>
      <c r="AF72" s="95"/>
      <c r="AG72" s="95"/>
      <c r="AH72" s="95"/>
      <c r="AI72" s="95"/>
      <c r="AJ72" s="95"/>
      <c r="AK72" s="95"/>
      <c r="AL72" s="95"/>
      <c r="AM72" s="95"/>
      <c r="AN72" s="95"/>
      <c r="AO72" s="95"/>
      <c r="AP72" s="95"/>
      <c r="AQ72" s="15">
        <f t="shared" si="74"/>
        <v>-4.8009724815030297E-2</v>
      </c>
      <c r="AR72" s="15">
        <f t="shared" si="74"/>
        <v>-2.7763097337568432E-2</v>
      </c>
      <c r="AS72" s="15">
        <f t="shared" si="74"/>
        <v>8.5525738042253607E-3</v>
      </c>
      <c r="AT72" s="15">
        <f t="shared" si="74"/>
        <v>-0.10094752650546046</v>
      </c>
      <c r="AU72" s="15">
        <f t="shared" si="74"/>
        <v>-7.9256776448513255E-2</v>
      </c>
      <c r="AV72" s="15">
        <f t="shared" si="74"/>
        <v>-0.10167683802178895</v>
      </c>
      <c r="AW72" s="15">
        <f t="shared" si="74"/>
        <v>-4.9373374424606986E-2</v>
      </c>
      <c r="AX72" s="15">
        <f t="shared" si="74"/>
        <v>-6.5300044811629321E-2</v>
      </c>
      <c r="AY72" s="15">
        <f t="shared" si="75"/>
        <v>-8.7948524910259174E-2</v>
      </c>
      <c r="AZ72" s="15">
        <f t="shared" si="75"/>
        <v>-7.5376634091079087E-2</v>
      </c>
      <c r="BA72" s="15">
        <f t="shared" si="74"/>
        <v>-6.8939861117766066E-2</v>
      </c>
      <c r="BB72" s="15">
        <f t="shared" si="74"/>
        <v>-6.009726912077884E-2</v>
      </c>
      <c r="BC72" s="15">
        <f t="shared" si="74"/>
        <v>-3.7645430595121931E-2</v>
      </c>
      <c r="BD72" s="15">
        <f t="shared" ref="BD72:BE72" si="81">BD48/$AP48-1</f>
        <v>-3.6018288990621872E-2</v>
      </c>
      <c r="BE72" s="15">
        <f t="shared" si="81"/>
        <v>-3.2667360178457172E-2</v>
      </c>
      <c r="BF72" s="23"/>
      <c r="BG72" s="23"/>
      <c r="BH72" s="631"/>
      <c r="BU72" s="43"/>
      <c r="CJ72" s="43"/>
    </row>
    <row r="73" spans="1:88" s="24" customFormat="1" ht="19.5" thickBot="1">
      <c r="A73" s="108"/>
      <c r="B73" s="41"/>
      <c r="C73" s="41"/>
      <c r="D73" s="41"/>
      <c r="E73" s="41"/>
      <c r="F73" s="41"/>
      <c r="G73" s="41"/>
      <c r="H73" s="41"/>
      <c r="I73" s="41"/>
      <c r="J73" s="41"/>
      <c r="K73" s="41"/>
      <c r="L73" s="41"/>
      <c r="M73" s="41"/>
      <c r="N73" s="41"/>
      <c r="O73" s="41"/>
      <c r="P73" s="41"/>
      <c r="Q73" s="41"/>
      <c r="R73" s="41"/>
      <c r="S73" s="41"/>
      <c r="T73" s="41"/>
      <c r="U73" s="490"/>
      <c r="V73" s="41"/>
      <c r="W73" s="1"/>
      <c r="X73" s="1"/>
      <c r="Y73" s="755" t="s">
        <v>351</v>
      </c>
      <c r="Z73" s="28"/>
      <c r="AA73" s="759"/>
      <c r="AB73" s="102"/>
      <c r="AC73" s="102"/>
      <c r="AD73" s="102"/>
      <c r="AE73" s="102"/>
      <c r="AF73" s="102"/>
      <c r="AG73" s="102"/>
      <c r="AH73" s="102"/>
      <c r="AI73" s="102"/>
      <c r="AJ73" s="102"/>
      <c r="AK73" s="102"/>
      <c r="AL73" s="102"/>
      <c r="AM73" s="102"/>
      <c r="AN73" s="102"/>
      <c r="AO73" s="102"/>
      <c r="AP73" s="102"/>
      <c r="AQ73" s="16">
        <f t="shared" si="74"/>
        <v>-1.4198833691152268E-2</v>
      </c>
      <c r="AR73" s="16">
        <f t="shared" si="74"/>
        <v>-1.3079694264997777E-2</v>
      </c>
      <c r="AS73" s="16">
        <f t="shared" si="74"/>
        <v>-0.10519989940623564</v>
      </c>
      <c r="AT73" s="16">
        <f t="shared" si="74"/>
        <v>-0.18092365460485615</v>
      </c>
      <c r="AU73" s="16">
        <f t="shared" si="74"/>
        <v>-0.20457115981575325</v>
      </c>
      <c r="AV73" s="16">
        <f t="shared" si="74"/>
        <v>-0.23001700197819286</v>
      </c>
      <c r="AW73" s="16">
        <f t="shared" si="74"/>
        <v>-0.22725978532717506</v>
      </c>
      <c r="AX73" s="16">
        <f t="shared" si="74"/>
        <v>-0.22467570303357043</v>
      </c>
      <c r="AY73" s="16">
        <f t="shared" si="75"/>
        <v>-0.24704442447752539</v>
      </c>
      <c r="AZ73" s="16">
        <f t="shared" si="75"/>
        <v>-0.27919807312487877</v>
      </c>
      <c r="BA73" s="16">
        <f t="shared" si="74"/>
        <v>-0.29484555626961817</v>
      </c>
      <c r="BB73" s="16">
        <f t="shared" si="74"/>
        <v>-0.31880032668332725</v>
      </c>
      <c r="BC73" s="16">
        <f t="shared" si="74"/>
        <v>-0.32457684728242553</v>
      </c>
      <c r="BD73" s="16">
        <f t="shared" ref="BD73:BE73" si="82">BD49/$AP49-1</f>
        <v>-0.34423800540607641</v>
      </c>
      <c r="BE73" s="16">
        <f t="shared" si="82"/>
        <v>-0.36324426015904354</v>
      </c>
      <c r="BF73" s="25"/>
      <c r="BG73" s="25"/>
      <c r="BH73" s="631"/>
      <c r="BU73" s="43"/>
      <c r="CJ73" s="43"/>
    </row>
    <row r="74" spans="1:88" s="24" customFormat="1" ht="15" thickTop="1">
      <c r="A74" s="108"/>
      <c r="B74" s="41"/>
      <c r="C74" s="41"/>
      <c r="D74" s="41"/>
      <c r="E74" s="41"/>
      <c r="F74" s="41"/>
      <c r="G74" s="41"/>
      <c r="H74" s="41"/>
      <c r="I74" s="41"/>
      <c r="J74" s="41"/>
      <c r="K74" s="41"/>
      <c r="L74" s="41"/>
      <c r="M74" s="41"/>
      <c r="N74" s="41"/>
      <c r="O74" s="41"/>
      <c r="P74" s="41"/>
      <c r="Q74" s="41"/>
      <c r="R74" s="41"/>
      <c r="S74" s="41"/>
      <c r="T74" s="41"/>
      <c r="U74" s="490"/>
      <c r="V74" s="41"/>
      <c r="W74" s="1"/>
      <c r="X74" s="1"/>
      <c r="Y74" s="293" t="s">
        <v>38</v>
      </c>
      <c r="Z74" s="29"/>
      <c r="AA74" s="760"/>
      <c r="AB74" s="103"/>
      <c r="AC74" s="103"/>
      <c r="AD74" s="103"/>
      <c r="AE74" s="103"/>
      <c r="AF74" s="103"/>
      <c r="AG74" s="103"/>
      <c r="AH74" s="103"/>
      <c r="AI74" s="103"/>
      <c r="AJ74" s="103"/>
      <c r="AK74" s="103"/>
      <c r="AL74" s="103"/>
      <c r="AM74" s="103"/>
      <c r="AN74" s="103"/>
      <c r="AO74" s="103"/>
      <c r="AP74" s="103"/>
      <c r="AQ74" s="17">
        <f t="shared" si="74"/>
        <v>-1.7838264704858386E-2</v>
      </c>
      <c r="AR74" s="17">
        <f t="shared" si="74"/>
        <v>9.6953320384902675E-3</v>
      </c>
      <c r="AS74" s="17">
        <f t="shared" si="74"/>
        <v>-4.5267487005090978E-2</v>
      </c>
      <c r="AT74" s="17">
        <f t="shared" si="74"/>
        <v>-9.8851559890376861E-2</v>
      </c>
      <c r="AU74" s="17">
        <f t="shared" si="74"/>
        <v>-5.9016380677301417E-2</v>
      </c>
      <c r="AV74" s="17">
        <f t="shared" si="74"/>
        <v>-2.0395122410786004E-2</v>
      </c>
      <c r="AW74" s="17">
        <f t="shared" si="74"/>
        <v>1.1349773917389117E-2</v>
      </c>
      <c r="AX74" s="17">
        <f t="shared" si="74"/>
        <v>1.8569680453729864E-2</v>
      </c>
      <c r="AY74" s="17">
        <f t="shared" si="75"/>
        <v>-2.1385617783513333E-2</v>
      </c>
      <c r="AZ74" s="17">
        <f>AZ50/$AP50-1</f>
        <v>-5.2577769880663983E-2</v>
      </c>
      <c r="BA74" s="17">
        <f t="shared" si="74"/>
        <v>-6.7821316622833083E-2</v>
      </c>
      <c r="BB74" s="17">
        <f t="shared" si="74"/>
        <v>-7.9871331637072052E-2</v>
      </c>
      <c r="BC74" s="17">
        <f t="shared" si="74"/>
        <v>-0.11446507196225908</v>
      </c>
      <c r="BD74" s="17">
        <f t="shared" ref="BD74:BE74" si="83">BD50/$AP50-1</f>
        <v>-0.14366121752550975</v>
      </c>
      <c r="BE74" s="17">
        <f t="shared" si="83"/>
        <v>-0.19292757821963824</v>
      </c>
      <c r="BF74" s="26"/>
      <c r="BG74" s="26"/>
      <c r="BH74" s="631"/>
      <c r="BU74" s="43"/>
      <c r="CJ74" s="43"/>
    </row>
    <row r="75" spans="1:88" s="24" customFormat="1">
      <c r="A75" s="108"/>
      <c r="B75" s="41"/>
      <c r="C75" s="41"/>
      <c r="D75" s="41"/>
      <c r="E75" s="41"/>
      <c r="F75" s="41"/>
      <c r="G75" s="41"/>
      <c r="H75" s="41"/>
      <c r="I75" s="41"/>
      <c r="J75" s="41"/>
      <c r="K75" s="41"/>
      <c r="L75" s="41"/>
      <c r="M75" s="41"/>
      <c r="N75" s="41"/>
      <c r="O75" s="41"/>
      <c r="P75" s="41"/>
      <c r="Q75" s="41"/>
      <c r="R75" s="41"/>
      <c r="S75" s="41"/>
      <c r="T75" s="41"/>
      <c r="U75" s="490"/>
      <c r="V75" s="41"/>
      <c r="W75" s="1"/>
      <c r="X75" s="1"/>
      <c r="Y75" s="41"/>
      <c r="Z75" s="1"/>
      <c r="AA75" s="490"/>
      <c r="AB75" s="491"/>
      <c r="AC75" s="491"/>
      <c r="AD75" s="491"/>
      <c r="AE75" s="491"/>
      <c r="AF75" s="491"/>
      <c r="AG75" s="491"/>
      <c r="AH75" s="491"/>
      <c r="AI75" s="491"/>
      <c r="AJ75" s="491"/>
      <c r="AK75" s="491"/>
      <c r="AL75" s="491"/>
      <c r="AM75" s="491"/>
      <c r="AN75" s="491"/>
      <c r="AO75" s="491"/>
      <c r="AP75" s="45"/>
      <c r="AQ75" s="45"/>
      <c r="AR75" s="45"/>
      <c r="AS75" s="45"/>
      <c r="AT75" s="45"/>
      <c r="AU75" s="45"/>
      <c r="AV75" s="45"/>
      <c r="AW75" s="45"/>
      <c r="AX75" s="45"/>
      <c r="AY75" s="45"/>
      <c r="AZ75" s="45"/>
      <c r="BA75" s="45"/>
      <c r="BB75" s="45"/>
      <c r="BC75" s="45"/>
      <c r="BD75" s="45"/>
      <c r="BE75" s="45"/>
      <c r="BF75" s="43"/>
      <c r="BG75" s="43"/>
      <c r="BH75" s="631"/>
      <c r="BU75" s="43"/>
      <c r="CJ75" s="43"/>
    </row>
    <row r="76" spans="1:88">
      <c r="A76" s="108"/>
      <c r="B76" s="41"/>
      <c r="C76" s="41"/>
      <c r="D76" s="41"/>
      <c r="E76" s="41"/>
      <c r="F76" s="41"/>
      <c r="G76" s="41"/>
      <c r="H76" s="41"/>
      <c r="I76" s="41"/>
      <c r="J76" s="41"/>
      <c r="K76" s="41"/>
      <c r="L76" s="41"/>
      <c r="M76" s="41"/>
      <c r="N76" s="41"/>
      <c r="O76" s="41"/>
      <c r="P76" s="41"/>
      <c r="Q76" s="41"/>
      <c r="R76" s="41"/>
      <c r="S76" s="41"/>
      <c r="T76" s="41"/>
      <c r="U76" s="108"/>
      <c r="V76" s="41"/>
      <c r="Y76" s="366" t="s">
        <v>108</v>
      </c>
    </row>
    <row r="77" spans="1:88">
      <c r="A77" s="108"/>
      <c r="B77" s="41"/>
      <c r="C77" s="41"/>
      <c r="D77" s="41"/>
      <c r="E77" s="41"/>
      <c r="F77" s="41"/>
      <c r="G77" s="41"/>
      <c r="H77" s="41"/>
      <c r="I77" s="41"/>
      <c r="J77" s="41"/>
      <c r="K77" s="41"/>
      <c r="L77" s="41"/>
      <c r="M77" s="41"/>
      <c r="N77" s="41"/>
      <c r="O77" s="41"/>
      <c r="P77" s="41"/>
      <c r="Q77" s="41"/>
      <c r="R77" s="41"/>
      <c r="S77" s="41"/>
      <c r="T77" s="41"/>
      <c r="U77" s="557"/>
      <c r="V77" s="41"/>
      <c r="Y77" s="351"/>
      <c r="Z77" s="79"/>
      <c r="AA77" s="10">
        <v>1990</v>
      </c>
      <c r="AB77" s="10">
        <f t="shared" ref="AB77:BE77" si="84">AA77+1</f>
        <v>1991</v>
      </c>
      <c r="AC77" s="10">
        <f t="shared" si="84"/>
        <v>1992</v>
      </c>
      <c r="AD77" s="10">
        <f t="shared" si="84"/>
        <v>1993</v>
      </c>
      <c r="AE77" s="10">
        <f t="shared" si="84"/>
        <v>1994</v>
      </c>
      <c r="AF77" s="10">
        <f t="shared" si="84"/>
        <v>1995</v>
      </c>
      <c r="AG77" s="10">
        <f t="shared" si="84"/>
        <v>1996</v>
      </c>
      <c r="AH77" s="10">
        <f t="shared" si="84"/>
        <v>1997</v>
      </c>
      <c r="AI77" s="10">
        <f t="shared" si="84"/>
        <v>1998</v>
      </c>
      <c r="AJ77" s="10">
        <f t="shared" si="84"/>
        <v>1999</v>
      </c>
      <c r="AK77" s="10">
        <f t="shared" si="84"/>
        <v>2000</v>
      </c>
      <c r="AL77" s="10">
        <f t="shared" si="84"/>
        <v>2001</v>
      </c>
      <c r="AM77" s="10">
        <f t="shared" si="84"/>
        <v>2002</v>
      </c>
      <c r="AN77" s="10">
        <f t="shared" si="84"/>
        <v>2003</v>
      </c>
      <c r="AO77" s="10">
        <f t="shared" si="84"/>
        <v>2004</v>
      </c>
      <c r="AP77" s="10">
        <f t="shared" si="84"/>
        <v>2005</v>
      </c>
      <c r="AQ77" s="10">
        <f t="shared" si="84"/>
        <v>2006</v>
      </c>
      <c r="AR77" s="10">
        <f t="shared" si="84"/>
        <v>2007</v>
      </c>
      <c r="AS77" s="10">
        <f t="shared" si="84"/>
        <v>2008</v>
      </c>
      <c r="AT77" s="10">
        <f t="shared" si="84"/>
        <v>2009</v>
      </c>
      <c r="AU77" s="10">
        <f t="shared" si="84"/>
        <v>2010</v>
      </c>
      <c r="AV77" s="10">
        <f t="shared" si="84"/>
        <v>2011</v>
      </c>
      <c r="AW77" s="10">
        <f t="shared" si="84"/>
        <v>2012</v>
      </c>
      <c r="AX77" s="10">
        <f t="shared" si="84"/>
        <v>2013</v>
      </c>
      <c r="AY77" s="10">
        <f t="shared" si="84"/>
        <v>2014</v>
      </c>
      <c r="AZ77" s="10">
        <f t="shared" si="84"/>
        <v>2015</v>
      </c>
      <c r="BA77" s="10">
        <f t="shared" si="84"/>
        <v>2016</v>
      </c>
      <c r="BB77" s="10">
        <f t="shared" si="84"/>
        <v>2017</v>
      </c>
      <c r="BC77" s="10">
        <f t="shared" si="84"/>
        <v>2018</v>
      </c>
      <c r="BD77" s="10">
        <f t="shared" si="84"/>
        <v>2019</v>
      </c>
      <c r="BE77" s="10">
        <f t="shared" si="84"/>
        <v>2020</v>
      </c>
      <c r="BF77" s="10" t="s">
        <v>18</v>
      </c>
      <c r="BG77" s="10" t="s">
        <v>1</v>
      </c>
      <c r="BH77" s="614"/>
    </row>
    <row r="78" spans="1:88">
      <c r="A78" s="108"/>
      <c r="B78" s="41"/>
      <c r="C78" s="41"/>
      <c r="D78" s="41"/>
      <c r="E78" s="41"/>
      <c r="F78" s="41"/>
      <c r="G78" s="41"/>
      <c r="H78" s="41"/>
      <c r="I78" s="41"/>
      <c r="J78" s="41"/>
      <c r="K78" s="41"/>
      <c r="L78" s="41"/>
      <c r="M78" s="41"/>
      <c r="N78" s="41"/>
      <c r="O78" s="41"/>
      <c r="P78" s="41"/>
      <c r="Q78" s="41"/>
      <c r="R78" s="41"/>
      <c r="S78" s="41"/>
      <c r="T78" s="41"/>
      <c r="U78" s="490"/>
      <c r="V78" s="41"/>
      <c r="Y78" s="291" t="s">
        <v>83</v>
      </c>
      <c r="Z78" s="27"/>
      <c r="AA78" s="758"/>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15">
        <f t="shared" ref="AY78:BC78" si="85">AY42/$AX42-1</f>
        <v>-5.2969489472122877E-2</v>
      </c>
      <c r="AZ78" s="15">
        <f t="shared" si="85"/>
        <v>-0.10032618000317095</v>
      </c>
      <c r="BA78" s="15">
        <f t="shared" si="85"/>
        <v>-3.8055870087811083E-2</v>
      </c>
      <c r="BB78" s="15">
        <f t="shared" si="85"/>
        <v>-6.4010010072677148E-2</v>
      </c>
      <c r="BC78" s="15">
        <f t="shared" si="85"/>
        <v>-0.13535130130326456</v>
      </c>
      <c r="BD78" s="15">
        <f t="shared" ref="BD78:BE78" si="86">BD42/$AX42-1</f>
        <v>-0.17458864637733551</v>
      </c>
      <c r="BE78" s="15">
        <f t="shared" si="86"/>
        <v>-0.19774438037671838</v>
      </c>
      <c r="BF78" s="23"/>
      <c r="BG78" s="23"/>
      <c r="BH78" s="631"/>
    </row>
    <row r="79" spans="1:88" s="24" customFormat="1">
      <c r="A79" s="108"/>
      <c r="B79" s="41"/>
      <c r="C79" s="41"/>
      <c r="D79" s="41"/>
      <c r="E79" s="41"/>
      <c r="F79" s="41"/>
      <c r="G79" s="41"/>
      <c r="H79" s="41"/>
      <c r="I79" s="41"/>
      <c r="J79" s="41"/>
      <c r="K79" s="41"/>
      <c r="L79" s="41"/>
      <c r="M79" s="41"/>
      <c r="N79" s="41"/>
      <c r="O79" s="41"/>
      <c r="P79" s="41"/>
      <c r="Q79" s="41"/>
      <c r="R79" s="41"/>
      <c r="S79" s="41"/>
      <c r="T79" s="41"/>
      <c r="U79" s="490"/>
      <c r="V79" s="41"/>
      <c r="W79" s="1"/>
      <c r="X79" s="1"/>
      <c r="Y79" s="291" t="s">
        <v>84</v>
      </c>
      <c r="Z79" s="27"/>
      <c r="AA79" s="758"/>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15">
        <f t="shared" ref="AY79:AZ85" si="87">AY43/$AX43-1</f>
        <v>-2.8950341112899847E-2</v>
      </c>
      <c r="AZ79" s="15">
        <f t="shared" si="87"/>
        <v>-5.5208976323434467E-2</v>
      </c>
      <c r="BA79" s="15">
        <f t="shared" ref="BA79:BC86" si="88">BA43/$AX43-1</f>
        <v>-9.7953329948357704E-2</v>
      </c>
      <c r="BB79" s="15">
        <f t="shared" si="88"/>
        <v>-0.11195706586931831</v>
      </c>
      <c r="BC79" s="15">
        <f t="shared" si="88"/>
        <v>-0.12914699754040726</v>
      </c>
      <c r="BD79" s="15">
        <f t="shared" ref="BD79:BE79" si="89">BD43/$AX43-1</f>
        <v>-0.15345119362306658</v>
      </c>
      <c r="BE79" s="15">
        <f t="shared" si="89"/>
        <v>-0.23666987967461994</v>
      </c>
      <c r="BF79" s="23"/>
      <c r="BG79" s="23"/>
      <c r="BH79" s="631"/>
      <c r="BU79" s="43"/>
      <c r="CJ79" s="43"/>
    </row>
    <row r="80" spans="1:88" s="24" customFormat="1">
      <c r="A80" s="108"/>
      <c r="B80" s="41"/>
      <c r="C80" s="41"/>
      <c r="D80" s="41"/>
      <c r="E80" s="41"/>
      <c r="F80" s="41"/>
      <c r="G80" s="41"/>
      <c r="H80" s="41"/>
      <c r="I80" s="41"/>
      <c r="J80" s="41"/>
      <c r="K80" s="41"/>
      <c r="L80" s="41"/>
      <c r="M80" s="41"/>
      <c r="N80" s="41"/>
      <c r="O80" s="41"/>
      <c r="P80" s="41"/>
      <c r="Q80" s="41"/>
      <c r="R80" s="41"/>
      <c r="S80" s="41"/>
      <c r="T80" s="41"/>
      <c r="U80" s="490"/>
      <c r="V80" s="41"/>
      <c r="W80" s="1"/>
      <c r="X80" s="1"/>
      <c r="Y80" s="291" t="s">
        <v>85</v>
      </c>
      <c r="Z80" s="27"/>
      <c r="AA80" s="758"/>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15">
        <f t="shared" si="87"/>
        <v>-2.3036572900601016E-2</v>
      </c>
      <c r="AZ80" s="15">
        <f t="shared" si="87"/>
        <v>-2.9012299887639759E-2</v>
      </c>
      <c r="BA80" s="15">
        <f t="shared" si="88"/>
        <v>-3.7692913236457071E-2</v>
      </c>
      <c r="BB80" s="15">
        <f t="shared" si="88"/>
        <v>-4.5989021244634221E-2</v>
      </c>
      <c r="BC80" s="15">
        <f t="shared" si="88"/>
        <v>-5.6098798930308003E-2</v>
      </c>
      <c r="BD80" s="15">
        <f t="shared" ref="BD80:BE80" si="90">BD44/$AX44-1</f>
        <v>-7.6472740040255505E-2</v>
      </c>
      <c r="BE80" s="15">
        <f t="shared" si="90"/>
        <v>-0.17407823152473245</v>
      </c>
      <c r="BF80" s="23"/>
      <c r="BG80" s="23"/>
      <c r="BH80" s="631"/>
      <c r="BU80" s="43"/>
      <c r="CJ80" s="43"/>
    </row>
    <row r="81" spans="1:88" s="24" customFormat="1">
      <c r="A81" s="108"/>
      <c r="B81" s="41"/>
      <c r="C81" s="41"/>
      <c r="D81" s="41"/>
      <c r="E81" s="41"/>
      <c r="F81" s="41"/>
      <c r="G81" s="41"/>
      <c r="H81" s="41"/>
      <c r="I81" s="41"/>
      <c r="J81" s="41"/>
      <c r="K81" s="41"/>
      <c r="L81" s="41"/>
      <c r="M81" s="41"/>
      <c r="N81" s="41"/>
      <c r="O81" s="41"/>
      <c r="P81" s="41"/>
      <c r="Q81" s="41"/>
      <c r="R81" s="41"/>
      <c r="S81" s="41"/>
      <c r="T81" s="41"/>
      <c r="U81" s="490"/>
      <c r="V81" s="41"/>
      <c r="W81" s="1"/>
      <c r="X81" s="1"/>
      <c r="Y81" s="291" t="s">
        <v>86</v>
      </c>
      <c r="Z81" s="27"/>
      <c r="AA81" s="758"/>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15">
        <f t="shared" si="87"/>
        <v>-5.3482193635477016E-2</v>
      </c>
      <c r="AZ81" s="15">
        <f t="shared" si="87"/>
        <v>-7.0136755871390233E-2</v>
      </c>
      <c r="BA81" s="15">
        <f t="shared" si="88"/>
        <v>-0.42094530154971943</v>
      </c>
      <c r="BB81" s="15">
        <f t="shared" si="88"/>
        <v>-0.41991417079647908</v>
      </c>
      <c r="BC81" s="15">
        <f t="shared" si="88"/>
        <v>-0.34557355583386018</v>
      </c>
      <c r="BD81" s="15">
        <f t="shared" ref="BD81:BE81" si="91">BD45/$AX45-1</f>
        <v>-0.38936110337018848</v>
      </c>
      <c r="BE81" s="15">
        <f t="shared" si="91"/>
        <v>-0.42149941429523441</v>
      </c>
      <c r="BF81" s="23"/>
      <c r="BG81" s="23"/>
      <c r="BH81" s="631"/>
      <c r="BU81" s="43"/>
      <c r="CJ81" s="43"/>
    </row>
    <row r="82" spans="1:88" s="24" customFormat="1">
      <c r="A82" s="108"/>
      <c r="B82" s="41"/>
      <c r="C82" s="41"/>
      <c r="D82" s="41"/>
      <c r="E82" s="41"/>
      <c r="F82" s="41"/>
      <c r="G82" s="41"/>
      <c r="H82" s="41"/>
      <c r="I82" s="41"/>
      <c r="J82" s="41"/>
      <c r="K82" s="41"/>
      <c r="L82" s="41"/>
      <c r="M82" s="41"/>
      <c r="N82" s="41"/>
      <c r="O82" s="41"/>
      <c r="P82" s="41"/>
      <c r="Q82" s="41"/>
      <c r="R82" s="41"/>
      <c r="S82" s="41"/>
      <c r="T82" s="41"/>
      <c r="U82" s="490"/>
      <c r="V82" s="41"/>
      <c r="W82" s="1"/>
      <c r="X82" s="1"/>
      <c r="Y82" s="291" t="s">
        <v>87</v>
      </c>
      <c r="Z82" s="27"/>
      <c r="AA82" s="758"/>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15">
        <f t="shared" si="87"/>
        <v>-3.822192753438558E-2</v>
      </c>
      <c r="AZ82" s="15">
        <f t="shared" si="87"/>
        <v>-8.1694706828846164E-2</v>
      </c>
      <c r="BA82" s="15">
        <f t="shared" si="88"/>
        <v>-7.6385761462605561E-2</v>
      </c>
      <c r="BB82" s="15">
        <f t="shared" si="88"/>
        <v>-1.7561990347896295E-2</v>
      </c>
      <c r="BC82" s="15">
        <f t="shared" si="88"/>
        <v>-0.13532936976314791</v>
      </c>
      <c r="BD82" s="15">
        <f t="shared" ref="BD82:BE82" si="92">BD46/$AX46-1</f>
        <v>-0.11536197544859672</v>
      </c>
      <c r="BE82" s="15">
        <f t="shared" si="92"/>
        <v>-7.4806168560120789E-2</v>
      </c>
      <c r="BF82" s="23"/>
      <c r="BG82" s="23"/>
      <c r="BH82" s="631"/>
      <c r="BU82" s="43"/>
      <c r="CJ82" s="43"/>
    </row>
    <row r="83" spans="1:88" s="24" customFormat="1">
      <c r="A83" s="108"/>
      <c r="B83" s="41"/>
      <c r="C83" s="41"/>
      <c r="D83" s="41"/>
      <c r="E83" s="41"/>
      <c r="F83" s="41"/>
      <c r="G83" s="41"/>
      <c r="H83" s="41"/>
      <c r="I83" s="41"/>
      <c r="J83" s="41"/>
      <c r="K83" s="41"/>
      <c r="L83" s="41"/>
      <c r="M83" s="41"/>
      <c r="N83" s="41"/>
      <c r="O83" s="41"/>
      <c r="P83" s="41"/>
      <c r="Q83" s="41"/>
      <c r="R83" s="41"/>
      <c r="S83" s="41"/>
      <c r="T83" s="41"/>
      <c r="U83" s="490"/>
      <c r="V83" s="41"/>
      <c r="W83" s="1"/>
      <c r="X83" s="1"/>
      <c r="Y83" s="602" t="s">
        <v>252</v>
      </c>
      <c r="Z83" s="27"/>
      <c r="AA83" s="758"/>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15">
        <f t="shared" si="87"/>
        <v>-1.2405593895735811E-2</v>
      </c>
      <c r="AZ83" s="15">
        <f t="shared" si="87"/>
        <v>-4.0729064546511262E-2</v>
      </c>
      <c r="BA83" s="15">
        <f t="shared" si="88"/>
        <v>-4.920572485639696E-2</v>
      </c>
      <c r="BB83" s="15">
        <f t="shared" si="88"/>
        <v>-3.602441611572671E-2</v>
      </c>
      <c r="BC83" s="15">
        <f t="shared" si="88"/>
        <v>-5.0457919643037807E-2</v>
      </c>
      <c r="BD83" s="15">
        <f t="shared" ref="BD83:BE83" si="93">BD47/$AX47-1</f>
        <v>-7.7695418742392164E-2</v>
      </c>
      <c r="BE83" s="15">
        <f t="shared" si="93"/>
        <v>-0.12402480009107519</v>
      </c>
      <c r="BF83" s="23"/>
      <c r="BG83" s="23"/>
      <c r="BH83" s="631"/>
      <c r="BU83" s="43"/>
      <c r="CJ83" s="43"/>
    </row>
    <row r="84" spans="1:88" s="24" customFormat="1">
      <c r="A84" s="108"/>
      <c r="B84" s="41"/>
      <c r="C84" s="41"/>
      <c r="D84" s="41"/>
      <c r="E84" s="41"/>
      <c r="F84" s="41"/>
      <c r="G84" s="41"/>
      <c r="H84" s="41"/>
      <c r="I84" s="41"/>
      <c r="J84" s="41"/>
      <c r="K84" s="41"/>
      <c r="L84" s="41"/>
      <c r="M84" s="41"/>
      <c r="N84" s="41"/>
      <c r="O84" s="41"/>
      <c r="P84" s="41"/>
      <c r="Q84" s="41"/>
      <c r="R84" s="41"/>
      <c r="S84" s="41"/>
      <c r="T84" s="41"/>
      <c r="U84" s="490"/>
      <c r="V84" s="41"/>
      <c r="W84" s="1"/>
      <c r="X84" s="1"/>
      <c r="Y84" s="291" t="s">
        <v>88</v>
      </c>
      <c r="Z84" s="27"/>
      <c r="AA84" s="758"/>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15">
        <f t="shared" si="87"/>
        <v>-2.4230749100726645E-2</v>
      </c>
      <c r="AZ84" s="15">
        <f t="shared" si="87"/>
        <v>-1.0780560353636726E-2</v>
      </c>
      <c r="BA84" s="15">
        <f t="shared" si="88"/>
        <v>-3.8941012952152798E-3</v>
      </c>
      <c r="BB84" s="15">
        <f t="shared" si="88"/>
        <v>5.5662522095680789E-3</v>
      </c>
      <c r="BC84" s="15">
        <f t="shared" si="88"/>
        <v>2.9586621956062986E-2</v>
      </c>
      <c r="BD84" s="15">
        <f t="shared" ref="BD84:BE84" si="94">BD48/$AX48-1</f>
        <v>3.1327438990950141E-2</v>
      </c>
      <c r="BE84" s="15">
        <f t="shared" si="94"/>
        <v>3.4912470522795447E-2</v>
      </c>
      <c r="BF84" s="23"/>
      <c r="BG84" s="23"/>
      <c r="BH84" s="631"/>
      <c r="BU84" s="43"/>
      <c r="CJ84" s="43"/>
    </row>
    <row r="85" spans="1:88" s="24" customFormat="1" ht="19.5" thickBot="1">
      <c r="A85" s="108"/>
      <c r="B85" s="41"/>
      <c r="C85" s="41"/>
      <c r="D85" s="41"/>
      <c r="E85" s="41"/>
      <c r="F85" s="41"/>
      <c r="G85" s="41"/>
      <c r="H85" s="41"/>
      <c r="I85" s="41"/>
      <c r="J85" s="41"/>
      <c r="K85" s="41"/>
      <c r="L85" s="41"/>
      <c r="M85" s="41"/>
      <c r="N85" s="41"/>
      <c r="O85" s="41"/>
      <c r="P85" s="41"/>
      <c r="Q85" s="41"/>
      <c r="R85" s="41"/>
      <c r="S85" s="41"/>
      <c r="T85" s="41"/>
      <c r="U85" s="490"/>
      <c r="V85" s="41"/>
      <c r="W85" s="1"/>
      <c r="X85" s="1"/>
      <c r="Y85" s="755" t="s">
        <v>351</v>
      </c>
      <c r="Z85" s="28"/>
      <c r="AA85" s="759"/>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6">
        <f t="shared" si="87"/>
        <v>-2.8850793831014854E-2</v>
      </c>
      <c r="AZ85" s="16">
        <f t="shared" si="87"/>
        <v>-7.0322019192014418E-2</v>
      </c>
      <c r="BA85" s="16">
        <f t="shared" si="88"/>
        <v>-9.0503874972830967E-2</v>
      </c>
      <c r="BB85" s="16">
        <f t="shared" si="88"/>
        <v>-0.12140032760231201</v>
      </c>
      <c r="BC85" s="16">
        <f t="shared" si="88"/>
        <v>-0.12885078494216295</v>
      </c>
      <c r="BD85" s="16">
        <f t="shared" ref="BD85:BE85" si="95">BD49/$AX49-1</f>
        <v>-0.15420940997246069</v>
      </c>
      <c r="BE85" s="16">
        <f t="shared" si="95"/>
        <v>-0.17872335185114541</v>
      </c>
      <c r="BF85" s="25"/>
      <c r="BG85" s="25"/>
      <c r="BH85" s="631"/>
      <c r="BU85" s="43"/>
      <c r="CJ85" s="43"/>
    </row>
    <row r="86" spans="1:88" s="24" customFormat="1" ht="15" thickTop="1">
      <c r="A86" s="108"/>
      <c r="B86" s="41"/>
      <c r="C86" s="41"/>
      <c r="D86" s="41"/>
      <c r="E86" s="41"/>
      <c r="F86" s="41"/>
      <c r="G86" s="41"/>
      <c r="H86" s="41"/>
      <c r="I86" s="41"/>
      <c r="J86" s="41"/>
      <c r="K86" s="41"/>
      <c r="L86" s="41"/>
      <c r="M86" s="41"/>
      <c r="N86" s="41"/>
      <c r="O86" s="41"/>
      <c r="P86" s="41"/>
      <c r="Q86" s="41"/>
      <c r="R86" s="41"/>
      <c r="S86" s="41"/>
      <c r="T86" s="41"/>
      <c r="U86" s="490"/>
      <c r="V86" s="41"/>
      <c r="W86" s="1"/>
      <c r="X86" s="1"/>
      <c r="Y86" s="293" t="s">
        <v>38</v>
      </c>
      <c r="Z86" s="29"/>
      <c r="AA86" s="760"/>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7">
        <f>AY50/$AX50-1</f>
        <v>-3.922686783632201E-2</v>
      </c>
      <c r="AZ86" s="17">
        <f>AZ50/$AX50-1</f>
        <v>-6.9850351625134421E-2</v>
      </c>
      <c r="BA86" s="17">
        <f t="shared" si="88"/>
        <v>-8.4815991222200182E-2</v>
      </c>
      <c r="BB86" s="17">
        <f t="shared" si="88"/>
        <v>-9.6646320796580643E-2</v>
      </c>
      <c r="BC86" s="17">
        <f t="shared" si="88"/>
        <v>-0.13060937800222705</v>
      </c>
      <c r="BD86" s="17">
        <f t="shared" ref="BD86:BE86" si="96">BD50/$AX50-1</f>
        <v>-0.15927324471996118</v>
      </c>
      <c r="BE86" s="17">
        <f t="shared" si="96"/>
        <v>-0.20764142378472816</v>
      </c>
      <c r="BF86" s="26"/>
      <c r="BG86" s="26"/>
      <c r="BH86" s="631"/>
      <c r="BU86" s="43"/>
      <c r="CJ86" s="43"/>
    </row>
    <row r="87" spans="1:88" s="24" customFormat="1">
      <c r="A87" s="108"/>
      <c r="B87" s="41"/>
      <c r="C87" s="41"/>
      <c r="D87" s="41"/>
      <c r="E87" s="41"/>
      <c r="F87" s="41"/>
      <c r="G87" s="41"/>
      <c r="H87" s="41"/>
      <c r="I87" s="41"/>
      <c r="J87" s="41"/>
      <c r="K87" s="41"/>
      <c r="L87" s="41"/>
      <c r="M87" s="41"/>
      <c r="N87" s="41"/>
      <c r="O87" s="41"/>
      <c r="P87" s="41"/>
      <c r="Q87" s="41"/>
      <c r="R87" s="41"/>
      <c r="S87" s="41"/>
      <c r="T87" s="41"/>
      <c r="U87" s="108"/>
      <c r="V87" s="4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80"/>
      <c r="BU87" s="43"/>
      <c r="CJ87" s="43"/>
    </row>
    <row r="88" spans="1:88" s="24" customFormat="1">
      <c r="A88" s="108"/>
      <c r="B88" s="41"/>
      <c r="C88" s="41"/>
      <c r="D88" s="41"/>
      <c r="E88" s="41"/>
      <c r="F88" s="41"/>
      <c r="G88" s="41"/>
      <c r="H88" s="41"/>
      <c r="I88" s="41"/>
      <c r="J88" s="41"/>
      <c r="K88" s="41"/>
      <c r="L88" s="41"/>
      <c r="M88" s="41"/>
      <c r="N88" s="41"/>
      <c r="O88" s="41"/>
      <c r="P88" s="41"/>
      <c r="Q88" s="41"/>
      <c r="R88" s="41"/>
      <c r="S88" s="41"/>
      <c r="T88" s="41"/>
      <c r="U88" s="108"/>
      <c r="V88" s="41"/>
      <c r="W88" s="1"/>
      <c r="X88" s="1"/>
      <c r="Y88" s="366" t="s">
        <v>70</v>
      </c>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80"/>
      <c r="BU88" s="43"/>
      <c r="CJ88" s="43"/>
    </row>
    <row r="89" spans="1:88">
      <c r="A89" s="108"/>
      <c r="B89" s="41"/>
      <c r="C89" s="41"/>
      <c r="D89" s="41"/>
      <c r="E89" s="41"/>
      <c r="F89" s="41"/>
      <c r="G89" s="41"/>
      <c r="H89" s="41"/>
      <c r="I89" s="41"/>
      <c r="J89" s="41"/>
      <c r="K89" s="41"/>
      <c r="L89" s="41"/>
      <c r="M89" s="41"/>
      <c r="N89" s="41"/>
      <c r="O89" s="41"/>
      <c r="P89" s="41"/>
      <c r="Q89" s="41"/>
      <c r="R89" s="41"/>
      <c r="S89" s="41"/>
      <c r="T89" s="41"/>
      <c r="U89" s="557"/>
      <c r="V89" s="41"/>
      <c r="Y89" s="351"/>
      <c r="Z89" s="79"/>
      <c r="AA89" s="10">
        <v>1990</v>
      </c>
      <c r="AB89" s="10">
        <f t="shared" ref="AB89:BE89" si="97">AA89+1</f>
        <v>1991</v>
      </c>
      <c r="AC89" s="10">
        <f t="shared" si="97"/>
        <v>1992</v>
      </c>
      <c r="AD89" s="10">
        <f t="shared" si="97"/>
        <v>1993</v>
      </c>
      <c r="AE89" s="10">
        <f t="shared" si="97"/>
        <v>1994</v>
      </c>
      <c r="AF89" s="10">
        <f t="shared" si="97"/>
        <v>1995</v>
      </c>
      <c r="AG89" s="10">
        <f t="shared" si="97"/>
        <v>1996</v>
      </c>
      <c r="AH89" s="10">
        <f t="shared" si="97"/>
        <v>1997</v>
      </c>
      <c r="AI89" s="10">
        <f t="shared" si="97"/>
        <v>1998</v>
      </c>
      <c r="AJ89" s="10">
        <f t="shared" si="97"/>
        <v>1999</v>
      </c>
      <c r="AK89" s="10">
        <f t="shared" si="97"/>
        <v>2000</v>
      </c>
      <c r="AL89" s="10">
        <f t="shared" si="97"/>
        <v>2001</v>
      </c>
      <c r="AM89" s="10">
        <f t="shared" si="97"/>
        <v>2002</v>
      </c>
      <c r="AN89" s="10">
        <f t="shared" si="97"/>
        <v>2003</v>
      </c>
      <c r="AO89" s="10">
        <f t="shared" si="97"/>
        <v>2004</v>
      </c>
      <c r="AP89" s="10">
        <f t="shared" si="97"/>
        <v>2005</v>
      </c>
      <c r="AQ89" s="10">
        <f t="shared" si="97"/>
        <v>2006</v>
      </c>
      <c r="AR89" s="10">
        <f t="shared" si="97"/>
        <v>2007</v>
      </c>
      <c r="AS89" s="10">
        <f t="shared" si="97"/>
        <v>2008</v>
      </c>
      <c r="AT89" s="10">
        <f t="shared" si="97"/>
        <v>2009</v>
      </c>
      <c r="AU89" s="10">
        <f t="shared" si="97"/>
        <v>2010</v>
      </c>
      <c r="AV89" s="10">
        <f t="shared" si="97"/>
        <v>2011</v>
      </c>
      <c r="AW89" s="10">
        <f t="shared" si="97"/>
        <v>2012</v>
      </c>
      <c r="AX89" s="10">
        <f t="shared" si="97"/>
        <v>2013</v>
      </c>
      <c r="AY89" s="10">
        <f t="shared" si="97"/>
        <v>2014</v>
      </c>
      <c r="AZ89" s="10">
        <f t="shared" si="97"/>
        <v>2015</v>
      </c>
      <c r="BA89" s="10">
        <f t="shared" si="97"/>
        <v>2016</v>
      </c>
      <c r="BB89" s="10">
        <f t="shared" si="97"/>
        <v>2017</v>
      </c>
      <c r="BC89" s="10">
        <f t="shared" si="97"/>
        <v>2018</v>
      </c>
      <c r="BD89" s="10">
        <f t="shared" si="97"/>
        <v>2019</v>
      </c>
      <c r="BE89" s="10">
        <f t="shared" si="97"/>
        <v>2020</v>
      </c>
      <c r="BF89" s="10" t="s">
        <v>18</v>
      </c>
      <c r="BG89" s="10" t="s">
        <v>1</v>
      </c>
      <c r="BH89" s="614"/>
    </row>
    <row r="90" spans="1:88">
      <c r="A90" s="108"/>
      <c r="B90" s="41"/>
      <c r="C90" s="41"/>
      <c r="D90" s="41"/>
      <c r="E90" s="41"/>
      <c r="F90" s="41"/>
      <c r="G90" s="41"/>
      <c r="H90" s="41"/>
      <c r="I90" s="41"/>
      <c r="J90" s="41"/>
      <c r="K90" s="41"/>
      <c r="L90" s="41"/>
      <c r="M90" s="41"/>
      <c r="N90" s="41"/>
      <c r="O90" s="41"/>
      <c r="P90" s="41"/>
      <c r="Q90" s="41"/>
      <c r="R90" s="41"/>
      <c r="S90" s="41"/>
      <c r="T90" s="41"/>
      <c r="U90" s="490"/>
      <c r="V90" s="41"/>
      <c r="Y90" s="291" t="s">
        <v>83</v>
      </c>
      <c r="Z90" s="27"/>
      <c r="AA90" s="758"/>
      <c r="AB90" s="15">
        <f>AB42/AA42-1</f>
        <v>3.8195969836001264E-3</v>
      </c>
      <c r="AC90" s="15">
        <f t="shared" ref="AC90:BA95" si="98">AC42/AB42-1</f>
        <v>1.5392906789660099E-2</v>
      </c>
      <c r="AD90" s="15">
        <f t="shared" si="98"/>
        <v>-4.6184210093978662E-2</v>
      </c>
      <c r="AE90" s="15">
        <f t="shared" si="98"/>
        <v>0.10035163213988385</v>
      </c>
      <c r="AF90" s="15">
        <f t="shared" si="98"/>
        <v>-3.2521233019166873E-2</v>
      </c>
      <c r="AG90" s="15">
        <f t="shared" si="98"/>
        <v>5.1964109753466214E-3</v>
      </c>
      <c r="AH90" s="15">
        <f t="shared" si="98"/>
        <v>-1.3317765430918116E-2</v>
      </c>
      <c r="AI90" s="15">
        <f t="shared" si="98"/>
        <v>-3.6698724076736799E-2</v>
      </c>
      <c r="AJ90" s="15">
        <f t="shared" si="98"/>
        <v>6.3013395269847505E-2</v>
      </c>
      <c r="AK90" s="15">
        <f t="shared" si="98"/>
        <v>2.3740043537262556E-2</v>
      </c>
      <c r="AL90" s="15">
        <f t="shared" si="98"/>
        <v>-2.4214437128361577E-2</v>
      </c>
      <c r="AM90" s="15">
        <f t="shared" si="98"/>
        <v>6.9925113846734499E-2</v>
      </c>
      <c r="AN90" s="15">
        <f t="shared" si="98"/>
        <v>4.1702630035595822E-2</v>
      </c>
      <c r="AO90" s="15">
        <f t="shared" si="98"/>
        <v>-9.7285465461779408E-3</v>
      </c>
      <c r="AP90" s="15">
        <f t="shared" si="98"/>
        <v>4.9895895486311348E-2</v>
      </c>
      <c r="AQ90" s="15">
        <f t="shared" si="98"/>
        <v>-2.1362690448745614E-2</v>
      </c>
      <c r="AR90" s="15">
        <f t="shared" si="98"/>
        <v>0.12610776655304057</v>
      </c>
      <c r="AS90" s="15">
        <f t="shared" si="98"/>
        <v>-6.5566007254907244E-2</v>
      </c>
      <c r="AT90" s="15">
        <f t="shared" si="98"/>
        <v>-8.9049267267826249E-2</v>
      </c>
      <c r="AU90" s="15">
        <f t="shared" si="98"/>
        <v>6.126748556077799E-2</v>
      </c>
      <c r="AV90" s="15">
        <f t="shared" si="98"/>
        <v>0.13580128461088803</v>
      </c>
      <c r="AW90" s="15">
        <f t="shared" si="98"/>
        <v>9.5012041588889762E-2</v>
      </c>
      <c r="AX90" s="15">
        <f t="shared" si="98"/>
        <v>2.7288391198079243E-3</v>
      </c>
      <c r="AY90" s="15">
        <f t="shared" si="98"/>
        <v>-5.2969489472122877E-2</v>
      </c>
      <c r="AZ90" s="15">
        <f t="shared" si="98"/>
        <v>-5.0005453894670482E-2</v>
      </c>
      <c r="BA90" s="15">
        <f t="shared" si="98"/>
        <v>6.9214318046488588E-2</v>
      </c>
      <c r="BB90" s="15">
        <f t="shared" ref="BB90:BB98" si="99">BB42/BA42-1</f>
        <v>-2.6980922465045132E-2</v>
      </c>
      <c r="BC90" s="15">
        <f t="shared" ref="BC90:BE98" si="100">BC42/BB42-1</f>
        <v>-7.6220143375814176E-2</v>
      </c>
      <c r="BD90" s="15">
        <f t="shared" si="100"/>
        <v>-4.537952249649202E-2</v>
      </c>
      <c r="BE90" s="15">
        <f t="shared" si="100"/>
        <v>-2.8053568560396203E-2</v>
      </c>
      <c r="BF90" s="23"/>
      <c r="BG90" s="23"/>
      <c r="BH90" s="631"/>
    </row>
    <row r="91" spans="1:88" s="24" customFormat="1">
      <c r="A91" s="108"/>
      <c r="B91" s="41"/>
      <c r="C91" s="41"/>
      <c r="D91" s="41"/>
      <c r="E91" s="41"/>
      <c r="F91" s="41"/>
      <c r="G91" s="41"/>
      <c r="H91" s="41"/>
      <c r="I91" s="41"/>
      <c r="J91" s="41"/>
      <c r="K91" s="41"/>
      <c r="L91" s="41"/>
      <c r="M91" s="41"/>
      <c r="N91" s="41"/>
      <c r="O91" s="41"/>
      <c r="P91" s="41"/>
      <c r="Q91" s="41"/>
      <c r="R91" s="41"/>
      <c r="S91" s="41"/>
      <c r="T91" s="41"/>
      <c r="U91" s="490"/>
      <c r="V91" s="41"/>
      <c r="W91" s="1"/>
      <c r="X91" s="1"/>
      <c r="Y91" s="291" t="s">
        <v>84</v>
      </c>
      <c r="Z91" s="27"/>
      <c r="AA91" s="758"/>
      <c r="AB91" s="15">
        <f t="shared" ref="AB91:BA94" si="101">AB43/AA43-1</f>
        <v>-6.6728086030146683E-3</v>
      </c>
      <c r="AC91" s="15">
        <f t="shared" si="101"/>
        <v>-1.465100605555103E-2</v>
      </c>
      <c r="AD91" s="15">
        <f t="shared" si="98"/>
        <v>5.0768813749821895E-3</v>
      </c>
      <c r="AE91" s="15">
        <f t="shared" si="101"/>
        <v>1.8221699503292221E-2</v>
      </c>
      <c r="AF91" s="15">
        <f t="shared" si="101"/>
        <v>1.8711809746480679E-2</v>
      </c>
      <c r="AG91" s="15">
        <f t="shared" si="101"/>
        <v>1.2279277904265085E-2</v>
      </c>
      <c r="AH91" s="15">
        <f t="shared" si="101"/>
        <v>-1.0836207643666107E-2</v>
      </c>
      <c r="AI91" s="15">
        <f t="shared" si="101"/>
        <v>-6.1383688869174224E-2</v>
      </c>
      <c r="AJ91" s="15">
        <f t="shared" si="101"/>
        <v>1.2767299461644122E-2</v>
      </c>
      <c r="AK91" s="15">
        <f t="shared" si="101"/>
        <v>2.7284235961778425E-2</v>
      </c>
      <c r="AL91" s="15">
        <f t="shared" si="101"/>
        <v>-1.6031756412849041E-2</v>
      </c>
      <c r="AM91" s="15">
        <f t="shared" si="101"/>
        <v>1.4336190748826194E-2</v>
      </c>
      <c r="AN91" s="15">
        <f t="shared" si="98"/>
        <v>-9.366938191244234E-4</v>
      </c>
      <c r="AO91" s="15">
        <f t="shared" si="98"/>
        <v>2.0795699196620721E-3</v>
      </c>
      <c r="AP91" s="15">
        <f t="shared" si="101"/>
        <v>-2.856070559220969E-2</v>
      </c>
      <c r="AQ91" s="15">
        <f t="shared" si="98"/>
        <v>-9.4477377966774023E-3</v>
      </c>
      <c r="AR91" s="15">
        <f t="shared" si="101"/>
        <v>-9.9882470455576744E-3</v>
      </c>
      <c r="AS91" s="15">
        <f t="shared" si="101"/>
        <v>-8.5445552725108787E-2</v>
      </c>
      <c r="AT91" s="15">
        <f t="shared" si="101"/>
        <v>-4.2012493654241201E-2</v>
      </c>
      <c r="AU91" s="15">
        <f t="shared" si="101"/>
        <v>4.5823865830393773E-2</v>
      </c>
      <c r="AV91" s="15">
        <f t="shared" si="98"/>
        <v>-7.3323898097968909E-3</v>
      </c>
      <c r="AW91" s="15">
        <f t="shared" si="98"/>
        <v>-6.0500020286849976E-3</v>
      </c>
      <c r="AX91" s="15">
        <f t="shared" si="101"/>
        <v>1.4928335234655421E-2</v>
      </c>
      <c r="AY91" s="15">
        <f t="shared" si="101"/>
        <v>-2.8950341112899847E-2</v>
      </c>
      <c r="AZ91" s="15">
        <f t="shared" si="101"/>
        <v>-2.7041495736303656E-2</v>
      </c>
      <c r="BA91" s="15">
        <f t="shared" si="101"/>
        <v>-4.5242125034790859E-2</v>
      </c>
      <c r="BB91" s="15">
        <f t="shared" si="99"/>
        <v>-1.5524402878355437E-2</v>
      </c>
      <c r="BC91" s="15">
        <f t="shared" si="100"/>
        <v>-1.9357095260170487E-2</v>
      </c>
      <c r="BD91" s="15">
        <f t="shared" si="100"/>
        <v>-2.790849433143805E-2</v>
      </c>
      <c r="BE91" s="15">
        <f t="shared" si="100"/>
        <v>-9.8303471016294219E-2</v>
      </c>
      <c r="BF91" s="23"/>
      <c r="BG91" s="23"/>
      <c r="BH91" s="631"/>
      <c r="BU91" s="43"/>
      <c r="CJ91" s="43"/>
    </row>
    <row r="92" spans="1:88" s="24" customFormat="1">
      <c r="A92" s="108"/>
      <c r="B92" s="41"/>
      <c r="C92" s="41"/>
      <c r="D92" s="41"/>
      <c r="E92" s="41"/>
      <c r="F92" s="41"/>
      <c r="G92" s="41"/>
      <c r="H92" s="41"/>
      <c r="I92" s="41"/>
      <c r="J92" s="41"/>
      <c r="K92" s="41"/>
      <c r="L92" s="41"/>
      <c r="M92" s="41"/>
      <c r="N92" s="41"/>
      <c r="O92" s="41"/>
      <c r="P92" s="41"/>
      <c r="Q92" s="41"/>
      <c r="R92" s="41"/>
      <c r="S92" s="41"/>
      <c r="T92" s="41"/>
      <c r="U92" s="490"/>
      <c r="V92" s="41"/>
      <c r="W92" s="1"/>
      <c r="X92" s="1"/>
      <c r="Y92" s="291" t="s">
        <v>85</v>
      </c>
      <c r="Z92" s="27"/>
      <c r="AA92" s="758"/>
      <c r="AB92" s="15">
        <f t="shared" ref="AB92:AY93" si="102">AB44/AA44-1</f>
        <v>5.8324258931362394E-2</v>
      </c>
      <c r="AC92" s="15">
        <f t="shared" si="102"/>
        <v>3.0699261727651583E-2</v>
      </c>
      <c r="AD92" s="15">
        <f t="shared" si="102"/>
        <v>1.7152513174102824E-2</v>
      </c>
      <c r="AE92" s="15">
        <f t="shared" si="102"/>
        <v>4.1192307939107664E-2</v>
      </c>
      <c r="AF92" s="15">
        <f t="shared" si="102"/>
        <v>4.0013544649061927E-2</v>
      </c>
      <c r="AG92" s="15">
        <f t="shared" si="102"/>
        <v>2.768613280220622E-2</v>
      </c>
      <c r="AH92" s="15">
        <f t="shared" si="101"/>
        <v>6.7702562708149561E-3</v>
      </c>
      <c r="AI92" s="15">
        <f t="shared" si="101"/>
        <v>-7.5613028778439562E-3</v>
      </c>
      <c r="AJ92" s="15">
        <f t="shared" si="102"/>
        <v>1.6467800063559634E-2</v>
      </c>
      <c r="AK92" s="15">
        <f t="shared" si="101"/>
        <v>-1.6663457919660063E-3</v>
      </c>
      <c r="AL92" s="15">
        <f t="shared" si="102"/>
        <v>1.6396193983685858E-2</v>
      </c>
      <c r="AM92" s="15">
        <f t="shared" si="102"/>
        <v>-1.4171800143218505E-2</v>
      </c>
      <c r="AN92" s="15">
        <f t="shared" si="102"/>
        <v>-1.5818770003906635E-2</v>
      </c>
      <c r="AO92" s="15">
        <f t="shared" si="102"/>
        <v>-2.3838375981943272E-2</v>
      </c>
      <c r="AP92" s="15">
        <f t="shared" si="102"/>
        <v>-2.2718570894039836E-2</v>
      </c>
      <c r="AQ92" s="15">
        <f t="shared" si="102"/>
        <v>-1.1405927560221185E-2</v>
      </c>
      <c r="AR92" s="15">
        <f t="shared" si="102"/>
        <v>-1.1823493687114661E-2</v>
      </c>
      <c r="AS92" s="15">
        <f t="shared" si="102"/>
        <v>-3.2918472660743658E-2</v>
      </c>
      <c r="AT92" s="15">
        <f t="shared" si="102"/>
        <v>-1.4641814326426528E-2</v>
      </c>
      <c r="AU92" s="15">
        <f t="shared" si="101"/>
        <v>1.9627131946615695E-3</v>
      </c>
      <c r="AV92" s="15">
        <f t="shared" si="102"/>
        <v>-2.1598568705017751E-2</v>
      </c>
      <c r="AW92" s="15">
        <f t="shared" si="98"/>
        <v>4.1225119216694583E-3</v>
      </c>
      <c r="AX92" s="15">
        <f t="shared" si="102"/>
        <v>-1.3267314820489817E-2</v>
      </c>
      <c r="AY92" s="15">
        <f t="shared" si="102"/>
        <v>-2.3036572900601016E-2</v>
      </c>
      <c r="AZ92" s="15">
        <f t="shared" si="101"/>
        <v>-6.1166332549220659E-3</v>
      </c>
      <c r="BA92" s="15">
        <f t="shared" si="101"/>
        <v>-8.9399828111239588E-3</v>
      </c>
      <c r="BB92" s="15">
        <f t="shared" si="99"/>
        <v>-8.6210609090273671E-3</v>
      </c>
      <c r="BC92" s="15">
        <f t="shared" si="100"/>
        <v>-1.0597129289710461E-2</v>
      </c>
      <c r="BD92" s="15">
        <f t="shared" si="100"/>
        <v>-2.1584823800264608E-2</v>
      </c>
      <c r="BE92" s="15">
        <f t="shared" si="100"/>
        <v>-0.10568772110606839</v>
      </c>
      <c r="BF92" s="23"/>
      <c r="BG92" s="23"/>
      <c r="BH92" s="631"/>
      <c r="BU92" s="43"/>
      <c r="CJ92" s="43"/>
    </row>
    <row r="93" spans="1:88" s="24" customFormat="1">
      <c r="A93" s="108"/>
      <c r="B93" s="41"/>
      <c r="C93" s="41"/>
      <c r="D93" s="41"/>
      <c r="E93" s="41"/>
      <c r="F93" s="41"/>
      <c r="G93" s="41"/>
      <c r="H93" s="41"/>
      <c r="I93" s="41"/>
      <c r="J93" s="41"/>
      <c r="K93" s="41"/>
      <c r="L93" s="41"/>
      <c r="M93" s="41"/>
      <c r="N93" s="41"/>
      <c r="O93" s="41"/>
      <c r="P93" s="41"/>
      <c r="Q93" s="41"/>
      <c r="R93" s="41"/>
      <c r="S93" s="41"/>
      <c r="T93" s="41"/>
      <c r="U93" s="490"/>
      <c r="V93" s="41"/>
      <c r="W93" s="1"/>
      <c r="X93" s="1"/>
      <c r="Y93" s="291" t="s">
        <v>86</v>
      </c>
      <c r="Z93" s="27"/>
      <c r="AA93" s="758"/>
      <c r="AB93" s="15">
        <f t="shared" ref="AB93:BA96" si="103">AB45/AA45-1</f>
        <v>-1.7818486471017803E-2</v>
      </c>
      <c r="AC93" s="15">
        <f t="shared" si="103"/>
        <v>-1.7149504422858008E-2</v>
      </c>
      <c r="AD93" s="15">
        <f t="shared" si="103"/>
        <v>3.1979118350546232E-2</v>
      </c>
      <c r="AE93" s="15">
        <f t="shared" si="103"/>
        <v>2.0586607502265153E-2</v>
      </c>
      <c r="AF93" s="15">
        <f t="shared" si="103"/>
        <v>3.9560880098706841E-2</v>
      </c>
      <c r="AG93" s="15">
        <f t="shared" si="103"/>
        <v>-5.8084698231798293E-2</v>
      </c>
      <c r="AH93" s="15">
        <f t="shared" si="103"/>
        <v>5.8101331420283397E-2</v>
      </c>
      <c r="AI93" s="15">
        <f t="shared" si="101"/>
        <v>5.7280099635319548E-2</v>
      </c>
      <c r="AJ93" s="15">
        <f t="shared" si="103"/>
        <v>4.5186512771354659E-2</v>
      </c>
      <c r="AK93" s="15">
        <f t="shared" si="103"/>
        <v>-1.1784175579631517E-2</v>
      </c>
      <c r="AL93" s="15">
        <f t="shared" si="103"/>
        <v>1.8456817207038734E-2</v>
      </c>
      <c r="AM93" s="15">
        <f t="shared" si="103"/>
        <v>1.6666396734648981E-2</v>
      </c>
      <c r="AN93" s="15">
        <f t="shared" si="102"/>
        <v>-2.4846742712276715E-3</v>
      </c>
      <c r="AO93" s="15">
        <f t="shared" si="103"/>
        <v>5.3748602941798174E-2</v>
      </c>
      <c r="AP93" s="15">
        <f t="shared" si="102"/>
        <v>8.2399268931745429E-3</v>
      </c>
      <c r="AQ93" s="15">
        <f t="shared" si="103"/>
        <v>-2.2524520837774897E-2</v>
      </c>
      <c r="AR93" s="15">
        <f t="shared" si="103"/>
        <v>-9.4282760817742783E-2</v>
      </c>
      <c r="AS93" s="15">
        <f t="shared" si="103"/>
        <v>5.740980254565109E-2</v>
      </c>
      <c r="AT93" s="15">
        <f t="shared" si="103"/>
        <v>-3.7307454235144588E-2</v>
      </c>
      <c r="AU93" s="15">
        <f t="shared" si="103"/>
        <v>8.4738789586164431E-2</v>
      </c>
      <c r="AV93" s="15">
        <f t="shared" si="103"/>
        <v>2.517518068633362E-2</v>
      </c>
      <c r="AW93" s="15">
        <f t="shared" si="98"/>
        <v>-5.0899732167324352E-2</v>
      </c>
      <c r="AX93" s="15">
        <f t="shared" si="103"/>
        <v>7.1850395147895041E-2</v>
      </c>
      <c r="AY93" s="15">
        <f t="shared" si="103"/>
        <v>-5.3482193635477016E-2</v>
      </c>
      <c r="AZ93" s="15">
        <f t="shared" si="103"/>
        <v>-1.7595614286308847E-2</v>
      </c>
      <c r="BA93" s="15">
        <f t="shared" si="103"/>
        <v>-0.37726896712330815</v>
      </c>
      <c r="BB93" s="15">
        <f t="shared" si="99"/>
        <v>1.7807139049210718E-3</v>
      </c>
      <c r="BC93" s="15">
        <f t="shared" si="100"/>
        <v>0.12815450959160857</v>
      </c>
      <c r="BD93" s="15">
        <f t="shared" si="100"/>
        <v>-6.6909807705160418E-2</v>
      </c>
      <c r="BE93" s="15">
        <f t="shared" si="100"/>
        <v>-5.2630631789787774E-2</v>
      </c>
      <c r="BF93" s="23"/>
      <c r="BG93" s="23"/>
      <c r="BH93" s="631"/>
      <c r="BU93" s="43"/>
      <c r="CJ93" s="43"/>
    </row>
    <row r="94" spans="1:88" s="24" customFormat="1">
      <c r="A94" s="108"/>
      <c r="B94" s="41"/>
      <c r="C94" s="41"/>
      <c r="D94" s="41"/>
      <c r="E94" s="41"/>
      <c r="F94" s="41"/>
      <c r="G94" s="41"/>
      <c r="H94" s="41"/>
      <c r="I94" s="41"/>
      <c r="J94" s="41"/>
      <c r="K94" s="41"/>
      <c r="L94" s="41"/>
      <c r="M94" s="41"/>
      <c r="N94" s="41"/>
      <c r="O94" s="41"/>
      <c r="P94" s="41"/>
      <c r="Q94" s="41"/>
      <c r="R94" s="41"/>
      <c r="S94" s="41"/>
      <c r="T94" s="41"/>
      <c r="U94" s="490"/>
      <c r="V94" s="41"/>
      <c r="W94" s="1"/>
      <c r="X94" s="1"/>
      <c r="Y94" s="291" t="s">
        <v>87</v>
      </c>
      <c r="Z94" s="27"/>
      <c r="AA94" s="758"/>
      <c r="AB94" s="15">
        <f t="shared" ref="AB94:AZ96" si="104">AB46/AA46-1</f>
        <v>1.9498368962505008E-2</v>
      </c>
      <c r="AC94" s="15">
        <f t="shared" si="104"/>
        <v>4.9184744869272379E-2</v>
      </c>
      <c r="AD94" s="15">
        <f t="shared" si="104"/>
        <v>5.5051488213864408E-2</v>
      </c>
      <c r="AE94" s="15">
        <f t="shared" si="104"/>
        <v>-2.7570792426251156E-2</v>
      </c>
      <c r="AF94" s="15">
        <f t="shared" si="104"/>
        <v>5.7083182986495951E-2</v>
      </c>
      <c r="AG94" s="15">
        <f t="shared" si="104"/>
        <v>3.5614077560210289E-2</v>
      </c>
      <c r="AH94" s="15">
        <f t="shared" si="104"/>
        <v>-4.5079354533821947E-2</v>
      </c>
      <c r="AI94" s="15">
        <f t="shared" si="101"/>
        <v>6.7524356328130253E-4</v>
      </c>
      <c r="AJ94" s="15">
        <f t="shared" si="104"/>
        <v>2.7159315670565842E-2</v>
      </c>
      <c r="AK94" s="15">
        <f t="shared" si="104"/>
        <v>5.3032060925366276E-2</v>
      </c>
      <c r="AL94" s="15">
        <f t="shared" si="104"/>
        <v>-5.0855563925023439E-2</v>
      </c>
      <c r="AM94" s="15">
        <f t="shared" si="104"/>
        <v>4.0578121207853535E-2</v>
      </c>
      <c r="AN94" s="15">
        <f t="shared" si="104"/>
        <v>-4.7943312193902909E-2</v>
      </c>
      <c r="AO94" s="15">
        <f t="shared" si="103"/>
        <v>1.3479773883193769E-3</v>
      </c>
      <c r="AP94" s="15">
        <f t="shared" si="104"/>
        <v>3.5130052033599313E-2</v>
      </c>
      <c r="AQ94" s="15">
        <f t="shared" si="104"/>
        <v>-6.0691515686858488E-2</v>
      </c>
      <c r="AR94" s="15">
        <f t="shared" si="104"/>
        <v>-1.0876207500939983E-2</v>
      </c>
      <c r="AS94" s="15">
        <f t="shared" si="104"/>
        <v>-5.656802423028473E-2</v>
      </c>
      <c r="AT94" s="677">
        <f t="shared" si="104"/>
        <v>-5.7246621394488884E-3</v>
      </c>
      <c r="AU94" s="15">
        <f t="shared" si="104"/>
        <v>4.6715612032403708E-2</v>
      </c>
      <c r="AV94" s="15">
        <f t="shared" si="104"/>
        <v>-2.6099239447848976E-2</v>
      </c>
      <c r="AW94" s="15">
        <f t="shared" si="98"/>
        <v>1.3672590222100212E-3</v>
      </c>
      <c r="AX94" s="15">
        <f t="shared" si="104"/>
        <v>-3.6840092022169424E-2</v>
      </c>
      <c r="AY94" s="15">
        <f t="shared" si="104"/>
        <v>-3.822192753438558E-2</v>
      </c>
      <c r="AZ94" s="15">
        <f t="shared" si="104"/>
        <v>-4.5200426729436471E-2</v>
      </c>
      <c r="BA94" s="15">
        <f t="shared" si="103"/>
        <v>5.7812422575802547E-3</v>
      </c>
      <c r="BB94" s="15">
        <f t="shared" si="99"/>
        <v>6.3688679386169733E-2</v>
      </c>
      <c r="BC94" s="15">
        <f t="shared" si="100"/>
        <v>-0.11987258051727334</v>
      </c>
      <c r="BD94" s="15">
        <f t="shared" si="100"/>
        <v>2.3092485874166568E-2</v>
      </c>
      <c r="BE94" s="15">
        <f t="shared" si="100"/>
        <v>4.5844521445979725E-2</v>
      </c>
      <c r="BF94" s="23"/>
      <c r="BG94" s="23"/>
      <c r="BH94" s="631"/>
      <c r="BU94" s="43"/>
      <c r="CJ94" s="43"/>
    </row>
    <row r="95" spans="1:88" s="24" customFormat="1">
      <c r="A95" s="108"/>
      <c r="B95" s="41"/>
      <c r="C95" s="41"/>
      <c r="D95" s="41"/>
      <c r="E95" s="41"/>
      <c r="F95" s="41"/>
      <c r="G95" s="41"/>
      <c r="H95" s="41"/>
      <c r="I95" s="41"/>
      <c r="J95" s="41"/>
      <c r="K95" s="41"/>
      <c r="L95" s="41"/>
      <c r="M95" s="41"/>
      <c r="N95" s="41"/>
      <c r="O95" s="41"/>
      <c r="P95" s="41"/>
      <c r="Q95" s="41"/>
      <c r="R95" s="41"/>
      <c r="S95" s="41"/>
      <c r="T95" s="41"/>
      <c r="U95" s="490"/>
      <c r="V95" s="41"/>
      <c r="W95" s="1"/>
      <c r="X95" s="1"/>
      <c r="Y95" s="602" t="s">
        <v>252</v>
      </c>
      <c r="Z95" s="27"/>
      <c r="AA95" s="758"/>
      <c r="AB95" s="15">
        <f t="shared" ref="AB95:AZ96" si="105">AB47/AA47-1</f>
        <v>1.8778049328897373E-2</v>
      </c>
      <c r="AC95" s="15">
        <f t="shared" si="104"/>
        <v>-1.3743057103009493E-3</v>
      </c>
      <c r="AD95" s="15">
        <f t="shared" si="105"/>
        <v>-1.9675992615518334E-2</v>
      </c>
      <c r="AE95" s="15">
        <f t="shared" si="105"/>
        <v>2.5591654751431436E-2</v>
      </c>
      <c r="AF95" s="15">
        <f t="shared" si="104"/>
        <v>5.0085529077315005E-3</v>
      </c>
      <c r="AG95" s="15">
        <f t="shared" si="105"/>
        <v>8.6573028081720071E-3</v>
      </c>
      <c r="AH95" s="15">
        <f t="shared" si="105"/>
        <v>-3.8121549688583389E-2</v>
      </c>
      <c r="AI95" s="15">
        <f t="shared" si="105"/>
        <v>-9.2789334660010381E-2</v>
      </c>
      <c r="AJ95" s="15">
        <f t="shared" si="104"/>
        <v>5.3781245397519495E-3</v>
      </c>
      <c r="AK95" s="15">
        <f t="shared" si="104"/>
        <v>8.7030424525054162E-3</v>
      </c>
      <c r="AL95" s="15">
        <f t="shared" si="105"/>
        <v>-2.2054958810858616E-2</v>
      </c>
      <c r="AM95" s="15">
        <f t="shared" si="105"/>
        <v>-4.453194334914623E-2</v>
      </c>
      <c r="AN95" s="15">
        <f t="shared" si="105"/>
        <v>-1.4805956425337219E-2</v>
      </c>
      <c r="AO95" s="15">
        <f t="shared" si="103"/>
        <v>-5.7931096925245562E-4</v>
      </c>
      <c r="AP95" s="15">
        <f t="shared" si="105"/>
        <v>1.9459793129364966E-2</v>
      </c>
      <c r="AQ95" s="15">
        <f t="shared" si="104"/>
        <v>5.8330157454604681E-3</v>
      </c>
      <c r="AR95" s="15">
        <f t="shared" si="105"/>
        <v>-1.419973060907942E-2</v>
      </c>
      <c r="AS95" s="15">
        <f t="shared" si="105"/>
        <v>-7.8022206922996551E-2</v>
      </c>
      <c r="AT95" s="15">
        <f t="shared" si="105"/>
        <v>-0.10795382119469477</v>
      </c>
      <c r="AU95" s="15">
        <f t="shared" si="105"/>
        <v>2.2773008543101492E-2</v>
      </c>
      <c r="AV95" s="15">
        <f t="shared" si="104"/>
        <v>-3.3738309596057503E-3</v>
      </c>
      <c r="AW95" s="15">
        <f t="shared" si="98"/>
        <v>1.0446298800912412E-3</v>
      </c>
      <c r="AX95" s="15">
        <f t="shared" si="105"/>
        <v>3.7511879818197924E-2</v>
      </c>
      <c r="AY95" s="15">
        <f t="shared" si="105"/>
        <v>-1.2405593895735811E-2</v>
      </c>
      <c r="AZ95" s="15">
        <f t="shared" si="105"/>
        <v>-2.8679253826985773E-2</v>
      </c>
      <c r="BA95" s="15">
        <f t="shared" si="103"/>
        <v>-8.8365653504121067E-3</v>
      </c>
      <c r="BB95" s="15">
        <f t="shared" si="99"/>
        <v>1.3863470874053707E-2</v>
      </c>
      <c r="BC95" s="15">
        <f t="shared" si="100"/>
        <v>-1.4972893264736387E-2</v>
      </c>
      <c r="BD95" s="15">
        <f t="shared" si="100"/>
        <v>-2.8684878388027801E-2</v>
      </c>
      <c r="BE95" s="15">
        <f t="shared" si="100"/>
        <v>-5.0232192586000757E-2</v>
      </c>
      <c r="BF95" s="23"/>
      <c r="BG95" s="23"/>
      <c r="BH95" s="631"/>
      <c r="BU95" s="43"/>
      <c r="CJ95" s="43"/>
    </row>
    <row r="96" spans="1:88" s="24" customFormat="1">
      <c r="A96" s="108"/>
      <c r="B96" s="41"/>
      <c r="C96" s="41"/>
      <c r="D96" s="41"/>
      <c r="E96" s="41"/>
      <c r="F96" s="41"/>
      <c r="G96" s="41"/>
      <c r="H96" s="41"/>
      <c r="I96" s="41"/>
      <c r="J96" s="41"/>
      <c r="K96" s="41"/>
      <c r="L96" s="41"/>
      <c r="M96" s="41"/>
      <c r="N96" s="41"/>
      <c r="O96" s="41"/>
      <c r="P96" s="41"/>
      <c r="Q96" s="41"/>
      <c r="R96" s="41"/>
      <c r="S96" s="41"/>
      <c r="T96" s="41"/>
      <c r="U96" s="490"/>
      <c r="V96" s="41"/>
      <c r="W96" s="1"/>
      <c r="X96" s="1"/>
      <c r="Y96" s="291" t="s">
        <v>88</v>
      </c>
      <c r="Z96" s="27"/>
      <c r="AA96" s="758"/>
      <c r="AB96" s="15">
        <f t="shared" si="105"/>
        <v>8.4036220363683523E-3</v>
      </c>
      <c r="AC96" s="15">
        <f t="shared" ref="AC96:AZ96" si="106">AC48/AB48-1</f>
        <v>7.6992905386893851E-2</v>
      </c>
      <c r="AD96" s="15">
        <f t="shared" si="106"/>
        <v>-3.670361595280669E-2</v>
      </c>
      <c r="AE96" s="15">
        <f t="shared" si="106"/>
        <v>0.14535000335554393</v>
      </c>
      <c r="AF96" s="15">
        <f t="shared" si="106"/>
        <v>1.8605993075962557E-2</v>
      </c>
      <c r="AG96" s="15">
        <f t="shared" si="106"/>
        <v>1.6708995419606465E-2</v>
      </c>
      <c r="AH96" s="15">
        <f t="shared" si="106"/>
        <v>5.3199895579417511E-2</v>
      </c>
      <c r="AI96" s="15">
        <f t="shared" si="105"/>
        <v>4.8855347451270958E-3</v>
      </c>
      <c r="AJ96" s="15">
        <f t="shared" si="104"/>
        <v>-2.0858084652638498E-3</v>
      </c>
      <c r="AK96" s="15">
        <f t="shared" si="106"/>
        <v>4.5992622401044514E-2</v>
      </c>
      <c r="AL96" s="15">
        <f t="shared" si="106"/>
        <v>-9.5684118980762234E-3</v>
      </c>
      <c r="AM96" s="15">
        <f t="shared" si="105"/>
        <v>1.1126821121999031E-2</v>
      </c>
      <c r="AN96" s="15">
        <f t="shared" si="106"/>
        <v>2.7953347980381071E-2</v>
      </c>
      <c r="AO96" s="15">
        <f t="shared" si="106"/>
        <v>-1.9447827315555277E-2</v>
      </c>
      <c r="AP96" s="15">
        <f t="shared" si="106"/>
        <v>-2.1178427468173666E-2</v>
      </c>
      <c r="AQ96" s="15">
        <f t="shared" si="106"/>
        <v>-4.8009724815030297E-2</v>
      </c>
      <c r="AR96" s="15">
        <f t="shared" si="106"/>
        <v>2.1267683090069323E-2</v>
      </c>
      <c r="AS96" s="15">
        <f t="shared" si="106"/>
        <v>3.7352697724541084E-2</v>
      </c>
      <c r="AT96" s="15">
        <f t="shared" si="106"/>
        <v>-0.1085715342499749</v>
      </c>
      <c r="AU96" s="15">
        <f t="shared" si="106"/>
        <v>2.4126233669806929E-2</v>
      </c>
      <c r="AV96" s="15">
        <f t="shared" si="106"/>
        <v>-2.4349960987817054E-2</v>
      </c>
      <c r="AW96" s="15">
        <f t="shared" si="106"/>
        <v>5.8223438747815104E-2</v>
      </c>
      <c r="AX96" s="15">
        <f t="shared" si="106"/>
        <v>-1.6753865249021671E-2</v>
      </c>
      <c r="AY96" s="15">
        <f t="shared" si="106"/>
        <v>-2.4230749100726645E-2</v>
      </c>
      <c r="AZ96" s="15">
        <f t="shared" si="106"/>
        <v>1.3784189996450591E-2</v>
      </c>
      <c r="BA96" s="15">
        <f t="shared" si="103"/>
        <v>6.961508015737472E-3</v>
      </c>
      <c r="BB96" s="15">
        <f t="shared" si="99"/>
        <v>9.4973370974757998E-3</v>
      </c>
      <c r="BC96" s="15">
        <f t="shared" si="100"/>
        <v>2.388740641774123E-2</v>
      </c>
      <c r="BD96" s="15">
        <f t="shared" si="100"/>
        <v>1.6907922051081492E-3</v>
      </c>
      <c r="BE96" s="15">
        <f t="shared" si="100"/>
        <v>3.4761331816719476E-3</v>
      </c>
      <c r="BF96" s="23"/>
      <c r="BG96" s="23"/>
      <c r="BH96" s="631"/>
      <c r="BU96" s="43"/>
      <c r="CJ96" s="43"/>
    </row>
    <row r="97" spans="1:88" s="24" customFormat="1" ht="19.5" thickBot="1">
      <c r="A97" s="108"/>
      <c r="B97" s="41"/>
      <c r="C97" s="41"/>
      <c r="D97" s="41"/>
      <c r="E97" s="41"/>
      <c r="F97" s="41"/>
      <c r="G97" s="41"/>
      <c r="H97" s="41"/>
      <c r="I97" s="41"/>
      <c r="J97" s="41"/>
      <c r="K97" s="41"/>
      <c r="L97" s="41"/>
      <c r="M97" s="41"/>
      <c r="N97" s="41"/>
      <c r="O97" s="41"/>
      <c r="P97" s="41"/>
      <c r="Q97" s="41"/>
      <c r="R97" s="41"/>
      <c r="S97" s="41"/>
      <c r="T97" s="41"/>
      <c r="U97" s="490"/>
      <c r="V97" s="41"/>
      <c r="W97" s="1"/>
      <c r="X97" s="1"/>
      <c r="Y97" s="755" t="s">
        <v>351</v>
      </c>
      <c r="Z97" s="28"/>
      <c r="AA97" s="759"/>
      <c r="AB97" s="16">
        <f>AB49/AA49-1</f>
        <v>-3.0443121409470586E-2</v>
      </c>
      <c r="AC97" s="16">
        <f t="shared" ref="AC97:BA98" si="107">AC49/AB49-1</f>
        <v>-3.9492293227028297E-2</v>
      </c>
      <c r="AD97" s="16">
        <f t="shared" si="107"/>
        <v>-3.3514319312257457E-2</v>
      </c>
      <c r="AE97" s="16">
        <f t="shared" si="107"/>
        <v>-3.4522063385400092E-2</v>
      </c>
      <c r="AF97" s="16">
        <f t="shared" si="107"/>
        <v>3.3356800205267545E-2</v>
      </c>
      <c r="AG97" s="16">
        <f t="shared" si="107"/>
        <v>2.0280883598891242E-2</v>
      </c>
      <c r="AH97" s="16">
        <f t="shared" si="107"/>
        <v>-6.5174164727915818E-3</v>
      </c>
      <c r="AI97" s="16">
        <f t="shared" si="107"/>
        <v>-7.3204034260316964E-2</v>
      </c>
      <c r="AJ97" s="16">
        <f t="shared" si="107"/>
        <v>5.1044910057520543E-3</v>
      </c>
      <c r="AK97" s="16">
        <f t="shared" si="107"/>
        <v>1.1887047672362705E-2</v>
      </c>
      <c r="AL97" s="16">
        <f t="shared" si="107"/>
        <v>-8.3070496827345908E-2</v>
      </c>
      <c r="AM97" s="16">
        <f t="shared" si="107"/>
        <v>-5.0348446459791418E-2</v>
      </c>
      <c r="AN97" s="16">
        <f t="shared" si="107"/>
        <v>-3.5953258333030425E-2</v>
      </c>
      <c r="AO97" s="16">
        <f t="shared" si="107"/>
        <v>-3.3591082031653174E-2</v>
      </c>
      <c r="AP97" s="16">
        <f t="shared" si="107"/>
        <v>-1.2160727006003791E-2</v>
      </c>
      <c r="AQ97" s="16">
        <f t="shared" si="107"/>
        <v>-1.4198833691152268E-2</v>
      </c>
      <c r="AR97" s="16">
        <f t="shared" si="107"/>
        <v>1.1352587767214928E-3</v>
      </c>
      <c r="AS97" s="16">
        <f t="shared" si="107"/>
        <v>-9.3341077902568736E-2</v>
      </c>
      <c r="AT97" s="16">
        <f t="shared" si="107"/>
        <v>-8.4626449134697634E-2</v>
      </c>
      <c r="AU97" s="16">
        <f t="shared" si="107"/>
        <v>-2.8870941449894993E-2</v>
      </c>
      <c r="AV97" s="16">
        <f t="shared" si="107"/>
        <v>-3.1990092484634469E-2</v>
      </c>
      <c r="AW97" s="16">
        <f t="shared" si="107"/>
        <v>3.5808799130649938E-3</v>
      </c>
      <c r="AX97" s="16">
        <f t="shared" si="107"/>
        <v>3.3440504901103285E-3</v>
      </c>
      <c r="AY97" s="16">
        <f t="shared" si="107"/>
        <v>-2.8850793831014854E-2</v>
      </c>
      <c r="AZ97" s="16">
        <f t="shared" si="107"/>
        <v>-4.2703247963921331E-2</v>
      </c>
      <c r="BA97" s="16">
        <f t="shared" si="107"/>
        <v>-2.17084368969096E-2</v>
      </c>
      <c r="BB97" s="16">
        <f t="shared" si="99"/>
        <v>-3.3970955762519739E-2</v>
      </c>
      <c r="BC97" s="16">
        <f t="shared" si="100"/>
        <v>-8.4799227383259845E-3</v>
      </c>
      <c r="BD97" s="16">
        <f t="shared" si="100"/>
        <v>-2.9109393192317867E-2</v>
      </c>
      <c r="BE97" s="16">
        <f t="shared" si="100"/>
        <v>-2.8983464899847822E-2</v>
      </c>
      <c r="BF97" s="25"/>
      <c r="BG97" s="25"/>
      <c r="BH97" s="631"/>
      <c r="BU97" s="43"/>
      <c r="CJ97" s="43"/>
    </row>
    <row r="98" spans="1:88" s="24" customFormat="1" ht="15" thickTop="1">
      <c r="A98" s="108"/>
      <c r="B98" s="41"/>
      <c r="C98" s="41"/>
      <c r="D98" s="41"/>
      <c r="E98" s="41"/>
      <c r="F98" s="41"/>
      <c r="G98" s="41"/>
      <c r="H98" s="41"/>
      <c r="I98" s="41"/>
      <c r="J98" s="41"/>
      <c r="K98" s="41"/>
      <c r="L98" s="41"/>
      <c r="M98" s="41"/>
      <c r="N98" s="41"/>
      <c r="O98" s="41"/>
      <c r="P98" s="41"/>
      <c r="Q98" s="41"/>
      <c r="R98" s="41"/>
      <c r="S98" s="41"/>
      <c r="T98" s="41"/>
      <c r="U98" s="490"/>
      <c r="V98" s="41"/>
      <c r="W98" s="1"/>
      <c r="X98" s="1"/>
      <c r="Y98" s="293" t="s">
        <v>38</v>
      </c>
      <c r="Z98" s="29"/>
      <c r="AA98" s="760"/>
      <c r="AB98" s="17">
        <f>AB50/AA50-1</f>
        <v>9.8753494324888003E-3</v>
      </c>
      <c r="AC98" s="17">
        <f t="shared" ref="AC98:BA98" si="108">AC50/AB50-1</f>
        <v>8.0601614073998462E-3</v>
      </c>
      <c r="AD98" s="17">
        <f t="shared" si="108"/>
        <v>-6.1508926280536835E-3</v>
      </c>
      <c r="AE98" s="17">
        <f t="shared" si="108"/>
        <v>4.6637467804935273E-2</v>
      </c>
      <c r="AF98" s="17">
        <f t="shared" si="108"/>
        <v>9.9457150689745699E-3</v>
      </c>
      <c r="AG98" s="17">
        <f t="shared" si="107"/>
        <v>9.5958669528550811E-3</v>
      </c>
      <c r="AH98" s="17">
        <f t="shared" si="107"/>
        <v>-5.5017085257682563E-3</v>
      </c>
      <c r="AI98" s="17">
        <f t="shared" si="108"/>
        <v>-3.2158208934900956E-2</v>
      </c>
      <c r="AJ98" s="17">
        <f t="shared" si="108"/>
        <v>3.0278626916568463E-2</v>
      </c>
      <c r="AK98" s="17">
        <f t="shared" si="108"/>
        <v>1.8327323886210056E-2</v>
      </c>
      <c r="AL98" s="17">
        <f t="shared" si="108"/>
        <v>-1.186854331846654E-2</v>
      </c>
      <c r="AM98" s="17">
        <f t="shared" si="108"/>
        <v>2.3211975313637057E-2</v>
      </c>
      <c r="AN98" s="17">
        <f t="shared" si="107"/>
        <v>6.3929988294315621E-3</v>
      </c>
      <c r="AO98" s="17">
        <f t="shared" si="107"/>
        <v>-3.6401020289682506E-3</v>
      </c>
      <c r="AP98" s="17">
        <f t="shared" si="107"/>
        <v>5.7590458920437904E-3</v>
      </c>
      <c r="AQ98" s="17">
        <f t="shared" si="108"/>
        <v>-1.7838264704858386E-2</v>
      </c>
      <c r="AR98" s="17">
        <f t="shared" si="108"/>
        <v>2.8033668747107887E-2</v>
      </c>
      <c r="AS98" s="17">
        <f t="shared" si="108"/>
        <v>-5.4435053128963129E-2</v>
      </c>
      <c r="AT98" s="17">
        <f t="shared" si="108"/>
        <v>-5.6124696871584945E-2</v>
      </c>
      <c r="AU98" s="17">
        <f t="shared" si="108"/>
        <v>4.4204902810717206E-2</v>
      </c>
      <c r="AV98" s="17">
        <f t="shared" si="108"/>
        <v>4.1043496904137777E-2</v>
      </c>
      <c r="AW98" s="17">
        <f t="shared" si="108"/>
        <v>3.2405816931310616E-2</v>
      </c>
      <c r="AX98" s="679">
        <f t="shared" si="108"/>
        <v>7.1388818414177546E-3</v>
      </c>
      <c r="AY98" s="17">
        <f t="shared" si="108"/>
        <v>-3.922686783632201E-2</v>
      </c>
      <c r="AZ98" s="17">
        <f t="shared" si="108"/>
        <v>-3.1873792848315596E-2</v>
      </c>
      <c r="BA98" s="17">
        <f t="shared" si="108"/>
        <v>-1.6089496591449981E-2</v>
      </c>
      <c r="BB98" s="17">
        <f t="shared" si="99"/>
        <v>-1.2926722343170605E-2</v>
      </c>
      <c r="BC98" s="17">
        <f t="shared" si="100"/>
        <v>-3.7596633508588995E-2</v>
      </c>
      <c r="BD98" s="17">
        <f t="shared" si="100"/>
        <v>-3.2970066610412019E-2</v>
      </c>
      <c r="BE98" s="17">
        <f t="shared" si="100"/>
        <v>-5.753139026562315E-2</v>
      </c>
      <c r="BF98" s="26"/>
      <c r="BG98" s="26"/>
      <c r="BH98" s="631"/>
      <c r="BU98" s="43"/>
      <c r="CJ98" s="43"/>
    </row>
    <row r="99" spans="1:88" s="24" customFormat="1">
      <c r="A99" s="108"/>
      <c r="B99" s="41"/>
      <c r="C99" s="41"/>
      <c r="D99" s="41"/>
      <c r="E99" s="41"/>
      <c r="F99" s="41"/>
      <c r="G99" s="41"/>
      <c r="H99" s="41"/>
      <c r="I99" s="41"/>
      <c r="J99" s="41"/>
      <c r="K99" s="41"/>
      <c r="L99" s="41"/>
      <c r="M99" s="41"/>
      <c r="N99" s="41"/>
      <c r="O99" s="41"/>
      <c r="P99" s="41"/>
      <c r="Q99" s="41"/>
      <c r="R99" s="41"/>
      <c r="S99" s="41"/>
      <c r="T99" s="41"/>
      <c r="U99" s="108"/>
      <c r="V99" s="4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80"/>
      <c r="BU99" s="43"/>
      <c r="CJ99" s="43"/>
    </row>
    <row r="100" spans="1:88">
      <c r="U100" s="108"/>
    </row>
    <row r="103" spans="1:88" s="24" customFormat="1">
      <c r="A103" s="80"/>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80"/>
      <c r="BU103" s="43"/>
      <c r="CJ103" s="43"/>
    </row>
    <row r="104" spans="1:88" s="24" customFormat="1">
      <c r="A104" s="80"/>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80"/>
      <c r="BU104" s="43"/>
      <c r="CJ104" s="43"/>
    </row>
    <row r="105" spans="1:88" s="24" customFormat="1">
      <c r="A105" s="80"/>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80"/>
      <c r="BU105" s="43"/>
      <c r="CJ105" s="43"/>
    </row>
    <row r="106" spans="1:88" s="24" customFormat="1">
      <c r="A106" s="80"/>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80"/>
      <c r="BU106" s="43"/>
      <c r="CJ106" s="43"/>
    </row>
    <row r="107" spans="1:88" s="24" customFormat="1">
      <c r="A107" s="80"/>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80"/>
      <c r="BU107" s="43"/>
      <c r="CJ107" s="43"/>
    </row>
    <row r="108" spans="1:88" s="24" customFormat="1">
      <c r="A108" s="80"/>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80"/>
      <c r="BU108" s="43"/>
      <c r="CJ108" s="43"/>
    </row>
    <row r="109" spans="1:88" s="24" customFormat="1">
      <c r="A109" s="80"/>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80"/>
      <c r="BU109" s="43"/>
      <c r="CJ109" s="43"/>
    </row>
    <row r="110" spans="1:88" s="24" customFormat="1">
      <c r="A110" s="80"/>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80"/>
      <c r="BU110" s="43"/>
      <c r="CJ110" s="43"/>
    </row>
    <row r="111" spans="1:88" s="24" customFormat="1">
      <c r="A111" s="80"/>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80"/>
      <c r="BU111" s="43"/>
      <c r="CJ111" s="43"/>
    </row>
  </sheetData>
  <mergeCells count="4">
    <mergeCell ref="V1:Y1"/>
    <mergeCell ref="X16:Y16"/>
    <mergeCell ref="X13:Y13"/>
    <mergeCell ref="X15:Y15"/>
  </mergeCells>
  <phoneticPr fontId="9"/>
  <pageMargins left="2.0866141732283467" right="0.70866141732283472" top="1.1417322834645669" bottom="0.35433070866141736" header="0.31496062992125984" footer="0.31496062992125984"/>
  <pageSetup paperSize="9" scale="39" fitToWidth="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J115"/>
  <sheetViews>
    <sheetView zoomScale="85" zoomScaleNormal="85" workbookViewId="0">
      <pane xSplit="25" ySplit="4" topLeftCell="AX5" activePane="bottomRight" state="frozen"/>
      <selection pane="topRight" activeCell="U1" sqref="U1"/>
      <selection pane="bottomLeft" activeCell="A5" sqref="A5"/>
      <selection pane="bottomRight"/>
    </sheetView>
  </sheetViews>
  <sheetFormatPr defaultColWidth="9" defaultRowHeight="14.25"/>
  <cols>
    <col min="1" max="1" width="1.625" style="80" customWidth="1"/>
    <col min="2" max="20" width="1.625" style="1" hidden="1" customWidth="1"/>
    <col min="21" max="24" width="1.625" style="1" customWidth="1"/>
    <col min="25" max="25" width="43.125" style="1" customWidth="1"/>
    <col min="26" max="26" width="10.625" style="1" hidden="1" customWidth="1"/>
    <col min="27" max="57" width="11.125" style="1" customWidth="1"/>
    <col min="58" max="59" width="11.125" style="1" hidden="1" customWidth="1"/>
    <col min="60" max="60" width="10.625" style="80" customWidth="1"/>
    <col min="61" max="61" width="7.875" style="1" customWidth="1"/>
    <col min="62" max="71" width="9" style="1"/>
    <col min="72" max="72" width="10.75" style="1" customWidth="1"/>
    <col min="73" max="73" width="9" style="41"/>
    <col min="74" max="86" width="9" style="1"/>
    <col min="87" max="87" width="11.25" style="1" customWidth="1"/>
    <col min="88" max="88" width="9" style="41"/>
    <col min="89" max="16384" width="9" style="1"/>
  </cols>
  <sheetData>
    <row r="1" spans="22:64" ht="49.5" customHeight="1">
      <c r="V1" s="898" t="s">
        <v>405</v>
      </c>
      <c r="W1" s="899"/>
      <c r="X1" s="899"/>
      <c r="Y1" s="899"/>
      <c r="Z1" s="307"/>
      <c r="AE1" s="41"/>
    </row>
    <row r="2" spans="22:64" ht="14.25" customHeight="1">
      <c r="V2" s="592" t="str">
        <f>'0.Contents'!C2</f>
        <v>＜速報値＞</v>
      </c>
    </row>
    <row r="3" spans="22:64" ht="18.75" customHeight="1" thickBot="1">
      <c r="V3" s="1" t="s">
        <v>89</v>
      </c>
    </row>
    <row r="4" spans="22:64" ht="26.25" thickBot="1">
      <c r="V4" s="833"/>
      <c r="W4" s="834"/>
      <c r="X4" s="834"/>
      <c r="Y4" s="835"/>
      <c r="Z4" s="84"/>
      <c r="AA4" s="837">
        <v>1990</v>
      </c>
      <c r="AB4" s="837">
        <v>1991</v>
      </c>
      <c r="AC4" s="837">
        <v>1992</v>
      </c>
      <c r="AD4" s="837">
        <v>1993</v>
      </c>
      <c r="AE4" s="837">
        <v>1994</v>
      </c>
      <c r="AF4" s="837">
        <v>1995</v>
      </c>
      <c r="AG4" s="837">
        <v>1996</v>
      </c>
      <c r="AH4" s="837">
        <v>1997</v>
      </c>
      <c r="AI4" s="837">
        <v>1998</v>
      </c>
      <c r="AJ4" s="837">
        <v>1999</v>
      </c>
      <c r="AK4" s="837">
        <v>2000</v>
      </c>
      <c r="AL4" s="837">
        <v>2001</v>
      </c>
      <c r="AM4" s="837">
        <v>2002</v>
      </c>
      <c r="AN4" s="837">
        <v>2003</v>
      </c>
      <c r="AO4" s="837">
        <v>2004</v>
      </c>
      <c r="AP4" s="837">
        <v>2005</v>
      </c>
      <c r="AQ4" s="837">
        <v>2006</v>
      </c>
      <c r="AR4" s="837">
        <v>2007</v>
      </c>
      <c r="AS4" s="837">
        <v>2008</v>
      </c>
      <c r="AT4" s="837">
        <v>2009</v>
      </c>
      <c r="AU4" s="837">
        <v>2010</v>
      </c>
      <c r="AV4" s="837">
        <v>2011</v>
      </c>
      <c r="AW4" s="837">
        <v>2012</v>
      </c>
      <c r="AX4" s="837">
        <v>2013</v>
      </c>
      <c r="AY4" s="837">
        <v>2014</v>
      </c>
      <c r="AZ4" s="837">
        <v>2015</v>
      </c>
      <c r="BA4" s="837">
        <v>2016</v>
      </c>
      <c r="BB4" s="837">
        <v>2017</v>
      </c>
      <c r="BC4" s="837">
        <v>2018</v>
      </c>
      <c r="BD4" s="837">
        <v>2019</v>
      </c>
      <c r="BE4" s="838" t="s">
        <v>387</v>
      </c>
      <c r="BF4" s="837" t="s">
        <v>18</v>
      </c>
      <c r="BG4" s="839" t="s">
        <v>1</v>
      </c>
      <c r="BH4" s="871"/>
    </row>
    <row r="5" spans="22:64">
      <c r="V5" s="308" t="s">
        <v>71</v>
      </c>
      <c r="W5" s="309"/>
      <c r="X5" s="309"/>
      <c r="Y5" s="331"/>
      <c r="Z5" s="64"/>
      <c r="AA5" s="127">
        <f t="shared" ref="AA5:BE5" si="0">SUM(AA6,AA14,AA27,AA26,AA30)</f>
        <v>1067571.6801084997</v>
      </c>
      <c r="AB5" s="127">
        <f t="shared" si="0"/>
        <v>1077836.0749574357</v>
      </c>
      <c r="AC5" s="127">
        <f t="shared" si="0"/>
        <v>1085822.1219052447</v>
      </c>
      <c r="AD5" s="127">
        <f t="shared" si="0"/>
        <v>1081001.6257430208</v>
      </c>
      <c r="AE5" s="127">
        <f t="shared" si="0"/>
        <v>1130845.6022770428</v>
      </c>
      <c r="AF5" s="127">
        <f t="shared" si="0"/>
        <v>1142042.0610701256</v>
      </c>
      <c r="AG5" s="127">
        <f t="shared" si="0"/>
        <v>1152794.6075477321</v>
      </c>
      <c r="AH5" s="127">
        <f t="shared" si="0"/>
        <v>1146957.0057227174</v>
      </c>
      <c r="AI5" s="127">
        <f t="shared" si="0"/>
        <v>1113148.5420953049</v>
      </c>
      <c r="AJ5" s="127">
        <f t="shared" si="0"/>
        <v>1149478.6834938733</v>
      </c>
      <c r="AK5" s="127">
        <f t="shared" si="0"/>
        <v>1170300.1609849171</v>
      </c>
      <c r="AL5" s="127">
        <f t="shared" si="0"/>
        <v>1157360.1408356461</v>
      </c>
      <c r="AM5" s="127">
        <f t="shared" si="0"/>
        <v>1188990.8054189971</v>
      </c>
      <c r="AN5" s="127">
        <f t="shared" si="0"/>
        <v>1197298.2133972207</v>
      </c>
      <c r="AO5" s="127">
        <f t="shared" si="0"/>
        <v>1193442.4110291956</v>
      </c>
      <c r="AP5" s="127">
        <f t="shared" si="0"/>
        <v>1200521.0723981918</v>
      </c>
      <c r="AQ5" s="127">
        <f t="shared" si="0"/>
        <v>1178717.6815800869</v>
      </c>
      <c r="AR5" s="127">
        <f t="shared" si="0"/>
        <v>1214489.3158623697</v>
      </c>
      <c r="AS5" s="127">
        <f t="shared" si="0"/>
        <v>1147021.1880210275</v>
      </c>
      <c r="AT5" s="127">
        <f t="shared" si="0"/>
        <v>1087131.5649887184</v>
      </c>
      <c r="AU5" s="127">
        <f t="shared" si="0"/>
        <v>1137029.6587623225</v>
      </c>
      <c r="AV5" s="127">
        <f t="shared" si="0"/>
        <v>1187985.0775239856</v>
      </c>
      <c r="AW5" s="127">
        <f t="shared" si="0"/>
        <v>1227315.4456416422</v>
      </c>
      <c r="AX5" s="127">
        <f t="shared" si="0"/>
        <v>1235390.1217601001</v>
      </c>
      <c r="AY5" s="127">
        <f t="shared" si="0"/>
        <v>1185136.1197476983</v>
      </c>
      <c r="AZ5" s="127">
        <f t="shared" si="0"/>
        <v>1145912.6108645389</v>
      </c>
      <c r="BA5" s="573">
        <f t="shared" si="0"/>
        <v>1126472.8901469721</v>
      </c>
      <c r="BB5" s="127">
        <f t="shared" si="0"/>
        <v>1110069.8192388676</v>
      </c>
      <c r="BC5" s="776">
        <f t="shared" si="0"/>
        <v>1065330.5373976522</v>
      </c>
      <c r="BD5" s="127">
        <f t="shared" si="0"/>
        <v>1028928.6324437234</v>
      </c>
      <c r="BE5" s="127">
        <f t="shared" si="0"/>
        <v>967436.12785686646</v>
      </c>
      <c r="BF5" s="127"/>
      <c r="BG5" s="198"/>
      <c r="BH5" s="877"/>
      <c r="BI5" s="52"/>
    </row>
    <row r="6" spans="22:64">
      <c r="V6" s="310"/>
      <c r="W6" s="311" t="s">
        <v>72</v>
      </c>
      <c r="X6" s="332"/>
      <c r="Y6" s="333"/>
      <c r="Z6" s="65"/>
      <c r="AA6" s="126">
        <f>SUM(AA7,AA13)</f>
        <v>96212.874644471871</v>
      </c>
      <c r="AB6" s="126">
        <f t="shared" ref="AB6:AX6" si="1">SUM(AB7,AB13)</f>
        <v>94874.638447296427</v>
      </c>
      <c r="AC6" s="126">
        <f t="shared" si="1"/>
        <v>93454.319125469614</v>
      </c>
      <c r="AD6" s="126">
        <f t="shared" si="1"/>
        <v>93557.772218121652</v>
      </c>
      <c r="AE6" s="126">
        <f t="shared" si="1"/>
        <v>93088.274707593911</v>
      </c>
      <c r="AF6" s="126">
        <f t="shared" si="1"/>
        <v>91419.500747030936</v>
      </c>
      <c r="AG6" s="126">
        <f t="shared" si="1"/>
        <v>91493.523510762607</v>
      </c>
      <c r="AH6" s="126">
        <f t="shared" si="1"/>
        <v>93597.32747767368</v>
      </c>
      <c r="AI6" s="126">
        <f t="shared" si="1"/>
        <v>86444.576293320832</v>
      </c>
      <c r="AJ6" s="126">
        <f t="shared" si="1"/>
        <v>90017.272815497461</v>
      </c>
      <c r="AK6" s="126">
        <f t="shared" si="1"/>
        <v>88910.968241614348</v>
      </c>
      <c r="AL6" s="126">
        <f t="shared" si="1"/>
        <v>86392.374186525311</v>
      </c>
      <c r="AM6" s="126">
        <f t="shared" si="1"/>
        <v>93206.609080920432</v>
      </c>
      <c r="AN6" s="126">
        <f t="shared" si="1"/>
        <v>94715.023533339379</v>
      </c>
      <c r="AO6" s="126">
        <f t="shared" si="1"/>
        <v>95027.605747285823</v>
      </c>
      <c r="AP6" s="126">
        <f t="shared" si="1"/>
        <v>98020.554110159981</v>
      </c>
      <c r="AQ6" s="126">
        <f t="shared" si="1"/>
        <v>97136.019859922308</v>
      </c>
      <c r="AR6" s="126">
        <f t="shared" si="1"/>
        <v>103073.52060986093</v>
      </c>
      <c r="AS6" s="126">
        <f t="shared" si="1"/>
        <v>99206.471916185765</v>
      </c>
      <c r="AT6" s="126">
        <f t="shared" si="1"/>
        <v>97966.91903622332</v>
      </c>
      <c r="AU6" s="126">
        <f t="shared" si="1"/>
        <v>98987.7301893478</v>
      </c>
      <c r="AV6" s="126">
        <f t="shared" si="1"/>
        <v>100981.34195076692</v>
      </c>
      <c r="AW6" s="126">
        <f t="shared" si="1"/>
        <v>103922.17936632936</v>
      </c>
      <c r="AX6" s="126">
        <f t="shared" si="1"/>
        <v>102712.28484842161</v>
      </c>
      <c r="AY6" s="126">
        <f>SUM(AY7,AY13)</f>
        <v>96952.067387849602</v>
      </c>
      <c r="AZ6" s="126">
        <f>SUM(AZ7,AZ13)</f>
        <v>93577.163758620882</v>
      </c>
      <c r="BA6" s="574">
        <f>SUM(BA7,BA13)</f>
        <v>97131.468089210335</v>
      </c>
      <c r="BB6" s="126">
        <f t="shared" ref="BB6:BC6" si="2">SUM(BB7,BB13)</f>
        <v>90667.951268547782</v>
      </c>
      <c r="BC6" s="777">
        <f t="shared" si="2"/>
        <v>88973.914786706227</v>
      </c>
      <c r="BD6" s="126">
        <f t="shared" ref="BD6:BE6" si="3">SUM(BD7,BD13)</f>
        <v>85994.020888557992</v>
      </c>
      <c r="BE6" s="126">
        <f t="shared" si="3"/>
        <v>77553.018777670994</v>
      </c>
      <c r="BF6" s="126"/>
      <c r="BG6" s="195"/>
      <c r="BH6" s="873"/>
    </row>
    <row r="7" spans="22:64">
      <c r="V7" s="310"/>
      <c r="W7" s="312"/>
      <c r="X7" s="792" t="s">
        <v>360</v>
      </c>
      <c r="Y7" s="333"/>
      <c r="Z7" s="65"/>
      <c r="AA7" s="126">
        <f>SUM(AA8:AA12)</f>
        <v>96219.463026707337</v>
      </c>
      <c r="AB7" s="126">
        <f t="shared" ref="AB7:BA7" si="4">SUM(AB8:AB12)</f>
        <v>95407.940704834327</v>
      </c>
      <c r="AC7" s="126">
        <f t="shared" si="4"/>
        <v>94327.088154782032</v>
      </c>
      <c r="AD7" s="126">
        <f t="shared" si="4"/>
        <v>94434.681949981896</v>
      </c>
      <c r="AE7" s="126">
        <f t="shared" si="4"/>
        <v>94572.638403423975</v>
      </c>
      <c r="AF7" s="126">
        <f t="shared" si="4"/>
        <v>93224.084650865145</v>
      </c>
      <c r="AG7" s="126">
        <f t="shared" si="4"/>
        <v>93492.918817856276</v>
      </c>
      <c r="AH7" s="126">
        <f t="shared" si="4"/>
        <v>95885.57503350082</v>
      </c>
      <c r="AI7" s="126">
        <f t="shared" si="4"/>
        <v>91592.348222697008</v>
      </c>
      <c r="AJ7" s="126">
        <f t="shared" si="4"/>
        <v>95231.39689323488</v>
      </c>
      <c r="AK7" s="126">
        <f t="shared" si="4"/>
        <v>95275.636597753284</v>
      </c>
      <c r="AL7" s="126">
        <f t="shared" si="4"/>
        <v>93033.307214322238</v>
      </c>
      <c r="AM7" s="126">
        <f t="shared" si="4"/>
        <v>95530.086513951537</v>
      </c>
      <c r="AN7" s="126">
        <f t="shared" si="4"/>
        <v>96843.287061036594</v>
      </c>
      <c r="AO7" s="126">
        <f t="shared" si="4"/>
        <v>96956.487749213833</v>
      </c>
      <c r="AP7" s="126">
        <f t="shared" si="4"/>
        <v>102417.82240578035</v>
      </c>
      <c r="AQ7" s="126">
        <f t="shared" si="4"/>
        <v>100663.34663364873</v>
      </c>
      <c r="AR7" s="126">
        <f t="shared" si="4"/>
        <v>105627.91564935596</v>
      </c>
      <c r="AS7" s="126">
        <f t="shared" si="4"/>
        <v>103498.95697571404</v>
      </c>
      <c r="AT7" s="126">
        <f t="shared" si="4"/>
        <v>100712.55811127502</v>
      </c>
      <c r="AU7" s="126">
        <f t="shared" si="4"/>
        <v>104085.86097980209</v>
      </c>
      <c r="AV7" s="126">
        <f t="shared" si="4"/>
        <v>105139.63318984526</v>
      </c>
      <c r="AW7" s="126">
        <f t="shared" si="4"/>
        <v>107044.95387848037</v>
      </c>
      <c r="AX7" s="126">
        <f t="shared" si="4"/>
        <v>106176.7648597571</v>
      </c>
      <c r="AY7" s="126">
        <f>SUM(AY8:AY12)</f>
        <v>99643.503209960079</v>
      </c>
      <c r="AZ7" s="126">
        <f t="shared" si="4"/>
        <v>96884.964290007367</v>
      </c>
      <c r="BA7" s="574">
        <f t="shared" si="4"/>
        <v>101310.28135829518</v>
      </c>
      <c r="BB7" s="126">
        <f t="shared" ref="BB7:BC7" si="5">SUM(BB8:BB12)</f>
        <v>95706.599662045861</v>
      </c>
      <c r="BC7" s="777">
        <f t="shared" si="5"/>
        <v>93815.402460013662</v>
      </c>
      <c r="BD7" s="126">
        <f t="shared" ref="BD7:BE7" si="6">SUM(BD8:BD12)</f>
        <v>89672.004448310297</v>
      </c>
      <c r="BE7" s="126">
        <f t="shared" si="6"/>
        <v>82412.686192231718</v>
      </c>
      <c r="BF7" s="126"/>
      <c r="BG7" s="195"/>
      <c r="BH7" s="873"/>
    </row>
    <row r="8" spans="22:64">
      <c r="V8" s="310"/>
      <c r="W8" s="313"/>
      <c r="X8" s="313"/>
      <c r="Y8" s="793" t="s">
        <v>361</v>
      </c>
      <c r="Z8" s="92"/>
      <c r="AA8" s="92">
        <v>27758.47205112315</v>
      </c>
      <c r="AB8" s="92">
        <v>25805.722379899162</v>
      </c>
      <c r="AC8" s="92">
        <v>23042.952819165213</v>
      </c>
      <c r="AD8" s="92">
        <v>22954.524700723254</v>
      </c>
      <c r="AE8" s="92">
        <v>19618.556220724538</v>
      </c>
      <c r="AF8" s="92">
        <v>18824.1473639619</v>
      </c>
      <c r="AG8" s="92">
        <v>18313.87712860286</v>
      </c>
      <c r="AH8" s="92">
        <v>17170.343799633421</v>
      </c>
      <c r="AI8" s="92">
        <v>15308.917369607938</v>
      </c>
      <c r="AJ8" s="92">
        <v>16355.563789827618</v>
      </c>
      <c r="AK8" s="92">
        <v>17169.721817544378</v>
      </c>
      <c r="AL8" s="92">
        <v>16494.553099263721</v>
      </c>
      <c r="AM8" s="92">
        <v>16305.642644304477</v>
      </c>
      <c r="AN8" s="92">
        <v>15870.724131356626</v>
      </c>
      <c r="AO8" s="92">
        <v>16167.096677259562</v>
      </c>
      <c r="AP8" s="92">
        <v>18780.732527863671</v>
      </c>
      <c r="AQ8" s="92">
        <v>19366.793197396106</v>
      </c>
      <c r="AR8" s="92">
        <v>19342.251401500194</v>
      </c>
      <c r="AS8" s="92">
        <v>19043.25821030893</v>
      </c>
      <c r="AT8" s="92">
        <v>18788.198947336714</v>
      </c>
      <c r="AU8" s="92">
        <v>19474.477445552526</v>
      </c>
      <c r="AV8" s="92">
        <v>18234.764630118923</v>
      </c>
      <c r="AW8" s="92">
        <v>17674.774079683026</v>
      </c>
      <c r="AX8" s="92">
        <v>15837.423694882735</v>
      </c>
      <c r="AY8" s="92">
        <v>15596.211934158386</v>
      </c>
      <c r="AZ8" s="92">
        <v>15119.242978967606</v>
      </c>
      <c r="BA8" s="586">
        <v>15439.213633446177</v>
      </c>
      <c r="BB8" s="92">
        <v>15179.746760885864</v>
      </c>
      <c r="BC8" s="778">
        <v>16886.329969133276</v>
      </c>
      <c r="BD8" s="92">
        <v>16349.695710829306</v>
      </c>
      <c r="BE8" s="92">
        <v>14675.09342692648</v>
      </c>
      <c r="BF8" s="92"/>
      <c r="BG8" s="805"/>
      <c r="BH8" s="874"/>
      <c r="BI8" s="53"/>
      <c r="BJ8" s="53"/>
      <c r="BK8" s="53"/>
      <c r="BL8" s="53"/>
    </row>
    <row r="9" spans="22:64">
      <c r="V9" s="310"/>
      <c r="W9" s="313"/>
      <c r="X9" s="313"/>
      <c r="Y9" s="794" t="s">
        <v>362</v>
      </c>
      <c r="Z9" s="194"/>
      <c r="AA9" s="194">
        <v>36100.632325309249</v>
      </c>
      <c r="AB9" s="194">
        <v>36690.652416777273</v>
      </c>
      <c r="AC9" s="194">
        <v>37395.873258415515</v>
      </c>
      <c r="AD9" s="194">
        <v>39631.922939871118</v>
      </c>
      <c r="AE9" s="194">
        <v>39598.221766450195</v>
      </c>
      <c r="AF9" s="194">
        <v>39965.374552408975</v>
      </c>
      <c r="AG9" s="194">
        <v>41380.938383834509</v>
      </c>
      <c r="AH9" s="194">
        <v>44281.013416682457</v>
      </c>
      <c r="AI9" s="194">
        <v>44086.952121482478</v>
      </c>
      <c r="AJ9" s="194">
        <v>44974.824185417994</v>
      </c>
      <c r="AK9" s="194">
        <v>45137.630537045217</v>
      </c>
      <c r="AL9" s="194">
        <v>44261.102419760638</v>
      </c>
      <c r="AM9" s="194">
        <v>43232.674953726302</v>
      </c>
      <c r="AN9" s="194">
        <v>43505.156752640978</v>
      </c>
      <c r="AO9" s="194">
        <v>44277.13583502949</v>
      </c>
      <c r="AP9" s="194">
        <v>45828.387682929409</v>
      </c>
      <c r="AQ9" s="194">
        <v>45312.462161828618</v>
      </c>
      <c r="AR9" s="194">
        <v>45040.442455050448</v>
      </c>
      <c r="AS9" s="194">
        <v>42792.949214889879</v>
      </c>
      <c r="AT9" s="194">
        <v>42299.377908322975</v>
      </c>
      <c r="AU9" s="194">
        <v>43167.283303942619</v>
      </c>
      <c r="AV9" s="194">
        <v>40131.20773472861</v>
      </c>
      <c r="AW9" s="194">
        <v>39533.391790761212</v>
      </c>
      <c r="AX9" s="194">
        <v>38808.045618797107</v>
      </c>
      <c r="AY9" s="194">
        <v>37428.0480367891</v>
      </c>
      <c r="AZ9" s="194">
        <v>38284.236044118777</v>
      </c>
      <c r="BA9" s="591">
        <v>33459.846901681412</v>
      </c>
      <c r="BB9" s="194">
        <v>32719.5911529355</v>
      </c>
      <c r="BC9" s="779">
        <v>33132.039112097627</v>
      </c>
      <c r="BD9" s="194">
        <v>33530.436437268101</v>
      </c>
      <c r="BE9" s="194">
        <v>27370.831101746342</v>
      </c>
      <c r="BF9" s="194"/>
      <c r="BG9" s="200"/>
      <c r="BH9" s="874"/>
      <c r="BI9" s="53"/>
      <c r="BJ9" s="53"/>
      <c r="BK9" s="53"/>
      <c r="BL9" s="53"/>
    </row>
    <row r="10" spans="22:64">
      <c r="V10" s="310"/>
      <c r="W10" s="313"/>
      <c r="X10" s="313"/>
      <c r="Y10" s="66" t="s">
        <v>97</v>
      </c>
      <c r="Z10" s="194"/>
      <c r="AA10" s="194">
        <v>1489.2248465658524</v>
      </c>
      <c r="AB10" s="194">
        <v>1467.0583885991107</v>
      </c>
      <c r="AC10" s="194">
        <v>1648.6470348751393</v>
      </c>
      <c r="AD10" s="194">
        <v>1559.4771345547808</v>
      </c>
      <c r="AE10" s="194">
        <v>1277.0009731161583</v>
      </c>
      <c r="AF10" s="194">
        <v>1318.2909053613228</v>
      </c>
      <c r="AG10" s="194">
        <v>1117.382707114162</v>
      </c>
      <c r="AH10" s="194">
        <v>1221.0652319189494</v>
      </c>
      <c r="AI10" s="194">
        <v>1189.1001344153615</v>
      </c>
      <c r="AJ10" s="194">
        <v>1243.3093012229297</v>
      </c>
      <c r="AK10" s="194">
        <v>1118.7614965829498</v>
      </c>
      <c r="AL10" s="194">
        <v>1083.3388268015663</v>
      </c>
      <c r="AM10" s="194">
        <v>1324.9452867464308</v>
      </c>
      <c r="AN10" s="194">
        <v>935.39112748169487</v>
      </c>
      <c r="AO10" s="194">
        <v>1452.2365913293854</v>
      </c>
      <c r="AP10" s="194">
        <v>1629.0715443455435</v>
      </c>
      <c r="AQ10" s="194">
        <v>1163.5032714761678</v>
      </c>
      <c r="AR10" s="194">
        <v>2413.5880696394561</v>
      </c>
      <c r="AS10" s="194">
        <v>2511.2195849692002</v>
      </c>
      <c r="AT10" s="194">
        <v>2587.3471552981769</v>
      </c>
      <c r="AU10" s="194">
        <v>2902.7221041413518</v>
      </c>
      <c r="AV10" s="194">
        <v>3112.994314379715</v>
      </c>
      <c r="AW10" s="194">
        <v>4122.9066768228404</v>
      </c>
      <c r="AX10" s="194">
        <v>3080.347986344751</v>
      </c>
      <c r="AY10" s="194">
        <v>3192.4072427522788</v>
      </c>
      <c r="AZ10" s="194">
        <v>2956.9604978474249</v>
      </c>
      <c r="BA10" s="591">
        <v>3445.8826301408035</v>
      </c>
      <c r="BB10" s="194">
        <v>2571.5845991620122</v>
      </c>
      <c r="BC10" s="779">
        <v>2202.0755336155939</v>
      </c>
      <c r="BD10" s="194">
        <v>1439.8576337698282</v>
      </c>
      <c r="BE10" s="194">
        <v>1516.9936351896658</v>
      </c>
      <c r="BF10" s="194"/>
      <c r="BG10" s="200"/>
      <c r="BH10" s="874"/>
      <c r="BI10" s="53"/>
      <c r="BJ10" s="53"/>
      <c r="BK10" s="53"/>
      <c r="BL10" s="53"/>
    </row>
    <row r="11" spans="22:64">
      <c r="V11" s="310"/>
      <c r="W11" s="313"/>
      <c r="X11" s="313"/>
      <c r="Y11" s="66" t="s">
        <v>98</v>
      </c>
      <c r="Z11" s="194"/>
      <c r="AA11" s="194">
        <v>30871.133803709083</v>
      </c>
      <c r="AB11" s="194">
        <v>31444.507519558789</v>
      </c>
      <c r="AC11" s="194">
        <v>32239.615042326164</v>
      </c>
      <c r="AD11" s="194">
        <v>30288.757174832739</v>
      </c>
      <c r="AE11" s="194">
        <v>34078.859443133078</v>
      </c>
      <c r="AF11" s="194">
        <v>33116.271829132944</v>
      </c>
      <c r="AG11" s="194">
        <v>32680.720598304735</v>
      </c>
      <c r="AH11" s="194">
        <v>33213.152585265998</v>
      </c>
      <c r="AI11" s="194">
        <v>31007.378597191237</v>
      </c>
      <c r="AJ11" s="194">
        <v>32657.699616766342</v>
      </c>
      <c r="AK11" s="194">
        <v>31849.52274658074</v>
      </c>
      <c r="AL11" s="194">
        <v>31194.312868496309</v>
      </c>
      <c r="AM11" s="194">
        <v>34666.823629174338</v>
      </c>
      <c r="AN11" s="194">
        <v>36532.015049557289</v>
      </c>
      <c r="AO11" s="194">
        <v>35060.018645595395</v>
      </c>
      <c r="AP11" s="194">
        <v>36179.630650641717</v>
      </c>
      <c r="AQ11" s="194">
        <v>34820.588002947836</v>
      </c>
      <c r="AR11" s="194">
        <v>38831.633723165854</v>
      </c>
      <c r="AS11" s="194">
        <v>39151.52996554604</v>
      </c>
      <c r="AT11" s="194">
        <v>37037.634100317155</v>
      </c>
      <c r="AU11" s="194">
        <v>38541.378126165597</v>
      </c>
      <c r="AV11" s="194">
        <v>43660.666510618015</v>
      </c>
      <c r="AW11" s="194">
        <v>45713.881331213299</v>
      </c>
      <c r="AX11" s="194">
        <v>48450.947559732493</v>
      </c>
      <c r="AY11" s="194">
        <v>43426.835996260314</v>
      </c>
      <c r="AZ11" s="194">
        <v>40524.524769073556</v>
      </c>
      <c r="BA11" s="591">
        <v>48965.338193026779</v>
      </c>
      <c r="BB11" s="194">
        <v>45235.677149062489</v>
      </c>
      <c r="BC11" s="779">
        <v>41594.957845167162</v>
      </c>
      <c r="BD11" s="194">
        <v>38352.014666443065</v>
      </c>
      <c r="BE11" s="194">
        <v>38849.768028369217</v>
      </c>
      <c r="BF11" s="194"/>
      <c r="BG11" s="200"/>
      <c r="BH11" s="874"/>
      <c r="BI11" s="53"/>
      <c r="BJ11" s="53"/>
      <c r="BK11" s="53"/>
      <c r="BL11" s="53"/>
    </row>
    <row r="12" spans="22:64">
      <c r="V12" s="310"/>
      <c r="W12" s="313"/>
      <c r="X12" s="313"/>
      <c r="Y12" s="795" t="s">
        <v>363</v>
      </c>
      <c r="Z12" s="605"/>
      <c r="AA12" s="692">
        <v>0</v>
      </c>
      <c r="AB12" s="692">
        <v>0</v>
      </c>
      <c r="AC12" s="692">
        <v>0</v>
      </c>
      <c r="AD12" s="692">
        <v>0</v>
      </c>
      <c r="AE12" s="692">
        <v>0</v>
      </c>
      <c r="AF12" s="692">
        <v>0</v>
      </c>
      <c r="AG12" s="692">
        <v>0</v>
      </c>
      <c r="AH12" s="692">
        <v>0</v>
      </c>
      <c r="AI12" s="692">
        <v>0</v>
      </c>
      <c r="AJ12" s="692">
        <v>0</v>
      </c>
      <c r="AK12" s="692">
        <v>0</v>
      </c>
      <c r="AL12" s="692">
        <v>0</v>
      </c>
      <c r="AM12" s="692">
        <v>0</v>
      </c>
      <c r="AN12" s="692">
        <v>0</v>
      </c>
      <c r="AO12" s="692">
        <v>0</v>
      </c>
      <c r="AP12" s="692">
        <v>0</v>
      </c>
      <c r="AQ12" s="692">
        <v>0</v>
      </c>
      <c r="AR12" s="692">
        <v>0</v>
      </c>
      <c r="AS12" s="692">
        <v>0</v>
      </c>
      <c r="AT12" s="692">
        <v>0</v>
      </c>
      <c r="AU12" s="692">
        <v>0</v>
      </c>
      <c r="AV12" s="692">
        <v>0</v>
      </c>
      <c r="AW12" s="692">
        <v>0</v>
      </c>
      <c r="AX12" s="692">
        <v>0</v>
      </c>
      <c r="AY12" s="692">
        <v>0</v>
      </c>
      <c r="AZ12" s="692">
        <v>0</v>
      </c>
      <c r="BA12" s="693">
        <v>0</v>
      </c>
      <c r="BB12" s="692">
        <v>0</v>
      </c>
      <c r="BC12" s="780">
        <v>0</v>
      </c>
      <c r="BD12" s="692">
        <v>0</v>
      </c>
      <c r="BE12" s="692">
        <v>0</v>
      </c>
      <c r="BF12" s="137"/>
      <c r="BG12" s="199"/>
      <c r="BH12" s="874"/>
      <c r="BI12" s="53"/>
      <c r="BJ12" s="53"/>
      <c r="BK12" s="53"/>
      <c r="BL12" s="53"/>
    </row>
    <row r="13" spans="22:64">
      <c r="V13" s="310"/>
      <c r="W13" s="313"/>
      <c r="X13" s="900" t="s">
        <v>354</v>
      </c>
      <c r="Y13" s="901"/>
      <c r="Z13" s="316"/>
      <c r="AA13" s="691">
        <v>-6.5883822354609265</v>
      </c>
      <c r="AB13" s="190">
        <v>-533.30225753790387</v>
      </c>
      <c r="AC13" s="190">
        <v>-872.76902931241386</v>
      </c>
      <c r="AD13" s="190">
        <v>-876.90973186023689</v>
      </c>
      <c r="AE13" s="190">
        <v>-1484.3636958300567</v>
      </c>
      <c r="AF13" s="190">
        <v>-1804.5839038342042</v>
      </c>
      <c r="AG13" s="190">
        <v>-1999.3953070936725</v>
      </c>
      <c r="AH13" s="190">
        <v>-2288.2475558271326</v>
      </c>
      <c r="AI13" s="190">
        <v>-5147.7719293761693</v>
      </c>
      <c r="AJ13" s="190">
        <v>-5214.1240777374232</v>
      </c>
      <c r="AK13" s="190">
        <v>-6364.6683561389418</v>
      </c>
      <c r="AL13" s="190">
        <v>-6640.933027796922</v>
      </c>
      <c r="AM13" s="190">
        <v>-2323.4774330311084</v>
      </c>
      <c r="AN13" s="190">
        <v>-2128.2635276972142</v>
      </c>
      <c r="AO13" s="190">
        <v>-1928.8820019280151</v>
      </c>
      <c r="AP13" s="190">
        <v>-4397.2682956203626</v>
      </c>
      <c r="AQ13" s="190">
        <v>-3527.3267737264187</v>
      </c>
      <c r="AR13" s="190">
        <v>-2554.3950394950284</v>
      </c>
      <c r="AS13" s="190">
        <v>-4292.485059528276</v>
      </c>
      <c r="AT13" s="190">
        <v>-2745.6390750517066</v>
      </c>
      <c r="AU13" s="190">
        <v>-5098.1307904542855</v>
      </c>
      <c r="AV13" s="190">
        <v>-4158.2912390783422</v>
      </c>
      <c r="AW13" s="190">
        <v>-3122.7745121510138</v>
      </c>
      <c r="AX13" s="190">
        <v>-3464.4800113354863</v>
      </c>
      <c r="AY13" s="190">
        <v>-2691.435822110479</v>
      </c>
      <c r="AZ13" s="190">
        <v>-3307.8005313864783</v>
      </c>
      <c r="BA13" s="585">
        <v>-4178.8132690848479</v>
      </c>
      <c r="BB13" s="190">
        <v>-5038.648393498077</v>
      </c>
      <c r="BC13" s="781">
        <v>-4841.4876733074389</v>
      </c>
      <c r="BD13" s="190">
        <v>-3677.9835597523038</v>
      </c>
      <c r="BE13" s="190">
        <v>-4859.6674145607312</v>
      </c>
      <c r="BF13" s="190"/>
      <c r="BG13" s="192"/>
      <c r="BH13" s="874"/>
      <c r="BI13" s="53"/>
      <c r="BJ13" s="53"/>
      <c r="BK13" s="53"/>
      <c r="BL13" s="53"/>
    </row>
    <row r="14" spans="22:64">
      <c r="V14" s="310"/>
      <c r="W14" s="317" t="s">
        <v>73</v>
      </c>
      <c r="X14" s="336"/>
      <c r="Y14" s="337"/>
      <c r="Z14" s="67"/>
      <c r="AA14" s="125">
        <f t="shared" ref="AA14:BE14" si="7">SUM(AA15,AA16)</f>
        <v>503378.40045104985</v>
      </c>
      <c r="AB14" s="125">
        <f t="shared" si="7"/>
        <v>496193.8521796026</v>
      </c>
      <c r="AC14" s="125">
        <f t="shared" si="7"/>
        <v>488207.31488034717</v>
      </c>
      <c r="AD14" s="125">
        <f t="shared" si="7"/>
        <v>475448.71692530415</v>
      </c>
      <c r="AE14" s="125">
        <f t="shared" si="7"/>
        <v>492324.03491955518</v>
      </c>
      <c r="AF14" s="125">
        <f t="shared" si="7"/>
        <v>489157.48138852767</v>
      </c>
      <c r="AG14" s="125">
        <f t="shared" si="7"/>
        <v>493648.24039530737</v>
      </c>
      <c r="AH14" s="125">
        <f t="shared" si="7"/>
        <v>484581.85292162071</v>
      </c>
      <c r="AI14" s="125">
        <f t="shared" si="7"/>
        <v>454136.07890001033</v>
      </c>
      <c r="AJ14" s="125">
        <f t="shared" si="7"/>
        <v>464388.64197666524</v>
      </c>
      <c r="AK14" s="125">
        <f t="shared" si="7"/>
        <v>477093.79630174098</v>
      </c>
      <c r="AL14" s="125">
        <f t="shared" si="7"/>
        <v>465280.06056906166</v>
      </c>
      <c r="AM14" s="125">
        <f t="shared" si="7"/>
        <v>473036.73796595383</v>
      </c>
      <c r="AN14" s="125">
        <f t="shared" si="7"/>
        <v>474608.24196228996</v>
      </c>
      <c r="AO14" s="125">
        <f t="shared" si="7"/>
        <v>470920.71099081903</v>
      </c>
      <c r="AP14" s="125">
        <f t="shared" si="7"/>
        <v>467181.45122299297</v>
      </c>
      <c r="AQ14" s="125">
        <f t="shared" si="7"/>
        <v>461014.2944197639</v>
      </c>
      <c r="AR14" s="125">
        <f t="shared" si="7"/>
        <v>472421.3239969493</v>
      </c>
      <c r="AS14" s="125">
        <f t="shared" si="7"/>
        <v>428371.27783914906</v>
      </c>
      <c r="AT14" s="125">
        <f t="shared" si="7"/>
        <v>403190.68569585448</v>
      </c>
      <c r="AU14" s="125">
        <f t="shared" si="7"/>
        <v>430442.31124454946</v>
      </c>
      <c r="AV14" s="125">
        <f t="shared" si="7"/>
        <v>445079.95569679863</v>
      </c>
      <c r="AW14" s="125">
        <f t="shared" si="7"/>
        <v>456575.09181007557</v>
      </c>
      <c r="AX14" s="125">
        <f t="shared" si="7"/>
        <v>463024.9507427307</v>
      </c>
      <c r="AY14" s="125">
        <f t="shared" si="7"/>
        <v>446100.90050373995</v>
      </c>
      <c r="AZ14" s="125">
        <f t="shared" si="7"/>
        <v>429402.20438998181</v>
      </c>
      <c r="BA14" s="578">
        <f t="shared" si="7"/>
        <v>417083.08510857349</v>
      </c>
      <c r="BB14" s="125">
        <f t="shared" si="7"/>
        <v>410869.83786530688</v>
      </c>
      <c r="BC14" s="782">
        <f t="shared" si="7"/>
        <v>399536.85840736341</v>
      </c>
      <c r="BD14" s="125">
        <f t="shared" si="7"/>
        <v>385121.82533682534</v>
      </c>
      <c r="BE14" s="125">
        <f t="shared" si="7"/>
        <v>353114.95394991001</v>
      </c>
      <c r="BF14" s="125"/>
      <c r="BG14" s="144"/>
      <c r="BH14" s="873"/>
    </row>
    <row r="15" spans="22:64">
      <c r="V15" s="310"/>
      <c r="W15" s="318"/>
      <c r="X15" s="902" t="s">
        <v>74</v>
      </c>
      <c r="Y15" s="903"/>
      <c r="Z15" s="67"/>
      <c r="AA15" s="125">
        <v>39470.857758357968</v>
      </c>
      <c r="AB15" s="125">
        <v>39141.009933800487</v>
      </c>
      <c r="AC15" s="125">
        <v>39156.626514592856</v>
      </c>
      <c r="AD15" s="125">
        <v>37937.352792601094</v>
      </c>
      <c r="AE15" s="125">
        <v>37634.60700723793</v>
      </c>
      <c r="AF15" s="125">
        <v>36799.289674983927</v>
      </c>
      <c r="AG15" s="125">
        <v>37037.092233441559</v>
      </c>
      <c r="AH15" s="125">
        <v>35970.126617442758</v>
      </c>
      <c r="AI15" s="125">
        <v>35146.752319540516</v>
      </c>
      <c r="AJ15" s="125">
        <v>34350.069767117508</v>
      </c>
      <c r="AK15" s="125">
        <v>33831.685497816477</v>
      </c>
      <c r="AL15" s="125">
        <v>34015.581472189158</v>
      </c>
      <c r="AM15" s="125">
        <v>32963.017649727917</v>
      </c>
      <c r="AN15" s="125">
        <v>32589.959088919324</v>
      </c>
      <c r="AO15" s="125">
        <v>32516.997710404565</v>
      </c>
      <c r="AP15" s="125">
        <v>31384.550348397242</v>
      </c>
      <c r="AQ15" s="125">
        <v>29882.480600253504</v>
      </c>
      <c r="AR15" s="125">
        <v>29967.8063805399</v>
      </c>
      <c r="AS15" s="125">
        <v>25153.94183943664</v>
      </c>
      <c r="AT15" s="125">
        <v>27852.494899184465</v>
      </c>
      <c r="AU15" s="125">
        <v>27163.208033303101</v>
      </c>
      <c r="AV15" s="125">
        <v>29292.783950210214</v>
      </c>
      <c r="AW15" s="125">
        <v>28752.537698933444</v>
      </c>
      <c r="AX15" s="125">
        <v>25760.00659211558</v>
      </c>
      <c r="AY15" s="125">
        <v>25368.934481710978</v>
      </c>
      <c r="AZ15" s="125">
        <v>26774.764276625396</v>
      </c>
      <c r="BA15" s="125">
        <v>27360.946282844365</v>
      </c>
      <c r="BB15" s="125">
        <v>27764.598622626618</v>
      </c>
      <c r="BC15" s="782">
        <v>24094.117045344079</v>
      </c>
      <c r="BD15" s="125">
        <v>24493.622174550099</v>
      </c>
      <c r="BE15" s="125">
        <v>24922.518298026436</v>
      </c>
      <c r="BF15" s="125"/>
      <c r="BG15" s="144"/>
      <c r="BH15" s="873"/>
    </row>
    <row r="16" spans="22:64">
      <c r="V16" s="310"/>
      <c r="W16" s="318"/>
      <c r="X16" s="902" t="s">
        <v>75</v>
      </c>
      <c r="Y16" s="903"/>
      <c r="Z16" s="67"/>
      <c r="AA16" s="125">
        <f>SUM(AA17:AA25)</f>
        <v>463907.5426926919</v>
      </c>
      <c r="AB16" s="125">
        <f t="shared" ref="AB16:BA16" si="8">SUM(AB17:AB25)</f>
        <v>457052.84224580211</v>
      </c>
      <c r="AC16" s="125">
        <f t="shared" si="8"/>
        <v>449050.68836575432</v>
      </c>
      <c r="AD16" s="125">
        <f t="shared" si="8"/>
        <v>437511.36413270305</v>
      </c>
      <c r="AE16" s="125">
        <f t="shared" si="8"/>
        <v>454689.42791231727</v>
      </c>
      <c r="AF16" s="125">
        <f t="shared" si="8"/>
        <v>452358.19171354373</v>
      </c>
      <c r="AG16" s="125">
        <f t="shared" si="8"/>
        <v>456611.14816186583</v>
      </c>
      <c r="AH16" s="125">
        <f t="shared" si="8"/>
        <v>448611.72630417795</v>
      </c>
      <c r="AI16" s="125">
        <f t="shared" si="8"/>
        <v>418989.32658046979</v>
      </c>
      <c r="AJ16" s="125">
        <f t="shared" si="8"/>
        <v>430038.57220954774</v>
      </c>
      <c r="AK16" s="125">
        <f t="shared" si="8"/>
        <v>443262.1108039245</v>
      </c>
      <c r="AL16" s="125">
        <f t="shared" si="8"/>
        <v>431264.4790968725</v>
      </c>
      <c r="AM16" s="125">
        <f t="shared" si="8"/>
        <v>440073.7203162259</v>
      </c>
      <c r="AN16" s="125">
        <f t="shared" si="8"/>
        <v>442018.28287337063</v>
      </c>
      <c r="AO16" s="125">
        <f t="shared" si="8"/>
        <v>438403.71328041446</v>
      </c>
      <c r="AP16" s="125">
        <f t="shared" si="8"/>
        <v>435796.90087459574</v>
      </c>
      <c r="AQ16" s="125">
        <f t="shared" si="8"/>
        <v>431131.8138195104</v>
      </c>
      <c r="AR16" s="125">
        <f t="shared" si="8"/>
        <v>442453.5176164094</v>
      </c>
      <c r="AS16" s="125">
        <f t="shared" si="8"/>
        <v>403217.33599971241</v>
      </c>
      <c r="AT16" s="125">
        <f t="shared" si="8"/>
        <v>375338.19079667004</v>
      </c>
      <c r="AU16" s="125">
        <f t="shared" si="8"/>
        <v>403279.10321124637</v>
      </c>
      <c r="AV16" s="125">
        <f t="shared" si="8"/>
        <v>415787.17174658843</v>
      </c>
      <c r="AW16" s="125">
        <f t="shared" si="8"/>
        <v>427822.55411114212</v>
      </c>
      <c r="AX16" s="125">
        <f t="shared" si="8"/>
        <v>437264.94415061513</v>
      </c>
      <c r="AY16" s="125">
        <f t="shared" si="8"/>
        <v>420731.966022029</v>
      </c>
      <c r="AZ16" s="125">
        <f t="shared" si="8"/>
        <v>402627.4401133564</v>
      </c>
      <c r="BA16" s="578">
        <f t="shared" si="8"/>
        <v>389722.13882572914</v>
      </c>
      <c r="BB16" s="125">
        <f t="shared" ref="BB16:BC16" si="9">SUM(BB17:BB25)</f>
        <v>383105.23924268025</v>
      </c>
      <c r="BC16" s="782">
        <f t="shared" si="9"/>
        <v>375442.74136201933</v>
      </c>
      <c r="BD16" s="125">
        <f t="shared" ref="BD16:BE16" si="10">SUM(BD17:BD25)</f>
        <v>360628.20316227525</v>
      </c>
      <c r="BE16" s="125">
        <f t="shared" si="10"/>
        <v>328192.4356518836</v>
      </c>
      <c r="BF16" s="125"/>
      <c r="BG16" s="144"/>
      <c r="BH16" s="873"/>
    </row>
    <row r="17" spans="22:60" ht="14.25" customHeight="1">
      <c r="V17" s="310"/>
      <c r="W17" s="318"/>
      <c r="X17" s="318"/>
      <c r="Y17" s="37" t="s">
        <v>99</v>
      </c>
      <c r="Z17" s="92"/>
      <c r="AA17" s="92">
        <v>14033.024135469033</v>
      </c>
      <c r="AB17" s="92">
        <v>14501.120119265357</v>
      </c>
      <c r="AC17" s="92">
        <v>15152.644370242593</v>
      </c>
      <c r="AD17" s="92">
        <v>15362.026678368438</v>
      </c>
      <c r="AE17" s="92">
        <v>16370.851323251543</v>
      </c>
      <c r="AF17" s="92">
        <v>17047.857670403944</v>
      </c>
      <c r="AG17" s="92">
        <v>17003.815714550754</v>
      </c>
      <c r="AH17" s="92">
        <v>17211.836708164607</v>
      </c>
      <c r="AI17" s="92">
        <v>17752.683735989733</v>
      </c>
      <c r="AJ17" s="92">
        <v>18422.545017670338</v>
      </c>
      <c r="AK17" s="92">
        <v>18743.916458431442</v>
      </c>
      <c r="AL17" s="92">
        <v>19216.639904583262</v>
      </c>
      <c r="AM17" s="92">
        <v>20223.716905092944</v>
      </c>
      <c r="AN17" s="92">
        <v>20402.605657610799</v>
      </c>
      <c r="AO17" s="92">
        <v>21022.558741089262</v>
      </c>
      <c r="AP17" s="92">
        <v>21230.94643650802</v>
      </c>
      <c r="AQ17" s="92">
        <v>20811.403116847971</v>
      </c>
      <c r="AR17" s="92">
        <v>21346.216186660742</v>
      </c>
      <c r="AS17" s="92">
        <v>22277.648451176541</v>
      </c>
      <c r="AT17" s="92">
        <v>19582.245340788657</v>
      </c>
      <c r="AU17" s="92">
        <v>21352.324051096777</v>
      </c>
      <c r="AV17" s="92">
        <v>23209.66544123815</v>
      </c>
      <c r="AW17" s="92">
        <v>23672.958604238273</v>
      </c>
      <c r="AX17" s="92">
        <v>25013.825372282448</v>
      </c>
      <c r="AY17" s="92">
        <v>23164.131026268144</v>
      </c>
      <c r="AZ17" s="92">
        <v>22219.448044718498</v>
      </c>
      <c r="BA17" s="586">
        <v>21410.731898703078</v>
      </c>
      <c r="BB17" s="92">
        <v>19970.629411831258</v>
      </c>
      <c r="BC17" s="778">
        <v>21748.186310593061</v>
      </c>
      <c r="BD17" s="92">
        <v>20184.268119179549</v>
      </c>
      <c r="BE17" s="92">
        <v>19823.498401950244</v>
      </c>
      <c r="BF17" s="92"/>
      <c r="BG17" s="805"/>
      <c r="BH17" s="874"/>
    </row>
    <row r="18" spans="22:60" ht="14.25" customHeight="1">
      <c r="V18" s="310"/>
      <c r="W18" s="318"/>
      <c r="X18" s="318"/>
      <c r="Y18" s="338" t="s">
        <v>100</v>
      </c>
      <c r="Z18" s="194"/>
      <c r="AA18" s="194">
        <v>20875.821413258174</v>
      </c>
      <c r="AB18" s="194">
        <v>20120.691478592053</v>
      </c>
      <c r="AC18" s="194">
        <v>20001.710172219391</v>
      </c>
      <c r="AD18" s="194">
        <v>18990.749649819412</v>
      </c>
      <c r="AE18" s="194">
        <v>19619.346974099168</v>
      </c>
      <c r="AF18" s="194">
        <v>19204.40068522709</v>
      </c>
      <c r="AG18" s="194">
        <v>18453.255290365061</v>
      </c>
      <c r="AH18" s="194">
        <v>18276.656268145023</v>
      </c>
      <c r="AI18" s="194">
        <v>17900.537542612154</v>
      </c>
      <c r="AJ18" s="194">
        <v>17097.420983806001</v>
      </c>
      <c r="AK18" s="194">
        <v>16290.886406599122</v>
      </c>
      <c r="AL18" s="194">
        <v>15807.922066171843</v>
      </c>
      <c r="AM18" s="194">
        <v>15557.464936880271</v>
      </c>
      <c r="AN18" s="194">
        <v>15308.971135080446</v>
      </c>
      <c r="AO18" s="194">
        <v>14508.552786830136</v>
      </c>
      <c r="AP18" s="194">
        <v>12910.574779583672</v>
      </c>
      <c r="AQ18" s="194">
        <v>12096.617241431599</v>
      </c>
      <c r="AR18" s="194">
        <v>11671.319417707819</v>
      </c>
      <c r="AS18" s="194">
        <v>9769.2541447159747</v>
      </c>
      <c r="AT18" s="194">
        <v>9065.2883122290168</v>
      </c>
      <c r="AU18" s="194">
        <v>9638.2225148623584</v>
      </c>
      <c r="AV18" s="194">
        <v>9808.8292156115058</v>
      </c>
      <c r="AW18" s="194">
        <v>9264.9817118218562</v>
      </c>
      <c r="AX18" s="194">
        <v>9635.3315134829645</v>
      </c>
      <c r="AY18" s="194">
        <v>9313.9105351757789</v>
      </c>
      <c r="AZ18" s="194">
        <v>9851.6149534397045</v>
      </c>
      <c r="BA18" s="591">
        <v>8861.4369910446785</v>
      </c>
      <c r="BB18" s="194">
        <v>8417.9799631497099</v>
      </c>
      <c r="BC18" s="779">
        <v>8359.3424020317707</v>
      </c>
      <c r="BD18" s="194">
        <v>8017.9685331028559</v>
      </c>
      <c r="BE18" s="194">
        <v>7748.7384916902593</v>
      </c>
      <c r="BF18" s="194"/>
      <c r="BG18" s="200"/>
      <c r="BH18" s="874"/>
    </row>
    <row r="19" spans="22:60" ht="14.25" customHeight="1">
      <c r="V19" s="310"/>
      <c r="W19" s="318"/>
      <c r="X19" s="318"/>
      <c r="Y19" s="338" t="s">
        <v>101</v>
      </c>
      <c r="Z19" s="194"/>
      <c r="AA19" s="194">
        <v>32656.821037565544</v>
      </c>
      <c r="AB19" s="194">
        <v>32669.355681101813</v>
      </c>
      <c r="AC19" s="194">
        <v>32017.692427900998</v>
      </c>
      <c r="AD19" s="194">
        <v>31921.287007542618</v>
      </c>
      <c r="AE19" s="194">
        <v>33143.321420200606</v>
      </c>
      <c r="AF19" s="194">
        <v>34388.446140450142</v>
      </c>
      <c r="AG19" s="194">
        <v>34705.864618604792</v>
      </c>
      <c r="AH19" s="194">
        <v>34542.214730965054</v>
      </c>
      <c r="AI19" s="194">
        <v>33058.176876755868</v>
      </c>
      <c r="AJ19" s="194">
        <v>33696.10503646158</v>
      </c>
      <c r="AK19" s="194">
        <v>34521.956730922488</v>
      </c>
      <c r="AL19" s="194">
        <v>33782.552313803084</v>
      </c>
      <c r="AM19" s="194">
        <v>33247.13889654931</v>
      </c>
      <c r="AN19" s="194">
        <v>32956.478540868018</v>
      </c>
      <c r="AO19" s="194">
        <v>32428.531737664438</v>
      </c>
      <c r="AP19" s="194">
        <v>31036.550036278903</v>
      </c>
      <c r="AQ19" s="194">
        <v>29040.949610181688</v>
      </c>
      <c r="AR19" s="194">
        <v>28453.041863308186</v>
      </c>
      <c r="AS19" s="194">
        <v>26601.05699324307</v>
      </c>
      <c r="AT19" s="194">
        <v>24430.944770915074</v>
      </c>
      <c r="AU19" s="194">
        <v>23996.591433271649</v>
      </c>
      <c r="AV19" s="194">
        <v>24388.400185745966</v>
      </c>
      <c r="AW19" s="194">
        <v>26140.179929447557</v>
      </c>
      <c r="AX19" s="194">
        <v>25315.816968814204</v>
      </c>
      <c r="AY19" s="194">
        <v>23770.2176989338</v>
      </c>
      <c r="AZ19" s="194">
        <v>23560.560429689933</v>
      </c>
      <c r="BA19" s="591">
        <v>23161.228893919557</v>
      </c>
      <c r="BB19" s="194">
        <v>22690.890522732909</v>
      </c>
      <c r="BC19" s="779">
        <v>22428.876827244341</v>
      </c>
      <c r="BD19" s="194">
        <v>21067.764280903844</v>
      </c>
      <c r="BE19" s="194">
        <v>20101.275160870558</v>
      </c>
      <c r="BF19" s="194"/>
      <c r="BG19" s="200"/>
      <c r="BH19" s="874"/>
    </row>
    <row r="20" spans="22:60" ht="14.25" customHeight="1">
      <c r="V20" s="310"/>
      <c r="W20" s="318"/>
      <c r="X20" s="318"/>
      <c r="Y20" s="879" t="s">
        <v>400</v>
      </c>
      <c r="Z20" s="194"/>
      <c r="AA20" s="194">
        <v>63674.954994808693</v>
      </c>
      <c r="AB20" s="194">
        <v>64199.849418952828</v>
      </c>
      <c r="AC20" s="194">
        <v>64481.960764021154</v>
      </c>
      <c r="AD20" s="194">
        <v>63755.40317748837</v>
      </c>
      <c r="AE20" s="194">
        <v>67937.16674539019</v>
      </c>
      <c r="AF20" s="194">
        <v>68707.45787363252</v>
      </c>
      <c r="AG20" s="194">
        <v>70906.502997349206</v>
      </c>
      <c r="AH20" s="194">
        <v>71856.539825055865</v>
      </c>
      <c r="AI20" s="194">
        <v>67214.252003971051</v>
      </c>
      <c r="AJ20" s="194">
        <v>68539.901106937876</v>
      </c>
      <c r="AK20" s="194">
        <v>72317.529432243624</v>
      </c>
      <c r="AL20" s="194">
        <v>69374.154897641769</v>
      </c>
      <c r="AM20" s="194">
        <v>69023.537028904408</v>
      </c>
      <c r="AN20" s="194">
        <v>68296.142634663018</v>
      </c>
      <c r="AO20" s="194">
        <v>68626.351210369729</v>
      </c>
      <c r="AP20" s="194">
        <v>71154.792349051393</v>
      </c>
      <c r="AQ20" s="194">
        <v>69452.904462184088</v>
      </c>
      <c r="AR20" s="194">
        <v>69798.81916344924</v>
      </c>
      <c r="AS20" s="194">
        <v>64796.135792656481</v>
      </c>
      <c r="AT20" s="194">
        <v>64249.291539299593</v>
      </c>
      <c r="AU20" s="194">
        <v>66245.930993353191</v>
      </c>
      <c r="AV20" s="194">
        <v>68166.102169523816</v>
      </c>
      <c r="AW20" s="194">
        <v>66332.816604262393</v>
      </c>
      <c r="AX20" s="194">
        <v>68406.596243975087</v>
      </c>
      <c r="AY20" s="194">
        <v>65023.084172380666</v>
      </c>
      <c r="AZ20" s="194">
        <v>63059.203271619037</v>
      </c>
      <c r="BA20" s="591">
        <v>59357.163991739057</v>
      </c>
      <c r="BB20" s="194">
        <v>59017.855693303092</v>
      </c>
      <c r="BC20" s="779">
        <v>56769.451747176296</v>
      </c>
      <c r="BD20" s="194">
        <v>56242.499190667848</v>
      </c>
      <c r="BE20" s="194">
        <v>53035.563458775767</v>
      </c>
      <c r="BF20" s="194"/>
      <c r="BG20" s="200"/>
      <c r="BH20" s="874"/>
    </row>
    <row r="21" spans="22:60" ht="14.25" customHeight="1">
      <c r="V21" s="310"/>
      <c r="W21" s="318"/>
      <c r="X21" s="318"/>
      <c r="Y21" s="773" t="s">
        <v>364</v>
      </c>
      <c r="Z21" s="194"/>
      <c r="AA21" s="194">
        <v>53888.190434107608</v>
      </c>
      <c r="AB21" s="194">
        <v>53846.654217888768</v>
      </c>
      <c r="AC21" s="194">
        <v>53970.44310503819</v>
      </c>
      <c r="AD21" s="194">
        <v>53104.886350024681</v>
      </c>
      <c r="AE21" s="194">
        <v>54211.727162045201</v>
      </c>
      <c r="AF21" s="194">
        <v>53856.879007394324</v>
      </c>
      <c r="AG21" s="194">
        <v>53569.301288196228</v>
      </c>
      <c r="AH21" s="194">
        <v>51668.517525700481</v>
      </c>
      <c r="AI21" s="194">
        <v>46661.500679299796</v>
      </c>
      <c r="AJ21" s="194">
        <v>46508.009157572626</v>
      </c>
      <c r="AK21" s="194">
        <v>46434.515241370515</v>
      </c>
      <c r="AL21" s="194">
        <v>44618.456236006241</v>
      </c>
      <c r="AM21" s="194">
        <v>44001.362551360427</v>
      </c>
      <c r="AN21" s="194">
        <v>43631.025680558654</v>
      </c>
      <c r="AO21" s="194">
        <v>41111.121072474263</v>
      </c>
      <c r="AP21" s="194">
        <v>39903.522121996954</v>
      </c>
      <c r="AQ21" s="194">
        <v>39773.75421930664</v>
      </c>
      <c r="AR21" s="194">
        <v>38988.855963199188</v>
      </c>
      <c r="AS21" s="194">
        <v>36224.862697100543</v>
      </c>
      <c r="AT21" s="194">
        <v>32330.02945729479</v>
      </c>
      <c r="AU21" s="194">
        <v>32578.651937264094</v>
      </c>
      <c r="AV21" s="194">
        <v>33067.808321576544</v>
      </c>
      <c r="AW21" s="194">
        <v>33883.029546462727</v>
      </c>
      <c r="AX21" s="194">
        <v>34807.243124820343</v>
      </c>
      <c r="AY21" s="194">
        <v>33150.696520630299</v>
      </c>
      <c r="AZ21" s="194">
        <v>31584.071207684436</v>
      </c>
      <c r="BA21" s="591">
        <v>31862.297283863845</v>
      </c>
      <c r="BB21" s="194">
        <v>31412.072225591215</v>
      </c>
      <c r="BC21" s="779">
        <v>31001.426196305736</v>
      </c>
      <c r="BD21" s="194">
        <v>29020.039580202807</v>
      </c>
      <c r="BE21" s="194">
        <v>27532.666964375869</v>
      </c>
      <c r="BF21" s="194"/>
      <c r="BG21" s="200"/>
      <c r="BH21" s="874"/>
    </row>
    <row r="22" spans="22:60" ht="14.25" customHeight="1">
      <c r="V22" s="310"/>
      <c r="W22" s="318"/>
      <c r="X22" s="318"/>
      <c r="Y22" s="360" t="s">
        <v>76</v>
      </c>
      <c r="Z22" s="194"/>
      <c r="AA22" s="194">
        <v>174380.37113442845</v>
      </c>
      <c r="AB22" s="194">
        <v>168981.29091908882</v>
      </c>
      <c r="AC22" s="194">
        <v>161794.91706113535</v>
      </c>
      <c r="AD22" s="194">
        <v>159529.29847171542</v>
      </c>
      <c r="AE22" s="194">
        <v>163323.72033103736</v>
      </c>
      <c r="AF22" s="194">
        <v>163950.79076652855</v>
      </c>
      <c r="AG22" s="194">
        <v>165413.99783945159</v>
      </c>
      <c r="AH22" s="194">
        <v>167529.93782920187</v>
      </c>
      <c r="AI22" s="194">
        <v>156074.08927442058</v>
      </c>
      <c r="AJ22" s="194">
        <v>161817.84415619017</v>
      </c>
      <c r="AK22" s="194">
        <v>168712.6916107467</v>
      </c>
      <c r="AL22" s="194">
        <v>164362.7841727811</v>
      </c>
      <c r="AM22" s="194">
        <v>170763.34867173241</v>
      </c>
      <c r="AN22" s="194">
        <v>172761.12067108549</v>
      </c>
      <c r="AO22" s="194">
        <v>172871.54549061236</v>
      </c>
      <c r="AP22" s="194">
        <v>170771.64949532133</v>
      </c>
      <c r="AQ22" s="194">
        <v>172981.53856835028</v>
      </c>
      <c r="AR22" s="194">
        <v>179900.44132065983</v>
      </c>
      <c r="AS22" s="194">
        <v>162178.16553595779</v>
      </c>
      <c r="AT22" s="194">
        <v>150670.48322589177</v>
      </c>
      <c r="AU22" s="194">
        <v>171174.48361351324</v>
      </c>
      <c r="AV22" s="194">
        <v>171394.77484660465</v>
      </c>
      <c r="AW22" s="194">
        <v>175442.19444171659</v>
      </c>
      <c r="AX22" s="194">
        <v>182266.26705082864</v>
      </c>
      <c r="AY22" s="194">
        <v>178933.87861497884</v>
      </c>
      <c r="AZ22" s="194">
        <v>170652.61608436002</v>
      </c>
      <c r="BA22" s="591">
        <v>166513.8159997249</v>
      </c>
      <c r="BB22" s="194">
        <v>163572.92722981793</v>
      </c>
      <c r="BC22" s="779">
        <v>158621.46387950913</v>
      </c>
      <c r="BD22" s="194">
        <v>154676.13892276082</v>
      </c>
      <c r="BE22" s="194">
        <v>130769.26450280371</v>
      </c>
      <c r="BF22" s="194"/>
      <c r="BG22" s="200"/>
      <c r="BH22" s="874"/>
    </row>
    <row r="23" spans="22:60" ht="14.25" customHeight="1">
      <c r="V23" s="310"/>
      <c r="W23" s="318"/>
      <c r="X23" s="318"/>
      <c r="Y23" s="773" t="s">
        <v>365</v>
      </c>
      <c r="Z23" s="194"/>
      <c r="AA23" s="194">
        <v>14938.807611761515</v>
      </c>
      <c r="AB23" s="194">
        <v>14456.558784729947</v>
      </c>
      <c r="AC23" s="194">
        <v>14296.284888456652</v>
      </c>
      <c r="AD23" s="194">
        <v>13368.190422050455</v>
      </c>
      <c r="AE23" s="194">
        <v>13248.830211596542</v>
      </c>
      <c r="AF23" s="194">
        <v>12452.116745774963</v>
      </c>
      <c r="AG23" s="194">
        <v>11679.091978547758</v>
      </c>
      <c r="AH23" s="194">
        <v>12062.488383698079</v>
      </c>
      <c r="AI23" s="194">
        <v>11685.319459435421</v>
      </c>
      <c r="AJ23" s="194">
        <v>12005.633549100063</v>
      </c>
      <c r="AK23" s="194">
        <v>11971.310400487981</v>
      </c>
      <c r="AL23" s="194">
        <v>11842.240662115815</v>
      </c>
      <c r="AM23" s="194">
        <v>11998.306328654528</v>
      </c>
      <c r="AN23" s="194">
        <v>12205.015314458115</v>
      </c>
      <c r="AO23" s="194">
        <v>12008.856000271566</v>
      </c>
      <c r="AP23" s="194">
        <v>11585.92681059156</v>
      </c>
      <c r="AQ23" s="194">
        <v>11446.531592065638</v>
      </c>
      <c r="AR23" s="194">
        <v>11512.895416014384</v>
      </c>
      <c r="AS23" s="194">
        <v>10674.557340060543</v>
      </c>
      <c r="AT23" s="194">
        <v>9138.4827627082395</v>
      </c>
      <c r="AU23" s="194">
        <v>9291.8623462933592</v>
      </c>
      <c r="AV23" s="194">
        <v>9608.4787291583434</v>
      </c>
      <c r="AW23" s="194">
        <v>11393.481292812143</v>
      </c>
      <c r="AX23" s="194">
        <v>10125.723344558664</v>
      </c>
      <c r="AY23" s="194">
        <v>9207.9551896205649</v>
      </c>
      <c r="AZ23" s="194">
        <v>8578.6376453514804</v>
      </c>
      <c r="BA23" s="591">
        <v>9034.666184638314</v>
      </c>
      <c r="BB23" s="194">
        <v>8577.4837368412955</v>
      </c>
      <c r="BC23" s="779">
        <v>8137.5660062780998</v>
      </c>
      <c r="BD23" s="194">
        <v>7334.4954019438883</v>
      </c>
      <c r="BE23" s="194">
        <v>7180.445451581927</v>
      </c>
      <c r="BF23" s="194"/>
      <c r="BG23" s="200"/>
      <c r="BH23" s="874"/>
    </row>
    <row r="24" spans="22:60" ht="14.25" customHeight="1">
      <c r="V24" s="310"/>
      <c r="W24" s="318"/>
      <c r="X24" s="318"/>
      <c r="Y24" s="338" t="s">
        <v>103</v>
      </c>
      <c r="Z24" s="194"/>
      <c r="AA24" s="194">
        <v>66868.918936195216</v>
      </c>
      <c r="AB24" s="194">
        <v>66509.920976118679</v>
      </c>
      <c r="AC24" s="194">
        <v>66072.073344894176</v>
      </c>
      <c r="AD24" s="194">
        <v>61936.670101017429</v>
      </c>
      <c r="AE24" s="194">
        <v>66326.308980549846</v>
      </c>
      <c r="AF24" s="194">
        <v>63362.318078484896</v>
      </c>
      <c r="AG24" s="194">
        <v>65400.846093214132</v>
      </c>
      <c r="AH24" s="194">
        <v>55809.898308879063</v>
      </c>
      <c r="AI24" s="194">
        <v>48770.182249990161</v>
      </c>
      <c r="AJ24" s="194">
        <v>51415.469444515955</v>
      </c>
      <c r="AK24" s="194">
        <v>53122.739044569062</v>
      </c>
      <c r="AL24" s="194">
        <v>51538.819545588849</v>
      </c>
      <c r="AM24" s="194">
        <v>54080.260796510898</v>
      </c>
      <c r="AN24" s="194">
        <v>55070.008257300149</v>
      </c>
      <c r="AO24" s="194">
        <v>54660.108364552216</v>
      </c>
      <c r="AP24" s="194">
        <v>56140.215452082484</v>
      </c>
      <c r="AQ24" s="194">
        <v>56086.068272565048</v>
      </c>
      <c r="AR24" s="194">
        <v>60605.142676084659</v>
      </c>
      <c r="AS24" s="194">
        <v>53553.507201660614</v>
      </c>
      <c r="AT24" s="194">
        <v>49695.278076912902</v>
      </c>
      <c r="AU24" s="194">
        <v>52341.595266033764</v>
      </c>
      <c r="AV24" s="194">
        <v>57422.294691181996</v>
      </c>
      <c r="AW24" s="194">
        <v>61906.715682388778</v>
      </c>
      <c r="AX24" s="194">
        <v>61298.387026264078</v>
      </c>
      <c r="AY24" s="194">
        <v>57504.385904535331</v>
      </c>
      <c r="AZ24" s="194">
        <v>54280.924063360937</v>
      </c>
      <c r="BA24" s="591">
        <v>51439.975293178228</v>
      </c>
      <c r="BB24" s="194">
        <v>51281.771620013089</v>
      </c>
      <c r="BC24" s="779">
        <v>51227.857120247259</v>
      </c>
      <c r="BD24" s="194">
        <v>47407.136807812189</v>
      </c>
      <c r="BE24" s="194">
        <v>45815.276626903957</v>
      </c>
      <c r="BF24" s="194"/>
      <c r="BG24" s="200"/>
      <c r="BH24" s="874"/>
    </row>
    <row r="25" spans="22:60">
      <c r="V25" s="310"/>
      <c r="W25" s="318"/>
      <c r="X25" s="318"/>
      <c r="Y25" s="879" t="s">
        <v>402</v>
      </c>
      <c r="Z25" s="137"/>
      <c r="AA25" s="137">
        <v>22590.632995097658</v>
      </c>
      <c r="AB25" s="137">
        <v>21767.400650063952</v>
      </c>
      <c r="AC25" s="137">
        <v>21262.962231845806</v>
      </c>
      <c r="AD25" s="137">
        <v>19542.852274676192</v>
      </c>
      <c r="AE25" s="137">
        <v>20508.154764146751</v>
      </c>
      <c r="AF25" s="137">
        <v>19387.924745647309</v>
      </c>
      <c r="AG25" s="137">
        <v>19478.472341586315</v>
      </c>
      <c r="AH25" s="137">
        <v>19653.636724367898</v>
      </c>
      <c r="AI25" s="137">
        <v>19872.584757995013</v>
      </c>
      <c r="AJ25" s="137">
        <v>20535.643757293139</v>
      </c>
      <c r="AK25" s="137">
        <v>21146.56547855361</v>
      </c>
      <c r="AL25" s="137">
        <v>20720.90929818057</v>
      </c>
      <c r="AM25" s="137">
        <v>21178.584200540758</v>
      </c>
      <c r="AN25" s="137">
        <v>21386.914981746024</v>
      </c>
      <c r="AO25" s="137">
        <v>21166.0878765505</v>
      </c>
      <c r="AP25" s="137">
        <v>21062.723393181466</v>
      </c>
      <c r="AQ25" s="137">
        <v>19442.046736577482</v>
      </c>
      <c r="AR25" s="137">
        <v>20176.785609325332</v>
      </c>
      <c r="AS25" s="137">
        <v>17142.147843140854</v>
      </c>
      <c r="AT25" s="137">
        <v>16176.147310630011</v>
      </c>
      <c r="AU25" s="137">
        <v>16659.441055557912</v>
      </c>
      <c r="AV25" s="137">
        <v>18720.818145947469</v>
      </c>
      <c r="AW25" s="137">
        <v>19786.196297991857</v>
      </c>
      <c r="AX25" s="137">
        <v>20395.753505588698</v>
      </c>
      <c r="AY25" s="137">
        <v>20663.70635950561</v>
      </c>
      <c r="AZ25" s="137">
        <v>18840.364413132324</v>
      </c>
      <c r="BA25" s="590">
        <v>18080.822288917454</v>
      </c>
      <c r="BB25" s="137">
        <v>18163.628839399724</v>
      </c>
      <c r="BC25" s="783">
        <v>17148.570872633612</v>
      </c>
      <c r="BD25" s="137">
        <v>16677.892325701381</v>
      </c>
      <c r="BE25" s="137">
        <v>16185.706592931283</v>
      </c>
      <c r="BF25" s="137"/>
      <c r="BG25" s="199"/>
      <c r="BH25" s="874"/>
    </row>
    <row r="26" spans="22:60" ht="14.25" customHeight="1">
      <c r="V26" s="310"/>
      <c r="W26" s="320" t="s">
        <v>102</v>
      </c>
      <c r="X26" s="339"/>
      <c r="Y26" s="340"/>
      <c r="Z26" s="135"/>
      <c r="AA26" s="136">
        <v>130817.88018065949</v>
      </c>
      <c r="AB26" s="136">
        <v>134251.91131324109</v>
      </c>
      <c r="AC26" s="136">
        <v>138911.70681152117</v>
      </c>
      <c r="AD26" s="136">
        <v>142768.91039649094</v>
      </c>
      <c r="AE26" s="136">
        <v>156786.47983693387</v>
      </c>
      <c r="AF26" s="136">
        <v>161911.20975645605</v>
      </c>
      <c r="AG26" s="136">
        <v>160651.54693884533</v>
      </c>
      <c r="AH26" s="136">
        <v>166001.64062021108</v>
      </c>
      <c r="AI26" s="136">
        <v>173220.35662022303</v>
      </c>
      <c r="AJ26" s="136">
        <v>183363.85312878506</v>
      </c>
      <c r="AK26" s="136">
        <v>189737.74096160888</v>
      </c>
      <c r="AL26" s="136">
        <v>190353.52561988102</v>
      </c>
      <c r="AM26" s="136">
        <v>199741.59449935629</v>
      </c>
      <c r="AN26" s="136">
        <v>206142.70564720797</v>
      </c>
      <c r="AO26" s="136">
        <v>213479.91169051288</v>
      </c>
      <c r="AP26" s="136">
        <v>220339.67083668915</v>
      </c>
      <c r="AQ26" s="136">
        <v>217147.31255160819</v>
      </c>
      <c r="AR26" s="136">
        <v>226895.30643106531</v>
      </c>
      <c r="AS26" s="136">
        <v>219961.18591477576</v>
      </c>
      <c r="AT26" s="136">
        <v>196361.29410793143</v>
      </c>
      <c r="AU26" s="136">
        <v>200398.59096541093</v>
      </c>
      <c r="AV26" s="136">
        <v>223419.4003141897</v>
      </c>
      <c r="AW26" s="136">
        <v>228379.59644785791</v>
      </c>
      <c r="AX26" s="136">
        <v>237814.75174956239</v>
      </c>
      <c r="AY26" s="136">
        <v>229811.83778893948</v>
      </c>
      <c r="AZ26" s="136">
        <v>218809.41710506141</v>
      </c>
      <c r="BA26" s="587">
        <v>212035.04118537201</v>
      </c>
      <c r="BB26" s="136">
        <v>208591.07871243299</v>
      </c>
      <c r="BC26" s="587">
        <v>200239.81586472777</v>
      </c>
      <c r="BD26" s="136">
        <v>192442.40616124432</v>
      </c>
      <c r="BE26" s="136">
        <v>184477.70451191111</v>
      </c>
      <c r="BF26" s="136"/>
      <c r="BG26" s="147"/>
      <c r="BH26" s="873"/>
    </row>
    <row r="27" spans="22:60">
      <c r="V27" s="310"/>
      <c r="W27" s="321" t="s">
        <v>78</v>
      </c>
      <c r="X27" s="341"/>
      <c r="Y27" s="796"/>
      <c r="Z27" s="68"/>
      <c r="AA27" s="128">
        <f t="shared" ref="AA27:BE27" si="11">SUM(AA28,AA29)</f>
        <v>208428.46630014968</v>
      </c>
      <c r="AB27" s="128">
        <f t="shared" si="11"/>
        <v>220426.32335542515</v>
      </c>
      <c r="AC27" s="128">
        <f t="shared" si="11"/>
        <v>227053.27518664714</v>
      </c>
      <c r="AD27" s="128">
        <f t="shared" si="11"/>
        <v>230460.238716855</v>
      </c>
      <c r="AE27" s="128">
        <f t="shared" si="11"/>
        <v>240154.04103971412</v>
      </c>
      <c r="AF27" s="128">
        <f t="shared" si="11"/>
        <v>249219.3230397958</v>
      </c>
      <c r="AG27" s="128">
        <f t="shared" si="11"/>
        <v>255824.24041423027</v>
      </c>
      <c r="AH27" s="128">
        <f t="shared" si="11"/>
        <v>257308.17924113752</v>
      </c>
      <c r="AI27" s="128">
        <f t="shared" si="11"/>
        <v>255051.04915147345</v>
      </c>
      <c r="AJ27" s="128">
        <f t="shared" si="11"/>
        <v>259405.85823810805</v>
      </c>
      <c r="AK27" s="128">
        <f t="shared" si="11"/>
        <v>258755.76177669753</v>
      </c>
      <c r="AL27" s="128">
        <f t="shared" si="11"/>
        <v>262834.12952359125</v>
      </c>
      <c r="AM27" s="128">
        <f t="shared" si="11"/>
        <v>259609.40210201521</v>
      </c>
      <c r="AN27" s="128">
        <f t="shared" si="11"/>
        <v>255967.44301723491</v>
      </c>
      <c r="AO27" s="128">
        <f t="shared" si="11"/>
        <v>249834.91706327503</v>
      </c>
      <c r="AP27" s="128">
        <f t="shared" si="11"/>
        <v>244449.34232879151</v>
      </c>
      <c r="AQ27" s="128">
        <f t="shared" si="11"/>
        <v>241473.32147536203</v>
      </c>
      <c r="AR27" s="128">
        <f t="shared" si="11"/>
        <v>239400.64909199651</v>
      </c>
      <c r="AS27" s="128">
        <f t="shared" si="11"/>
        <v>231655.55145358021</v>
      </c>
      <c r="AT27" s="128">
        <f t="shared" si="11"/>
        <v>228013.01362437246</v>
      </c>
      <c r="AU27" s="128">
        <f t="shared" si="11"/>
        <v>228778.23477526059</v>
      </c>
      <c r="AV27" s="128">
        <f t="shared" si="11"/>
        <v>225177.01473122084</v>
      </c>
      <c r="AW27" s="128">
        <f t="shared" si="11"/>
        <v>226971.09812128745</v>
      </c>
      <c r="AX27" s="128">
        <f t="shared" si="11"/>
        <v>224243.87146830835</v>
      </c>
      <c r="AY27" s="128">
        <f t="shared" si="11"/>
        <v>218891.34112992644</v>
      </c>
      <c r="AZ27" s="128">
        <f t="shared" si="11"/>
        <v>217396.86914726562</v>
      </c>
      <c r="BA27" s="580">
        <f t="shared" si="11"/>
        <v>215314.91186116144</v>
      </c>
      <c r="BB27" s="128">
        <f t="shared" si="11"/>
        <v>213225.24020448004</v>
      </c>
      <c r="BC27" s="784">
        <f t="shared" si="11"/>
        <v>210430.10821977659</v>
      </c>
      <c r="BD27" s="128">
        <f t="shared" si="11"/>
        <v>205816.96754998894</v>
      </c>
      <c r="BE27" s="128">
        <f t="shared" si="11"/>
        <v>184859.49672187192</v>
      </c>
      <c r="BF27" s="128"/>
      <c r="BG27" s="145"/>
      <c r="BH27" s="873"/>
    </row>
    <row r="28" spans="22:60">
      <c r="V28" s="310"/>
      <c r="W28" s="343"/>
      <c r="X28" s="841" t="s">
        <v>388</v>
      </c>
      <c r="Y28" s="842"/>
      <c r="Z28" s="68"/>
      <c r="AA28" s="843">
        <v>105912.37517206419</v>
      </c>
      <c r="AB28" s="843">
        <v>113843.60876193779</v>
      </c>
      <c r="AC28" s="843">
        <v>120176.6086399207</v>
      </c>
      <c r="AD28" s="843">
        <v>123485.66416724893</v>
      </c>
      <c r="AE28" s="843">
        <v>129195.42627947801</v>
      </c>
      <c r="AF28" s="843">
        <v>136070.28863398067</v>
      </c>
      <c r="AG28" s="843">
        <v>141791.40567251612</v>
      </c>
      <c r="AH28" s="843">
        <v>146108.73441777009</v>
      </c>
      <c r="AI28" s="843">
        <v>146461.07235717028</v>
      </c>
      <c r="AJ28" s="843">
        <v>151296.78939762534</v>
      </c>
      <c r="AK28" s="843">
        <v>151350.37013089767</v>
      </c>
      <c r="AL28" s="843">
        <v>155786.66026228023</v>
      </c>
      <c r="AM28" s="843">
        <v>156162.81433969372</v>
      </c>
      <c r="AN28" s="843">
        <v>154346.65621391567</v>
      </c>
      <c r="AO28" s="843">
        <v>148846.89398747947</v>
      </c>
      <c r="AP28" s="843">
        <v>144355.04126840521</v>
      </c>
      <c r="AQ28" s="843">
        <v>140809.66972230238</v>
      </c>
      <c r="AR28" s="843">
        <v>140474.50108527055</v>
      </c>
      <c r="AS28" s="843">
        <v>135761.89706016594</v>
      </c>
      <c r="AT28" s="843">
        <v>136752.82525039709</v>
      </c>
      <c r="AU28" s="843">
        <v>136325.39729342904</v>
      </c>
      <c r="AV28" s="843">
        <v>135911.24448165158</v>
      </c>
      <c r="AW28" s="843">
        <v>137727.3056738163</v>
      </c>
      <c r="AX28" s="843">
        <v>134754.01379394421</v>
      </c>
      <c r="AY28" s="843">
        <v>129456.54824700845</v>
      </c>
      <c r="AZ28" s="843">
        <v>128637.11968918091</v>
      </c>
      <c r="BA28" s="844">
        <v>127940.76147320549</v>
      </c>
      <c r="BB28" s="843">
        <v>126768.7574796431</v>
      </c>
      <c r="BC28" s="845">
        <v>124792.65502391873</v>
      </c>
      <c r="BD28" s="843">
        <v>121497.62942055438</v>
      </c>
      <c r="BE28" s="843">
        <v>104384.15961926871</v>
      </c>
      <c r="BF28" s="843"/>
      <c r="BG28" s="846"/>
      <c r="BH28" s="873"/>
    </row>
    <row r="29" spans="22:60">
      <c r="V29" s="310"/>
      <c r="W29" s="322"/>
      <c r="X29" s="841" t="s">
        <v>389</v>
      </c>
      <c r="Y29" s="842"/>
      <c r="Z29" s="191"/>
      <c r="AA29" s="847">
        <v>102516.09112808548</v>
      </c>
      <c r="AB29" s="847">
        <v>106582.71459348737</v>
      </c>
      <c r="AC29" s="847">
        <v>106876.66654672645</v>
      </c>
      <c r="AD29" s="847">
        <v>106974.57454960607</v>
      </c>
      <c r="AE29" s="847">
        <v>110958.61476023613</v>
      </c>
      <c r="AF29" s="847">
        <v>113149.03440581511</v>
      </c>
      <c r="AG29" s="847">
        <v>114032.83474171415</v>
      </c>
      <c r="AH29" s="847">
        <v>111199.44482336742</v>
      </c>
      <c r="AI29" s="847">
        <v>108589.97679430318</v>
      </c>
      <c r="AJ29" s="847">
        <v>108109.06884048269</v>
      </c>
      <c r="AK29" s="847">
        <v>107405.39164579987</v>
      </c>
      <c r="AL29" s="847">
        <v>107047.46926131099</v>
      </c>
      <c r="AM29" s="847">
        <v>103446.58776232149</v>
      </c>
      <c r="AN29" s="847">
        <v>101620.78680331924</v>
      </c>
      <c r="AO29" s="847">
        <v>100988.02307579556</v>
      </c>
      <c r="AP29" s="847">
        <v>100094.30106038629</v>
      </c>
      <c r="AQ29" s="847">
        <v>100663.65175305965</v>
      </c>
      <c r="AR29" s="847">
        <v>98926.148006725969</v>
      </c>
      <c r="AS29" s="847">
        <v>95893.654393414268</v>
      </c>
      <c r="AT29" s="847">
        <v>91260.188373975368</v>
      </c>
      <c r="AU29" s="847">
        <v>92452.83748183155</v>
      </c>
      <c r="AV29" s="847">
        <v>89265.770249569279</v>
      </c>
      <c r="AW29" s="847">
        <v>89243.792447471147</v>
      </c>
      <c r="AX29" s="847">
        <v>89489.857674364146</v>
      </c>
      <c r="AY29" s="847">
        <v>89434.792882917973</v>
      </c>
      <c r="AZ29" s="847">
        <v>88759.749458084727</v>
      </c>
      <c r="BA29" s="849">
        <v>87374.150387955946</v>
      </c>
      <c r="BB29" s="847">
        <v>86456.48272483694</v>
      </c>
      <c r="BC29" s="850">
        <v>85637.453195857874</v>
      </c>
      <c r="BD29" s="847">
        <v>84319.33812943456</v>
      </c>
      <c r="BE29" s="847">
        <v>80475.337102603211</v>
      </c>
      <c r="BF29" s="847"/>
      <c r="BG29" s="848"/>
      <c r="BH29" s="874"/>
    </row>
    <row r="30" spans="22:60" ht="15" thickBot="1">
      <c r="V30" s="310"/>
      <c r="W30" s="344" t="s">
        <v>79</v>
      </c>
      <c r="X30" s="345"/>
      <c r="Y30" s="797"/>
      <c r="Z30" s="69"/>
      <c r="AA30" s="129">
        <v>128734.05853216887</v>
      </c>
      <c r="AB30" s="129">
        <v>132089.34966187042</v>
      </c>
      <c r="AC30" s="129">
        <v>138195.5059012596</v>
      </c>
      <c r="AD30" s="129">
        <v>138765.9874862491</v>
      </c>
      <c r="AE30" s="129">
        <v>148492.77177324577</v>
      </c>
      <c r="AF30" s="129">
        <v>150334.54613831491</v>
      </c>
      <c r="AG30" s="129">
        <v>151177.05628858635</v>
      </c>
      <c r="AH30" s="129">
        <v>145468.00546207448</v>
      </c>
      <c r="AI30" s="129">
        <v>144296.48113027724</v>
      </c>
      <c r="AJ30" s="129">
        <v>152303.05733481748</v>
      </c>
      <c r="AK30" s="129">
        <v>155801.89370325528</v>
      </c>
      <c r="AL30" s="129">
        <v>152500.05093658675</v>
      </c>
      <c r="AM30" s="129">
        <v>163396.46177075128</v>
      </c>
      <c r="AN30" s="129">
        <v>165864.79923714863</v>
      </c>
      <c r="AO30" s="129">
        <v>164179.26553730277</v>
      </c>
      <c r="AP30" s="129">
        <v>170530.05389955803</v>
      </c>
      <c r="AQ30" s="129">
        <v>161946.73327343052</v>
      </c>
      <c r="AR30" s="129">
        <v>172698.5157324977</v>
      </c>
      <c r="AS30" s="129">
        <v>167826.70089733682</v>
      </c>
      <c r="AT30" s="129">
        <v>161599.65252433665</v>
      </c>
      <c r="AU30" s="129">
        <v>178422.79158775377</v>
      </c>
      <c r="AV30" s="129">
        <v>193327.3648310095</v>
      </c>
      <c r="AW30" s="129">
        <v>211467.47989609203</v>
      </c>
      <c r="AX30" s="129">
        <v>207594.26295107687</v>
      </c>
      <c r="AY30" s="129">
        <v>193379.97293724294</v>
      </c>
      <c r="AZ30" s="129">
        <v>186726.95646360918</v>
      </c>
      <c r="BA30" s="581">
        <v>184908.38390265492</v>
      </c>
      <c r="BB30" s="129">
        <v>186715.71118810005</v>
      </c>
      <c r="BC30" s="785">
        <v>166149.84011907812</v>
      </c>
      <c r="BD30" s="129">
        <v>159553.41250710693</v>
      </c>
      <c r="BE30" s="129">
        <v>167430.95389550232</v>
      </c>
      <c r="BF30" s="129"/>
      <c r="BG30" s="196"/>
      <c r="BH30" s="873"/>
    </row>
    <row r="31" spans="22:60">
      <c r="V31" s="695" t="s">
        <v>254</v>
      </c>
      <c r="W31" s="641"/>
      <c r="X31" s="641"/>
      <c r="Y31" s="642"/>
      <c r="Z31" s="649"/>
      <c r="AA31" s="650">
        <f t="shared" ref="AA31:BE31" si="12">AA32+AA33+AA35</f>
        <v>95971.723208293697</v>
      </c>
      <c r="AB31" s="650">
        <f t="shared" si="12"/>
        <v>97197.726046978249</v>
      </c>
      <c r="AC31" s="650">
        <f t="shared" si="12"/>
        <v>98682.641194415424</v>
      </c>
      <c r="AD31" s="650">
        <f t="shared" si="12"/>
        <v>96217.375741395197</v>
      </c>
      <c r="AE31" s="650">
        <f t="shared" si="12"/>
        <v>101275.91248846057</v>
      </c>
      <c r="AF31" s="650">
        <f t="shared" si="12"/>
        <v>102333.78321158918</v>
      </c>
      <c r="AG31" s="650">
        <f t="shared" si="12"/>
        <v>103522.10177505694</v>
      </c>
      <c r="AH31" s="650">
        <f t="shared" si="12"/>
        <v>102447.81524932505</v>
      </c>
      <c r="AI31" s="650">
        <f t="shared" si="12"/>
        <v>96077.657599645958</v>
      </c>
      <c r="AJ31" s="650">
        <f t="shared" si="12"/>
        <v>96361.225159380789</v>
      </c>
      <c r="AK31" s="650">
        <f t="shared" si="12"/>
        <v>98372.659184591525</v>
      </c>
      <c r="AL31" s="650">
        <f t="shared" si="12"/>
        <v>96255.381010719808</v>
      </c>
      <c r="AM31" s="650">
        <f t="shared" si="12"/>
        <v>93723.608973258903</v>
      </c>
      <c r="AN31" s="650">
        <f t="shared" si="12"/>
        <v>93616.592744740061</v>
      </c>
      <c r="AO31" s="650">
        <f t="shared" si="12"/>
        <v>92773.333507702715</v>
      </c>
      <c r="AP31" s="650">
        <f t="shared" si="12"/>
        <v>93102.047638563832</v>
      </c>
      <c r="AQ31" s="650">
        <f t="shared" si="12"/>
        <v>91829.446813128205</v>
      </c>
      <c r="AR31" s="650">
        <f t="shared" si="12"/>
        <v>91675.90985580995</v>
      </c>
      <c r="AS31" s="650">
        <f t="shared" si="12"/>
        <v>88042.864239979084</v>
      </c>
      <c r="AT31" s="650">
        <f t="shared" si="12"/>
        <v>78614.891722147484</v>
      </c>
      <c r="AU31" s="650">
        <f t="shared" si="12"/>
        <v>80248.506769385815</v>
      </c>
      <c r="AV31" s="650">
        <f t="shared" si="12"/>
        <v>79254.440626197684</v>
      </c>
      <c r="AW31" s="650">
        <f t="shared" si="12"/>
        <v>80990.004341837805</v>
      </c>
      <c r="AX31" s="650">
        <f t="shared" si="12"/>
        <v>82255.166243295069</v>
      </c>
      <c r="AY31" s="650">
        <f t="shared" si="12"/>
        <v>80822.070688035048</v>
      </c>
      <c r="AZ31" s="650">
        <f t="shared" si="12"/>
        <v>79694.690454617419</v>
      </c>
      <c r="BA31" s="650">
        <f t="shared" si="12"/>
        <v>79415.006675153199</v>
      </c>
      <c r="BB31" s="650">
        <f t="shared" si="12"/>
        <v>80229.899564047999</v>
      </c>
      <c r="BC31" s="786">
        <f t="shared" si="12"/>
        <v>80217.919112054442</v>
      </c>
      <c r="BD31" s="650">
        <f t="shared" si="12"/>
        <v>78851.015149402912</v>
      </c>
      <c r="BE31" s="650">
        <f t="shared" si="12"/>
        <v>76611.416502265871</v>
      </c>
      <c r="BF31" s="650"/>
      <c r="BG31" s="651"/>
      <c r="BH31" s="873"/>
    </row>
    <row r="32" spans="22:60" ht="15" thickBot="1">
      <c r="V32" s="657"/>
      <c r="W32" s="654" t="s">
        <v>252</v>
      </c>
      <c r="X32" s="639"/>
      <c r="Y32" s="798"/>
      <c r="Z32" s="659"/>
      <c r="AA32" s="646">
        <f>'2.CO2-Sector'!AA32</f>
        <v>65619.892050676368</v>
      </c>
      <c r="AB32" s="646">
        <f>'2.CO2-Sector'!AB32</f>
        <v>66852.105620560891</v>
      </c>
      <c r="AC32" s="646">
        <f>'2.CO2-Sector'!AC32</f>
        <v>66760.230390060911</v>
      </c>
      <c r="AD32" s="646">
        <f>'2.CO2-Sector'!AD32</f>
        <v>65446.656589895771</v>
      </c>
      <c r="AE32" s="646">
        <f>'2.CO2-Sector'!AE32</f>
        <v>67121.544829979874</v>
      </c>
      <c r="AF32" s="646">
        <f>'2.CO2-Sector'!AF32</f>
        <v>67457.726638509499</v>
      </c>
      <c r="AG32" s="646">
        <f>'2.CO2-Sector'!AG32</f>
        <v>68041.728604769974</v>
      </c>
      <c r="AH32" s="646">
        <f>'2.CO2-Sector'!AH32</f>
        <v>65447.872466866131</v>
      </c>
      <c r="AI32" s="646">
        <f>'2.CO2-Sector'!AI32</f>
        <v>59375.007925752405</v>
      </c>
      <c r="AJ32" s="646">
        <f>'2.CO2-Sector'!AJ32</f>
        <v>59694.334112925862</v>
      </c>
      <c r="AK32" s="646">
        <f>'2.CO2-Sector'!AK32</f>
        <v>60213.856436884707</v>
      </c>
      <c r="AL32" s="646">
        <f>'2.CO2-Sector'!AL32</f>
        <v>58885.842313326255</v>
      </c>
      <c r="AM32" s="646">
        <f>'2.CO2-Sector'!AM32</f>
        <v>56263.541319362455</v>
      </c>
      <c r="AN32" s="646">
        <f>'2.CO2-Sector'!AN32</f>
        <v>55430.505778252817</v>
      </c>
      <c r="AO32" s="646">
        <f>'2.CO2-Sector'!AO32</f>
        <v>55398.394278224259</v>
      </c>
      <c r="AP32" s="646">
        <f>'2.CO2-Sector'!AP32</f>
        <v>56476.435570577494</v>
      </c>
      <c r="AQ32" s="646">
        <f>'2.CO2-Sector'!AQ32</f>
        <v>56805.863508508155</v>
      </c>
      <c r="AR32" s="646">
        <f>'2.CO2-Sector'!AR32</f>
        <v>55999.235549671204</v>
      </c>
      <c r="AS32" s="646">
        <f>'2.CO2-Sector'!AS32</f>
        <v>51630.05160608513</v>
      </c>
      <c r="AT32" s="646">
        <f>'2.CO2-Sector'!AT32</f>
        <v>46056.390246728952</v>
      </c>
      <c r="AU32" s="646">
        <f>'2.CO2-Sector'!AU32</f>
        <v>47105.232815282128</v>
      </c>
      <c r="AV32" s="646">
        <f>'2.CO2-Sector'!AV32</f>
        <v>46946.307722450489</v>
      </c>
      <c r="AW32" s="646">
        <f>'2.CO2-Sector'!AW32</f>
        <v>46995.349238257324</v>
      </c>
      <c r="AX32" s="646">
        <f>'2.CO2-Sector'!AX32</f>
        <v>48758.233130897075</v>
      </c>
      <c r="AY32" s="646">
        <f>'2.CO2-Sector'!AY32</f>
        <v>48153.358291601558</v>
      </c>
      <c r="AZ32" s="646">
        <f>'2.CO2-Sector'!AZ32</f>
        <v>46772.355906534925</v>
      </c>
      <c r="BA32" s="647">
        <f>'2.CO2-Sector'!BA32</f>
        <v>46359.048926974094</v>
      </c>
      <c r="BB32" s="646">
        <f>'2.CO2-Sector'!BB32</f>
        <v>47001.746251522032</v>
      </c>
      <c r="BC32" s="787">
        <f>'2.CO2-Sector'!BC32</f>
        <v>46297.994121641765</v>
      </c>
      <c r="BD32" s="646">
        <f>'2.CO2-Sector'!BD32</f>
        <v>44969.941790652847</v>
      </c>
      <c r="BE32" s="646">
        <f>'2.CO2-Sector'!BE32</f>
        <v>42711.003014043526</v>
      </c>
      <c r="BF32" s="646"/>
      <c r="BG32" s="648"/>
      <c r="BH32" s="875"/>
    </row>
    <row r="33" spans="22:64">
      <c r="V33" s="652"/>
      <c r="W33" s="655" t="s">
        <v>80</v>
      </c>
      <c r="X33" s="325"/>
      <c r="Y33" s="799"/>
      <c r="Z33" s="70"/>
      <c r="AA33" s="130">
        <f>'2.CO2-Sector'!AA33</f>
        <v>23626.01516419859</v>
      </c>
      <c r="AB33" s="130">
        <f>'2.CO2-Sector'!AB33</f>
        <v>23824.55926586402</v>
      </c>
      <c r="AC33" s="130">
        <f>'2.CO2-Sector'!AC33</f>
        <v>25658.881303305134</v>
      </c>
      <c r="AD33" s="130">
        <f>'2.CO2-Sector'!AD33</f>
        <v>24717.107578169969</v>
      </c>
      <c r="AE33" s="130">
        <f>'2.CO2-Sector'!AE33</f>
        <v>28309.739247596313</v>
      </c>
      <c r="AF33" s="130">
        <f>'2.CO2-Sector'!AF33</f>
        <v>28836.470060019394</v>
      </c>
      <c r="AG33" s="130">
        <f>'2.CO2-Sector'!AG33</f>
        <v>29318.298506169878</v>
      </c>
      <c r="AH33" s="130">
        <f>'2.CO2-Sector'!AH33</f>
        <v>30878.028925264305</v>
      </c>
      <c r="AI33" s="130">
        <f>'2.CO2-Sector'!AI33</f>
        <v>31028.884608439723</v>
      </c>
      <c r="AJ33" s="130">
        <f>'2.CO2-Sector'!AJ33</f>
        <v>30964.164298255742</v>
      </c>
      <c r="AK33" s="130">
        <f>'2.CO2-Sector'!AK33</f>
        <v>32388.287414789324</v>
      </c>
      <c r="AL33" s="130">
        <f>'2.CO2-Sector'!AL33</f>
        <v>32078.382940131341</v>
      </c>
      <c r="AM33" s="130">
        <f>'2.CO2-Sector'!AM33</f>
        <v>32435.313368989169</v>
      </c>
      <c r="AN33" s="130">
        <f>'2.CO2-Sector'!AN33</f>
        <v>33341.988970445229</v>
      </c>
      <c r="AO33" s="130">
        <f>'2.CO2-Sector'!AO33</f>
        <v>32693.559726590865</v>
      </c>
      <c r="AP33" s="130">
        <f>'2.CO2-Sector'!AP33</f>
        <v>32001.161543244853</v>
      </c>
      <c r="AQ33" s="130">
        <f>'2.CO2-Sector'!AQ33</f>
        <v>30464.79458379234</v>
      </c>
      <c r="AR33" s="130">
        <f>'2.CO2-Sector'!AR33</f>
        <v>31112.710180404494</v>
      </c>
      <c r="AS33" s="130">
        <f>'2.CO2-Sector'!AS33</f>
        <v>32274.853839164396</v>
      </c>
      <c r="AT33" s="130">
        <f>'2.CO2-Sector'!AT33</f>
        <v>28770.723440152622</v>
      </c>
      <c r="AU33" s="130">
        <f>'2.CO2-Sector'!AU33</f>
        <v>29464.852636719137</v>
      </c>
      <c r="AV33" s="130">
        <f>'2.CO2-Sector'!AV33</f>
        <v>28747.384624503247</v>
      </c>
      <c r="AW33" s="130">
        <f>'2.CO2-Sector'!AW33</f>
        <v>30421.156212347891</v>
      </c>
      <c r="AX33" s="130">
        <f>'2.CO2-Sector'!AX33</f>
        <v>29911.484260446778</v>
      </c>
      <c r="AY33" s="130">
        <f>'2.CO2-Sector'!AY33</f>
        <v>29186.706590101559</v>
      </c>
      <c r="AZ33" s="130">
        <f>'2.CO2-Sector'!AZ33</f>
        <v>29589.021699110177</v>
      </c>
      <c r="BA33" s="582">
        <f>'2.CO2-Sector'!BA33</f>
        <v>29795.005910846361</v>
      </c>
      <c r="BB33" s="130">
        <f>'2.CO2-Sector'!BB33</f>
        <v>30077.979125802951</v>
      </c>
      <c r="BC33" s="788">
        <f>'2.CO2-Sector'!BC33</f>
        <v>30796.464037405345</v>
      </c>
      <c r="BD33" s="130">
        <f>'2.CO2-Sector'!BD33</f>
        <v>30848.534458744689</v>
      </c>
      <c r="BE33" s="130">
        <f>'2.CO2-Sector'!BE33</f>
        <v>30955.768072982682</v>
      </c>
      <c r="BF33" s="130"/>
      <c r="BG33" s="146"/>
      <c r="BH33" s="874"/>
    </row>
    <row r="34" spans="22:64" ht="14.25" customHeight="1" thickBot="1">
      <c r="V34" s="653"/>
      <c r="W34" s="660"/>
      <c r="X34" s="327" t="s">
        <v>81</v>
      </c>
      <c r="Y34" s="328"/>
      <c r="Z34" s="545"/>
      <c r="AA34" s="603">
        <f>'2.CO2-Sector'!AA34</f>
        <v>10675.178009767282</v>
      </c>
      <c r="AB34" s="603">
        <f>'2.CO2-Sector'!AB34</f>
        <v>10849.559826090495</v>
      </c>
      <c r="AC34" s="603">
        <f>'2.CO2-Sector'!AC34</f>
        <v>11623.314852033203</v>
      </c>
      <c r="AD34" s="603">
        <f>'2.CO2-Sector'!AD34</f>
        <v>10912.822246068321</v>
      </c>
      <c r="AE34" s="603">
        <f>'2.CO2-Sector'!AE34</f>
        <v>11986.661444715812</v>
      </c>
      <c r="AF34" s="603">
        <f>'2.CO2-Sector'!AF34</f>
        <v>12263.591186269929</v>
      </c>
      <c r="AG34" s="603">
        <f>'2.CO2-Sector'!AG34</f>
        <v>12341.262464353924</v>
      </c>
      <c r="AH34" s="603">
        <f>'2.CO2-Sector'!AH34</f>
        <v>13314.057996226456</v>
      </c>
      <c r="AI34" s="603">
        <f>'2.CO2-Sector'!AI34</f>
        <v>13515.225543404438</v>
      </c>
      <c r="AJ34" s="603">
        <f>'2.CO2-Sector'!AJ34</f>
        <v>13648.574364940978</v>
      </c>
      <c r="AK34" s="603">
        <f>'2.CO2-Sector'!AK34</f>
        <v>14942.912807064458</v>
      </c>
      <c r="AL34" s="603">
        <f>'2.CO2-Sector'!AL34</f>
        <v>15869.136621724168</v>
      </c>
      <c r="AM34" s="603">
        <f>'2.CO2-Sector'!AM34</f>
        <v>16800.527657574563</v>
      </c>
      <c r="AN34" s="603">
        <f>'2.CO2-Sector'!AN34</f>
        <v>17719.790366192443</v>
      </c>
      <c r="AO34" s="603">
        <f>'2.CO2-Sector'!AO34</f>
        <v>17577.050797135416</v>
      </c>
      <c r="AP34" s="603">
        <f>'2.CO2-Sector'!AP34</f>
        <v>17328.448501477465</v>
      </c>
      <c r="AQ34" s="603">
        <f>'2.CO2-Sector'!AQ34</f>
        <v>16559.759437306708</v>
      </c>
      <c r="AR34" s="603">
        <f>'2.CO2-Sector'!AR34</f>
        <v>16963.950921481646</v>
      </c>
      <c r="AS34" s="603">
        <f>'2.CO2-Sector'!AS34</f>
        <v>17127.217864018276</v>
      </c>
      <c r="AT34" s="603">
        <f>'2.CO2-Sector'!AT34</f>
        <v>16060.09897259701</v>
      </c>
      <c r="AU34" s="603">
        <f>'2.CO2-Sector'!AU34</f>
        <v>16451.61646822765</v>
      </c>
      <c r="AV34" s="603">
        <f>'2.CO2-Sector'!AV34</f>
        <v>16492.582697768357</v>
      </c>
      <c r="AW34" s="603">
        <f>'2.CO2-Sector'!AW34</f>
        <v>17584.798145921915</v>
      </c>
      <c r="AX34" s="603">
        <f>'2.CO2-Sector'!AX34</f>
        <v>17114.340328939004</v>
      </c>
      <c r="AY34" s="603">
        <f>'2.CO2-Sector'!AY34</f>
        <v>16849.831359386048</v>
      </c>
      <c r="AZ34" s="603">
        <f>'2.CO2-Sector'!AZ34</f>
        <v>17308.681401817495</v>
      </c>
      <c r="BA34" s="604">
        <f>'2.CO2-Sector'!BA34</f>
        <v>18083.343646405192</v>
      </c>
      <c r="BB34" s="603">
        <f>'2.CO2-Sector'!BB34</f>
        <v>18632.009345065213</v>
      </c>
      <c r="BC34" s="789">
        <f>'2.CO2-Sector'!BC34</f>
        <v>18504.048062928188</v>
      </c>
      <c r="BD34" s="603">
        <f>'2.CO2-Sector'!BD34</f>
        <v>18850.287772864926</v>
      </c>
      <c r="BE34" s="603">
        <f>'2.CO2-Sector'!BE34</f>
        <v>18938.063488500913</v>
      </c>
      <c r="BF34" s="603"/>
      <c r="BG34" s="802"/>
      <c r="BH34" s="876"/>
    </row>
    <row r="35" spans="22:64" ht="19.5" thickBot="1">
      <c r="V35" s="658"/>
      <c r="W35" s="753" t="s">
        <v>350</v>
      </c>
      <c r="X35" s="329"/>
      <c r="Y35" s="364"/>
      <c r="Z35" s="161"/>
      <c r="AA35" s="163">
        <f>'2.CO2-Sector'!AA35</f>
        <v>6725.815993418737</v>
      </c>
      <c r="AB35" s="163">
        <f>'2.CO2-Sector'!AB35</f>
        <v>6521.0611605533322</v>
      </c>
      <c r="AC35" s="163">
        <f>'2.CO2-Sector'!AC35</f>
        <v>6263.5295010493746</v>
      </c>
      <c r="AD35" s="163">
        <f>'2.CO2-Sector'!AD35</f>
        <v>6053.611573329461</v>
      </c>
      <c r="AE35" s="163">
        <f>'2.CO2-Sector'!AE35</f>
        <v>5844.6284108843902</v>
      </c>
      <c r="AF35" s="163">
        <f>'2.CO2-Sector'!AF35</f>
        <v>6039.5865130602906</v>
      </c>
      <c r="AG35" s="163">
        <f>'2.CO2-Sector'!AG35</f>
        <v>6162.0746641170999</v>
      </c>
      <c r="AH35" s="163">
        <f>'2.CO2-Sector'!AH35</f>
        <v>6121.9138571946114</v>
      </c>
      <c r="AI35" s="163">
        <f>'2.CO2-Sector'!AI35</f>
        <v>5673.7650654538274</v>
      </c>
      <c r="AJ35" s="163">
        <f>'2.CO2-Sector'!AJ35</f>
        <v>5702.7267481991876</v>
      </c>
      <c r="AK35" s="163">
        <f>'2.CO2-Sector'!AK35</f>
        <v>5770.5153329174891</v>
      </c>
      <c r="AL35" s="163">
        <f>'2.CO2-Sector'!AL35</f>
        <v>5291.155757262215</v>
      </c>
      <c r="AM35" s="163">
        <f>'2.CO2-Sector'!AM35</f>
        <v>5024.7542849072815</v>
      </c>
      <c r="AN35" s="163">
        <f>'2.CO2-Sector'!AN35</f>
        <v>4844.0979960420082</v>
      </c>
      <c r="AO35" s="163">
        <f>'2.CO2-Sector'!AO35</f>
        <v>4681.3795028875948</v>
      </c>
      <c r="AP35" s="163">
        <f>'2.CO2-Sector'!AP35</f>
        <v>4624.4505247414763</v>
      </c>
      <c r="AQ35" s="163">
        <f>'2.CO2-Sector'!AQ35</f>
        <v>4558.7887208277107</v>
      </c>
      <c r="AR35" s="163">
        <f>'2.CO2-Sector'!AR35</f>
        <v>4563.9641257342491</v>
      </c>
      <c r="AS35" s="163">
        <f>'2.CO2-Sector'!AS35</f>
        <v>4137.9587947295595</v>
      </c>
      <c r="AT35" s="163">
        <f>'2.CO2-Sector'!AT35</f>
        <v>3787.7780352659038</v>
      </c>
      <c r="AU35" s="163">
        <f>'2.CO2-Sector'!AU35</f>
        <v>3678.4213173845437</v>
      </c>
      <c r="AV35" s="163">
        <f>'2.CO2-Sector'!AV35</f>
        <v>3560.748279243961</v>
      </c>
      <c r="AW35" s="163">
        <f>'2.CO2-Sector'!AW35</f>
        <v>3573.4988912325862</v>
      </c>
      <c r="AX35" s="163">
        <f>'2.CO2-Sector'!AX35</f>
        <v>3585.4488519512215</v>
      </c>
      <c r="AY35" s="163">
        <f>'2.CO2-Sector'!AY35</f>
        <v>3482.0058063319279</v>
      </c>
      <c r="AZ35" s="163">
        <f>'2.CO2-Sector'!AZ35</f>
        <v>3333.3128489723217</v>
      </c>
      <c r="BA35" s="588">
        <f>'2.CO2-Sector'!BA35</f>
        <v>3260.9518373327478</v>
      </c>
      <c r="BB35" s="163">
        <f>'2.CO2-Sector'!BB35</f>
        <v>3150.1741867230098</v>
      </c>
      <c r="BC35" s="790">
        <f>'2.CO2-Sector'!BC35</f>
        <v>3123.4609530073294</v>
      </c>
      <c r="BD35" s="803">
        <f>'2.CO2-Sector'!BD35</f>
        <v>3032.5389000053874</v>
      </c>
      <c r="BE35" s="803">
        <f>'2.CO2-Sector'!BE35</f>
        <v>2944.6454152396582</v>
      </c>
      <c r="BF35" s="804"/>
      <c r="BG35" s="801"/>
      <c r="BH35" s="875"/>
    </row>
    <row r="36" spans="22:64" ht="15.75" thickTop="1" thickBot="1">
      <c r="V36" s="348" t="s">
        <v>82</v>
      </c>
      <c r="W36" s="349"/>
      <c r="X36" s="349"/>
      <c r="Y36" s="350"/>
      <c r="Z36" s="158"/>
      <c r="AA36" s="159">
        <f t="shared" ref="AA36:BE36" si="13">SUM(AA5,AA32,AA33,AA35)</f>
        <v>1163543.4033167933</v>
      </c>
      <c r="AB36" s="159">
        <f t="shared" si="13"/>
        <v>1175033.801004414</v>
      </c>
      <c r="AC36" s="159">
        <f t="shared" si="13"/>
        <v>1184504.7630996599</v>
      </c>
      <c r="AD36" s="159">
        <f t="shared" si="13"/>
        <v>1177219.001484416</v>
      </c>
      <c r="AE36" s="159">
        <f t="shared" si="13"/>
        <v>1232121.5147655034</v>
      </c>
      <c r="AF36" s="159">
        <f t="shared" si="13"/>
        <v>1244375.8442817146</v>
      </c>
      <c r="AG36" s="159">
        <f t="shared" si="13"/>
        <v>1256316.709322789</v>
      </c>
      <c r="AH36" s="159">
        <f t="shared" si="13"/>
        <v>1249404.8209720424</v>
      </c>
      <c r="AI36" s="159">
        <f t="shared" si="13"/>
        <v>1209226.1996949506</v>
      </c>
      <c r="AJ36" s="159">
        <f t="shared" si="13"/>
        <v>1245839.9086532542</v>
      </c>
      <c r="AK36" s="159">
        <f t="shared" si="13"/>
        <v>1268672.8201695087</v>
      </c>
      <c r="AL36" s="159">
        <f t="shared" si="13"/>
        <v>1253615.5218463656</v>
      </c>
      <c r="AM36" s="159">
        <f t="shared" si="13"/>
        <v>1282714.4143922559</v>
      </c>
      <c r="AN36" s="159">
        <f t="shared" si="13"/>
        <v>1290914.8061419609</v>
      </c>
      <c r="AO36" s="159">
        <f t="shared" si="13"/>
        <v>1286215.7445368983</v>
      </c>
      <c r="AP36" s="159">
        <f t="shared" si="13"/>
        <v>1293623.1200367557</v>
      </c>
      <c r="AQ36" s="159">
        <f t="shared" si="13"/>
        <v>1270547.1283932151</v>
      </c>
      <c r="AR36" s="159">
        <f t="shared" si="13"/>
        <v>1306165.2257181797</v>
      </c>
      <c r="AS36" s="159">
        <f t="shared" si="13"/>
        <v>1235064.0522610066</v>
      </c>
      <c r="AT36" s="159">
        <f t="shared" si="13"/>
        <v>1165746.4567108657</v>
      </c>
      <c r="AU36" s="159">
        <f t="shared" si="13"/>
        <v>1217278.1655317084</v>
      </c>
      <c r="AV36" s="159">
        <f t="shared" si="13"/>
        <v>1267239.5181501834</v>
      </c>
      <c r="AW36" s="159">
        <f t="shared" si="13"/>
        <v>1308305.4499834799</v>
      </c>
      <c r="AX36" s="159">
        <f t="shared" si="13"/>
        <v>1317645.2880033953</v>
      </c>
      <c r="AY36" s="159">
        <f t="shared" si="13"/>
        <v>1265958.1904357334</v>
      </c>
      <c r="AZ36" s="159">
        <f t="shared" si="13"/>
        <v>1225607.3013191565</v>
      </c>
      <c r="BA36" s="589">
        <f t="shared" si="13"/>
        <v>1205887.8968221254</v>
      </c>
      <c r="BB36" s="159">
        <f t="shared" si="13"/>
        <v>1190299.7188029157</v>
      </c>
      <c r="BC36" s="791">
        <f t="shared" si="13"/>
        <v>1145548.4565097066</v>
      </c>
      <c r="BD36" s="159">
        <f t="shared" si="13"/>
        <v>1107779.6475931264</v>
      </c>
      <c r="BE36" s="159">
        <f t="shared" si="13"/>
        <v>1044047.5443591323</v>
      </c>
      <c r="BF36" s="159"/>
      <c r="BG36" s="840"/>
      <c r="BH36" s="873"/>
    </row>
    <row r="37" spans="22:64">
      <c r="V37" s="108"/>
      <c r="W37" s="108"/>
      <c r="X37" s="108"/>
      <c r="Y37" s="155"/>
      <c r="Z37" s="155"/>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row>
    <row r="38" spans="22:64">
      <c r="V38" s="108"/>
      <c r="W38" s="108"/>
      <c r="X38" s="108"/>
      <c r="Y38" s="155"/>
      <c r="Z38" s="155"/>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row>
    <row r="39" spans="22:64">
      <c r="V39" s="108"/>
      <c r="W39" s="108"/>
      <c r="X39" s="108"/>
      <c r="Y39" s="155"/>
      <c r="Z39" s="155"/>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row>
    <row r="40" spans="22:64" ht="14.25" customHeight="1">
      <c r="Y40" s="1" t="s">
        <v>104</v>
      </c>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H40" s="614"/>
    </row>
    <row r="41" spans="22:64">
      <c r="Y41" s="351"/>
      <c r="Z41" s="79"/>
      <c r="AA41" s="10">
        <v>1990</v>
      </c>
      <c r="AB41" s="10">
        <f t="shared" ref="AB41:BB41" si="14">AA41+1</f>
        <v>1991</v>
      </c>
      <c r="AC41" s="10">
        <f t="shared" si="14"/>
        <v>1992</v>
      </c>
      <c r="AD41" s="10">
        <f t="shared" si="14"/>
        <v>1993</v>
      </c>
      <c r="AE41" s="10">
        <f t="shared" si="14"/>
        <v>1994</v>
      </c>
      <c r="AF41" s="10">
        <f t="shared" si="14"/>
        <v>1995</v>
      </c>
      <c r="AG41" s="10">
        <f t="shared" si="14"/>
        <v>1996</v>
      </c>
      <c r="AH41" s="10">
        <f t="shared" si="14"/>
        <v>1997</v>
      </c>
      <c r="AI41" s="10">
        <f t="shared" si="14"/>
        <v>1998</v>
      </c>
      <c r="AJ41" s="10">
        <f t="shared" si="14"/>
        <v>1999</v>
      </c>
      <c r="AK41" s="10">
        <f t="shared" si="14"/>
        <v>2000</v>
      </c>
      <c r="AL41" s="10">
        <f t="shared" si="14"/>
        <v>2001</v>
      </c>
      <c r="AM41" s="10">
        <f t="shared" si="14"/>
        <v>2002</v>
      </c>
      <c r="AN41" s="10">
        <f t="shared" si="14"/>
        <v>2003</v>
      </c>
      <c r="AO41" s="10">
        <f t="shared" si="14"/>
        <v>2004</v>
      </c>
      <c r="AP41" s="10">
        <f>AO41+1</f>
        <v>2005</v>
      </c>
      <c r="AQ41" s="10">
        <f t="shared" si="14"/>
        <v>2006</v>
      </c>
      <c r="AR41" s="10">
        <f t="shared" si="14"/>
        <v>2007</v>
      </c>
      <c r="AS41" s="10">
        <f t="shared" si="14"/>
        <v>2008</v>
      </c>
      <c r="AT41" s="10">
        <f t="shared" si="14"/>
        <v>2009</v>
      </c>
      <c r="AU41" s="10">
        <f t="shared" si="14"/>
        <v>2010</v>
      </c>
      <c r="AV41" s="10">
        <f t="shared" si="14"/>
        <v>2011</v>
      </c>
      <c r="AW41" s="10">
        <f t="shared" si="14"/>
        <v>2012</v>
      </c>
      <c r="AX41" s="10">
        <f t="shared" si="14"/>
        <v>2013</v>
      </c>
      <c r="AY41" s="10">
        <f t="shared" si="14"/>
        <v>2014</v>
      </c>
      <c r="AZ41" s="10">
        <f t="shared" si="14"/>
        <v>2015</v>
      </c>
      <c r="BA41" s="10">
        <f t="shared" si="14"/>
        <v>2016</v>
      </c>
      <c r="BB41" s="10">
        <f t="shared" si="14"/>
        <v>2017</v>
      </c>
      <c r="BC41" s="10">
        <f>BB41+1</f>
        <v>2018</v>
      </c>
      <c r="BD41" s="10">
        <f>BC41+1</f>
        <v>2019</v>
      </c>
      <c r="BE41" s="10">
        <f>BD41+1</f>
        <v>2020</v>
      </c>
      <c r="BF41" s="10" t="s">
        <v>18</v>
      </c>
      <c r="BG41" s="10" t="s">
        <v>1</v>
      </c>
      <c r="BH41" s="632"/>
    </row>
    <row r="42" spans="22:64">
      <c r="Y42" s="352" t="s">
        <v>105</v>
      </c>
      <c r="Z42" s="3"/>
      <c r="AA42" s="678">
        <f t="shared" ref="AA42:BE42" si="15">AA13/10^3</f>
        <v>-6.5883822354609262E-3</v>
      </c>
      <c r="AB42" s="678">
        <f t="shared" si="15"/>
        <v>-0.53330225753790383</v>
      </c>
      <c r="AC42" s="678">
        <f t="shared" si="15"/>
        <v>-0.87276902931241385</v>
      </c>
      <c r="AD42" s="678">
        <f t="shared" si="15"/>
        <v>-0.87690973186023691</v>
      </c>
      <c r="AE42" s="282">
        <f t="shared" si="15"/>
        <v>-1.4843636958300568</v>
      </c>
      <c r="AF42" s="282">
        <f t="shared" si="15"/>
        <v>-1.8045839038342042</v>
      </c>
      <c r="AG42" s="282">
        <f t="shared" si="15"/>
        <v>-1.9993953070936725</v>
      </c>
      <c r="AH42" s="282">
        <f t="shared" si="15"/>
        <v>-2.2882475558271325</v>
      </c>
      <c r="AI42" s="282">
        <f t="shared" si="15"/>
        <v>-5.1477719293761695</v>
      </c>
      <c r="AJ42" s="282">
        <f t="shared" si="15"/>
        <v>-5.2141240777374236</v>
      </c>
      <c r="AK42" s="282">
        <f t="shared" si="15"/>
        <v>-6.3646683561389414</v>
      </c>
      <c r="AL42" s="282">
        <f t="shared" si="15"/>
        <v>-6.6409330277969216</v>
      </c>
      <c r="AM42" s="282">
        <f t="shared" si="15"/>
        <v>-2.3234774330311083</v>
      </c>
      <c r="AN42" s="282">
        <f t="shared" si="15"/>
        <v>-2.1282635276972139</v>
      </c>
      <c r="AO42" s="282">
        <f t="shared" si="15"/>
        <v>-1.9288820019280151</v>
      </c>
      <c r="AP42" s="282">
        <f t="shared" si="15"/>
        <v>-4.3972682956203624</v>
      </c>
      <c r="AQ42" s="282">
        <f t="shared" si="15"/>
        <v>-3.5273267737264185</v>
      </c>
      <c r="AR42" s="282">
        <f t="shared" si="15"/>
        <v>-2.5543950394950286</v>
      </c>
      <c r="AS42" s="282">
        <f t="shared" si="15"/>
        <v>-4.2924850595282757</v>
      </c>
      <c r="AT42" s="282">
        <f t="shared" si="15"/>
        <v>-2.7456390750517068</v>
      </c>
      <c r="AU42" s="282">
        <f t="shared" si="15"/>
        <v>-5.0981307904542854</v>
      </c>
      <c r="AV42" s="282">
        <f t="shared" si="15"/>
        <v>-4.1582912390783422</v>
      </c>
      <c r="AW42" s="282">
        <f t="shared" si="15"/>
        <v>-3.1227745121510138</v>
      </c>
      <c r="AX42" s="282">
        <f t="shared" si="15"/>
        <v>-3.4644800113354863</v>
      </c>
      <c r="AY42" s="282">
        <f t="shared" si="15"/>
        <v>-2.691435822110479</v>
      </c>
      <c r="AZ42" s="282">
        <f t="shared" si="15"/>
        <v>-3.3078005313864782</v>
      </c>
      <c r="BA42" s="282">
        <f t="shared" si="15"/>
        <v>-4.1788132690848476</v>
      </c>
      <c r="BB42" s="282">
        <f t="shared" si="15"/>
        <v>-5.038648393498077</v>
      </c>
      <c r="BC42" s="282">
        <f t="shared" si="15"/>
        <v>-4.841487673307439</v>
      </c>
      <c r="BD42" s="282">
        <f t="shared" si="15"/>
        <v>-3.6779835597523038</v>
      </c>
      <c r="BE42" s="282">
        <f t="shared" si="15"/>
        <v>-4.8596674145607315</v>
      </c>
      <c r="BF42" s="282"/>
      <c r="BG42" s="282"/>
      <c r="BH42" s="180"/>
    </row>
    <row r="43" spans="22:64" ht="27">
      <c r="Y43" s="600" t="s">
        <v>253</v>
      </c>
      <c r="Z43" s="3"/>
      <c r="AA43" s="3">
        <f t="shared" ref="AA43:BE43" si="16">AA7/10^3</f>
        <v>96.219463026707331</v>
      </c>
      <c r="AB43" s="3">
        <f t="shared" si="16"/>
        <v>95.407940704834331</v>
      </c>
      <c r="AC43" s="3">
        <f t="shared" si="16"/>
        <v>94.327088154782032</v>
      </c>
      <c r="AD43" s="3">
        <f t="shared" si="16"/>
        <v>94.434681949981893</v>
      </c>
      <c r="AE43" s="3">
        <f t="shared" si="16"/>
        <v>94.57263840342398</v>
      </c>
      <c r="AF43" s="3">
        <f t="shared" si="16"/>
        <v>93.224084650865152</v>
      </c>
      <c r="AG43" s="3">
        <f t="shared" si="16"/>
        <v>93.492918817856278</v>
      </c>
      <c r="AH43" s="3">
        <f t="shared" si="16"/>
        <v>95.885575033500814</v>
      </c>
      <c r="AI43" s="3">
        <f t="shared" si="16"/>
        <v>91.592348222697012</v>
      </c>
      <c r="AJ43" s="3">
        <f t="shared" si="16"/>
        <v>95.231396893234873</v>
      </c>
      <c r="AK43" s="3">
        <f t="shared" si="16"/>
        <v>95.275636597753291</v>
      </c>
      <c r="AL43" s="3">
        <f t="shared" si="16"/>
        <v>93.033307214322235</v>
      </c>
      <c r="AM43" s="3">
        <f t="shared" si="16"/>
        <v>95.530086513951531</v>
      </c>
      <c r="AN43" s="3">
        <f t="shared" si="16"/>
        <v>96.843287061036591</v>
      </c>
      <c r="AO43" s="3">
        <f t="shared" si="16"/>
        <v>96.956487749213835</v>
      </c>
      <c r="AP43" s="11">
        <f t="shared" si="16"/>
        <v>102.41782240578034</v>
      </c>
      <c r="AQ43" s="11">
        <f t="shared" si="16"/>
        <v>100.66334663364873</v>
      </c>
      <c r="AR43" s="11">
        <f t="shared" si="16"/>
        <v>105.62791564935596</v>
      </c>
      <c r="AS43" s="11">
        <f t="shared" si="16"/>
        <v>103.49895697571404</v>
      </c>
      <c r="AT43" s="11">
        <f t="shared" si="16"/>
        <v>100.71255811127502</v>
      </c>
      <c r="AU43" s="11">
        <f t="shared" si="16"/>
        <v>104.08586097980209</v>
      </c>
      <c r="AV43" s="11">
        <f t="shared" si="16"/>
        <v>105.13963318984526</v>
      </c>
      <c r="AW43" s="11">
        <f t="shared" si="16"/>
        <v>107.04495387848037</v>
      </c>
      <c r="AX43" s="11">
        <f t="shared" si="16"/>
        <v>106.1767648597571</v>
      </c>
      <c r="AY43" s="3">
        <f t="shared" si="16"/>
        <v>99.643503209960073</v>
      </c>
      <c r="AZ43" s="3">
        <f t="shared" si="16"/>
        <v>96.88496429000736</v>
      </c>
      <c r="BA43" s="11">
        <f t="shared" si="16"/>
        <v>101.31028135829519</v>
      </c>
      <c r="BB43" s="3">
        <f t="shared" si="16"/>
        <v>95.706599662045861</v>
      </c>
      <c r="BC43" s="3">
        <f t="shared" si="16"/>
        <v>93.815402460013658</v>
      </c>
      <c r="BD43" s="3">
        <f t="shared" si="16"/>
        <v>89.672004448310304</v>
      </c>
      <c r="BE43" s="3">
        <f t="shared" si="16"/>
        <v>82.412686192231718</v>
      </c>
      <c r="BF43" s="11"/>
      <c r="BG43" s="11"/>
      <c r="BH43" s="631"/>
    </row>
    <row r="44" spans="22:64">
      <c r="Y44" s="291" t="s">
        <v>84</v>
      </c>
      <c r="Z44" s="11"/>
      <c r="AA44" s="11">
        <f t="shared" ref="AA44:BE44" si="17">AA14/10^3</f>
        <v>503.37840045104986</v>
      </c>
      <c r="AB44" s="11">
        <f t="shared" si="17"/>
        <v>496.19385217960263</v>
      </c>
      <c r="AC44" s="11">
        <f t="shared" si="17"/>
        <v>488.20731488034716</v>
      </c>
      <c r="AD44" s="11">
        <f t="shared" si="17"/>
        <v>475.44871692530415</v>
      </c>
      <c r="AE44" s="11">
        <f t="shared" si="17"/>
        <v>492.32403491955517</v>
      </c>
      <c r="AF44" s="11">
        <f t="shared" si="17"/>
        <v>489.15748138852769</v>
      </c>
      <c r="AG44" s="11">
        <f t="shared" si="17"/>
        <v>493.64824039530737</v>
      </c>
      <c r="AH44" s="11">
        <f t="shared" si="17"/>
        <v>484.58185292162074</v>
      </c>
      <c r="AI44" s="11">
        <f t="shared" si="17"/>
        <v>454.13607890001032</v>
      </c>
      <c r="AJ44" s="11">
        <f t="shared" si="17"/>
        <v>464.38864197666521</v>
      </c>
      <c r="AK44" s="11">
        <f t="shared" si="17"/>
        <v>477.09379630174095</v>
      </c>
      <c r="AL44" s="11">
        <f t="shared" si="17"/>
        <v>465.28006056906167</v>
      </c>
      <c r="AM44" s="11">
        <f t="shared" si="17"/>
        <v>473.03673796595382</v>
      </c>
      <c r="AN44" s="11">
        <f t="shared" si="17"/>
        <v>474.60824196228998</v>
      </c>
      <c r="AO44" s="11">
        <f t="shared" si="17"/>
        <v>470.92071099081903</v>
      </c>
      <c r="AP44" s="11">
        <f t="shared" si="17"/>
        <v>467.18145122299296</v>
      </c>
      <c r="AQ44" s="11">
        <f t="shared" si="17"/>
        <v>461.01429441976393</v>
      </c>
      <c r="AR44" s="11">
        <f t="shared" si="17"/>
        <v>472.4213239969493</v>
      </c>
      <c r="AS44" s="11">
        <f t="shared" si="17"/>
        <v>428.37127783914906</v>
      </c>
      <c r="AT44" s="11">
        <f t="shared" si="17"/>
        <v>403.19068569585448</v>
      </c>
      <c r="AU44" s="11">
        <f t="shared" si="17"/>
        <v>430.44231124454944</v>
      </c>
      <c r="AV44" s="11">
        <f t="shared" si="17"/>
        <v>445.07995569679861</v>
      </c>
      <c r="AW44" s="11">
        <f t="shared" si="17"/>
        <v>456.57509181007555</v>
      </c>
      <c r="AX44" s="11">
        <f t="shared" si="17"/>
        <v>463.02495074273071</v>
      </c>
      <c r="AY44" s="11">
        <f t="shared" si="17"/>
        <v>446.10090050373992</v>
      </c>
      <c r="AZ44" s="11">
        <f t="shared" si="17"/>
        <v>429.40220438998182</v>
      </c>
      <c r="BA44" s="11">
        <f t="shared" si="17"/>
        <v>417.08308510857347</v>
      </c>
      <c r="BB44" s="11">
        <f t="shared" si="17"/>
        <v>410.86983786530686</v>
      </c>
      <c r="BC44" s="11">
        <f t="shared" si="17"/>
        <v>399.53685840736341</v>
      </c>
      <c r="BD44" s="11">
        <f t="shared" si="17"/>
        <v>385.12182533682534</v>
      </c>
      <c r="BE44" s="11">
        <f t="shared" si="17"/>
        <v>353.11495394990999</v>
      </c>
      <c r="BF44" s="23"/>
      <c r="BG44" s="23"/>
      <c r="BH44" s="631"/>
    </row>
    <row r="45" spans="22:64">
      <c r="Y45" s="291" t="s">
        <v>85</v>
      </c>
      <c r="Z45" s="11"/>
      <c r="AA45" s="11">
        <f t="shared" ref="AA45:BE45" si="18">AA27/10^3</f>
        <v>208.42846630014969</v>
      </c>
      <c r="AB45" s="11">
        <f t="shared" si="18"/>
        <v>220.42632335542515</v>
      </c>
      <c r="AC45" s="11">
        <f t="shared" si="18"/>
        <v>227.05327518664714</v>
      </c>
      <c r="AD45" s="11">
        <f t="shared" si="18"/>
        <v>230.460238716855</v>
      </c>
      <c r="AE45" s="11">
        <f t="shared" si="18"/>
        <v>240.15404103971412</v>
      </c>
      <c r="AF45" s="11">
        <f t="shared" si="18"/>
        <v>249.2193230397958</v>
      </c>
      <c r="AG45" s="11">
        <f t="shared" si="18"/>
        <v>255.82424041423027</v>
      </c>
      <c r="AH45" s="11">
        <f t="shared" si="18"/>
        <v>257.30817924113751</v>
      </c>
      <c r="AI45" s="11">
        <f t="shared" si="18"/>
        <v>255.05104915147345</v>
      </c>
      <c r="AJ45" s="11">
        <f t="shared" si="18"/>
        <v>259.40585823810807</v>
      </c>
      <c r="AK45" s="11">
        <f t="shared" si="18"/>
        <v>258.75576177669751</v>
      </c>
      <c r="AL45" s="11">
        <f t="shared" si="18"/>
        <v>262.83412952359123</v>
      </c>
      <c r="AM45" s="11">
        <f t="shared" si="18"/>
        <v>259.60940210201522</v>
      </c>
      <c r="AN45" s="11">
        <f t="shared" si="18"/>
        <v>255.9674430172349</v>
      </c>
      <c r="AO45" s="11">
        <f t="shared" si="18"/>
        <v>249.83491706327504</v>
      </c>
      <c r="AP45" s="11">
        <f t="shared" si="18"/>
        <v>244.44934232879152</v>
      </c>
      <c r="AQ45" s="11">
        <f t="shared" si="18"/>
        <v>241.47332147536201</v>
      </c>
      <c r="AR45" s="11">
        <f t="shared" si="18"/>
        <v>239.40064909199651</v>
      </c>
      <c r="AS45" s="11">
        <f t="shared" si="18"/>
        <v>231.65555145358022</v>
      </c>
      <c r="AT45" s="11">
        <f t="shared" si="18"/>
        <v>228.01301362437246</v>
      </c>
      <c r="AU45" s="11">
        <f t="shared" si="18"/>
        <v>228.77823477526059</v>
      </c>
      <c r="AV45" s="11">
        <f t="shared" si="18"/>
        <v>225.17701473122085</v>
      </c>
      <c r="AW45" s="11">
        <f t="shared" si="18"/>
        <v>226.97109812128744</v>
      </c>
      <c r="AX45" s="11">
        <f t="shared" si="18"/>
        <v>224.24387146830836</v>
      </c>
      <c r="AY45" s="11">
        <f t="shared" si="18"/>
        <v>218.89134112992645</v>
      </c>
      <c r="AZ45" s="11">
        <f t="shared" si="18"/>
        <v>217.39686914726562</v>
      </c>
      <c r="BA45" s="11">
        <f t="shared" si="18"/>
        <v>215.31491186116145</v>
      </c>
      <c r="BB45" s="11">
        <f t="shared" si="18"/>
        <v>213.22524020448003</v>
      </c>
      <c r="BC45" s="11">
        <f t="shared" si="18"/>
        <v>210.4301082197766</v>
      </c>
      <c r="BD45" s="11">
        <f t="shared" si="18"/>
        <v>205.81696754998893</v>
      </c>
      <c r="BE45" s="11">
        <f t="shared" si="18"/>
        <v>184.85949672187192</v>
      </c>
      <c r="BF45" s="23"/>
      <c r="BG45" s="23"/>
      <c r="BH45" s="180"/>
      <c r="BI45" s="53"/>
      <c r="BJ45" s="53"/>
      <c r="BK45" s="53"/>
      <c r="BL45" s="53"/>
    </row>
    <row r="46" spans="22:64">
      <c r="Y46" s="602" t="s">
        <v>368</v>
      </c>
      <c r="Z46" s="11"/>
      <c r="AA46" s="11">
        <f t="shared" ref="AA46:BE46" si="19">AA26/10^3</f>
        <v>130.81788018065947</v>
      </c>
      <c r="AB46" s="11">
        <f t="shared" si="19"/>
        <v>134.2519113132411</v>
      </c>
      <c r="AC46" s="11">
        <f t="shared" si="19"/>
        <v>138.91170681152119</v>
      </c>
      <c r="AD46" s="11">
        <f t="shared" si="19"/>
        <v>142.76891039649095</v>
      </c>
      <c r="AE46" s="11">
        <f t="shared" si="19"/>
        <v>156.78647983693386</v>
      </c>
      <c r="AF46" s="11">
        <f t="shared" si="19"/>
        <v>161.91120975645606</v>
      </c>
      <c r="AG46" s="11">
        <f t="shared" si="19"/>
        <v>160.65154693884534</v>
      </c>
      <c r="AH46" s="11">
        <f t="shared" si="19"/>
        <v>166.00164062021108</v>
      </c>
      <c r="AI46" s="11">
        <f t="shared" si="19"/>
        <v>173.22035662022301</v>
      </c>
      <c r="AJ46" s="11">
        <f t="shared" si="19"/>
        <v>183.36385312878505</v>
      </c>
      <c r="AK46" s="11">
        <f t="shared" si="19"/>
        <v>189.73774096160889</v>
      </c>
      <c r="AL46" s="11">
        <f t="shared" si="19"/>
        <v>190.35352561988103</v>
      </c>
      <c r="AM46" s="11">
        <f t="shared" si="19"/>
        <v>199.7415944993563</v>
      </c>
      <c r="AN46" s="11">
        <f t="shared" si="19"/>
        <v>206.14270564720798</v>
      </c>
      <c r="AO46" s="11">
        <f t="shared" si="19"/>
        <v>213.47991169051286</v>
      </c>
      <c r="AP46" s="11">
        <f t="shared" si="19"/>
        <v>220.33967083668915</v>
      </c>
      <c r="AQ46" s="11">
        <f t="shared" si="19"/>
        <v>217.1473125516082</v>
      </c>
      <c r="AR46" s="11">
        <f t="shared" si="19"/>
        <v>226.89530643106531</v>
      </c>
      <c r="AS46" s="11">
        <f t="shared" si="19"/>
        <v>219.96118591477577</v>
      </c>
      <c r="AT46" s="11">
        <f t="shared" si="19"/>
        <v>196.36129410793143</v>
      </c>
      <c r="AU46" s="11">
        <f t="shared" si="19"/>
        <v>200.39859096541093</v>
      </c>
      <c r="AV46" s="11">
        <f t="shared" si="19"/>
        <v>223.41940031418969</v>
      </c>
      <c r="AW46" s="11">
        <f t="shared" si="19"/>
        <v>228.37959644785792</v>
      </c>
      <c r="AX46" s="11">
        <f t="shared" si="19"/>
        <v>237.81475174956239</v>
      </c>
      <c r="AY46" s="11">
        <f t="shared" si="19"/>
        <v>229.81183778893947</v>
      </c>
      <c r="AZ46" s="11">
        <f t="shared" si="19"/>
        <v>218.80941710506141</v>
      </c>
      <c r="BA46" s="11">
        <f t="shared" si="19"/>
        <v>212.03504118537202</v>
      </c>
      <c r="BB46" s="11">
        <f t="shared" si="19"/>
        <v>208.59107871243299</v>
      </c>
      <c r="BC46" s="11">
        <f t="shared" si="19"/>
        <v>200.23981586472777</v>
      </c>
      <c r="BD46" s="11">
        <f t="shared" si="19"/>
        <v>192.44240616124432</v>
      </c>
      <c r="BE46" s="11">
        <f t="shared" si="19"/>
        <v>184.4777045119111</v>
      </c>
      <c r="BF46" s="11"/>
      <c r="BG46" s="11"/>
      <c r="BH46" s="631"/>
    </row>
    <row r="47" spans="22:64">
      <c r="Y47" s="291" t="s">
        <v>87</v>
      </c>
      <c r="Z47" s="11"/>
      <c r="AA47" s="11">
        <f t="shared" ref="AA47:BE47" si="20">AA30/10^3</f>
        <v>128.73405853216886</v>
      </c>
      <c r="AB47" s="11">
        <f t="shared" si="20"/>
        <v>132.08934966187041</v>
      </c>
      <c r="AC47" s="11">
        <f t="shared" si="20"/>
        <v>138.19550590125959</v>
      </c>
      <c r="AD47" s="11">
        <f t="shared" si="20"/>
        <v>138.76598748624909</v>
      </c>
      <c r="AE47" s="11">
        <f t="shared" si="20"/>
        <v>148.49277177324578</v>
      </c>
      <c r="AF47" s="11">
        <f t="shared" si="20"/>
        <v>150.33454613831492</v>
      </c>
      <c r="AG47" s="11">
        <f t="shared" si="20"/>
        <v>151.17705628858636</v>
      </c>
      <c r="AH47" s="11">
        <f t="shared" si="20"/>
        <v>145.46800546207447</v>
      </c>
      <c r="AI47" s="11">
        <f t="shared" si="20"/>
        <v>144.29648113027724</v>
      </c>
      <c r="AJ47" s="11">
        <f t="shared" si="20"/>
        <v>152.30305733481748</v>
      </c>
      <c r="AK47" s="11">
        <f t="shared" si="20"/>
        <v>155.80189370325527</v>
      </c>
      <c r="AL47" s="11">
        <f t="shared" si="20"/>
        <v>152.50005093658675</v>
      </c>
      <c r="AM47" s="11">
        <f t="shared" si="20"/>
        <v>163.39646177075127</v>
      </c>
      <c r="AN47" s="11">
        <f t="shared" si="20"/>
        <v>165.86479923714865</v>
      </c>
      <c r="AO47" s="11">
        <f t="shared" si="20"/>
        <v>164.17926553730277</v>
      </c>
      <c r="AP47" s="11">
        <f t="shared" si="20"/>
        <v>170.53005389955803</v>
      </c>
      <c r="AQ47" s="11">
        <f t="shared" si="20"/>
        <v>161.94673327343051</v>
      </c>
      <c r="AR47" s="11">
        <f t="shared" si="20"/>
        <v>172.6985157324977</v>
      </c>
      <c r="AS47" s="11">
        <f t="shared" si="20"/>
        <v>167.82670089733682</v>
      </c>
      <c r="AT47" s="11">
        <f t="shared" si="20"/>
        <v>161.59965252433665</v>
      </c>
      <c r="AU47" s="11">
        <f t="shared" si="20"/>
        <v>178.42279158775378</v>
      </c>
      <c r="AV47" s="11">
        <f t="shared" si="20"/>
        <v>193.3273648310095</v>
      </c>
      <c r="AW47" s="11">
        <f t="shared" si="20"/>
        <v>211.46747989609204</v>
      </c>
      <c r="AX47" s="11">
        <f t="shared" si="20"/>
        <v>207.59426295107687</v>
      </c>
      <c r="AY47" s="11">
        <f t="shared" si="20"/>
        <v>193.37997293724294</v>
      </c>
      <c r="AZ47" s="11">
        <f t="shared" si="20"/>
        <v>186.72695646360918</v>
      </c>
      <c r="BA47" s="11">
        <f t="shared" si="20"/>
        <v>184.90838390265492</v>
      </c>
      <c r="BB47" s="11">
        <f t="shared" si="20"/>
        <v>186.71571118810004</v>
      </c>
      <c r="BC47" s="11">
        <f t="shared" si="20"/>
        <v>166.14984011907811</v>
      </c>
      <c r="BD47" s="11">
        <f t="shared" si="20"/>
        <v>159.55341250710694</v>
      </c>
      <c r="BE47" s="11">
        <f t="shared" si="20"/>
        <v>167.43095389550231</v>
      </c>
      <c r="BF47" s="23"/>
      <c r="BG47" s="23"/>
      <c r="BH47" s="631"/>
    </row>
    <row r="48" spans="22:64">
      <c r="Y48" s="602" t="s">
        <v>252</v>
      </c>
      <c r="Z48" s="3"/>
      <c r="AA48" s="3">
        <f t="shared" ref="AA48:BE48" si="21">AA32/10^3</f>
        <v>65.61989205067637</v>
      </c>
      <c r="AB48" s="3">
        <f t="shared" si="21"/>
        <v>66.852105620560891</v>
      </c>
      <c r="AC48" s="3">
        <f t="shared" si="21"/>
        <v>66.760230390060912</v>
      </c>
      <c r="AD48" s="3">
        <f t="shared" si="21"/>
        <v>65.446656589895767</v>
      </c>
      <c r="AE48" s="3">
        <f t="shared" si="21"/>
        <v>67.121544829979868</v>
      </c>
      <c r="AF48" s="3">
        <f t="shared" si="21"/>
        <v>67.457726638509499</v>
      </c>
      <c r="AG48" s="3">
        <f t="shared" si="21"/>
        <v>68.041728604769972</v>
      </c>
      <c r="AH48" s="3">
        <f t="shared" si="21"/>
        <v>65.44787246686613</v>
      </c>
      <c r="AI48" s="3">
        <f t="shared" si="21"/>
        <v>59.375007925752406</v>
      </c>
      <c r="AJ48" s="3">
        <f t="shared" si="21"/>
        <v>59.694334112925866</v>
      </c>
      <c r="AK48" s="3">
        <f t="shared" si="21"/>
        <v>60.213856436884704</v>
      </c>
      <c r="AL48" s="3">
        <f t="shared" si="21"/>
        <v>58.885842313326258</v>
      </c>
      <c r="AM48" s="3">
        <f t="shared" si="21"/>
        <v>56.263541319362453</v>
      </c>
      <c r="AN48" s="3">
        <f t="shared" si="21"/>
        <v>55.430505778252815</v>
      </c>
      <c r="AO48" s="3">
        <f t="shared" si="21"/>
        <v>55.398394278224259</v>
      </c>
      <c r="AP48" s="3">
        <f t="shared" si="21"/>
        <v>56.476435570577493</v>
      </c>
      <c r="AQ48" s="3">
        <f t="shared" si="21"/>
        <v>56.805863508508153</v>
      </c>
      <c r="AR48" s="3">
        <f t="shared" si="21"/>
        <v>55.999235549671205</v>
      </c>
      <c r="AS48" s="3">
        <f t="shared" si="21"/>
        <v>51.630051606085132</v>
      </c>
      <c r="AT48" s="3">
        <f t="shared" si="21"/>
        <v>46.056390246728952</v>
      </c>
      <c r="AU48" s="3">
        <f t="shared" si="21"/>
        <v>47.105232815282129</v>
      </c>
      <c r="AV48" s="3">
        <f t="shared" si="21"/>
        <v>46.946307722450491</v>
      </c>
      <c r="AW48" s="3">
        <f t="shared" si="21"/>
        <v>46.995349238257326</v>
      </c>
      <c r="AX48" s="3">
        <f t="shared" si="21"/>
        <v>48.758233130897075</v>
      </c>
      <c r="AY48" s="3">
        <f t="shared" si="21"/>
        <v>48.153358291601556</v>
      </c>
      <c r="AZ48" s="3">
        <f t="shared" si="21"/>
        <v>46.772355906534926</v>
      </c>
      <c r="BA48" s="3">
        <f t="shared" si="21"/>
        <v>46.359048926974097</v>
      </c>
      <c r="BB48" s="3">
        <f t="shared" si="21"/>
        <v>47.001746251522029</v>
      </c>
      <c r="BC48" s="3">
        <f t="shared" si="21"/>
        <v>46.297994121641764</v>
      </c>
      <c r="BD48" s="3">
        <f t="shared" si="21"/>
        <v>44.969941790652847</v>
      </c>
      <c r="BE48" s="3">
        <f t="shared" si="21"/>
        <v>42.711003014043527</v>
      </c>
      <c r="BF48" s="23"/>
      <c r="BG48" s="23"/>
      <c r="BH48" s="631"/>
    </row>
    <row r="49" spans="1:88">
      <c r="Y49" s="291" t="s">
        <v>88</v>
      </c>
      <c r="Z49" s="3"/>
      <c r="AA49" s="3">
        <f t="shared" ref="AA49:BE49" si="22">AA33/10^3</f>
        <v>23.626015164198591</v>
      </c>
      <c r="AB49" s="3">
        <f t="shared" si="22"/>
        <v>23.824559265864021</v>
      </c>
      <c r="AC49" s="3">
        <f t="shared" si="22"/>
        <v>25.658881303305133</v>
      </c>
      <c r="AD49" s="3">
        <f t="shared" si="22"/>
        <v>24.717107578169969</v>
      </c>
      <c r="AE49" s="3">
        <f t="shared" si="22"/>
        <v>28.309739247596312</v>
      </c>
      <c r="AF49" s="3">
        <f t="shared" si="22"/>
        <v>28.836470060019394</v>
      </c>
      <c r="AG49" s="3">
        <f t="shared" si="22"/>
        <v>29.318298506169878</v>
      </c>
      <c r="AH49" s="3">
        <f t="shared" si="22"/>
        <v>30.878028925264307</v>
      </c>
      <c r="AI49" s="3">
        <f t="shared" si="22"/>
        <v>31.028884608439721</v>
      </c>
      <c r="AJ49" s="3">
        <f t="shared" si="22"/>
        <v>30.964164298255742</v>
      </c>
      <c r="AK49" s="3">
        <f t="shared" si="22"/>
        <v>32.388287414789325</v>
      </c>
      <c r="AL49" s="3">
        <f t="shared" si="22"/>
        <v>32.078382940131341</v>
      </c>
      <c r="AM49" s="3">
        <f t="shared" si="22"/>
        <v>32.435313368989171</v>
      </c>
      <c r="AN49" s="3">
        <f t="shared" si="22"/>
        <v>33.341988970445229</v>
      </c>
      <c r="AO49" s="3">
        <f t="shared" si="22"/>
        <v>32.693559726590863</v>
      </c>
      <c r="AP49" s="3">
        <f t="shared" si="22"/>
        <v>32.001161543244855</v>
      </c>
      <c r="AQ49" s="3">
        <f t="shared" si="22"/>
        <v>30.46479458379234</v>
      </c>
      <c r="AR49" s="3">
        <f t="shared" si="22"/>
        <v>31.112710180404495</v>
      </c>
      <c r="AS49" s="3">
        <f t="shared" si="22"/>
        <v>32.274853839164393</v>
      </c>
      <c r="AT49" s="3">
        <f t="shared" si="22"/>
        <v>28.770723440152622</v>
      </c>
      <c r="AU49" s="3">
        <f t="shared" si="22"/>
        <v>29.464852636719137</v>
      </c>
      <c r="AV49" s="3">
        <f t="shared" si="22"/>
        <v>28.747384624503248</v>
      </c>
      <c r="AW49" s="3">
        <f t="shared" si="22"/>
        <v>30.421156212347892</v>
      </c>
      <c r="AX49" s="3">
        <f t="shared" si="22"/>
        <v>29.911484260446777</v>
      </c>
      <c r="AY49" s="3">
        <f t="shared" si="22"/>
        <v>29.186706590101558</v>
      </c>
      <c r="AZ49" s="3">
        <f t="shared" si="22"/>
        <v>29.589021699110177</v>
      </c>
      <c r="BA49" s="3">
        <f t="shared" si="22"/>
        <v>29.79500591084636</v>
      </c>
      <c r="BB49" s="3">
        <f t="shared" si="22"/>
        <v>30.077979125802951</v>
      </c>
      <c r="BC49" s="3">
        <f t="shared" si="22"/>
        <v>30.796464037405347</v>
      </c>
      <c r="BD49" s="3">
        <f t="shared" si="22"/>
        <v>30.848534458744687</v>
      </c>
      <c r="BE49" s="3">
        <f t="shared" si="22"/>
        <v>30.955768072982682</v>
      </c>
      <c r="BF49" s="23"/>
      <c r="BG49" s="23"/>
      <c r="BH49" s="631"/>
    </row>
    <row r="50" spans="1:88" ht="19.5" thickBot="1">
      <c r="Y50" s="755" t="s">
        <v>351</v>
      </c>
      <c r="Z50" s="12"/>
      <c r="AA50" s="5">
        <f t="shared" ref="AA50:BE50" si="23">AA35/10^3</f>
        <v>6.7258159934187374</v>
      </c>
      <c r="AB50" s="5">
        <f t="shared" si="23"/>
        <v>6.521061160553332</v>
      </c>
      <c r="AC50" s="5">
        <f t="shared" si="23"/>
        <v>6.2635295010493746</v>
      </c>
      <c r="AD50" s="5">
        <f t="shared" si="23"/>
        <v>6.0536115733294613</v>
      </c>
      <c r="AE50" s="5">
        <f t="shared" si="23"/>
        <v>5.8446284108843898</v>
      </c>
      <c r="AF50" s="5">
        <f t="shared" si="23"/>
        <v>6.039586513060291</v>
      </c>
      <c r="AG50" s="5">
        <f t="shared" si="23"/>
        <v>6.1620746641170996</v>
      </c>
      <c r="AH50" s="5">
        <f t="shared" si="23"/>
        <v>6.1219138571946115</v>
      </c>
      <c r="AI50" s="5">
        <f t="shared" si="23"/>
        <v>5.6737650654538276</v>
      </c>
      <c r="AJ50" s="5">
        <f t="shared" si="23"/>
        <v>5.7027267481991872</v>
      </c>
      <c r="AK50" s="5">
        <f t="shared" si="23"/>
        <v>5.7705153329174887</v>
      </c>
      <c r="AL50" s="5">
        <f t="shared" si="23"/>
        <v>5.2911557572622154</v>
      </c>
      <c r="AM50" s="5">
        <f t="shared" si="23"/>
        <v>5.0247542849072815</v>
      </c>
      <c r="AN50" s="5">
        <f t="shared" si="23"/>
        <v>4.8440979960420085</v>
      </c>
      <c r="AO50" s="5">
        <f t="shared" si="23"/>
        <v>4.6813795028875944</v>
      </c>
      <c r="AP50" s="5">
        <f t="shared" si="23"/>
        <v>4.6244505247414764</v>
      </c>
      <c r="AQ50" s="5">
        <f t="shared" si="23"/>
        <v>4.5587887208277103</v>
      </c>
      <c r="AR50" s="5">
        <f t="shared" si="23"/>
        <v>4.5639641257342491</v>
      </c>
      <c r="AS50" s="5">
        <f t="shared" si="23"/>
        <v>4.1379587947295597</v>
      </c>
      <c r="AT50" s="5">
        <f t="shared" si="23"/>
        <v>3.7877780352659038</v>
      </c>
      <c r="AU50" s="5">
        <f t="shared" si="23"/>
        <v>3.6784213173845437</v>
      </c>
      <c r="AV50" s="5">
        <f t="shared" si="23"/>
        <v>3.5607482792439611</v>
      </c>
      <c r="AW50" s="5">
        <f t="shared" si="23"/>
        <v>3.5734988912325862</v>
      </c>
      <c r="AX50" s="5">
        <f t="shared" si="23"/>
        <v>3.5854488519512215</v>
      </c>
      <c r="AY50" s="5">
        <f t="shared" si="23"/>
        <v>3.4820058063319279</v>
      </c>
      <c r="AZ50" s="5">
        <f t="shared" si="23"/>
        <v>3.3333128489723216</v>
      </c>
      <c r="BA50" s="5">
        <f t="shared" si="23"/>
        <v>3.260951837332748</v>
      </c>
      <c r="BB50" s="5">
        <f t="shared" si="23"/>
        <v>3.1501741867230098</v>
      </c>
      <c r="BC50" s="5">
        <f t="shared" si="23"/>
        <v>3.1234609530073296</v>
      </c>
      <c r="BD50" s="5">
        <f t="shared" si="23"/>
        <v>3.0325389000053873</v>
      </c>
      <c r="BE50" s="5">
        <f t="shared" si="23"/>
        <v>2.9446454152396582</v>
      </c>
      <c r="BF50" s="25"/>
      <c r="BG50" s="25"/>
      <c r="BH50" s="180"/>
    </row>
    <row r="51" spans="1:88" s="154" customFormat="1" ht="15" thickTop="1">
      <c r="V51" s="1"/>
      <c r="W51" s="1"/>
      <c r="X51" s="1"/>
      <c r="Y51" s="293" t="s">
        <v>38</v>
      </c>
      <c r="Z51" s="54"/>
      <c r="AA51" s="13">
        <f>SUM(AA42:AA50)</f>
        <v>1163.5434033167935</v>
      </c>
      <c r="AB51" s="13">
        <f>SUM(AB42:AB50)</f>
        <v>1175.033801004414</v>
      </c>
      <c r="AC51" s="13">
        <f t="shared" ref="AC51:BA51" si="24">SUM(AC42:AC50)</f>
        <v>1184.5047630996603</v>
      </c>
      <c r="AD51" s="13">
        <f t="shared" si="24"/>
        <v>1177.2190014844161</v>
      </c>
      <c r="AE51" s="13">
        <f t="shared" si="24"/>
        <v>1232.1215147655034</v>
      </c>
      <c r="AF51" s="13">
        <f t="shared" si="24"/>
        <v>1244.3758442817145</v>
      </c>
      <c r="AG51" s="13">
        <f t="shared" si="24"/>
        <v>1256.3167093227889</v>
      </c>
      <c r="AH51" s="13">
        <f t="shared" si="24"/>
        <v>1249.4048209720424</v>
      </c>
      <c r="AI51" s="13">
        <f t="shared" si="24"/>
        <v>1209.226199694951</v>
      </c>
      <c r="AJ51" s="13">
        <f t="shared" si="24"/>
        <v>1245.839908653254</v>
      </c>
      <c r="AK51" s="13">
        <f t="shared" si="24"/>
        <v>1268.6728201695087</v>
      </c>
      <c r="AL51" s="13">
        <f t="shared" si="24"/>
        <v>1253.6155218463659</v>
      </c>
      <c r="AM51" s="13">
        <f t="shared" si="24"/>
        <v>1282.714414392256</v>
      </c>
      <c r="AN51" s="13">
        <f t="shared" si="24"/>
        <v>1290.914806141961</v>
      </c>
      <c r="AO51" s="13">
        <f t="shared" si="24"/>
        <v>1286.2157445368985</v>
      </c>
      <c r="AP51" s="13">
        <f t="shared" si="24"/>
        <v>1293.6231200367554</v>
      </c>
      <c r="AQ51" s="13">
        <f t="shared" si="24"/>
        <v>1270.5471283932152</v>
      </c>
      <c r="AR51" s="13">
        <f t="shared" si="24"/>
        <v>1306.16522571818</v>
      </c>
      <c r="AS51" s="13">
        <f t="shared" si="24"/>
        <v>1235.0640522610065</v>
      </c>
      <c r="AT51" s="13">
        <f t="shared" si="24"/>
        <v>1165.7464567108659</v>
      </c>
      <c r="AU51" s="13">
        <f t="shared" si="24"/>
        <v>1217.2781655317083</v>
      </c>
      <c r="AV51" s="13">
        <f t="shared" si="24"/>
        <v>1267.2395181501831</v>
      </c>
      <c r="AW51" s="13">
        <f t="shared" si="24"/>
        <v>1308.30544998348</v>
      </c>
      <c r="AX51" s="13">
        <f t="shared" si="24"/>
        <v>1317.6452880033949</v>
      </c>
      <c r="AY51" s="13">
        <f t="shared" si="24"/>
        <v>1265.9581904357333</v>
      </c>
      <c r="AZ51" s="13">
        <f t="shared" si="24"/>
        <v>1225.6073013191565</v>
      </c>
      <c r="BA51" s="13">
        <f t="shared" si="24"/>
        <v>1205.8878968221254</v>
      </c>
      <c r="BB51" s="13">
        <f t="shared" ref="BB51" si="25">SUM(BB42:BB50)</f>
        <v>1190.2997188029158</v>
      </c>
      <c r="BC51" s="13">
        <f t="shared" ref="BC51" si="26">SUM(BC42:BC50)</f>
        <v>1145.5484565097063</v>
      </c>
      <c r="BD51" s="13">
        <f t="shared" ref="BD51:BE51" si="27">SUM(BD42:BD50)</f>
        <v>1107.7796475931266</v>
      </c>
      <c r="BE51" s="13">
        <f t="shared" si="27"/>
        <v>1044.047544359132</v>
      </c>
      <c r="BF51" s="13"/>
      <c r="BG51" s="13"/>
      <c r="BH51" s="631"/>
      <c r="BU51" s="155"/>
      <c r="CJ51" s="155"/>
    </row>
    <row r="52" spans="1:88" s="154" customFormat="1">
      <c r="V52" s="1"/>
      <c r="W52" s="1"/>
      <c r="X52" s="1"/>
      <c r="Y52" s="41"/>
      <c r="Z52" s="48"/>
      <c r="AA52" s="48"/>
      <c r="AB52" s="48"/>
      <c r="AC52" s="48"/>
      <c r="AD52" s="48"/>
      <c r="AE52" s="48"/>
      <c r="AF52" s="48"/>
      <c r="AG52" s="48"/>
      <c r="AH52" s="48"/>
      <c r="AI52" s="48"/>
      <c r="AJ52" s="48"/>
      <c r="AK52" s="48"/>
      <c r="AL52" s="49"/>
      <c r="AM52" s="49"/>
      <c r="AN52" s="49"/>
      <c r="AO52" s="49"/>
      <c r="AP52" s="49"/>
      <c r="AQ52" s="43"/>
      <c r="AR52" s="43"/>
      <c r="AS52" s="43"/>
      <c r="AT52" s="43"/>
      <c r="AU52" s="43"/>
      <c r="AV52" s="43"/>
      <c r="AW52" s="43"/>
      <c r="AX52" s="43"/>
      <c r="AY52" s="43"/>
      <c r="AZ52" s="43"/>
      <c r="BA52" s="43"/>
      <c r="BB52" s="43"/>
      <c r="BC52" s="43"/>
      <c r="BD52" s="43"/>
      <c r="BE52" s="43"/>
      <c r="BF52" s="43"/>
      <c r="BG52" s="43"/>
      <c r="BH52" s="80"/>
      <c r="BU52" s="155"/>
      <c r="CJ52" s="155"/>
    </row>
    <row r="53" spans="1:88">
      <c r="Y53" s="83" t="s">
        <v>106</v>
      </c>
      <c r="BH53" s="614"/>
      <c r="BQ53" s="41"/>
      <c r="BR53" s="87"/>
    </row>
    <row r="54" spans="1:88">
      <c r="Y54" s="351"/>
      <c r="Z54" s="79"/>
      <c r="AA54" s="10">
        <v>1990</v>
      </c>
      <c r="AB54" s="10">
        <f t="shared" ref="AB54:BB54" si="28">AA54+1</f>
        <v>1991</v>
      </c>
      <c r="AC54" s="10">
        <f t="shared" si="28"/>
        <v>1992</v>
      </c>
      <c r="AD54" s="10">
        <f t="shared" si="28"/>
        <v>1993</v>
      </c>
      <c r="AE54" s="10">
        <f t="shared" si="28"/>
        <v>1994</v>
      </c>
      <c r="AF54" s="10">
        <f t="shared" si="28"/>
        <v>1995</v>
      </c>
      <c r="AG54" s="10">
        <f t="shared" si="28"/>
        <v>1996</v>
      </c>
      <c r="AH54" s="10">
        <f t="shared" si="28"/>
        <v>1997</v>
      </c>
      <c r="AI54" s="10">
        <f t="shared" si="28"/>
        <v>1998</v>
      </c>
      <c r="AJ54" s="10">
        <f t="shared" si="28"/>
        <v>1999</v>
      </c>
      <c r="AK54" s="10">
        <f t="shared" si="28"/>
        <v>2000</v>
      </c>
      <c r="AL54" s="10">
        <f t="shared" si="28"/>
        <v>2001</v>
      </c>
      <c r="AM54" s="10">
        <f t="shared" si="28"/>
        <v>2002</v>
      </c>
      <c r="AN54" s="10">
        <f t="shared" si="28"/>
        <v>2003</v>
      </c>
      <c r="AO54" s="10">
        <f t="shared" si="28"/>
        <v>2004</v>
      </c>
      <c r="AP54" s="10">
        <f t="shared" si="28"/>
        <v>2005</v>
      </c>
      <c r="AQ54" s="10">
        <f t="shared" si="28"/>
        <v>2006</v>
      </c>
      <c r="AR54" s="10">
        <f t="shared" si="28"/>
        <v>2007</v>
      </c>
      <c r="AS54" s="10">
        <f t="shared" si="28"/>
        <v>2008</v>
      </c>
      <c r="AT54" s="10">
        <f t="shared" si="28"/>
        <v>2009</v>
      </c>
      <c r="AU54" s="10">
        <f t="shared" si="28"/>
        <v>2010</v>
      </c>
      <c r="AV54" s="10">
        <f t="shared" si="28"/>
        <v>2011</v>
      </c>
      <c r="AW54" s="10">
        <f t="shared" si="28"/>
        <v>2012</v>
      </c>
      <c r="AX54" s="10">
        <f t="shared" si="28"/>
        <v>2013</v>
      </c>
      <c r="AY54" s="10">
        <f t="shared" si="28"/>
        <v>2014</v>
      </c>
      <c r="AZ54" s="10">
        <f t="shared" si="28"/>
        <v>2015</v>
      </c>
      <c r="BA54" s="10">
        <f t="shared" si="28"/>
        <v>2016</v>
      </c>
      <c r="BB54" s="10">
        <f t="shared" si="28"/>
        <v>2017</v>
      </c>
      <c r="BC54" s="10">
        <f>BB54+1</f>
        <v>2018</v>
      </c>
      <c r="BD54" s="10">
        <f>BC54+1</f>
        <v>2019</v>
      </c>
      <c r="BE54" s="10">
        <f>BD54+1</f>
        <v>2020</v>
      </c>
      <c r="BF54" s="10" t="s">
        <v>18</v>
      </c>
      <c r="BG54" s="10" t="s">
        <v>1</v>
      </c>
      <c r="BH54" s="633"/>
      <c r="BQ54" s="41"/>
      <c r="BR54" s="87"/>
    </row>
    <row r="55" spans="1:88">
      <c r="Y55" s="352" t="s">
        <v>105</v>
      </c>
      <c r="Z55" s="3"/>
      <c r="AA55" s="762" t="s">
        <v>58</v>
      </c>
      <c r="AB55" s="283" t="s">
        <v>58</v>
      </c>
      <c r="AC55" s="283" t="s">
        <v>58</v>
      </c>
      <c r="AD55" s="283" t="s">
        <v>58</v>
      </c>
      <c r="AE55" s="283" t="s">
        <v>58</v>
      </c>
      <c r="AF55" s="283" t="s">
        <v>58</v>
      </c>
      <c r="AG55" s="283" t="s">
        <v>58</v>
      </c>
      <c r="AH55" s="283" t="s">
        <v>58</v>
      </c>
      <c r="AI55" s="283" t="s">
        <v>58</v>
      </c>
      <c r="AJ55" s="283" t="s">
        <v>58</v>
      </c>
      <c r="AK55" s="283" t="s">
        <v>58</v>
      </c>
      <c r="AL55" s="283" t="s">
        <v>58</v>
      </c>
      <c r="AM55" s="283" t="s">
        <v>58</v>
      </c>
      <c r="AN55" s="283" t="s">
        <v>58</v>
      </c>
      <c r="AO55" s="283" t="s">
        <v>58</v>
      </c>
      <c r="AP55" s="283" t="s">
        <v>58</v>
      </c>
      <c r="AQ55" s="283" t="s">
        <v>58</v>
      </c>
      <c r="AR55" s="283" t="s">
        <v>58</v>
      </c>
      <c r="AS55" s="283" t="s">
        <v>58</v>
      </c>
      <c r="AT55" s="283" t="s">
        <v>58</v>
      </c>
      <c r="AU55" s="283" t="s">
        <v>58</v>
      </c>
      <c r="AV55" s="283" t="s">
        <v>58</v>
      </c>
      <c r="AW55" s="283" t="s">
        <v>58</v>
      </c>
      <c r="AX55" s="283" t="s">
        <v>58</v>
      </c>
      <c r="AY55" s="283" t="s">
        <v>58</v>
      </c>
      <c r="AZ55" s="283" t="s">
        <v>58</v>
      </c>
      <c r="BA55" s="283" t="s">
        <v>58</v>
      </c>
      <c r="BB55" s="283" t="s">
        <v>58</v>
      </c>
      <c r="BC55" s="283" t="s">
        <v>58</v>
      </c>
      <c r="BD55" s="283" t="s">
        <v>58</v>
      </c>
      <c r="BE55" s="283" t="s">
        <v>58</v>
      </c>
      <c r="BF55" s="283"/>
      <c r="BG55" s="283"/>
      <c r="BH55" s="631"/>
      <c r="BQ55" s="41"/>
      <c r="BR55" s="87"/>
    </row>
    <row r="56" spans="1:88" s="24" customFormat="1" ht="27">
      <c r="A56" s="80"/>
      <c r="B56" s="1"/>
      <c r="C56" s="1"/>
      <c r="D56" s="1"/>
      <c r="E56" s="1"/>
      <c r="F56" s="1"/>
      <c r="G56" s="1"/>
      <c r="H56" s="1"/>
      <c r="I56" s="1"/>
      <c r="J56" s="1"/>
      <c r="K56" s="1"/>
      <c r="L56" s="1"/>
      <c r="M56" s="1"/>
      <c r="N56" s="1"/>
      <c r="O56" s="1"/>
      <c r="P56" s="1"/>
      <c r="Q56" s="1"/>
      <c r="R56" s="1"/>
      <c r="S56" s="1"/>
      <c r="T56" s="1"/>
      <c r="U56" s="1"/>
      <c r="V56" s="1"/>
      <c r="W56" s="1"/>
      <c r="X56" s="1"/>
      <c r="Y56" s="600" t="s">
        <v>253</v>
      </c>
      <c r="Z56" s="27"/>
      <c r="AA56" s="95"/>
      <c r="AB56" s="15">
        <f>AB43/$AA43-1</f>
        <v>-8.4340766030647218E-3</v>
      </c>
      <c r="AC56" s="15">
        <f t="shared" ref="AC56:BB56" si="29">AC43/$AA43-1</f>
        <v>-1.966727741351082E-2</v>
      </c>
      <c r="AD56" s="15">
        <f t="shared" si="29"/>
        <v>-1.8549065028870992E-2</v>
      </c>
      <c r="AE56" s="15">
        <f t="shared" si="29"/>
        <v>-1.711529633901876E-2</v>
      </c>
      <c r="AF56" s="15">
        <f t="shared" si="29"/>
        <v>-3.1130691043357417E-2</v>
      </c>
      <c r="AG56" s="15">
        <f t="shared" si="29"/>
        <v>-2.8336722354127653E-2</v>
      </c>
      <c r="AH56" s="15">
        <f t="shared" si="29"/>
        <v>-3.4700671018486062E-3</v>
      </c>
      <c r="AI56" s="15">
        <f t="shared" si="29"/>
        <v>-4.8089177162898733E-2</v>
      </c>
      <c r="AJ56" s="15">
        <f t="shared" si="29"/>
        <v>-1.0268880145363091E-2</v>
      </c>
      <c r="AK56" s="15">
        <f t="shared" si="29"/>
        <v>-9.8091009787911743E-3</v>
      </c>
      <c r="AL56" s="15">
        <f t="shared" si="29"/>
        <v>-3.3113423336198822E-2</v>
      </c>
      <c r="AM56" s="15">
        <f t="shared" si="29"/>
        <v>-7.1646264806575211E-3</v>
      </c>
      <c r="AN56" s="15">
        <f t="shared" si="29"/>
        <v>6.4833456216244478E-3</v>
      </c>
      <c r="AO56" s="15">
        <f t="shared" si="29"/>
        <v>7.6598299275680848E-3</v>
      </c>
      <c r="AP56" s="15">
        <f t="shared" si="29"/>
        <v>6.441897703536914E-2</v>
      </c>
      <c r="AQ56" s="15">
        <f t="shared" si="29"/>
        <v>4.6184872240535357E-2</v>
      </c>
      <c r="AR56" s="15">
        <f t="shared" si="29"/>
        <v>9.7781179884958824E-2</v>
      </c>
      <c r="AS56" s="15">
        <f t="shared" si="29"/>
        <v>7.5655108852417552E-2</v>
      </c>
      <c r="AT56" s="15">
        <f t="shared" si="29"/>
        <v>4.6696322586216699E-2</v>
      </c>
      <c r="AU56" s="15">
        <f t="shared" si="29"/>
        <v>8.1754748006765743E-2</v>
      </c>
      <c r="AV56" s="15">
        <f t="shared" si="29"/>
        <v>9.2706505342500023E-2</v>
      </c>
      <c r="AW56" s="15">
        <f t="shared" si="29"/>
        <v>0.11250832743442185</v>
      </c>
      <c r="AX56" s="15">
        <f t="shared" si="29"/>
        <v>0.10348531908025671</v>
      </c>
      <c r="AY56" s="15">
        <f t="shared" si="29"/>
        <v>3.5585733650398188E-2</v>
      </c>
      <c r="AZ56" s="15">
        <f t="shared" si="29"/>
        <v>6.9164932162977255E-3</v>
      </c>
      <c r="BA56" s="15">
        <f t="shared" si="29"/>
        <v>5.290840513394679E-2</v>
      </c>
      <c r="BB56" s="15">
        <f t="shared" si="29"/>
        <v>-5.3301416213382691E-3</v>
      </c>
      <c r="BC56" s="15">
        <f t="shared" ref="BC56:BC64" si="30">BC43/$AA43-1</f>
        <v>-2.4985179620326758E-2</v>
      </c>
      <c r="BD56" s="15">
        <f t="shared" ref="BD56:BE56" si="31">BD43/$AA43-1</f>
        <v>-6.8047132798690346E-2</v>
      </c>
      <c r="BE56" s="15">
        <f t="shared" si="31"/>
        <v>-0.14349255753634071</v>
      </c>
      <c r="BF56" s="23"/>
      <c r="BG56" s="23"/>
      <c r="BH56" s="631"/>
      <c r="BI56" s="46"/>
      <c r="BQ56" s="41"/>
      <c r="BR56" s="87"/>
      <c r="BU56" s="43"/>
      <c r="CJ56" s="43"/>
    </row>
    <row r="57" spans="1:88" s="24" customFormat="1">
      <c r="A57" s="80"/>
      <c r="B57" s="1"/>
      <c r="C57" s="1"/>
      <c r="D57" s="1"/>
      <c r="E57" s="1"/>
      <c r="F57" s="1"/>
      <c r="G57" s="1"/>
      <c r="H57" s="1"/>
      <c r="I57" s="1"/>
      <c r="J57" s="1"/>
      <c r="K57" s="1"/>
      <c r="L57" s="1"/>
      <c r="M57" s="1"/>
      <c r="N57" s="1"/>
      <c r="O57" s="1"/>
      <c r="P57" s="1"/>
      <c r="Q57" s="1"/>
      <c r="R57" s="1"/>
      <c r="S57" s="1"/>
      <c r="T57" s="1"/>
      <c r="U57" s="1"/>
      <c r="V57" s="1"/>
      <c r="W57" s="1"/>
      <c r="X57" s="1"/>
      <c r="Y57" s="291" t="s">
        <v>84</v>
      </c>
      <c r="Z57" s="27"/>
      <c r="AA57" s="744"/>
      <c r="AB57" s="15">
        <f>AB44/$AA44-1</f>
        <v>-1.4272659027502077E-2</v>
      </c>
      <c r="AC57" s="15">
        <f t="shared" ref="AC57:BA57" si="32">AC44/$AA44-1</f>
        <v>-3.0138531087366305E-2</v>
      </c>
      <c r="AD57" s="15">
        <f t="shared" si="32"/>
        <v>-5.5484469537666725E-2</v>
      </c>
      <c r="AE57" s="15">
        <f t="shared" si="32"/>
        <v>-2.1960349354659403E-2</v>
      </c>
      <c r="AF57" s="15">
        <f t="shared" si="32"/>
        <v>-2.8250952066635304E-2</v>
      </c>
      <c r="AG57" s="15">
        <f t="shared" si="32"/>
        <v>-1.932971308865028E-2</v>
      </c>
      <c r="AH57" s="15">
        <f t="shared" si="32"/>
        <v>-3.7340790770097776E-2</v>
      </c>
      <c r="AI57" s="15">
        <f t="shared" si="32"/>
        <v>-9.7823668053528268E-2</v>
      </c>
      <c r="AJ57" s="15">
        <f t="shared" si="32"/>
        <v>-7.7456161089645592E-2</v>
      </c>
      <c r="AK57" s="15">
        <f t="shared" si="32"/>
        <v>-5.2216392530463618E-2</v>
      </c>
      <c r="AL57" s="15">
        <f t="shared" si="32"/>
        <v>-7.5685289332737216E-2</v>
      </c>
      <c r="AM57" s="15">
        <f t="shared" si="32"/>
        <v>-6.0276051689759691E-2</v>
      </c>
      <c r="AN57" s="15">
        <f t="shared" si="32"/>
        <v>-5.7154137847354014E-2</v>
      </c>
      <c r="AO57" s="15">
        <f t="shared" si="32"/>
        <v>-6.4479702409056983E-2</v>
      </c>
      <c r="AP57" s="15">
        <f t="shared" si="32"/>
        <v>-7.1908030212704421E-2</v>
      </c>
      <c r="AQ57" s="15">
        <f t="shared" si="32"/>
        <v>-8.4159562653712938E-2</v>
      </c>
      <c r="AR57" s="15">
        <f t="shared" si="32"/>
        <v>-6.1498618983972353E-2</v>
      </c>
      <c r="AS57" s="15">
        <f t="shared" si="32"/>
        <v>-0.14900743167504016</v>
      </c>
      <c r="AT57" s="15">
        <f t="shared" si="32"/>
        <v>-0.1990306192427459</v>
      </c>
      <c r="AU57" s="15">
        <f t="shared" si="32"/>
        <v>-0.14489316415075892</v>
      </c>
      <c r="AV57" s="15">
        <f t="shared" si="32"/>
        <v>-0.11581435497036263</v>
      </c>
      <c r="AW57" s="15">
        <f t="shared" si="32"/>
        <v>-9.2978380874182198E-2</v>
      </c>
      <c r="AX57" s="15">
        <f t="shared" si="32"/>
        <v>-8.0165238858402765E-2</v>
      </c>
      <c r="AY57" s="15">
        <f t="shared" si="32"/>
        <v>-0.11378616940255426</v>
      </c>
      <c r="AZ57" s="15">
        <f t="shared" si="32"/>
        <v>-0.14695941660345779</v>
      </c>
      <c r="BA57" s="15">
        <f t="shared" si="32"/>
        <v>-0.17143229678737082</v>
      </c>
      <c r="BB57" s="15">
        <f t="shared" ref="BB57" si="33">BB44/$AA44-1</f>
        <v>-0.18377539144081501</v>
      </c>
      <c r="BC57" s="15">
        <f t="shared" si="30"/>
        <v>-0.20628922883985434</v>
      </c>
      <c r="BD57" s="15">
        <f t="shared" ref="BD57:BE57" si="34">BD44/$AA44-1</f>
        <v>-0.2349258033484577</v>
      </c>
      <c r="BE57" s="15">
        <f t="shared" si="34"/>
        <v>-0.2985099208994606</v>
      </c>
      <c r="BF57" s="23"/>
      <c r="BG57" s="23"/>
      <c r="BH57" s="631"/>
      <c r="BI57" s="46"/>
      <c r="BQ57" s="41"/>
      <c r="BR57" s="87"/>
      <c r="BU57" s="43"/>
      <c r="CJ57" s="43"/>
    </row>
    <row r="58" spans="1:88" s="24" customFormat="1">
      <c r="A58" s="80"/>
      <c r="B58" s="1"/>
      <c r="C58" s="1"/>
      <c r="D58" s="1"/>
      <c r="E58" s="1"/>
      <c r="F58" s="1"/>
      <c r="G58" s="1"/>
      <c r="H58" s="1"/>
      <c r="I58" s="1"/>
      <c r="J58" s="1"/>
      <c r="K58" s="1"/>
      <c r="L58" s="1"/>
      <c r="M58" s="1"/>
      <c r="N58" s="1"/>
      <c r="O58" s="1"/>
      <c r="P58" s="1"/>
      <c r="Q58" s="1"/>
      <c r="R58" s="1"/>
      <c r="S58" s="1"/>
      <c r="T58" s="1"/>
      <c r="U58" s="1"/>
      <c r="V58" s="1"/>
      <c r="W58" s="1"/>
      <c r="X58" s="1"/>
      <c r="Y58" s="291" t="s">
        <v>85</v>
      </c>
      <c r="Z58" s="27"/>
      <c r="AA58" s="744"/>
      <c r="AB58" s="15">
        <f>AB45/$AA45-1</f>
        <v>5.7563428202737965E-2</v>
      </c>
      <c r="AC58" s="15">
        <f t="shared" ref="AC58:BA58" si="35">AC45/$AA45-1</f>
        <v>8.935827824821474E-2</v>
      </c>
      <c r="AD58" s="15">
        <f t="shared" si="35"/>
        <v>0.10570423900245096</v>
      </c>
      <c r="AE58" s="15">
        <f t="shared" si="35"/>
        <v>0.15221325235813832</v>
      </c>
      <c r="AF58" s="15">
        <f t="shared" si="35"/>
        <v>0.19570674516649178</v>
      </c>
      <c r="AG58" s="15">
        <f t="shared" si="35"/>
        <v>0.22739587809386741</v>
      </c>
      <c r="AH58" s="15">
        <f t="shared" si="35"/>
        <v>0.23451553335616859</v>
      </c>
      <c r="AI58" s="15">
        <f t="shared" si="35"/>
        <v>0.22368625398885955</v>
      </c>
      <c r="AJ58" s="15">
        <f t="shared" si="35"/>
        <v>0.24457979681406772</v>
      </c>
      <c r="AK58" s="15">
        <f t="shared" si="35"/>
        <v>0.24146075807166101</v>
      </c>
      <c r="AL58" s="15">
        <f t="shared" si="35"/>
        <v>0.26102798811125005</v>
      </c>
      <c r="AM58" s="15">
        <f t="shared" si="35"/>
        <v>0.24555636142407655</v>
      </c>
      <c r="AN58" s="15">
        <f t="shared" si="35"/>
        <v>0.22808293685098735</v>
      </c>
      <c r="AO58" s="15">
        <f t="shared" si="35"/>
        <v>0.19866024779694702</v>
      </c>
      <c r="AP58" s="15">
        <f t="shared" si="35"/>
        <v>0.17282128812851094</v>
      </c>
      <c r="AQ58" s="15">
        <f t="shared" si="35"/>
        <v>0.15854290808639226</v>
      </c>
      <c r="AR58" s="15">
        <f t="shared" si="35"/>
        <v>0.14859862158772974</v>
      </c>
      <c r="AS58" s="15">
        <f t="shared" si="35"/>
        <v>0.11143912137213596</v>
      </c>
      <c r="AT58" s="15">
        <f t="shared" si="35"/>
        <v>9.3962920093744851E-2</v>
      </c>
      <c r="AU58" s="15">
        <f t="shared" si="35"/>
        <v>9.7634305123207143E-2</v>
      </c>
      <c r="AV58" s="15">
        <f t="shared" si="35"/>
        <v>8.0356338692010754E-2</v>
      </c>
      <c r="AW58" s="15">
        <f t="shared" si="35"/>
        <v>8.8964008373190406E-2</v>
      </c>
      <c r="AX58" s="15">
        <f t="shared" si="35"/>
        <v>7.587929541919447E-2</v>
      </c>
      <c r="AY58" s="15">
        <f t="shared" si="35"/>
        <v>5.0198876456297281E-2</v>
      </c>
      <c r="AZ58" s="15">
        <f t="shared" si="35"/>
        <v>4.3028685123081445E-2</v>
      </c>
      <c r="BA58" s="15">
        <f t="shared" si="35"/>
        <v>3.303985143322441E-2</v>
      </c>
      <c r="BB58" s="15">
        <f t="shared" ref="BB58" si="36">BB45/$AA45-1</f>
        <v>2.3014005665726422E-2</v>
      </c>
      <c r="BC58" s="15">
        <f t="shared" si="30"/>
        <v>9.6034958907409429E-3</v>
      </c>
      <c r="BD58" s="15">
        <f t="shared" ref="BD58:BE58" si="37">BD45/$AA45-1</f>
        <v>-1.2529472564462685E-2</v>
      </c>
      <c r="BE58" s="15">
        <f t="shared" si="37"/>
        <v>-0.11307941758942375</v>
      </c>
      <c r="BF58" s="23"/>
      <c r="BG58" s="23"/>
      <c r="BH58" s="631"/>
      <c r="BI58" s="46"/>
      <c r="BQ58" s="41"/>
      <c r="BR58" s="87"/>
      <c r="BU58" s="43"/>
      <c r="CJ58" s="43"/>
    </row>
    <row r="59" spans="1:88" s="24" customFormat="1">
      <c r="A59" s="80"/>
      <c r="B59" s="1"/>
      <c r="C59" s="1"/>
      <c r="D59" s="1"/>
      <c r="E59" s="1"/>
      <c r="F59" s="1"/>
      <c r="G59" s="1"/>
      <c r="H59" s="1"/>
      <c r="I59" s="1"/>
      <c r="J59" s="1"/>
      <c r="K59" s="1"/>
      <c r="L59" s="1"/>
      <c r="M59" s="1"/>
      <c r="N59" s="1"/>
      <c r="O59" s="1"/>
      <c r="P59" s="1"/>
      <c r="Q59" s="1"/>
      <c r="R59" s="1"/>
      <c r="S59" s="1"/>
      <c r="T59" s="1"/>
      <c r="U59" s="1"/>
      <c r="V59" s="1"/>
      <c r="W59" s="1"/>
      <c r="X59" s="1"/>
      <c r="Y59" s="291" t="s">
        <v>86</v>
      </c>
      <c r="Z59" s="27"/>
      <c r="AA59" s="744"/>
      <c r="AB59" s="15">
        <f t="shared" ref="AB59:BA59" si="38">AB46/$AA46-1</f>
        <v>2.6250472243084966E-2</v>
      </c>
      <c r="AC59" s="15">
        <f t="shared" si="38"/>
        <v>6.1870950818681214E-2</v>
      </c>
      <c r="AD59" s="15">
        <f t="shared" si="38"/>
        <v>9.1356244263606001E-2</v>
      </c>
      <c r="AE59" s="15">
        <f t="shared" si="38"/>
        <v>0.19850955863534669</v>
      </c>
      <c r="AF59" s="15">
        <f t="shared" si="38"/>
        <v>0.23768409588090478</v>
      </c>
      <c r="AG59" s="15">
        <f t="shared" si="38"/>
        <v>0.22805496249431334</v>
      </c>
      <c r="AH59" s="15">
        <f t="shared" si="38"/>
        <v>0.26895222878526104</v>
      </c>
      <c r="AI59" s="15">
        <f t="shared" si="38"/>
        <v>0.32413364580595361</v>
      </c>
      <c r="AJ59" s="15">
        <f t="shared" si="38"/>
        <v>0.40167271381832204</v>
      </c>
      <c r="AK59" s="15">
        <f t="shared" si="38"/>
        <v>0.45039608270353493</v>
      </c>
      <c r="AL59" s="15">
        <f t="shared" si="38"/>
        <v>0.45510327301591214</v>
      </c>
      <c r="AM59" s="15">
        <f t="shared" si="38"/>
        <v>0.52686768982583398</v>
      </c>
      <c r="AN59" s="15">
        <f t="shared" si="38"/>
        <v>0.57579915958372774</v>
      </c>
      <c r="AO59" s="15">
        <f t="shared" si="38"/>
        <v>0.63188633996894872</v>
      </c>
      <c r="AP59" s="15">
        <f t="shared" si="38"/>
        <v>0.68432381362853545</v>
      </c>
      <c r="AQ59" s="15">
        <f t="shared" si="38"/>
        <v>0.65992074058781403</v>
      </c>
      <c r="AR59" s="15">
        <f t="shared" si="38"/>
        <v>0.73443650147612027</v>
      </c>
      <c r="AS59" s="15">
        <f t="shared" si="38"/>
        <v>0.68143059351679902</v>
      </c>
      <c r="AT59" s="15">
        <f t="shared" si="38"/>
        <v>0.50102794691946162</v>
      </c>
      <c r="AU59" s="15">
        <f t="shared" si="38"/>
        <v>0.53188991205682679</v>
      </c>
      <c r="AV59" s="15">
        <f t="shared" si="38"/>
        <v>0.70786592785059299</v>
      </c>
      <c r="AW59" s="15">
        <f t="shared" si="38"/>
        <v>0.74578273346476598</v>
      </c>
      <c r="AX59" s="15">
        <f t="shared" si="38"/>
        <v>0.81790708900908848</v>
      </c>
      <c r="AY59" s="15">
        <f t="shared" si="38"/>
        <v>0.7567310941865848</v>
      </c>
      <c r="AZ59" s="15">
        <f t="shared" si="38"/>
        <v>0.67262622512217485</v>
      </c>
      <c r="BA59" s="15">
        <f t="shared" si="38"/>
        <v>0.6208414392019781</v>
      </c>
      <c r="BB59" s="15">
        <f t="shared" ref="BB59" si="39">BB46/$AA46-1</f>
        <v>0.59451504965811042</v>
      </c>
      <c r="BC59" s="15">
        <f t="shared" si="30"/>
        <v>0.53067620105291891</v>
      </c>
      <c r="BD59" s="15">
        <f t="shared" ref="BD59:BE59" si="40">BD46/$AA46-1</f>
        <v>0.47107112495234893</v>
      </c>
      <c r="BE59" s="15">
        <f t="shared" si="40"/>
        <v>0.41018723325242257</v>
      </c>
      <c r="BF59" s="23"/>
      <c r="BG59" s="23"/>
      <c r="BH59" s="631"/>
      <c r="BI59" s="46"/>
      <c r="BQ59" s="41"/>
      <c r="BR59" s="87"/>
      <c r="BU59" s="43"/>
      <c r="CJ59" s="43"/>
    </row>
    <row r="60" spans="1:88" s="24" customFormat="1">
      <c r="A60" s="80"/>
      <c r="B60" s="1"/>
      <c r="C60" s="1"/>
      <c r="D60" s="1"/>
      <c r="E60" s="1"/>
      <c r="F60" s="1"/>
      <c r="G60" s="1"/>
      <c r="H60" s="1"/>
      <c r="I60" s="1"/>
      <c r="J60" s="1"/>
      <c r="K60" s="1"/>
      <c r="L60" s="1"/>
      <c r="M60" s="1"/>
      <c r="N60" s="1"/>
      <c r="O60" s="1"/>
      <c r="P60" s="1"/>
      <c r="Q60" s="1"/>
      <c r="R60" s="1"/>
      <c r="S60" s="1"/>
      <c r="T60" s="1"/>
      <c r="U60" s="1"/>
      <c r="V60" s="1"/>
      <c r="W60" s="1"/>
      <c r="X60" s="1"/>
      <c r="Y60" s="291" t="s">
        <v>87</v>
      </c>
      <c r="Z60" s="27"/>
      <c r="AA60" s="744"/>
      <c r="AB60" s="15">
        <f t="shared" ref="AB60:BA61" si="41">AB47/$AA47-1</f>
        <v>2.6063740768827781E-2</v>
      </c>
      <c r="AC60" s="15">
        <f t="shared" si="41"/>
        <v>7.349606993650748E-2</v>
      </c>
      <c r="AD60" s="15">
        <f t="shared" si="41"/>
        <v>7.7927543561235435E-2</v>
      </c>
      <c r="AE60" s="15">
        <f t="shared" si="41"/>
        <v>0.1534847379657458</v>
      </c>
      <c r="AF60" s="15">
        <f t="shared" si="41"/>
        <v>0.16779155300808291</v>
      </c>
      <c r="AG60" s="15">
        <f t="shared" si="41"/>
        <v>0.17433613149708393</v>
      </c>
      <c r="AH60" s="15">
        <f t="shared" si="41"/>
        <v>0.12998849815430957</v>
      </c>
      <c r="AI60" s="15">
        <f t="shared" si="41"/>
        <v>0.1208881532638042</v>
      </c>
      <c r="AJ60" s="15">
        <f t="shared" si="41"/>
        <v>0.18308285368598898</v>
      </c>
      <c r="AK60" s="15">
        <f t="shared" si="41"/>
        <v>0.2102616469931502</v>
      </c>
      <c r="AL60" s="15">
        <f t="shared" si="41"/>
        <v>0.18461309054805497</v>
      </c>
      <c r="AM60" s="15">
        <f t="shared" si="41"/>
        <v>0.26925588794297783</v>
      </c>
      <c r="AN60" s="15">
        <f t="shared" si="41"/>
        <v>0.28842981514251975</v>
      </c>
      <c r="AO60" s="15">
        <f t="shared" si="41"/>
        <v>0.27533667010332508</v>
      </c>
      <c r="AP60" s="15">
        <f t="shared" si="41"/>
        <v>0.32466928988294841</v>
      </c>
      <c r="AQ60" s="15">
        <f t="shared" si="41"/>
        <v>0.25799446642134938</v>
      </c>
      <c r="AR60" s="15">
        <f t="shared" si="41"/>
        <v>0.34151379752657096</v>
      </c>
      <c r="AS60" s="15">
        <f t="shared" si="41"/>
        <v>0.30366977325894884</v>
      </c>
      <c r="AT60" s="15">
        <f t="shared" si="41"/>
        <v>0.25529835978840931</v>
      </c>
      <c r="AU60" s="15">
        <f t="shared" si="41"/>
        <v>0.3859796981633139</v>
      </c>
      <c r="AV60" s="15">
        <f t="shared" si="41"/>
        <v>0.5017577091512242</v>
      </c>
      <c r="AW60" s="15">
        <f t="shared" si="41"/>
        <v>0.64266925402067732</v>
      </c>
      <c r="AX60" s="15">
        <f t="shared" si="41"/>
        <v>0.61258229032841327</v>
      </c>
      <c r="AY60" s="15">
        <f t="shared" si="41"/>
        <v>0.50216636640038792</v>
      </c>
      <c r="AZ60" s="15">
        <f t="shared" si="41"/>
        <v>0.45048605312904599</v>
      </c>
      <c r="BA60" s="15">
        <f t="shared" si="41"/>
        <v>0.43635946858964969</v>
      </c>
      <c r="BB60" s="15">
        <f t="shared" ref="BB60" si="42">BB47/$AA47-1</f>
        <v>0.45039870036756735</v>
      </c>
      <c r="BC60" s="15">
        <f t="shared" si="30"/>
        <v>0.29064399905918892</v>
      </c>
      <c r="BD60" s="15">
        <f t="shared" ref="BD60:BE60" si="43">BD47/$AA47-1</f>
        <v>0.23940326535449641</v>
      </c>
      <c r="BE60" s="15">
        <f t="shared" si="43"/>
        <v>0.30059562950595264</v>
      </c>
      <c r="BF60" s="23"/>
      <c r="BG60" s="23"/>
      <c r="BH60" s="631"/>
      <c r="BI60" s="46"/>
      <c r="BQ60" s="41"/>
      <c r="BR60" s="87"/>
      <c r="BU60" s="43"/>
      <c r="CJ60" s="43"/>
    </row>
    <row r="61" spans="1:88" s="24" customFormat="1">
      <c r="A61" s="80"/>
      <c r="B61" s="1"/>
      <c r="C61" s="1"/>
      <c r="D61" s="1"/>
      <c r="E61" s="1"/>
      <c r="F61" s="1"/>
      <c r="G61" s="1"/>
      <c r="H61" s="1"/>
      <c r="I61" s="1"/>
      <c r="J61" s="1"/>
      <c r="K61" s="1"/>
      <c r="L61" s="1"/>
      <c r="M61" s="1"/>
      <c r="N61" s="1"/>
      <c r="O61" s="1"/>
      <c r="P61" s="1"/>
      <c r="Q61" s="1"/>
      <c r="R61" s="1"/>
      <c r="S61" s="1"/>
      <c r="T61" s="1"/>
      <c r="U61" s="1"/>
      <c r="V61" s="1"/>
      <c r="W61" s="1"/>
      <c r="X61" s="1"/>
      <c r="Y61" s="602" t="s">
        <v>252</v>
      </c>
      <c r="Z61" s="27"/>
      <c r="AA61" s="744"/>
      <c r="AB61" s="15">
        <f t="shared" ref="AB61:BA62" si="44">AB48/$AA48-1</f>
        <v>1.8778049328897373E-2</v>
      </c>
      <c r="AC61" s="15">
        <f t="shared" si="44"/>
        <v>1.7377936838175456E-2</v>
      </c>
      <c r="AD61" s="15">
        <f t="shared" si="41"/>
        <v>-2.6399839342439169E-3</v>
      </c>
      <c r="AE61" s="15">
        <f t="shared" si="44"/>
        <v>2.2884109259792895E-2</v>
      </c>
      <c r="AF61" s="15">
        <f t="shared" si="44"/>
        <v>2.8007278439498462E-2</v>
      </c>
      <c r="AG61" s="15">
        <f t="shared" si="44"/>
        <v>3.690704873795414E-2</v>
      </c>
      <c r="AH61" s="15">
        <f t="shared" si="41"/>
        <v>-2.6214548429520645E-3</v>
      </c>
      <c r="AI61" s="15">
        <f t="shared" si="44"/>
        <v>-9.516754645224379E-2</v>
      </c>
      <c r="AJ61" s="15">
        <f t="shared" si="44"/>
        <v>-9.0301244829454563E-2</v>
      </c>
      <c r="AK61" s="15">
        <f t="shared" si="44"/>
        <v>-8.2384097944213863E-2</v>
      </c>
      <c r="AL61" s="15">
        <f t="shared" si="44"/>
        <v>-0.10262207886824315</v>
      </c>
      <c r="AM61" s="15">
        <f t="shared" si="44"/>
        <v>-0.14258406161485715</v>
      </c>
      <c r="AN61" s="15">
        <f t="shared" si="44"/>
        <v>-0.15527892463697723</v>
      </c>
      <c r="AO61" s="15">
        <f t="shared" si="44"/>
        <v>-0.15576828082189376</v>
      </c>
      <c r="AP61" s="15">
        <f t="shared" si="44"/>
        <v>-0.13933970621343972</v>
      </c>
      <c r="AQ61" s="15">
        <f t="shared" si="44"/>
        <v>-0.13431946116829019</v>
      </c>
      <c r="AR61" s="15">
        <f t="shared" si="44"/>
        <v>-0.14661189161322308</v>
      </c>
      <c r="AS61" s="15">
        <f t="shared" si="44"/>
        <v>-0.21319511519140089</v>
      </c>
      <c r="AT61" s="15">
        <f t="shared" si="44"/>
        <v>-0.29813370904114078</v>
      </c>
      <c r="AU61" s="15">
        <f t="shared" si="44"/>
        <v>-0.28215010200101975</v>
      </c>
      <c r="AV61" s="15">
        <f t="shared" si="44"/>
        <v>-0.28457200621123857</v>
      </c>
      <c r="AW61" s="15">
        <f t="shared" si="44"/>
        <v>-0.28382464875187297</v>
      </c>
      <c r="AX61" s="15">
        <f t="shared" si="44"/>
        <v>-0.2569595650470976</v>
      </c>
      <c r="AY61" s="15">
        <f t="shared" si="44"/>
        <v>-0.26617742293123414</v>
      </c>
      <c r="AZ61" s="15">
        <f t="shared" si="44"/>
        <v>-0.28722290688296215</v>
      </c>
      <c r="BA61" s="15">
        <f t="shared" si="44"/>
        <v>-0.29352140824656758</v>
      </c>
      <c r="BB61" s="15">
        <f t="shared" ref="BB61" si="45">BB48/$AA48-1</f>
        <v>-0.28372716286665145</v>
      </c>
      <c r="BC61" s="15">
        <f t="shared" si="30"/>
        <v>-0.29445183960547905</v>
      </c>
      <c r="BD61" s="15">
        <f t="shared" ref="BD61:BE61" si="46">BD48/$AA48-1</f>
        <v>-0.31469040278329252</v>
      </c>
      <c r="BE61" s="15">
        <f t="shared" si="46"/>
        <v>-0.34911500645171678</v>
      </c>
      <c r="BF61" s="23"/>
      <c r="BG61" s="23"/>
      <c r="BH61" s="631"/>
      <c r="BI61" s="46"/>
      <c r="BQ61" s="43"/>
      <c r="BR61" s="87"/>
      <c r="BU61" s="43"/>
      <c r="CJ61" s="43"/>
    </row>
    <row r="62" spans="1:88" s="24" customFormat="1">
      <c r="A62" s="80"/>
      <c r="B62" s="1"/>
      <c r="C62" s="1"/>
      <c r="D62" s="1"/>
      <c r="E62" s="1"/>
      <c r="F62" s="1"/>
      <c r="G62" s="1"/>
      <c r="H62" s="1"/>
      <c r="I62" s="1"/>
      <c r="J62" s="1"/>
      <c r="K62" s="1"/>
      <c r="L62" s="1"/>
      <c r="M62" s="1"/>
      <c r="N62" s="1"/>
      <c r="O62" s="1"/>
      <c r="P62" s="1"/>
      <c r="Q62" s="1"/>
      <c r="R62" s="1"/>
      <c r="S62" s="1"/>
      <c r="T62" s="1"/>
      <c r="U62" s="1"/>
      <c r="V62" s="1"/>
      <c r="W62" s="1"/>
      <c r="X62" s="1"/>
      <c r="Y62" s="291" t="s">
        <v>88</v>
      </c>
      <c r="Z62" s="27"/>
      <c r="AA62" s="744"/>
      <c r="AB62" s="15">
        <f t="shared" si="44"/>
        <v>8.4036220363683523E-3</v>
      </c>
      <c r="AC62" s="15">
        <f t="shared" ref="AC62:BA62" si="47">AC49/$AA49-1</f>
        <v>8.6043546699615447E-2</v>
      </c>
      <c r="AD62" s="15">
        <f t="shared" si="47"/>
        <v>4.618182145352856E-2</v>
      </c>
      <c r="AE62" s="15">
        <f t="shared" si="47"/>
        <v>0.19824435271230789</v>
      </c>
      <c r="AF62" s="15">
        <f t="shared" si="47"/>
        <v>0.22053887884218426</v>
      </c>
      <c r="AG62" s="15">
        <f t="shared" si="47"/>
        <v>0.24093285737821013</v>
      </c>
      <c r="AH62" s="15">
        <f t="shared" si="47"/>
        <v>0.30695035581179897</v>
      </c>
      <c r="AI62" s="15">
        <f t="shared" si="47"/>
        <v>0.31333550718527348</v>
      </c>
      <c r="AJ62" s="15">
        <f t="shared" si="47"/>
        <v>0.31059614086665488</v>
      </c>
      <c r="AK62" s="15">
        <f t="shared" si="47"/>
        <v>0.37087389429380124</v>
      </c>
      <c r="AL62" s="15">
        <f t="shared" si="47"/>
        <v>0.35775680821287836</v>
      </c>
      <c r="AM62" s="15">
        <f t="shared" si="47"/>
        <v>0.37286432534503944</v>
      </c>
      <c r="AN62" s="15">
        <f t="shared" si="47"/>
        <v>0.41124047956126031</v>
      </c>
      <c r="AO62" s="15">
        <f t="shared" si="47"/>
        <v>0.38379491841403168</v>
      </c>
      <c r="AP62" s="15">
        <f t="shared" si="47"/>
        <v>0.35448831810357273</v>
      </c>
      <c r="AQ62" s="15">
        <f t="shared" si="47"/>
        <v>0.28945970668624699</v>
      </c>
      <c r="AR62" s="15">
        <f t="shared" si="47"/>
        <v>0.31688352708546375</v>
      </c>
      <c r="AS62" s="15">
        <f t="shared" si="47"/>
        <v>0.36607267941111465</v>
      </c>
      <c r="AT62" s="15">
        <f t="shared" si="47"/>
        <v>0.2177560727104757</v>
      </c>
      <c r="AU62" s="15">
        <f t="shared" si="47"/>
        <v>0.24713594027351515</v>
      </c>
      <c r="AV62" s="15">
        <f t="shared" si="47"/>
        <v>0.21676822878135038</v>
      </c>
      <c r="AW62" s="15">
        <f t="shared" si="47"/>
        <v>0.28761265922008894</v>
      </c>
      <c r="AX62" s="15">
        <f t="shared" si="47"/>
        <v>0.26604017023458093</v>
      </c>
      <c r="AY62" s="15">
        <f t="shared" si="47"/>
        <v>0.23536306851818556</v>
      </c>
      <c r="AZ62" s="15">
        <f t="shared" si="47"/>
        <v>0.25239154776923867</v>
      </c>
      <c r="BA62" s="15">
        <f t="shared" si="47"/>
        <v>0.26111008156787596</v>
      </c>
      <c r="BB62" s="15">
        <f t="shared" ref="BB62" si="48">BB49/$AA49-1</f>
        <v>0.27308726912955117</v>
      </c>
      <c r="BC62" s="15">
        <f t="shared" si="30"/>
        <v>0.30349802213250121</v>
      </c>
      <c r="BD62" s="15">
        <f t="shared" ref="BD62:BE62" si="49">BD49/$AA49-1</f>
        <v>0.30570196642769698</v>
      </c>
      <c r="BE62" s="15">
        <f t="shared" si="49"/>
        <v>0.31024076035857062</v>
      </c>
      <c r="BF62" s="23"/>
      <c r="BG62" s="23"/>
      <c r="BH62" s="631"/>
      <c r="BI62" s="46"/>
      <c r="BU62" s="43"/>
      <c r="CJ62" s="43"/>
    </row>
    <row r="63" spans="1:88" s="24" customFormat="1" ht="19.5" thickBot="1">
      <c r="A63" s="80"/>
      <c r="B63" s="1"/>
      <c r="C63" s="1"/>
      <c r="D63" s="1"/>
      <c r="E63" s="1"/>
      <c r="F63" s="1"/>
      <c r="G63" s="1"/>
      <c r="H63" s="1"/>
      <c r="I63" s="1"/>
      <c r="J63" s="1"/>
      <c r="K63" s="1"/>
      <c r="L63" s="1"/>
      <c r="M63" s="1"/>
      <c r="N63" s="1"/>
      <c r="O63" s="1"/>
      <c r="P63" s="1"/>
      <c r="Q63" s="1"/>
      <c r="R63" s="1"/>
      <c r="S63" s="1"/>
      <c r="T63" s="1"/>
      <c r="U63" s="1"/>
      <c r="V63" s="80"/>
      <c r="W63" s="80"/>
      <c r="X63" s="80"/>
      <c r="Y63" s="755" t="s">
        <v>351</v>
      </c>
      <c r="Z63" s="28"/>
      <c r="AA63" s="761"/>
      <c r="AB63" s="16">
        <f t="shared" ref="AB63:BA63" si="50">AB50/$AA50-1</f>
        <v>-3.0443121409470586E-2</v>
      </c>
      <c r="AC63" s="16">
        <f t="shared" si="50"/>
        <v>-6.8733145959050002E-2</v>
      </c>
      <c r="AD63" s="16">
        <f t="shared" si="50"/>
        <v>-9.994392067029978E-2</v>
      </c>
      <c r="AE63" s="16">
        <f t="shared" si="50"/>
        <v>-0.13101571369133447</v>
      </c>
      <c r="AF63" s="16">
        <f t="shared" si="50"/>
        <v>-0.10202917847141924</v>
      </c>
      <c r="AG63" s="16">
        <f t="shared" si="50"/>
        <v>-8.3817536764797418E-2</v>
      </c>
      <c r="AH63" s="16">
        <f t="shared" si="50"/>
        <v>-8.9788679442769248E-2</v>
      </c>
      <c r="AI63" s="16">
        <f t="shared" si="50"/>
        <v>-0.1564198201369692</v>
      </c>
      <c r="AJ63" s="16">
        <f t="shared" si="50"/>
        <v>-0.15211377269622761</v>
      </c>
      <c r="AK63" s="16">
        <f t="shared" si="50"/>
        <v>-0.14203490869152791</v>
      </c>
      <c r="AL63" s="16">
        <f t="shared" si="50"/>
        <v>-0.21330649508704191</v>
      </c>
      <c r="AM63" s="16">
        <f t="shared" si="50"/>
        <v>-0.25291529089941767</v>
      </c>
      <c r="AN63" s="16">
        <f t="shared" si="50"/>
        <v>-0.27977542044236781</v>
      </c>
      <c r="AO63" s="16">
        <f t="shared" si="50"/>
        <v>-0.30396854337550117</v>
      </c>
      <c r="AP63" s="16">
        <f t="shared" si="50"/>
        <v>-0.31243279190710294</v>
      </c>
      <c r="AQ63" s="16">
        <f t="shared" si="50"/>
        <v>-0.32219544434630387</v>
      </c>
      <c r="AR63" s="16">
        <f t="shared" si="50"/>
        <v>-0.32142596077559615</v>
      </c>
      <c r="AS63" s="16">
        <f t="shared" si="50"/>
        <v>-0.38476479303350197</v>
      </c>
      <c r="AT63" s="16">
        <f t="shared" si="50"/>
        <v>-0.43682996398172746</v>
      </c>
      <c r="AU63" s="16">
        <f t="shared" si="50"/>
        <v>-0.45308921311794625</v>
      </c>
      <c r="AV63" s="16">
        <f t="shared" si="50"/>
        <v>-0.47058493977114735</v>
      </c>
      <c r="AW63" s="16">
        <f t="shared" si="50"/>
        <v>-0.46868916801629978</v>
      </c>
      <c r="AX63" s="16">
        <f t="shared" si="50"/>
        <v>-0.46691243776820379</v>
      </c>
      <c r="AY63" s="16">
        <f t="shared" si="50"/>
        <v>-0.48229243712003167</v>
      </c>
      <c r="AZ63" s="16">
        <f t="shared" si="50"/>
        <v>-0.5044002315504923</v>
      </c>
      <c r="BA63" s="16">
        <f t="shared" si="50"/>
        <v>-0.5151589278500015</v>
      </c>
      <c r="BB63" s="16">
        <f t="shared" ref="BB63" si="51">BB50/$AA50-1</f>
        <v>-0.53162944246386168</v>
      </c>
      <c r="BC63" s="16">
        <f t="shared" si="30"/>
        <v>-0.53560118860467487</v>
      </c>
      <c r="BD63" s="16">
        <f t="shared" ref="BD63:BE63" si="52">BD50/$AA50-1</f>
        <v>-0.5491195562036264</v>
      </c>
      <c r="BE63" s="16">
        <f t="shared" si="52"/>
        <v>-0.56218763372042646</v>
      </c>
      <c r="BF63" s="25"/>
      <c r="BG63" s="25"/>
      <c r="BH63" s="631"/>
      <c r="BI63" s="46"/>
      <c r="BU63" s="43"/>
      <c r="CJ63" s="43"/>
    </row>
    <row r="64" spans="1:88" s="24" customFormat="1" ht="15" thickTop="1">
      <c r="A64" s="80"/>
      <c r="B64" s="1"/>
      <c r="C64" s="1"/>
      <c r="D64" s="1"/>
      <c r="E64" s="1"/>
      <c r="F64" s="1"/>
      <c r="G64" s="1"/>
      <c r="H64" s="1"/>
      <c r="I64" s="1"/>
      <c r="J64" s="1"/>
      <c r="K64" s="1"/>
      <c r="L64" s="1"/>
      <c r="M64" s="1"/>
      <c r="N64" s="1"/>
      <c r="O64" s="1"/>
      <c r="P64" s="1"/>
      <c r="Q64" s="1"/>
      <c r="R64" s="1"/>
      <c r="S64" s="1"/>
      <c r="T64" s="1"/>
      <c r="U64" s="1"/>
      <c r="V64" s="1"/>
      <c r="W64" s="1"/>
      <c r="X64" s="1"/>
      <c r="Y64" s="293" t="s">
        <v>38</v>
      </c>
      <c r="Z64" s="29"/>
      <c r="AA64" s="745"/>
      <c r="AB64" s="17">
        <f t="shared" ref="AB64:BA64" si="53">AB51/$AA51-1</f>
        <v>9.8753494324888003E-3</v>
      </c>
      <c r="AC64" s="17">
        <f t="shared" si="53"/>
        <v>1.8015107750269044E-2</v>
      </c>
      <c r="AD64" s="17">
        <f t="shared" si="53"/>
        <v>1.1753406128760746E-2</v>
      </c>
      <c r="AE64" s="17">
        <f t="shared" si="53"/>
        <v>5.8939023033624194E-2</v>
      </c>
      <c r="AF64" s="17">
        <f t="shared" si="53"/>
        <v>6.9470928832134904E-2</v>
      </c>
      <c r="AG64" s="17">
        <f t="shared" si="53"/>
        <v>7.9733429575154835E-2</v>
      </c>
      <c r="AH64" s="17">
        <f t="shared" si="53"/>
        <v>7.3793050960103912E-2</v>
      </c>
      <c r="AI64" s="17">
        <f t="shared" si="53"/>
        <v>3.9261789674484238E-2</v>
      </c>
      <c r="AJ64" s="17">
        <f t="shared" si="53"/>
        <v>7.0729209672682813E-2</v>
      </c>
      <c r="AK64" s="17">
        <f t="shared" si="53"/>
        <v>9.0352810692780006E-2</v>
      </c>
      <c r="AL64" s="17">
        <f t="shared" si="53"/>
        <v>7.7411911126661126E-2</v>
      </c>
      <c r="AM64" s="17">
        <f t="shared" si="53"/>
        <v>0.10242076981035164</v>
      </c>
      <c r="AN64" s="17">
        <f t="shared" si="53"/>
        <v>0.10946854450129062</v>
      </c>
      <c r="AO64" s="17">
        <f t="shared" si="53"/>
        <v>0.10542996580137487</v>
      </c>
      <c r="AP64" s="17">
        <f t="shared" si="53"/>
        <v>0.11179618770486521</v>
      </c>
      <c r="AQ64" s="17">
        <f t="shared" si="53"/>
        <v>9.1963673010733604E-2</v>
      </c>
      <c r="AR64" s="17">
        <f t="shared" si="53"/>
        <v>0.12257542090379192</v>
      </c>
      <c r="AS64" s="17">
        <f t="shared" si="53"/>
        <v>6.1467968225625613E-2</v>
      </c>
      <c r="AT64" s="17">
        <f t="shared" si="53"/>
        <v>1.8934002700650154E-3</v>
      </c>
      <c r="AU64" s="17">
        <f t="shared" si="53"/>
        <v>4.6182000655702771E-2</v>
      </c>
      <c r="AV64" s="17">
        <f t="shared" si="53"/>
        <v>8.9120968360779429E-2</v>
      </c>
      <c r="AW64" s="17">
        <f t="shared" si="53"/>
        <v>0.12441482307753038</v>
      </c>
      <c r="AX64" s="17">
        <f t="shared" si="53"/>
        <v>0.13244188764021958</v>
      </c>
      <c r="AY64" s="17">
        <f t="shared" si="53"/>
        <v>8.8019739381441697E-2</v>
      </c>
      <c r="AZ64" s="17">
        <f t="shared" si="53"/>
        <v>5.3340423593519315E-2</v>
      </c>
      <c r="BA64" s="17">
        <f t="shared" si="53"/>
        <v>3.6392706438474809E-2</v>
      </c>
      <c r="BB64" s="17">
        <f t="shared" ref="BB64" si="54">BB51/$AA51-1</f>
        <v>2.2995545683857532E-2</v>
      </c>
      <c r="BC64" s="17">
        <f t="shared" si="30"/>
        <v>-1.5465642928137346E-2</v>
      </c>
      <c r="BD64" s="17">
        <f t="shared" ref="BD64:BE64" si="55">BD51/$AA51-1</f>
        <v>-4.7925806261035819E-2</v>
      </c>
      <c r="BE64" s="17">
        <f t="shared" si="55"/>
        <v>-0.10269995826286071</v>
      </c>
      <c r="BF64" s="26"/>
      <c r="BG64" s="26"/>
      <c r="BH64" s="80"/>
      <c r="BI64" s="46"/>
      <c r="BU64" s="43"/>
      <c r="CJ64" s="43"/>
    </row>
    <row r="65" spans="1:88" s="24" customFormat="1">
      <c r="A65" s="80"/>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80"/>
      <c r="BI65" s="46"/>
      <c r="BU65" s="43"/>
      <c r="CJ65" s="43"/>
    </row>
    <row r="66" spans="1:88">
      <c r="Y66" s="83" t="s">
        <v>107</v>
      </c>
      <c r="BH66" s="614"/>
    </row>
    <row r="67" spans="1:88">
      <c r="Y67" s="351"/>
      <c r="Z67" s="79"/>
      <c r="AA67" s="10">
        <v>1990</v>
      </c>
      <c r="AB67" s="10">
        <f t="shared" ref="AB67:BB67" si="56">AA67+1</f>
        <v>1991</v>
      </c>
      <c r="AC67" s="10">
        <f t="shared" si="56"/>
        <v>1992</v>
      </c>
      <c r="AD67" s="10">
        <f t="shared" si="56"/>
        <v>1993</v>
      </c>
      <c r="AE67" s="10">
        <f t="shared" si="56"/>
        <v>1994</v>
      </c>
      <c r="AF67" s="10">
        <f t="shared" si="56"/>
        <v>1995</v>
      </c>
      <c r="AG67" s="10">
        <f t="shared" si="56"/>
        <v>1996</v>
      </c>
      <c r="AH67" s="10">
        <f t="shared" si="56"/>
        <v>1997</v>
      </c>
      <c r="AI67" s="10">
        <f t="shared" si="56"/>
        <v>1998</v>
      </c>
      <c r="AJ67" s="10">
        <f t="shared" si="56"/>
        <v>1999</v>
      </c>
      <c r="AK67" s="10">
        <f t="shared" si="56"/>
        <v>2000</v>
      </c>
      <c r="AL67" s="10">
        <f t="shared" si="56"/>
        <v>2001</v>
      </c>
      <c r="AM67" s="10">
        <f t="shared" si="56"/>
        <v>2002</v>
      </c>
      <c r="AN67" s="10">
        <f t="shared" si="56"/>
        <v>2003</v>
      </c>
      <c r="AO67" s="10">
        <f t="shared" si="56"/>
        <v>2004</v>
      </c>
      <c r="AP67" s="10">
        <f t="shared" si="56"/>
        <v>2005</v>
      </c>
      <c r="AQ67" s="10">
        <f t="shared" si="56"/>
        <v>2006</v>
      </c>
      <c r="AR67" s="10">
        <f t="shared" si="56"/>
        <v>2007</v>
      </c>
      <c r="AS67" s="10">
        <f t="shared" si="56"/>
        <v>2008</v>
      </c>
      <c r="AT67" s="10">
        <f t="shared" si="56"/>
        <v>2009</v>
      </c>
      <c r="AU67" s="10">
        <f t="shared" si="56"/>
        <v>2010</v>
      </c>
      <c r="AV67" s="10">
        <f t="shared" si="56"/>
        <v>2011</v>
      </c>
      <c r="AW67" s="10">
        <f t="shared" si="56"/>
        <v>2012</v>
      </c>
      <c r="AX67" s="10">
        <f t="shared" si="56"/>
        <v>2013</v>
      </c>
      <c r="AY67" s="10">
        <f t="shared" si="56"/>
        <v>2014</v>
      </c>
      <c r="AZ67" s="10">
        <f t="shared" si="56"/>
        <v>2015</v>
      </c>
      <c r="BA67" s="10">
        <f t="shared" si="56"/>
        <v>2016</v>
      </c>
      <c r="BB67" s="10">
        <f t="shared" si="56"/>
        <v>2017</v>
      </c>
      <c r="BC67" s="10">
        <f>BB67+1</f>
        <v>2018</v>
      </c>
      <c r="BD67" s="10">
        <f>BC67+1</f>
        <v>2019</v>
      </c>
      <c r="BE67" s="10">
        <f>BD67+1</f>
        <v>2020</v>
      </c>
      <c r="BF67" s="10" t="s">
        <v>18</v>
      </c>
      <c r="BG67" s="10" t="s">
        <v>1</v>
      </c>
      <c r="BH67" s="631"/>
    </row>
    <row r="68" spans="1:88">
      <c r="Y68" s="352" t="s">
        <v>105</v>
      </c>
      <c r="Z68" s="27"/>
      <c r="AA68" s="758"/>
      <c r="AB68" s="95"/>
      <c r="AC68" s="95"/>
      <c r="AD68" s="95"/>
      <c r="AE68" s="95"/>
      <c r="AF68" s="95"/>
      <c r="AG68" s="95"/>
      <c r="AH68" s="95"/>
      <c r="AI68" s="95"/>
      <c r="AJ68" s="95"/>
      <c r="AK68" s="95"/>
      <c r="AL68" s="95"/>
      <c r="AM68" s="95"/>
      <c r="AN68" s="95"/>
      <c r="AO68" s="95"/>
      <c r="AP68" s="762"/>
      <c r="AQ68" s="283" t="s">
        <v>58</v>
      </c>
      <c r="AR68" s="283" t="s">
        <v>58</v>
      </c>
      <c r="AS68" s="283" t="s">
        <v>58</v>
      </c>
      <c r="AT68" s="283" t="s">
        <v>58</v>
      </c>
      <c r="AU68" s="283" t="s">
        <v>58</v>
      </c>
      <c r="AV68" s="283" t="s">
        <v>58</v>
      </c>
      <c r="AW68" s="283" t="s">
        <v>58</v>
      </c>
      <c r="AX68" s="283" t="s">
        <v>58</v>
      </c>
      <c r="AY68" s="283" t="s">
        <v>58</v>
      </c>
      <c r="AZ68" s="283" t="s">
        <v>58</v>
      </c>
      <c r="BA68" s="283" t="s">
        <v>58</v>
      </c>
      <c r="BB68" s="283" t="s">
        <v>58</v>
      </c>
      <c r="BC68" s="283" t="s">
        <v>58</v>
      </c>
      <c r="BD68" s="283" t="s">
        <v>58</v>
      </c>
      <c r="BE68" s="283" t="s">
        <v>58</v>
      </c>
      <c r="BF68" s="23"/>
      <c r="BG68" s="23"/>
      <c r="BH68" s="631"/>
    </row>
    <row r="69" spans="1:88" s="24" customFormat="1" ht="27">
      <c r="A69" s="80"/>
      <c r="B69" s="1"/>
      <c r="C69" s="1"/>
      <c r="D69" s="1"/>
      <c r="E69" s="1"/>
      <c r="F69" s="1"/>
      <c r="G69" s="1"/>
      <c r="H69" s="1"/>
      <c r="I69" s="1"/>
      <c r="J69" s="1"/>
      <c r="K69" s="1"/>
      <c r="L69" s="1"/>
      <c r="M69" s="1"/>
      <c r="N69" s="1"/>
      <c r="O69" s="1"/>
      <c r="P69" s="1"/>
      <c r="Q69" s="1"/>
      <c r="R69" s="1"/>
      <c r="S69" s="1"/>
      <c r="T69" s="1"/>
      <c r="U69" s="1"/>
      <c r="V69" s="1"/>
      <c r="W69" s="1"/>
      <c r="X69" s="1"/>
      <c r="Y69" s="600" t="s">
        <v>253</v>
      </c>
      <c r="Z69" s="27"/>
      <c r="AA69" s="758"/>
      <c r="AB69" s="95"/>
      <c r="AC69" s="95"/>
      <c r="AD69" s="95"/>
      <c r="AE69" s="95"/>
      <c r="AF69" s="95"/>
      <c r="AG69" s="95"/>
      <c r="AH69" s="95"/>
      <c r="AI69" s="95"/>
      <c r="AJ69" s="95"/>
      <c r="AK69" s="95"/>
      <c r="AL69" s="95"/>
      <c r="AM69" s="95"/>
      <c r="AN69" s="95"/>
      <c r="AO69" s="95"/>
      <c r="AP69" s="95"/>
      <c r="AQ69" s="15">
        <f t="shared" ref="AQ69:BA70" si="57">AQ43/$AP43-1</f>
        <v>-1.71305709389169E-2</v>
      </c>
      <c r="AR69" s="15">
        <f t="shared" si="57"/>
        <v>3.1343111659386746E-2</v>
      </c>
      <c r="AS69" s="15">
        <f t="shared" si="57"/>
        <v>1.0556117524645581E-2</v>
      </c>
      <c r="AT69" s="15">
        <f t="shared" si="57"/>
        <v>-1.6650073731787174E-2</v>
      </c>
      <c r="AU69" s="15">
        <f t="shared" si="57"/>
        <v>1.6286604565882712E-2</v>
      </c>
      <c r="AV69" s="15">
        <f t="shared" si="57"/>
        <v>2.6575558043804959E-2</v>
      </c>
      <c r="AW69" s="15">
        <f t="shared" si="57"/>
        <v>4.517896752742212E-2</v>
      </c>
      <c r="AX69" s="15">
        <f t="shared" si="57"/>
        <v>3.6702034525629701E-2</v>
      </c>
      <c r="AY69" s="15">
        <f t="shared" si="57"/>
        <v>-2.7088246270540628E-2</v>
      </c>
      <c r="AZ69" s="15">
        <f t="shared" si="57"/>
        <v>-5.4022415101267707E-2</v>
      </c>
      <c r="BA69" s="677">
        <f t="shared" si="57"/>
        <v>-1.0813948407310092E-2</v>
      </c>
      <c r="BB69" s="15">
        <f t="shared" ref="BB69" si="58">BB43/$AP43-1</f>
        <v>-6.5527879680399304E-2</v>
      </c>
      <c r="BC69" s="15">
        <f t="shared" ref="BC69:BC77" si="59">BC43/$AP43-1</f>
        <v>-8.3993388491348853E-2</v>
      </c>
      <c r="BD69" s="15">
        <f t="shared" ref="BD69:BE69" si="60">BD43/$AP43-1</f>
        <v>-0.12444921848631962</v>
      </c>
      <c r="BE69" s="15">
        <f t="shared" si="60"/>
        <v>-0.19532866198119403</v>
      </c>
      <c r="BF69" s="23"/>
      <c r="BG69" s="23"/>
      <c r="BH69" s="631"/>
      <c r="BU69" s="43"/>
      <c r="CJ69" s="43"/>
    </row>
    <row r="70" spans="1:88" s="24" customFormat="1">
      <c r="A70" s="80"/>
      <c r="B70" s="1"/>
      <c r="C70" s="1"/>
      <c r="D70" s="1"/>
      <c r="E70" s="1"/>
      <c r="F70" s="1"/>
      <c r="G70" s="1"/>
      <c r="H70" s="1"/>
      <c r="I70" s="1"/>
      <c r="J70" s="1"/>
      <c r="K70" s="1"/>
      <c r="L70" s="1"/>
      <c r="M70" s="1"/>
      <c r="N70" s="1"/>
      <c r="O70" s="1"/>
      <c r="P70" s="1"/>
      <c r="Q70" s="1"/>
      <c r="R70" s="1"/>
      <c r="S70" s="1"/>
      <c r="T70" s="1"/>
      <c r="U70" s="1"/>
      <c r="V70" s="1"/>
      <c r="W70" s="1"/>
      <c r="X70" s="1"/>
      <c r="Y70" s="291" t="s">
        <v>84</v>
      </c>
      <c r="Z70" s="27"/>
      <c r="AA70" s="758"/>
      <c r="AB70" s="95"/>
      <c r="AC70" s="95"/>
      <c r="AD70" s="95"/>
      <c r="AE70" s="95"/>
      <c r="AF70" s="95"/>
      <c r="AG70" s="95"/>
      <c r="AH70" s="95"/>
      <c r="AI70" s="95"/>
      <c r="AJ70" s="95"/>
      <c r="AK70" s="95"/>
      <c r="AL70" s="95"/>
      <c r="AM70" s="95"/>
      <c r="AN70" s="95"/>
      <c r="AO70" s="95"/>
      <c r="AP70" s="95"/>
      <c r="AQ70" s="15">
        <f t="shared" ref="AQ70:BA70" si="61">AQ44/$AP44-1</f>
        <v>-1.3200774104118573E-2</v>
      </c>
      <c r="AR70" s="15">
        <f t="shared" si="61"/>
        <v>1.121592640341218E-2</v>
      </c>
      <c r="AS70" s="15">
        <f t="shared" si="61"/>
        <v>-8.3073018593195824E-2</v>
      </c>
      <c r="AT70" s="15">
        <f t="shared" si="61"/>
        <v>-0.13697197386502125</v>
      </c>
      <c r="AU70" s="15">
        <f t="shared" si="61"/>
        <v>-7.8639979995497211E-2</v>
      </c>
      <c r="AV70" s="15">
        <f t="shared" si="61"/>
        <v>-4.7308161461326881E-2</v>
      </c>
      <c r="AW70" s="15">
        <f t="shared" si="61"/>
        <v>-2.2702869270926684E-2</v>
      </c>
      <c r="AX70" s="15">
        <f t="shared" si="57"/>
        <v>-8.8969724062916145E-3</v>
      </c>
      <c r="AY70" s="15">
        <f t="shared" si="61"/>
        <v>-4.5122833246200478E-2</v>
      </c>
      <c r="AZ70" s="15">
        <f t="shared" si="61"/>
        <v>-8.086632449578679E-2</v>
      </c>
      <c r="BA70" s="15">
        <f t="shared" si="61"/>
        <v>-0.10723534931293055</v>
      </c>
      <c r="BB70" s="15">
        <f t="shared" ref="BB70" si="62">BB44/$AP44-1</f>
        <v>-0.12053477981686322</v>
      </c>
      <c r="BC70" s="15">
        <f t="shared" si="59"/>
        <v>-0.14479297634473454</v>
      </c>
      <c r="BD70" s="15">
        <f t="shared" ref="BD70:BE70" si="63">BD44/$AP44-1</f>
        <v>-0.17564829611995725</v>
      </c>
      <c r="BE70" s="15">
        <f t="shared" si="63"/>
        <v>-0.24415887440410655</v>
      </c>
      <c r="BF70" s="23"/>
      <c r="BG70" s="23"/>
      <c r="BH70" s="631"/>
      <c r="BU70" s="43"/>
      <c r="CJ70" s="43"/>
    </row>
    <row r="71" spans="1:88" s="24" customFormat="1">
      <c r="A71" s="80"/>
      <c r="B71" s="1"/>
      <c r="C71" s="1"/>
      <c r="D71" s="1"/>
      <c r="E71" s="1"/>
      <c r="F71" s="1"/>
      <c r="G71" s="1"/>
      <c r="H71" s="1"/>
      <c r="I71" s="1"/>
      <c r="J71" s="1"/>
      <c r="K71" s="1"/>
      <c r="L71" s="1"/>
      <c r="M71" s="1"/>
      <c r="N71" s="1"/>
      <c r="O71" s="1"/>
      <c r="P71" s="1"/>
      <c r="Q71" s="1"/>
      <c r="R71" s="1"/>
      <c r="S71" s="1"/>
      <c r="T71" s="1"/>
      <c r="U71" s="1"/>
      <c r="V71" s="1"/>
      <c r="W71" s="1"/>
      <c r="X71" s="1"/>
      <c r="Y71" s="291" t="s">
        <v>85</v>
      </c>
      <c r="Z71" s="27"/>
      <c r="AA71" s="758"/>
      <c r="AB71" s="95"/>
      <c r="AC71" s="95"/>
      <c r="AD71" s="95"/>
      <c r="AE71" s="95"/>
      <c r="AF71" s="95"/>
      <c r="AG71" s="95"/>
      <c r="AH71" s="95"/>
      <c r="AI71" s="95"/>
      <c r="AJ71" s="95"/>
      <c r="AK71" s="95"/>
      <c r="AL71" s="95"/>
      <c r="AM71" s="95"/>
      <c r="AN71" s="95"/>
      <c r="AO71" s="95"/>
      <c r="AP71" s="95"/>
      <c r="AQ71" s="15">
        <f t="shared" ref="AQ71:BA72" si="64">AQ45/$AP45-1</f>
        <v>-1.2174386828280648E-2</v>
      </c>
      <c r="AR71" s="15">
        <f t="shared" si="64"/>
        <v>-2.0653331232956873E-2</v>
      </c>
      <c r="AS71" s="15">
        <f t="shared" si="64"/>
        <v>-5.2337186728869445E-2</v>
      </c>
      <c r="AT71" s="15">
        <f t="shared" si="64"/>
        <v>-6.7238179280154187E-2</v>
      </c>
      <c r="AU71" s="15">
        <f t="shared" si="64"/>
        <v>-6.410779184037585E-2</v>
      </c>
      <c r="AV71" s="15">
        <f t="shared" si="64"/>
        <v>-7.8839760475398757E-2</v>
      </c>
      <c r="AW71" s="15">
        <f t="shared" si="64"/>
        <v>-7.1500475480908987E-2</v>
      </c>
      <c r="AX71" s="15">
        <f t="shared" si="64"/>
        <v>-8.2657088245736476E-2</v>
      </c>
      <c r="AY71" s="15">
        <f t="shared" si="64"/>
        <v>-0.10455336453508968</v>
      </c>
      <c r="AZ71" s="15">
        <f t="shared" si="64"/>
        <v>-0.11066699105755629</v>
      </c>
      <c r="BA71" s="15">
        <f t="shared" si="64"/>
        <v>-0.11918391839419806</v>
      </c>
      <c r="BB71" s="15">
        <f t="shared" ref="BB71" si="65">BB45/$AP45-1</f>
        <v>-0.12773240388724039</v>
      </c>
      <c r="BC71" s="15">
        <f t="shared" si="59"/>
        <v>-0.13916680562493822</v>
      </c>
      <c r="BD71" s="15">
        <f t="shared" ref="BD71:BE71" si="66">BD45/$AP45-1</f>
        <v>-0.15803836660292958</v>
      </c>
      <c r="BE71" s="15">
        <f t="shared" si="66"/>
        <v>-0.2437717567133787</v>
      </c>
      <c r="BF71" s="23"/>
      <c r="BG71" s="23"/>
      <c r="BH71" s="631"/>
      <c r="BU71" s="43"/>
      <c r="CJ71" s="43"/>
    </row>
    <row r="72" spans="1:88" s="24" customFormat="1">
      <c r="A72" s="80"/>
      <c r="B72" s="1"/>
      <c r="C72" s="1"/>
      <c r="D72" s="1"/>
      <c r="E72" s="1"/>
      <c r="F72" s="1"/>
      <c r="G72" s="1"/>
      <c r="H72" s="1"/>
      <c r="I72" s="1"/>
      <c r="J72" s="1"/>
      <c r="K72" s="1"/>
      <c r="L72" s="1"/>
      <c r="M72" s="1"/>
      <c r="N72" s="1"/>
      <c r="O72" s="1"/>
      <c r="P72" s="1"/>
      <c r="Q72" s="1"/>
      <c r="R72" s="1"/>
      <c r="S72" s="1"/>
      <c r="T72" s="1"/>
      <c r="U72" s="1"/>
      <c r="V72" s="1"/>
      <c r="W72" s="1"/>
      <c r="X72" s="1"/>
      <c r="Y72" s="291" t="s">
        <v>86</v>
      </c>
      <c r="Z72" s="27"/>
      <c r="AA72" s="758"/>
      <c r="AB72" s="95"/>
      <c r="AC72" s="95"/>
      <c r="AD72" s="95"/>
      <c r="AE72" s="95"/>
      <c r="AF72" s="95"/>
      <c r="AG72" s="95"/>
      <c r="AH72" s="95"/>
      <c r="AI72" s="95"/>
      <c r="AJ72" s="95"/>
      <c r="AK72" s="95"/>
      <c r="AL72" s="95"/>
      <c r="AM72" s="95"/>
      <c r="AN72" s="95"/>
      <c r="AO72" s="95"/>
      <c r="AP72" s="95"/>
      <c r="AQ72" s="15">
        <f t="shared" ref="AQ72:BA72" si="67">AQ46/$AP46-1</f>
        <v>-1.4488350068595057E-2</v>
      </c>
      <c r="AR72" s="15">
        <f t="shared" si="67"/>
        <v>2.9752407133416536E-2</v>
      </c>
      <c r="AS72" s="677">
        <f t="shared" si="67"/>
        <v>-1.7177338991030133E-3</v>
      </c>
      <c r="AT72" s="15">
        <f t="shared" si="67"/>
        <v>-0.10882460084334955</v>
      </c>
      <c r="AU72" s="15">
        <f t="shared" si="67"/>
        <v>-9.0501541531566088E-2</v>
      </c>
      <c r="AV72" s="15">
        <f t="shared" si="67"/>
        <v>1.3977190152848928E-2</v>
      </c>
      <c r="AW72" s="15">
        <f t="shared" si="67"/>
        <v>3.6488779259036708E-2</v>
      </c>
      <c r="AX72" s="15">
        <f t="shared" si="67"/>
        <v>7.930973504006622E-2</v>
      </c>
      <c r="AY72" s="15">
        <f t="shared" si="67"/>
        <v>4.2988931209173353E-2</v>
      </c>
      <c r="AZ72" s="15">
        <f t="shared" si="64"/>
        <v>-6.9449760264094218E-3</v>
      </c>
      <c r="BA72" s="15">
        <f t="shared" si="67"/>
        <v>-3.7690124614338405E-2</v>
      </c>
      <c r="BB72" s="15">
        <f t="shared" ref="BB72" si="68">BB46/$AP46-1</f>
        <v>-5.3320367048038109E-2</v>
      </c>
      <c r="BC72" s="15">
        <f t="shared" si="59"/>
        <v>-9.1222133969960151E-2</v>
      </c>
      <c r="BD72" s="15">
        <f t="shared" ref="BD72:BE72" si="69">BD46/$AP46-1</f>
        <v>-0.12661026754515603</v>
      </c>
      <c r="BE72" s="15">
        <f t="shared" si="69"/>
        <v>-0.16275764681230798</v>
      </c>
      <c r="BF72" s="23"/>
      <c r="BG72" s="23"/>
      <c r="BH72" s="631"/>
      <c r="BI72" s="148"/>
      <c r="BU72" s="43"/>
      <c r="CJ72" s="43"/>
    </row>
    <row r="73" spans="1:88" s="24" customFormat="1">
      <c r="A73" s="80"/>
      <c r="B73" s="1"/>
      <c r="C73" s="1"/>
      <c r="D73" s="1"/>
      <c r="E73" s="1"/>
      <c r="F73" s="1"/>
      <c r="G73" s="1"/>
      <c r="H73" s="1"/>
      <c r="I73" s="1"/>
      <c r="J73" s="1"/>
      <c r="K73" s="1"/>
      <c r="L73" s="1"/>
      <c r="M73" s="1"/>
      <c r="N73" s="1"/>
      <c r="O73" s="1"/>
      <c r="P73" s="1"/>
      <c r="Q73" s="1"/>
      <c r="R73" s="1"/>
      <c r="S73" s="1"/>
      <c r="T73" s="1"/>
      <c r="U73" s="1"/>
      <c r="V73" s="1"/>
      <c r="W73" s="1"/>
      <c r="X73" s="1"/>
      <c r="Y73" s="291" t="s">
        <v>87</v>
      </c>
      <c r="Z73" s="27"/>
      <c r="AA73" s="758"/>
      <c r="AB73" s="95"/>
      <c r="AC73" s="95"/>
      <c r="AD73" s="95"/>
      <c r="AE73" s="95"/>
      <c r="AF73" s="95"/>
      <c r="AG73" s="95"/>
      <c r="AH73" s="95"/>
      <c r="AI73" s="95"/>
      <c r="AJ73" s="95"/>
      <c r="AK73" s="95"/>
      <c r="AL73" s="95"/>
      <c r="AM73" s="95"/>
      <c r="AN73" s="95"/>
      <c r="AO73" s="95"/>
      <c r="AP73" s="95"/>
      <c r="AQ73" s="15">
        <f t="shared" ref="AQ73:BA74" si="70">AQ47/$AP47-1</f>
        <v>-5.0333184267818742E-2</v>
      </c>
      <c r="AR73" s="15">
        <f t="shared" si="70"/>
        <v>1.2716009778645176E-2</v>
      </c>
      <c r="AS73" s="15">
        <f t="shared" si="70"/>
        <v>-1.5852648494519839E-2</v>
      </c>
      <c r="AT73" s="15">
        <f t="shared" si="70"/>
        <v>-5.2368489723702116E-2</v>
      </c>
      <c r="AU73" s="15">
        <f t="shared" si="70"/>
        <v>4.6283558280258097E-2</v>
      </c>
      <c r="AV73" s="15">
        <f t="shared" si="70"/>
        <v>0.13368500396346006</v>
      </c>
      <c r="AW73" s="15">
        <f t="shared" si="70"/>
        <v>0.24005989009213646</v>
      </c>
      <c r="AX73" s="15">
        <f t="shared" si="70"/>
        <v>0.21734707873457659</v>
      </c>
      <c r="AY73" s="15">
        <f t="shared" si="70"/>
        <v>0.13399350152755773</v>
      </c>
      <c r="AZ73" s="15">
        <f t="shared" si="70"/>
        <v>9.497975397105729E-2</v>
      </c>
      <c r="BA73" s="15">
        <f t="shared" si="70"/>
        <v>8.4315519020276009E-2</v>
      </c>
      <c r="BB73" s="15">
        <f t="shared" ref="BB73" si="71">BB47/$AP47-1</f>
        <v>9.491381089972184E-2</v>
      </c>
      <c r="BC73" s="15">
        <f t="shared" si="59"/>
        <v>-2.5685875775655731E-2</v>
      </c>
      <c r="BD73" s="15">
        <f t="shared" ref="BD73:BE73" si="72">BD47/$AP47-1</f>
        <v>-6.4367782343611513E-2</v>
      </c>
      <c r="BE73" s="15">
        <f t="shared" si="72"/>
        <v>-1.8173336213692215E-2</v>
      </c>
      <c r="BF73" s="23"/>
      <c r="BG73" s="23"/>
      <c r="BH73" s="631"/>
      <c r="BU73" s="43"/>
      <c r="CJ73" s="43"/>
    </row>
    <row r="74" spans="1:88" s="24" customFormat="1">
      <c r="A74" s="80"/>
      <c r="B74" s="1"/>
      <c r="C74" s="1"/>
      <c r="D74" s="1"/>
      <c r="E74" s="1"/>
      <c r="F74" s="1"/>
      <c r="G74" s="1"/>
      <c r="H74" s="1"/>
      <c r="I74" s="1"/>
      <c r="J74" s="1"/>
      <c r="K74" s="1"/>
      <c r="L74" s="1"/>
      <c r="M74" s="1"/>
      <c r="N74" s="1"/>
      <c r="O74" s="1"/>
      <c r="P74" s="1"/>
      <c r="Q74" s="1"/>
      <c r="R74" s="1"/>
      <c r="S74" s="1"/>
      <c r="T74" s="1"/>
      <c r="U74" s="1"/>
      <c r="V74" s="1"/>
      <c r="W74" s="1"/>
      <c r="X74" s="1"/>
      <c r="Y74" s="602" t="s">
        <v>252</v>
      </c>
      <c r="Z74" s="27"/>
      <c r="AA74" s="758"/>
      <c r="AB74" s="95"/>
      <c r="AC74" s="95"/>
      <c r="AD74" s="95"/>
      <c r="AE74" s="95"/>
      <c r="AF74" s="95"/>
      <c r="AG74" s="95"/>
      <c r="AH74" s="95"/>
      <c r="AI74" s="95"/>
      <c r="AJ74" s="95"/>
      <c r="AK74" s="95"/>
      <c r="AL74" s="95"/>
      <c r="AM74" s="95"/>
      <c r="AN74" s="95"/>
      <c r="AO74" s="95"/>
      <c r="AP74" s="95"/>
      <c r="AQ74" s="15">
        <f t="shared" si="70"/>
        <v>5.8330157454604681E-3</v>
      </c>
      <c r="AR74" s="15">
        <f t="shared" si="70"/>
        <v>-8.4495421158430339E-3</v>
      </c>
      <c r="AS74" s="15">
        <f t="shared" ref="AS74:BA75" si="73">AS48/$AP48-1</f>
        <v>-8.5812497115472675E-2</v>
      </c>
      <c r="AT74" s="15">
        <f t="shared" si="73"/>
        <v>-0.18450253134029349</v>
      </c>
      <c r="AU74" s="15">
        <f t="shared" si="73"/>
        <v>-0.16593120051962829</v>
      </c>
      <c r="AV74" s="15">
        <f t="shared" si="73"/>
        <v>-0.16874520765775647</v>
      </c>
      <c r="AW74" s="15">
        <f t="shared" si="73"/>
        <v>-0.16787685406370667</v>
      </c>
      <c r="AX74" s="15">
        <f t="shared" si="73"/>
        <v>-0.13666235061940357</v>
      </c>
      <c r="AY74" s="15">
        <f t="shared" si="73"/>
        <v>-0.14737256689251843</v>
      </c>
      <c r="AZ74" s="15">
        <f t="shared" si="73"/>
        <v>-0.17182528546645914</v>
      </c>
      <c r="BA74" s="15">
        <f t="shared" si="73"/>
        <v>-0.17914350545299373</v>
      </c>
      <c r="BB74" s="15">
        <f t="shared" ref="BB74" si="74">BB48/$AP48-1</f>
        <v>-0.16776358534906355</v>
      </c>
      <c r="BC74" s="15">
        <f t="shared" si="59"/>
        <v>-0.1802245723566589</v>
      </c>
      <c r="BD74" s="15">
        <f t="shared" ref="BD74:BE74" si="75">BD48/$AP48-1</f>
        <v>-0.20373973080410157</v>
      </c>
      <c r="BE74" s="15">
        <f t="shared" si="75"/>
        <v>-0.24373762999493076</v>
      </c>
      <c r="BF74" s="23"/>
      <c r="BG74" s="23"/>
      <c r="BH74" s="631"/>
      <c r="BU74" s="43"/>
      <c r="CJ74" s="43"/>
    </row>
    <row r="75" spans="1:88" s="24" customFormat="1">
      <c r="A75" s="80"/>
      <c r="B75" s="1"/>
      <c r="C75" s="1"/>
      <c r="D75" s="1"/>
      <c r="E75" s="1"/>
      <c r="F75" s="1"/>
      <c r="G75" s="1"/>
      <c r="H75" s="1"/>
      <c r="I75" s="1"/>
      <c r="J75" s="1"/>
      <c r="K75" s="1"/>
      <c r="L75" s="1"/>
      <c r="M75" s="1"/>
      <c r="N75" s="1"/>
      <c r="O75" s="1"/>
      <c r="P75" s="1"/>
      <c r="Q75" s="1"/>
      <c r="R75" s="1"/>
      <c r="S75" s="1"/>
      <c r="T75" s="1"/>
      <c r="U75" s="1"/>
      <c r="V75" s="1"/>
      <c r="W75" s="1"/>
      <c r="X75" s="1"/>
      <c r="Y75" s="291" t="s">
        <v>88</v>
      </c>
      <c r="Z75" s="27"/>
      <c r="AA75" s="758"/>
      <c r="AB75" s="95"/>
      <c r="AC75" s="95"/>
      <c r="AD75" s="95"/>
      <c r="AE75" s="95"/>
      <c r="AF75" s="95"/>
      <c r="AG75" s="95"/>
      <c r="AH75" s="95"/>
      <c r="AI75" s="95"/>
      <c r="AJ75" s="95"/>
      <c r="AK75" s="95"/>
      <c r="AL75" s="95"/>
      <c r="AM75" s="95"/>
      <c r="AN75" s="95"/>
      <c r="AO75" s="95"/>
      <c r="AP75" s="95"/>
      <c r="AQ75" s="15">
        <f t="shared" ref="AQ75:BA75" si="76">AQ49/$AP49-1</f>
        <v>-4.8009724815030297E-2</v>
      </c>
      <c r="AR75" s="15">
        <f t="shared" si="76"/>
        <v>-2.7763097337568432E-2</v>
      </c>
      <c r="AS75" s="15">
        <f t="shared" si="73"/>
        <v>8.5525738042253607E-3</v>
      </c>
      <c r="AT75" s="15">
        <f t="shared" si="76"/>
        <v>-0.10094752650546046</v>
      </c>
      <c r="AU75" s="15">
        <f t="shared" si="76"/>
        <v>-7.9256776448513255E-2</v>
      </c>
      <c r="AV75" s="15">
        <f t="shared" si="76"/>
        <v>-0.10167683802178895</v>
      </c>
      <c r="AW75" s="15">
        <f t="shared" si="76"/>
        <v>-4.9373374424606986E-2</v>
      </c>
      <c r="AX75" s="15">
        <f t="shared" si="76"/>
        <v>-6.5300044811629321E-2</v>
      </c>
      <c r="AY75" s="15">
        <f t="shared" si="76"/>
        <v>-8.7948524910259174E-2</v>
      </c>
      <c r="AZ75" s="15">
        <f t="shared" si="76"/>
        <v>-7.5376634091079087E-2</v>
      </c>
      <c r="BA75" s="15">
        <f t="shared" si="76"/>
        <v>-6.8939861117766066E-2</v>
      </c>
      <c r="BB75" s="15">
        <f t="shared" ref="BB75" si="77">BB49/$AP49-1</f>
        <v>-6.009726912077884E-2</v>
      </c>
      <c r="BC75" s="15">
        <f t="shared" si="59"/>
        <v>-3.7645430595121931E-2</v>
      </c>
      <c r="BD75" s="15">
        <f t="shared" ref="BD75:BE75" si="78">BD49/$AP49-1</f>
        <v>-3.6018288990621872E-2</v>
      </c>
      <c r="BE75" s="15">
        <f t="shared" si="78"/>
        <v>-3.2667360178457172E-2</v>
      </c>
      <c r="BF75" s="23"/>
      <c r="BG75" s="23"/>
      <c r="BH75" s="631"/>
      <c r="BU75" s="43"/>
      <c r="CJ75" s="43"/>
    </row>
    <row r="76" spans="1:88" s="24" customFormat="1" ht="19.5" thickBot="1">
      <c r="A76" s="80"/>
      <c r="B76" s="80"/>
      <c r="C76" s="80"/>
      <c r="D76" s="80"/>
      <c r="E76" s="80"/>
      <c r="F76" s="80"/>
      <c r="G76" s="80"/>
      <c r="H76" s="80"/>
      <c r="I76" s="80"/>
      <c r="J76" s="80"/>
      <c r="K76" s="80"/>
      <c r="L76" s="80"/>
      <c r="M76" s="80"/>
      <c r="N76" s="80"/>
      <c r="O76" s="80"/>
      <c r="P76" s="80"/>
      <c r="Q76" s="80"/>
      <c r="R76" s="80"/>
      <c r="S76" s="80"/>
      <c r="T76" s="80"/>
      <c r="U76" s="80"/>
      <c r="V76" s="80"/>
      <c r="W76" s="80"/>
      <c r="X76" s="80"/>
      <c r="Y76" s="755" t="s">
        <v>351</v>
      </c>
      <c r="Z76" s="28"/>
      <c r="AA76" s="759"/>
      <c r="AB76" s="102"/>
      <c r="AC76" s="102"/>
      <c r="AD76" s="102"/>
      <c r="AE76" s="102"/>
      <c r="AF76" s="102"/>
      <c r="AG76" s="102"/>
      <c r="AH76" s="102"/>
      <c r="AI76" s="102"/>
      <c r="AJ76" s="102"/>
      <c r="AK76" s="102"/>
      <c r="AL76" s="102"/>
      <c r="AM76" s="102"/>
      <c r="AN76" s="102"/>
      <c r="AO76" s="102"/>
      <c r="AP76" s="102"/>
      <c r="AQ76" s="16">
        <f t="shared" ref="AQ76:BA76" si="79">AQ50/$AP50-1</f>
        <v>-1.4198833691152268E-2</v>
      </c>
      <c r="AR76" s="16">
        <f t="shared" si="79"/>
        <v>-1.3079694264997777E-2</v>
      </c>
      <c r="AS76" s="16">
        <f t="shared" si="79"/>
        <v>-0.10519989940623564</v>
      </c>
      <c r="AT76" s="16">
        <f t="shared" si="79"/>
        <v>-0.18092365460485615</v>
      </c>
      <c r="AU76" s="16">
        <f t="shared" si="79"/>
        <v>-0.20457115981575325</v>
      </c>
      <c r="AV76" s="16">
        <f t="shared" si="79"/>
        <v>-0.23001700197819286</v>
      </c>
      <c r="AW76" s="16">
        <f t="shared" si="79"/>
        <v>-0.22725978532717506</v>
      </c>
      <c r="AX76" s="16">
        <f t="shared" si="79"/>
        <v>-0.22467570303357043</v>
      </c>
      <c r="AY76" s="16">
        <f t="shared" si="79"/>
        <v>-0.24704442447752539</v>
      </c>
      <c r="AZ76" s="16">
        <f t="shared" si="79"/>
        <v>-0.27919807312487877</v>
      </c>
      <c r="BA76" s="16">
        <f t="shared" si="79"/>
        <v>-0.29484555626961817</v>
      </c>
      <c r="BB76" s="16">
        <f t="shared" ref="BB76" si="80">BB50/$AP50-1</f>
        <v>-0.31880032668332725</v>
      </c>
      <c r="BC76" s="16">
        <f t="shared" si="59"/>
        <v>-0.32457684728242553</v>
      </c>
      <c r="BD76" s="16">
        <f t="shared" ref="BD76:BE76" si="81">BD50/$AP50-1</f>
        <v>-0.34423800540607641</v>
      </c>
      <c r="BE76" s="16">
        <f t="shared" si="81"/>
        <v>-0.36324426015904354</v>
      </c>
      <c r="BF76" s="25"/>
      <c r="BG76" s="25"/>
      <c r="BH76" s="631"/>
      <c r="BU76" s="43"/>
      <c r="CJ76" s="43"/>
    </row>
    <row r="77" spans="1:88" s="24" customFormat="1" ht="15" thickTop="1">
      <c r="A77" s="80"/>
      <c r="B77" s="1"/>
      <c r="C77" s="1"/>
      <c r="D77" s="1"/>
      <c r="E77" s="1"/>
      <c r="F77" s="1"/>
      <c r="G77" s="1"/>
      <c r="H77" s="1"/>
      <c r="I77" s="1"/>
      <c r="J77" s="1"/>
      <c r="K77" s="1"/>
      <c r="L77" s="1"/>
      <c r="M77" s="1"/>
      <c r="N77" s="1"/>
      <c r="O77" s="1"/>
      <c r="P77" s="1"/>
      <c r="Q77" s="1"/>
      <c r="R77" s="1"/>
      <c r="S77" s="1"/>
      <c r="T77" s="1"/>
      <c r="U77" s="1"/>
      <c r="V77" s="1"/>
      <c r="W77" s="1"/>
      <c r="X77" s="1"/>
      <c r="Y77" s="293" t="s">
        <v>38</v>
      </c>
      <c r="Z77" s="29"/>
      <c r="AA77" s="760"/>
      <c r="AB77" s="103"/>
      <c r="AC77" s="103"/>
      <c r="AD77" s="103"/>
      <c r="AE77" s="103"/>
      <c r="AF77" s="103"/>
      <c r="AG77" s="103"/>
      <c r="AH77" s="103"/>
      <c r="AI77" s="103"/>
      <c r="AJ77" s="103"/>
      <c r="AK77" s="103"/>
      <c r="AL77" s="103"/>
      <c r="AM77" s="103"/>
      <c r="AN77" s="103"/>
      <c r="AO77" s="103"/>
      <c r="AP77" s="103"/>
      <c r="AQ77" s="17">
        <f t="shared" ref="AQ77:BA77" si="82">AQ51/$AP51-1</f>
        <v>-1.7838264704858164E-2</v>
      </c>
      <c r="AR77" s="17">
        <f t="shared" si="82"/>
        <v>9.6953320384907116E-3</v>
      </c>
      <c r="AS77" s="17">
        <f t="shared" si="82"/>
        <v>-4.5267487005090867E-2</v>
      </c>
      <c r="AT77" s="17">
        <f t="shared" si="82"/>
        <v>-9.8851559890376861E-2</v>
      </c>
      <c r="AU77" s="17">
        <f t="shared" si="82"/>
        <v>-5.9016380677301084E-2</v>
      </c>
      <c r="AV77" s="17">
        <f t="shared" si="82"/>
        <v>-2.0395122410785782E-2</v>
      </c>
      <c r="AW77" s="17">
        <f t="shared" si="82"/>
        <v>1.1349773917389117E-2</v>
      </c>
      <c r="AX77" s="17">
        <f t="shared" si="82"/>
        <v>1.8569680453729864E-2</v>
      </c>
      <c r="AY77" s="17">
        <f t="shared" si="82"/>
        <v>-2.1385617783513333E-2</v>
      </c>
      <c r="AZ77" s="17">
        <f t="shared" si="82"/>
        <v>-5.2577769880663872E-2</v>
      </c>
      <c r="BA77" s="17">
        <f t="shared" si="82"/>
        <v>-6.7821316622833083E-2</v>
      </c>
      <c r="BB77" s="17">
        <f t="shared" ref="BB77" si="83">BB51/$AP51-1</f>
        <v>-7.9871331637072052E-2</v>
      </c>
      <c r="BC77" s="17">
        <f t="shared" si="59"/>
        <v>-0.11446507196225886</v>
      </c>
      <c r="BD77" s="17">
        <f t="shared" ref="BD77:BE77" si="84">BD51/$AP51-1</f>
        <v>-0.14366121752550964</v>
      </c>
      <c r="BE77" s="17">
        <f t="shared" si="84"/>
        <v>-0.19292757821963813</v>
      </c>
      <c r="BF77" s="26"/>
      <c r="BG77" s="26"/>
      <c r="BH77" s="80"/>
      <c r="BU77" s="43"/>
      <c r="CJ77" s="43"/>
    </row>
    <row r="79" spans="1:88">
      <c r="Y79" s="83" t="s">
        <v>108</v>
      </c>
      <c r="BH79" s="614"/>
    </row>
    <row r="80" spans="1:88">
      <c r="Y80" s="351"/>
      <c r="Z80" s="79"/>
      <c r="AA80" s="10">
        <v>1990</v>
      </c>
      <c r="AB80" s="10">
        <f t="shared" ref="AB80:BB80" si="85">AA80+1</f>
        <v>1991</v>
      </c>
      <c r="AC80" s="10">
        <f t="shared" si="85"/>
        <v>1992</v>
      </c>
      <c r="AD80" s="10">
        <f t="shared" si="85"/>
        <v>1993</v>
      </c>
      <c r="AE80" s="10">
        <f t="shared" si="85"/>
        <v>1994</v>
      </c>
      <c r="AF80" s="10">
        <f t="shared" si="85"/>
        <v>1995</v>
      </c>
      <c r="AG80" s="10">
        <f t="shared" si="85"/>
        <v>1996</v>
      </c>
      <c r="AH80" s="10">
        <f t="shared" si="85"/>
        <v>1997</v>
      </c>
      <c r="AI80" s="10">
        <f t="shared" si="85"/>
        <v>1998</v>
      </c>
      <c r="AJ80" s="10">
        <f t="shared" si="85"/>
        <v>1999</v>
      </c>
      <c r="AK80" s="10">
        <f t="shared" si="85"/>
        <v>2000</v>
      </c>
      <c r="AL80" s="10">
        <f t="shared" si="85"/>
        <v>2001</v>
      </c>
      <c r="AM80" s="10">
        <f t="shared" si="85"/>
        <v>2002</v>
      </c>
      <c r="AN80" s="10">
        <f t="shared" si="85"/>
        <v>2003</v>
      </c>
      <c r="AO80" s="10">
        <f t="shared" si="85"/>
        <v>2004</v>
      </c>
      <c r="AP80" s="10">
        <f t="shared" si="85"/>
        <v>2005</v>
      </c>
      <c r="AQ80" s="10">
        <f t="shared" si="85"/>
        <v>2006</v>
      </c>
      <c r="AR80" s="10">
        <f t="shared" si="85"/>
        <v>2007</v>
      </c>
      <c r="AS80" s="10">
        <f t="shared" si="85"/>
        <v>2008</v>
      </c>
      <c r="AT80" s="10">
        <f t="shared" si="85"/>
        <v>2009</v>
      </c>
      <c r="AU80" s="10">
        <f t="shared" si="85"/>
        <v>2010</v>
      </c>
      <c r="AV80" s="10">
        <f t="shared" si="85"/>
        <v>2011</v>
      </c>
      <c r="AW80" s="10">
        <f t="shared" si="85"/>
        <v>2012</v>
      </c>
      <c r="AX80" s="10">
        <f t="shared" si="85"/>
        <v>2013</v>
      </c>
      <c r="AY80" s="10">
        <f t="shared" si="85"/>
        <v>2014</v>
      </c>
      <c r="AZ80" s="10">
        <f t="shared" si="85"/>
        <v>2015</v>
      </c>
      <c r="BA80" s="10">
        <f t="shared" si="85"/>
        <v>2016</v>
      </c>
      <c r="BB80" s="10">
        <f t="shared" si="85"/>
        <v>2017</v>
      </c>
      <c r="BC80" s="10">
        <f>BB80+1</f>
        <v>2018</v>
      </c>
      <c r="BD80" s="10">
        <f>BC80+1</f>
        <v>2019</v>
      </c>
      <c r="BE80" s="10">
        <f>BD80+1</f>
        <v>2020</v>
      </c>
      <c r="BF80" s="10" t="s">
        <v>18</v>
      </c>
      <c r="BG80" s="10" t="s">
        <v>1</v>
      </c>
      <c r="BH80" s="631"/>
    </row>
    <row r="81" spans="1:88">
      <c r="Y81" s="352" t="s">
        <v>105</v>
      </c>
      <c r="Z81" s="27"/>
      <c r="AA81" s="758"/>
      <c r="AB81" s="95"/>
      <c r="AC81" s="95"/>
      <c r="AD81" s="95"/>
      <c r="AE81" s="95"/>
      <c r="AF81" s="95"/>
      <c r="AG81" s="95"/>
      <c r="AH81" s="95"/>
      <c r="AI81" s="95"/>
      <c r="AJ81" s="95"/>
      <c r="AK81" s="95"/>
      <c r="AL81" s="95"/>
      <c r="AM81" s="95"/>
      <c r="AN81" s="95"/>
      <c r="AO81" s="95"/>
      <c r="AP81" s="95"/>
      <c r="AQ81" s="95"/>
      <c r="AR81" s="95"/>
      <c r="AS81" s="95"/>
      <c r="AT81" s="95"/>
      <c r="AU81" s="95"/>
      <c r="AV81" s="95"/>
      <c r="AW81" s="95"/>
      <c r="AX81" s="762"/>
      <c r="AY81" s="283" t="s">
        <v>58</v>
      </c>
      <c r="AZ81" s="283" t="s">
        <v>58</v>
      </c>
      <c r="BA81" s="283" t="s">
        <v>58</v>
      </c>
      <c r="BB81" s="283" t="s">
        <v>58</v>
      </c>
      <c r="BC81" s="283" t="s">
        <v>58</v>
      </c>
      <c r="BD81" s="283" t="s">
        <v>58</v>
      </c>
      <c r="BE81" s="283" t="s">
        <v>58</v>
      </c>
      <c r="BF81" s="23"/>
      <c r="BG81" s="23"/>
      <c r="BH81" s="631"/>
    </row>
    <row r="82" spans="1:88" s="24" customFormat="1" ht="27">
      <c r="A82" s="80"/>
      <c r="B82" s="1"/>
      <c r="C82" s="1"/>
      <c r="D82" s="1"/>
      <c r="E82" s="1"/>
      <c r="F82" s="1"/>
      <c r="G82" s="1"/>
      <c r="H82" s="1"/>
      <c r="I82" s="1"/>
      <c r="J82" s="1"/>
      <c r="K82" s="1"/>
      <c r="L82" s="1"/>
      <c r="M82" s="1"/>
      <c r="N82" s="1"/>
      <c r="O82" s="1"/>
      <c r="P82" s="1"/>
      <c r="Q82" s="1"/>
      <c r="R82" s="1"/>
      <c r="S82" s="1"/>
      <c r="T82" s="1"/>
      <c r="U82" s="1"/>
      <c r="V82" s="1"/>
      <c r="W82" s="1"/>
      <c r="X82" s="1"/>
      <c r="Y82" s="600" t="s">
        <v>253</v>
      </c>
      <c r="Z82" s="27"/>
      <c r="AA82" s="758"/>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15">
        <f t="shared" ref="AY82:BA82" si="86">AY43/$AX43-1</f>
        <v>-6.1531933643169889E-2</v>
      </c>
      <c r="AZ82" s="15">
        <f t="shared" si="86"/>
        <v>-8.7512560606105794E-2</v>
      </c>
      <c r="BA82" s="15">
        <f t="shared" si="86"/>
        <v>-4.5833789604437292E-2</v>
      </c>
      <c r="BB82" s="15">
        <f t="shared" ref="BB82" si="87">BB43/$AX43-1</f>
        <v>-9.8610700858522971E-2</v>
      </c>
      <c r="BC82" s="15">
        <f t="shared" ref="BC82:BC90" si="88">BC43/$AX43-1</f>
        <v>-0.11642248109622544</v>
      </c>
      <c r="BD82" s="15">
        <f t="shared" ref="BD82:BE82" si="89">BD43/$AX43-1</f>
        <v>-0.15544606612611533</v>
      </c>
      <c r="BE82" s="15">
        <f t="shared" si="89"/>
        <v>-0.22381618708117557</v>
      </c>
      <c r="BF82" s="23"/>
      <c r="BG82" s="23"/>
      <c r="BH82" s="631"/>
      <c r="BU82" s="43"/>
      <c r="CJ82" s="43"/>
    </row>
    <row r="83" spans="1:88" s="24" customFormat="1">
      <c r="A83" s="80"/>
      <c r="B83" s="1"/>
      <c r="C83" s="1"/>
      <c r="D83" s="1"/>
      <c r="E83" s="1"/>
      <c r="F83" s="1"/>
      <c r="G83" s="1"/>
      <c r="H83" s="1"/>
      <c r="I83" s="1"/>
      <c r="J83" s="1"/>
      <c r="K83" s="1"/>
      <c r="L83" s="1"/>
      <c r="M83" s="1"/>
      <c r="N83" s="1"/>
      <c r="O83" s="1"/>
      <c r="P83" s="1"/>
      <c r="Q83" s="1"/>
      <c r="R83" s="1"/>
      <c r="S83" s="1"/>
      <c r="T83" s="1"/>
      <c r="U83" s="1"/>
      <c r="V83" s="1"/>
      <c r="W83" s="1"/>
      <c r="X83" s="1"/>
      <c r="Y83" s="291" t="s">
        <v>84</v>
      </c>
      <c r="Z83" s="27"/>
      <c r="AA83" s="758"/>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15">
        <f t="shared" ref="AY83:BA89" si="90">AY44/$AX44-1</f>
        <v>-3.6551054563783603E-2</v>
      </c>
      <c r="AZ83" s="15">
        <f t="shared" si="90"/>
        <v>-7.2615409383047669E-2</v>
      </c>
      <c r="BA83" s="15">
        <f t="shared" si="90"/>
        <v>-9.9221144693094065E-2</v>
      </c>
      <c r="BB83" s="15">
        <f t="shared" ref="BB83" si="91">BB44/$AX44-1</f>
        <v>-0.11263996204472926</v>
      </c>
      <c r="BC83" s="15">
        <f t="shared" si="88"/>
        <v>-0.13711592049959098</v>
      </c>
      <c r="BD83" s="15">
        <f t="shared" ref="BD83:BE83" si="92">BD44/$AX44-1</f>
        <v>-0.16824822351569224</v>
      </c>
      <c r="BE83" s="15">
        <f t="shared" si="92"/>
        <v>-0.23737381023747406</v>
      </c>
      <c r="BF83" s="23"/>
      <c r="BG83" s="23"/>
      <c r="BH83" s="631"/>
      <c r="BU83" s="43"/>
      <c r="CJ83" s="43"/>
    </row>
    <row r="84" spans="1:88" s="24" customFormat="1">
      <c r="A84" s="80"/>
      <c r="B84" s="1"/>
      <c r="C84" s="1"/>
      <c r="D84" s="1"/>
      <c r="E84" s="1"/>
      <c r="F84" s="1"/>
      <c r="G84" s="1"/>
      <c r="H84" s="1"/>
      <c r="I84" s="1"/>
      <c r="J84" s="1"/>
      <c r="K84" s="1"/>
      <c r="L84" s="1"/>
      <c r="M84" s="1"/>
      <c r="N84" s="1"/>
      <c r="O84" s="1"/>
      <c r="P84" s="1"/>
      <c r="Q84" s="1"/>
      <c r="R84" s="1"/>
      <c r="S84" s="1"/>
      <c r="T84" s="1"/>
      <c r="U84" s="1"/>
      <c r="V84" s="1"/>
      <c r="W84" s="1"/>
      <c r="X84" s="1"/>
      <c r="Y84" s="291" t="s">
        <v>85</v>
      </c>
      <c r="Z84" s="27"/>
      <c r="AA84" s="758"/>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15">
        <f t="shared" si="90"/>
        <v>-2.3869238001174797E-2</v>
      </c>
      <c r="AZ84" s="15">
        <f t="shared" si="90"/>
        <v>-3.0533732209535147E-2</v>
      </c>
      <c r="BA84" s="15">
        <f t="shared" si="90"/>
        <v>-3.9818076403523084E-2</v>
      </c>
      <c r="BB84" s="15">
        <f t="shared" ref="BB84" si="93">BB45/$AX45-1</f>
        <v>-4.9136822298332272E-2</v>
      </c>
      <c r="BC84" s="15">
        <f t="shared" si="88"/>
        <v>-6.1601519622729195E-2</v>
      </c>
      <c r="BD84" s="15">
        <f t="shared" ref="BD84:BE84" si="94">BD45/$AX45-1</f>
        <v>-8.2173500652050757E-2</v>
      </c>
      <c r="BE84" s="15">
        <f t="shared" si="94"/>
        <v>-0.17563188901687554</v>
      </c>
      <c r="BF84" s="23"/>
      <c r="BG84" s="23"/>
      <c r="BH84" s="631"/>
      <c r="BU84" s="43"/>
      <c r="CJ84" s="43"/>
    </row>
    <row r="85" spans="1:88" s="24" customFormat="1">
      <c r="A85" s="80"/>
      <c r="B85" s="1"/>
      <c r="C85" s="1"/>
      <c r="D85" s="1"/>
      <c r="E85" s="1"/>
      <c r="F85" s="1"/>
      <c r="G85" s="1"/>
      <c r="H85" s="1"/>
      <c r="I85" s="1"/>
      <c r="J85" s="1"/>
      <c r="K85" s="1"/>
      <c r="L85" s="1"/>
      <c r="M85" s="1"/>
      <c r="N85" s="1"/>
      <c r="O85" s="1"/>
      <c r="P85" s="1"/>
      <c r="Q85" s="1"/>
      <c r="R85" s="1"/>
      <c r="S85" s="1"/>
      <c r="T85" s="1"/>
      <c r="U85" s="1"/>
      <c r="V85" s="1"/>
      <c r="W85" s="1"/>
      <c r="X85" s="1"/>
      <c r="Y85" s="291" t="s">
        <v>86</v>
      </c>
      <c r="Z85" s="27"/>
      <c r="AA85" s="758"/>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15">
        <f t="shared" si="90"/>
        <v>-3.3651881986911492E-2</v>
      </c>
      <c r="AZ85" s="15">
        <f t="shared" si="90"/>
        <v>-7.9916550612112891E-2</v>
      </c>
      <c r="BA85" s="15">
        <f t="shared" si="90"/>
        <v>-0.10840248712299572</v>
      </c>
      <c r="BB85" s="15">
        <f t="shared" ref="BB85" si="95">BB46/$AX46-1</f>
        <v>-0.12288418957249647</v>
      </c>
      <c r="BC85" s="15">
        <f t="shared" si="88"/>
        <v>-0.15800086247132383</v>
      </c>
      <c r="BD85" s="15">
        <f t="shared" ref="BD85:BE85" si="96">BD46/$AX46-1</f>
        <v>-0.19078860858933899</v>
      </c>
      <c r="BE85" s="15">
        <f t="shared" si="96"/>
        <v>-0.22427980957976645</v>
      </c>
      <c r="BF85" s="23"/>
      <c r="BG85" s="23"/>
      <c r="BH85" s="631"/>
      <c r="BU85" s="43"/>
      <c r="CJ85" s="43"/>
    </row>
    <row r="86" spans="1:88" s="24" customFormat="1">
      <c r="A86" s="80"/>
      <c r="B86" s="1"/>
      <c r="C86" s="1"/>
      <c r="D86" s="1"/>
      <c r="E86" s="1"/>
      <c r="F86" s="1"/>
      <c r="G86" s="1"/>
      <c r="H86" s="1"/>
      <c r="I86" s="1"/>
      <c r="J86" s="1"/>
      <c r="K86" s="1"/>
      <c r="L86" s="1"/>
      <c r="M86" s="1"/>
      <c r="N86" s="1"/>
      <c r="O86" s="1"/>
      <c r="P86" s="1"/>
      <c r="Q86" s="1"/>
      <c r="R86" s="1"/>
      <c r="S86" s="1"/>
      <c r="T86" s="1"/>
      <c r="U86" s="1"/>
      <c r="V86" s="1"/>
      <c r="W86" s="1"/>
      <c r="X86" s="1"/>
      <c r="Y86" s="291" t="s">
        <v>87</v>
      </c>
      <c r="Z86" s="27"/>
      <c r="AA86" s="758"/>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15">
        <f t="shared" si="90"/>
        <v>-6.8471497293659644E-2</v>
      </c>
      <c r="AZ86" s="15">
        <f t="shared" si="90"/>
        <v>-0.10051966846687577</v>
      </c>
      <c r="BA86" s="15">
        <f t="shared" si="90"/>
        <v>-0.10927989399094462</v>
      </c>
      <c r="BB86" s="15">
        <f t="shared" ref="BB86" si="97">BB47/$AX47-1</f>
        <v>-0.10057383795763764</v>
      </c>
      <c r="BC86" s="15">
        <f t="shared" si="88"/>
        <v>-0.19964146524495163</v>
      </c>
      <c r="BD86" s="15">
        <f t="shared" ref="BD86:BE86" si="98">BD47/$AX47-1</f>
        <v>-0.23141704284617715</v>
      </c>
      <c r="BE86" s="15">
        <f t="shared" si="98"/>
        <v>-0.19347022641487799</v>
      </c>
      <c r="BF86" s="23"/>
      <c r="BG86" s="23"/>
      <c r="BH86" s="631"/>
      <c r="BU86" s="43"/>
      <c r="CJ86" s="43"/>
    </row>
    <row r="87" spans="1:88" s="24" customFormat="1">
      <c r="A87" s="80"/>
      <c r="B87" s="1"/>
      <c r="C87" s="1"/>
      <c r="D87" s="1"/>
      <c r="E87" s="1"/>
      <c r="F87" s="1"/>
      <c r="G87" s="1"/>
      <c r="H87" s="1"/>
      <c r="I87" s="1"/>
      <c r="J87" s="1"/>
      <c r="K87" s="1"/>
      <c r="L87" s="1"/>
      <c r="M87" s="1"/>
      <c r="N87" s="1"/>
      <c r="O87" s="1"/>
      <c r="P87" s="1"/>
      <c r="Q87" s="1"/>
      <c r="R87" s="1"/>
      <c r="S87" s="1"/>
      <c r="T87" s="1"/>
      <c r="U87" s="1"/>
      <c r="V87" s="1"/>
      <c r="W87" s="1"/>
      <c r="X87" s="1"/>
      <c r="Y87" s="602" t="s">
        <v>252</v>
      </c>
      <c r="Z87" s="27"/>
      <c r="AA87" s="758"/>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15">
        <f t="shared" si="90"/>
        <v>-1.2405593895735811E-2</v>
      </c>
      <c r="AZ87" s="15">
        <f t="shared" si="90"/>
        <v>-4.0729064546511262E-2</v>
      </c>
      <c r="BA87" s="15">
        <f t="shared" si="90"/>
        <v>-4.920572485639696E-2</v>
      </c>
      <c r="BB87" s="15">
        <f t="shared" ref="BB87" si="99">BB48/$AX48-1</f>
        <v>-3.602441611572671E-2</v>
      </c>
      <c r="BC87" s="15">
        <f t="shared" si="88"/>
        <v>-5.0457919643037807E-2</v>
      </c>
      <c r="BD87" s="15">
        <f t="shared" ref="BD87:BE87" si="100">BD48/$AX48-1</f>
        <v>-7.7695418742392164E-2</v>
      </c>
      <c r="BE87" s="15">
        <f t="shared" si="100"/>
        <v>-0.12402480009107519</v>
      </c>
      <c r="BF87" s="23"/>
      <c r="BG87" s="23"/>
      <c r="BH87" s="631"/>
      <c r="BU87" s="43"/>
      <c r="CJ87" s="43"/>
    </row>
    <row r="88" spans="1:88" s="24" customFormat="1">
      <c r="A88" s="80"/>
      <c r="B88" s="1"/>
      <c r="C88" s="1"/>
      <c r="D88" s="1"/>
      <c r="E88" s="1"/>
      <c r="F88" s="1"/>
      <c r="G88" s="1"/>
      <c r="H88" s="1"/>
      <c r="I88" s="1"/>
      <c r="J88" s="1"/>
      <c r="K88" s="1"/>
      <c r="L88" s="1"/>
      <c r="M88" s="1"/>
      <c r="N88" s="1"/>
      <c r="O88" s="1"/>
      <c r="P88" s="1"/>
      <c r="Q88" s="1"/>
      <c r="R88" s="1"/>
      <c r="S88" s="1"/>
      <c r="T88" s="1"/>
      <c r="U88" s="1"/>
      <c r="V88" s="1"/>
      <c r="W88" s="1"/>
      <c r="X88" s="1"/>
      <c r="Y88" s="291" t="s">
        <v>88</v>
      </c>
      <c r="Z88" s="27"/>
      <c r="AA88" s="758"/>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15">
        <f t="shared" si="90"/>
        <v>-2.4230749100726645E-2</v>
      </c>
      <c r="AZ88" s="15">
        <f t="shared" si="90"/>
        <v>-1.0780560353636726E-2</v>
      </c>
      <c r="BA88" s="15">
        <f t="shared" si="90"/>
        <v>-3.8941012952152798E-3</v>
      </c>
      <c r="BB88" s="15">
        <f t="shared" ref="BB88" si="101">BB49/$AX49-1</f>
        <v>5.5662522095680789E-3</v>
      </c>
      <c r="BC88" s="15">
        <f t="shared" si="88"/>
        <v>2.9586621956062986E-2</v>
      </c>
      <c r="BD88" s="15">
        <f t="shared" ref="BD88:BE88" si="102">BD49/$AX49-1</f>
        <v>3.1327438990950141E-2</v>
      </c>
      <c r="BE88" s="15">
        <f t="shared" si="102"/>
        <v>3.4912470522795447E-2</v>
      </c>
      <c r="BF88" s="23"/>
      <c r="BG88" s="23"/>
      <c r="BH88" s="631"/>
      <c r="BU88" s="43"/>
      <c r="CJ88" s="43"/>
    </row>
    <row r="89" spans="1:88" s="24" customFormat="1" ht="19.5" thickBot="1">
      <c r="A89" s="80"/>
      <c r="B89" s="80"/>
      <c r="C89" s="80"/>
      <c r="D89" s="80"/>
      <c r="E89" s="80"/>
      <c r="F89" s="80"/>
      <c r="G89" s="80"/>
      <c r="H89" s="80"/>
      <c r="I89" s="80"/>
      <c r="J89" s="80"/>
      <c r="K89" s="80"/>
      <c r="L89" s="80"/>
      <c r="M89" s="80"/>
      <c r="N89" s="80"/>
      <c r="O89" s="80"/>
      <c r="P89" s="80"/>
      <c r="Q89" s="80"/>
      <c r="R89" s="80"/>
      <c r="S89" s="80"/>
      <c r="T89" s="80"/>
      <c r="U89" s="80"/>
      <c r="V89" s="80"/>
      <c r="W89" s="80"/>
      <c r="X89" s="80"/>
      <c r="Y89" s="755" t="s">
        <v>351</v>
      </c>
      <c r="Z89" s="28"/>
      <c r="AA89" s="759"/>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6">
        <f t="shared" si="90"/>
        <v>-2.8850793831014854E-2</v>
      </c>
      <c r="AZ89" s="16">
        <f t="shared" si="90"/>
        <v>-7.0322019192014418E-2</v>
      </c>
      <c r="BA89" s="16">
        <f t="shared" si="90"/>
        <v>-9.0503874972830967E-2</v>
      </c>
      <c r="BB89" s="16">
        <f t="shared" ref="BB89" si="103">BB50/$AX50-1</f>
        <v>-0.12140032760231201</v>
      </c>
      <c r="BC89" s="16">
        <f t="shared" si="88"/>
        <v>-0.12885078494216295</v>
      </c>
      <c r="BD89" s="16">
        <f t="shared" ref="BD89:BE89" si="104">BD50/$AX50-1</f>
        <v>-0.15420940997246069</v>
      </c>
      <c r="BE89" s="16">
        <f t="shared" si="104"/>
        <v>-0.17872335185114541</v>
      </c>
      <c r="BF89" s="25"/>
      <c r="BG89" s="25"/>
      <c r="BH89" s="631"/>
      <c r="BU89" s="43"/>
      <c r="CJ89" s="43"/>
    </row>
    <row r="90" spans="1:88" s="24" customFormat="1" ht="15" thickTop="1">
      <c r="A90" s="80"/>
      <c r="B90" s="1"/>
      <c r="C90" s="1"/>
      <c r="D90" s="1"/>
      <c r="E90" s="1"/>
      <c r="F90" s="1"/>
      <c r="G90" s="1"/>
      <c r="H90" s="1"/>
      <c r="I90" s="1"/>
      <c r="J90" s="1"/>
      <c r="K90" s="1"/>
      <c r="L90" s="1"/>
      <c r="M90" s="1"/>
      <c r="N90" s="1"/>
      <c r="O90" s="1"/>
      <c r="P90" s="1"/>
      <c r="Q90" s="1"/>
      <c r="R90" s="1"/>
      <c r="S90" s="1"/>
      <c r="T90" s="1"/>
      <c r="U90" s="1"/>
      <c r="V90" s="1"/>
      <c r="W90" s="1"/>
      <c r="X90" s="1"/>
      <c r="Y90" s="293" t="s">
        <v>38</v>
      </c>
      <c r="Z90" s="29"/>
      <c r="AA90" s="760"/>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7">
        <f>AY51/$AX51-1</f>
        <v>-3.922686783632201E-2</v>
      </c>
      <c r="AZ90" s="17">
        <f>AZ51/$AX51-1</f>
        <v>-6.9850351625134199E-2</v>
      </c>
      <c r="BA90" s="17">
        <f>BA51/$AX51-1</f>
        <v>-8.4815991222200182E-2</v>
      </c>
      <c r="BB90" s="17">
        <f>BB51/$AX51-1</f>
        <v>-9.6646320796580754E-2</v>
      </c>
      <c r="BC90" s="17">
        <f t="shared" si="88"/>
        <v>-0.13060937800222694</v>
      </c>
      <c r="BD90" s="17">
        <f t="shared" ref="BD90:BE90" si="105">BD51/$AX51-1</f>
        <v>-0.15927324471996107</v>
      </c>
      <c r="BE90" s="17">
        <f t="shared" si="105"/>
        <v>-0.20764142378472805</v>
      </c>
      <c r="BF90" s="26"/>
      <c r="BG90" s="26"/>
      <c r="BH90" s="80"/>
      <c r="BU90" s="43"/>
      <c r="CJ90" s="43"/>
    </row>
    <row r="92" spans="1:88">
      <c r="Y92" s="83" t="s">
        <v>70</v>
      </c>
      <c r="BH92" s="614"/>
    </row>
    <row r="93" spans="1:88">
      <c r="Y93" s="351"/>
      <c r="Z93" s="79"/>
      <c r="AA93" s="10">
        <v>1990</v>
      </c>
      <c r="AB93" s="10">
        <f t="shared" ref="AB93:BB93" si="106">AA93+1</f>
        <v>1991</v>
      </c>
      <c r="AC93" s="10">
        <f t="shared" si="106"/>
        <v>1992</v>
      </c>
      <c r="AD93" s="10">
        <f t="shared" si="106"/>
        <v>1993</v>
      </c>
      <c r="AE93" s="10">
        <f t="shared" si="106"/>
        <v>1994</v>
      </c>
      <c r="AF93" s="10">
        <f t="shared" si="106"/>
        <v>1995</v>
      </c>
      <c r="AG93" s="10">
        <f t="shared" si="106"/>
        <v>1996</v>
      </c>
      <c r="AH93" s="10">
        <f t="shared" si="106"/>
        <v>1997</v>
      </c>
      <c r="AI93" s="10">
        <f t="shared" si="106"/>
        <v>1998</v>
      </c>
      <c r="AJ93" s="10">
        <f t="shared" si="106"/>
        <v>1999</v>
      </c>
      <c r="AK93" s="10">
        <f t="shared" si="106"/>
        <v>2000</v>
      </c>
      <c r="AL93" s="10">
        <f t="shared" si="106"/>
        <v>2001</v>
      </c>
      <c r="AM93" s="10">
        <f t="shared" si="106"/>
        <v>2002</v>
      </c>
      <c r="AN93" s="10">
        <f t="shared" si="106"/>
        <v>2003</v>
      </c>
      <c r="AO93" s="10">
        <f t="shared" si="106"/>
        <v>2004</v>
      </c>
      <c r="AP93" s="10">
        <f t="shared" si="106"/>
        <v>2005</v>
      </c>
      <c r="AQ93" s="10">
        <f t="shared" si="106"/>
        <v>2006</v>
      </c>
      <c r="AR93" s="10">
        <f t="shared" si="106"/>
        <v>2007</v>
      </c>
      <c r="AS93" s="10">
        <f t="shared" si="106"/>
        <v>2008</v>
      </c>
      <c r="AT93" s="10">
        <f t="shared" si="106"/>
        <v>2009</v>
      </c>
      <c r="AU93" s="10">
        <f t="shared" si="106"/>
        <v>2010</v>
      </c>
      <c r="AV93" s="10">
        <f t="shared" si="106"/>
        <v>2011</v>
      </c>
      <c r="AW93" s="10">
        <f t="shared" si="106"/>
        <v>2012</v>
      </c>
      <c r="AX93" s="10">
        <f t="shared" si="106"/>
        <v>2013</v>
      </c>
      <c r="AY93" s="10">
        <f t="shared" si="106"/>
        <v>2014</v>
      </c>
      <c r="AZ93" s="10">
        <f t="shared" si="106"/>
        <v>2015</v>
      </c>
      <c r="BA93" s="10">
        <f t="shared" si="106"/>
        <v>2016</v>
      </c>
      <c r="BB93" s="10">
        <f t="shared" si="106"/>
        <v>2017</v>
      </c>
      <c r="BC93" s="10">
        <f>BB93+1</f>
        <v>2018</v>
      </c>
      <c r="BD93" s="10">
        <f>BC93+1</f>
        <v>2019</v>
      </c>
      <c r="BE93" s="10">
        <f>BD93+1</f>
        <v>2020</v>
      </c>
      <c r="BF93" s="10" t="s">
        <v>18</v>
      </c>
      <c r="BG93" s="10" t="s">
        <v>1</v>
      </c>
      <c r="BH93" s="631"/>
    </row>
    <row r="94" spans="1:88">
      <c r="Y94" s="352" t="s">
        <v>105</v>
      </c>
      <c r="Z94" s="3"/>
      <c r="AA94" s="762" t="s">
        <v>58</v>
      </c>
      <c r="AB94" s="552" t="s">
        <v>123</v>
      </c>
      <c r="AC94" s="552" t="s">
        <v>123</v>
      </c>
      <c r="AD94" s="552" t="s">
        <v>122</v>
      </c>
      <c r="AE94" s="552" t="s">
        <v>122</v>
      </c>
      <c r="AF94" s="552" t="s">
        <v>123</v>
      </c>
      <c r="AG94" s="552" t="s">
        <v>123</v>
      </c>
      <c r="AH94" s="552" t="s">
        <v>122</v>
      </c>
      <c r="AI94" s="552" t="s">
        <v>122</v>
      </c>
      <c r="AJ94" s="552" t="s">
        <v>123</v>
      </c>
      <c r="AK94" s="552" t="s">
        <v>123</v>
      </c>
      <c r="AL94" s="552" t="s">
        <v>122</v>
      </c>
      <c r="AM94" s="552" t="s">
        <v>122</v>
      </c>
      <c r="AN94" s="552" t="s">
        <v>123</v>
      </c>
      <c r="AO94" s="552" t="s">
        <v>123</v>
      </c>
      <c r="AP94" s="552" t="s">
        <v>122</v>
      </c>
      <c r="AQ94" s="552" t="s">
        <v>122</v>
      </c>
      <c r="AR94" s="552" t="s">
        <v>123</v>
      </c>
      <c r="AS94" s="552" t="s">
        <v>123</v>
      </c>
      <c r="AT94" s="552" t="s">
        <v>122</v>
      </c>
      <c r="AU94" s="552" t="s">
        <v>122</v>
      </c>
      <c r="AV94" s="552" t="s">
        <v>123</v>
      </c>
      <c r="AW94" s="552" t="s">
        <v>123</v>
      </c>
      <c r="AX94" s="552" t="s">
        <v>122</v>
      </c>
      <c r="AY94" s="552" t="s">
        <v>122</v>
      </c>
      <c r="AZ94" s="552" t="s">
        <v>123</v>
      </c>
      <c r="BA94" s="552" t="s">
        <v>123</v>
      </c>
      <c r="BB94" s="552" t="s">
        <v>122</v>
      </c>
      <c r="BC94" s="552" t="s">
        <v>122</v>
      </c>
      <c r="BD94" s="552" t="s">
        <v>58</v>
      </c>
      <c r="BE94" s="552" t="s">
        <v>58</v>
      </c>
      <c r="BF94" s="23"/>
      <c r="BG94" s="23"/>
      <c r="BH94" s="631"/>
    </row>
    <row r="95" spans="1:88" s="24" customFormat="1" ht="27">
      <c r="A95" s="80"/>
      <c r="B95" s="1"/>
      <c r="C95" s="1"/>
      <c r="D95" s="1"/>
      <c r="E95" s="1"/>
      <c r="F95" s="1"/>
      <c r="G95" s="1"/>
      <c r="H95" s="1"/>
      <c r="I95" s="1"/>
      <c r="J95" s="1"/>
      <c r="K95" s="1"/>
      <c r="L95" s="1"/>
      <c r="M95" s="1"/>
      <c r="N95" s="1"/>
      <c r="O95" s="1"/>
      <c r="P95" s="1"/>
      <c r="Q95" s="1"/>
      <c r="R95" s="1"/>
      <c r="S95" s="1"/>
      <c r="T95" s="1"/>
      <c r="U95" s="1"/>
      <c r="V95" s="1"/>
      <c r="W95" s="1"/>
      <c r="X95" s="1"/>
      <c r="Y95" s="600" t="s">
        <v>253</v>
      </c>
      <c r="Z95" s="27"/>
      <c r="AA95" s="758"/>
      <c r="AB95" s="15">
        <f t="shared" ref="AB95:BA96" si="107">AB43/AA43-1</f>
        <v>-8.4340766030647218E-3</v>
      </c>
      <c r="AC95" s="15">
        <f t="shared" si="107"/>
        <v>-1.132874834177755E-2</v>
      </c>
      <c r="AD95" s="15">
        <f t="shared" si="107"/>
        <v>1.1406457816582893E-3</v>
      </c>
      <c r="AE95" s="15">
        <f t="shared" si="107"/>
        <v>1.4608663956230394E-3</v>
      </c>
      <c r="AF95" s="15">
        <f t="shared" si="107"/>
        <v>-1.4259449406563318E-2</v>
      </c>
      <c r="AG95" s="15">
        <f t="shared" si="107"/>
        <v>2.8837415566798086E-3</v>
      </c>
      <c r="AH95" s="15">
        <f t="shared" si="107"/>
        <v>2.55918442369516E-2</v>
      </c>
      <c r="AI95" s="15">
        <f t="shared" si="107"/>
        <v>-4.4774480512880244E-2</v>
      </c>
      <c r="AJ95" s="15">
        <f t="shared" si="107"/>
        <v>3.9730924483887042E-2</v>
      </c>
      <c r="AK95" s="15">
        <f t="shared" si="107"/>
        <v>4.6454957043229328E-4</v>
      </c>
      <c r="AL95" s="15">
        <f t="shared" si="107"/>
        <v>-2.3535181327604349E-2</v>
      </c>
      <c r="AM95" s="15">
        <f t="shared" si="107"/>
        <v>2.6837477613016913E-2</v>
      </c>
      <c r="AN95" s="15">
        <f t="shared" si="107"/>
        <v>1.3746460356165224E-2</v>
      </c>
      <c r="AO95" s="15">
        <f t="shared" si="107"/>
        <v>1.1689058850914424E-3</v>
      </c>
      <c r="AP95" s="15">
        <f t="shared" si="107"/>
        <v>5.6327686608169225E-2</v>
      </c>
      <c r="AQ95" s="15">
        <f t="shared" si="107"/>
        <v>-1.71305709389169E-2</v>
      </c>
      <c r="AR95" s="15">
        <f t="shared" si="107"/>
        <v>4.931853730012703E-2</v>
      </c>
      <c r="AS95" s="15">
        <f t="shared" si="107"/>
        <v>-2.0155265400760514E-2</v>
      </c>
      <c r="AT95" s="15">
        <f t="shared" si="107"/>
        <v>-2.6921999466070434E-2</v>
      </c>
      <c r="AU95" s="15">
        <f t="shared" si="107"/>
        <v>3.3494361892783875E-2</v>
      </c>
      <c r="AV95" s="15">
        <f t="shared" si="107"/>
        <v>1.012406680526623E-2</v>
      </c>
      <c r="AW95" s="15">
        <f t="shared" si="107"/>
        <v>1.8121812211335797E-2</v>
      </c>
      <c r="AX95" s="15">
        <f t="shared" si="107"/>
        <v>-8.1105085972464908E-3</v>
      </c>
      <c r="AY95" s="15">
        <f t="shared" si="107"/>
        <v>-6.1531933643169889E-2</v>
      </c>
      <c r="AZ95" s="15">
        <f t="shared" si="107"/>
        <v>-2.7684082063435311E-2</v>
      </c>
      <c r="BA95" s="15">
        <f t="shared" si="107"/>
        <v>4.5675994213523641E-2</v>
      </c>
      <c r="BB95" s="15">
        <f t="shared" ref="BB95:BB103" si="108">BB43/BA43-1</f>
        <v>-5.5312073178745536E-2</v>
      </c>
      <c r="BC95" s="15">
        <f t="shared" ref="BC95:BE103" si="109">BC43/BB43-1</f>
        <v>-1.9760363535119785E-2</v>
      </c>
      <c r="BD95" s="15">
        <f t="shared" si="109"/>
        <v>-4.4165434492159927E-2</v>
      </c>
      <c r="BE95" s="15">
        <f t="shared" si="109"/>
        <v>-8.0954120527807372E-2</v>
      </c>
      <c r="BF95" s="23"/>
      <c r="BG95" s="23"/>
      <c r="BH95" s="631"/>
      <c r="BU95" s="43"/>
      <c r="CJ95" s="43"/>
    </row>
    <row r="96" spans="1:88" s="24" customFormat="1">
      <c r="A96" s="80"/>
      <c r="B96" s="1"/>
      <c r="C96" s="1"/>
      <c r="D96" s="1"/>
      <c r="E96" s="1"/>
      <c r="F96" s="1"/>
      <c r="G96" s="1"/>
      <c r="H96" s="1"/>
      <c r="I96" s="1"/>
      <c r="J96" s="1"/>
      <c r="K96" s="1"/>
      <c r="L96" s="1"/>
      <c r="M96" s="1"/>
      <c r="N96" s="1"/>
      <c r="O96" s="1"/>
      <c r="P96" s="1"/>
      <c r="Q96" s="1"/>
      <c r="R96" s="1"/>
      <c r="S96" s="1"/>
      <c r="T96" s="1"/>
      <c r="U96" s="1"/>
      <c r="V96" s="1"/>
      <c r="W96" s="1"/>
      <c r="X96" s="1"/>
      <c r="Y96" s="291" t="s">
        <v>84</v>
      </c>
      <c r="Z96" s="27"/>
      <c r="AA96" s="758"/>
      <c r="AB96" s="15">
        <f t="shared" ref="AB96:BA97" si="110">AB44/AA44-1</f>
        <v>-1.4272659027502077E-2</v>
      </c>
      <c r="AC96" s="15">
        <f t="shared" si="110"/>
        <v>-1.6095599057048937E-2</v>
      </c>
      <c r="AD96" s="15">
        <f t="shared" si="110"/>
        <v>-2.6133565733585828E-2</v>
      </c>
      <c r="AE96" s="15">
        <f t="shared" si="110"/>
        <v>3.549345574719931E-2</v>
      </c>
      <c r="AF96" s="15">
        <f t="shared" si="110"/>
        <v>-6.431848348709801E-3</v>
      </c>
      <c r="AG96" s="15">
        <f t="shared" si="107"/>
        <v>9.1805996588913974E-3</v>
      </c>
      <c r="AH96" s="15">
        <f t="shared" si="110"/>
        <v>-1.8366088910650946E-2</v>
      </c>
      <c r="AI96" s="15">
        <f t="shared" si="110"/>
        <v>-6.2828960346013818E-2</v>
      </c>
      <c r="AJ96" s="15">
        <f t="shared" si="110"/>
        <v>2.2575971284836571E-2</v>
      </c>
      <c r="AK96" s="15">
        <f t="shared" si="110"/>
        <v>2.7358882575156063E-2</v>
      </c>
      <c r="AL96" s="15">
        <f t="shared" si="110"/>
        <v>-2.4761872454127642E-2</v>
      </c>
      <c r="AM96" s="15">
        <f t="shared" si="110"/>
        <v>1.6670986045276281E-2</v>
      </c>
      <c r="AN96" s="15">
        <f t="shared" si="107"/>
        <v>3.3221605643012353E-3</v>
      </c>
      <c r="AO96" s="15">
        <f t="shared" si="107"/>
        <v>-7.7696311303501187E-3</v>
      </c>
      <c r="AP96" s="15">
        <f t="shared" si="107"/>
        <v>-7.9403170864128514E-3</v>
      </c>
      <c r="AQ96" s="15">
        <f t="shared" si="110"/>
        <v>-1.3200774104118573E-2</v>
      </c>
      <c r="AR96" s="15">
        <f t="shared" si="110"/>
        <v>2.4743331639081489E-2</v>
      </c>
      <c r="AS96" s="15">
        <f t="shared" si="110"/>
        <v>-9.3243136836229423E-2</v>
      </c>
      <c r="AT96" s="15">
        <f t="shared" si="110"/>
        <v>-5.8782167353315762E-2</v>
      </c>
      <c r="AU96" s="15">
        <f t="shared" si="110"/>
        <v>6.7589918407123362E-2</v>
      </c>
      <c r="AV96" s="15">
        <f t="shared" si="110"/>
        <v>3.4006053935373926E-2</v>
      </c>
      <c r="AW96" s="15">
        <f t="shared" si="110"/>
        <v>2.5827126039142057E-2</v>
      </c>
      <c r="AX96" s="15">
        <f t="shared" si="110"/>
        <v>1.4126611478267215E-2</v>
      </c>
      <c r="AY96" s="15">
        <f t="shared" si="110"/>
        <v>-3.6551054563783603E-2</v>
      </c>
      <c r="AZ96" s="15">
        <f t="shared" si="110"/>
        <v>-3.7432554148404185E-2</v>
      </c>
      <c r="BA96" s="15">
        <f t="shared" si="110"/>
        <v>-2.8688998695079237E-2</v>
      </c>
      <c r="BB96" s="15">
        <f t="shared" si="108"/>
        <v>-1.4896905353160461E-2</v>
      </c>
      <c r="BC96" s="15">
        <f t="shared" si="109"/>
        <v>-2.7582894662758539E-2</v>
      </c>
      <c r="BD96" s="15">
        <f t="shared" si="109"/>
        <v>-3.6079357303852699E-2</v>
      </c>
      <c r="BE96" s="15">
        <f t="shared" si="109"/>
        <v>-8.3108432919693165E-2</v>
      </c>
      <c r="BF96" s="23"/>
      <c r="BG96" s="23"/>
      <c r="BH96" s="631"/>
      <c r="BU96" s="43"/>
      <c r="CJ96" s="43"/>
    </row>
    <row r="97" spans="1:88" s="24" customFormat="1">
      <c r="A97" s="80"/>
      <c r="B97" s="1"/>
      <c r="C97" s="1"/>
      <c r="D97" s="1"/>
      <c r="E97" s="1"/>
      <c r="F97" s="1"/>
      <c r="G97" s="1"/>
      <c r="H97" s="1"/>
      <c r="I97" s="1"/>
      <c r="J97" s="1"/>
      <c r="K97" s="1"/>
      <c r="L97" s="1"/>
      <c r="M97" s="1"/>
      <c r="N97" s="1"/>
      <c r="O97" s="1"/>
      <c r="P97" s="1"/>
      <c r="Q97" s="1"/>
      <c r="R97" s="1"/>
      <c r="S97" s="1"/>
      <c r="T97" s="1"/>
      <c r="U97" s="1"/>
      <c r="V97" s="1"/>
      <c r="W97" s="1"/>
      <c r="X97" s="1"/>
      <c r="Y97" s="291" t="s">
        <v>85</v>
      </c>
      <c r="Z97" s="27"/>
      <c r="AA97" s="758"/>
      <c r="AB97" s="15">
        <f t="shared" ref="AB97:BA98" si="111">AB45/AA45-1</f>
        <v>5.7563428202737965E-2</v>
      </c>
      <c r="AC97" s="15">
        <f t="shared" si="111"/>
        <v>3.0064248817217809E-2</v>
      </c>
      <c r="AD97" s="15">
        <f t="shared" si="111"/>
        <v>1.5005128322448602E-2</v>
      </c>
      <c r="AE97" s="15">
        <f t="shared" si="111"/>
        <v>4.2062797369436744E-2</v>
      </c>
      <c r="AF97" s="15">
        <f t="shared" si="111"/>
        <v>3.7747780386433449E-2</v>
      </c>
      <c r="AG97" s="15">
        <f t="shared" si="111"/>
        <v>2.6502428840077474E-2</v>
      </c>
      <c r="AH97" s="15">
        <f t="shared" si="110"/>
        <v>5.8006185203733907E-3</v>
      </c>
      <c r="AI97" s="15">
        <f t="shared" si="110"/>
        <v>-8.7720883818029893E-3</v>
      </c>
      <c r="AJ97" s="15">
        <f t="shared" si="111"/>
        <v>1.707426454869565E-2</v>
      </c>
      <c r="AK97" s="15">
        <f t="shared" si="110"/>
        <v>-2.5060978415292201E-3</v>
      </c>
      <c r="AL97" s="15">
        <f t="shared" si="111"/>
        <v>1.5761456745505331E-2</v>
      </c>
      <c r="AM97" s="15">
        <f t="shared" si="111"/>
        <v>-1.2269058921005049E-2</v>
      </c>
      <c r="AN97" s="15">
        <f t="shared" si="111"/>
        <v>-1.4028610116937124E-2</v>
      </c>
      <c r="AO97" s="15">
        <f t="shared" si="111"/>
        <v>-2.395822641220402E-2</v>
      </c>
      <c r="AP97" s="15">
        <f t="shared" si="111"/>
        <v>-2.1556533401292044E-2</v>
      </c>
      <c r="AQ97" s="15">
        <f t="shared" si="111"/>
        <v>-1.2174386828280648E-2</v>
      </c>
      <c r="AR97" s="15">
        <f t="shared" si="110"/>
        <v>-8.5834425546549298E-3</v>
      </c>
      <c r="AS97" s="15">
        <f t="shared" si="111"/>
        <v>-3.2352032744238812E-2</v>
      </c>
      <c r="AT97" s="15">
        <f t="shared" si="111"/>
        <v>-1.5723939298461609E-2</v>
      </c>
      <c r="AU97" s="15">
        <f t="shared" si="110"/>
        <v>3.3560415641396002E-3</v>
      </c>
      <c r="AV97" s="15">
        <f t="shared" si="111"/>
        <v>-1.5741095509270719E-2</v>
      </c>
      <c r="AW97" s="15">
        <f t="shared" si="110"/>
        <v>7.9674357181085398E-3</v>
      </c>
      <c r="AX97" s="15">
        <f t="shared" si="111"/>
        <v>-1.2015744187489963E-2</v>
      </c>
      <c r="AY97" s="15">
        <f t="shared" si="111"/>
        <v>-2.3869238001174797E-2</v>
      </c>
      <c r="AZ97" s="15">
        <f t="shared" si="110"/>
        <v>-6.8274604876844558E-3</v>
      </c>
      <c r="BA97" s="15">
        <f t="shared" si="111"/>
        <v>-9.5767583694770231E-3</v>
      </c>
      <c r="BB97" s="15">
        <f t="shared" si="108"/>
        <v>-9.7051878043118434E-3</v>
      </c>
      <c r="BC97" s="15">
        <f t="shared" si="109"/>
        <v>-1.3108823242609313E-2</v>
      </c>
      <c r="BD97" s="15">
        <f t="shared" si="109"/>
        <v>-2.1922436427061265E-2</v>
      </c>
      <c r="BE97" s="15">
        <f t="shared" si="109"/>
        <v>-0.10182576819390199</v>
      </c>
      <c r="BF97" s="23"/>
      <c r="BG97" s="23"/>
      <c r="BH97" s="631"/>
      <c r="BU97" s="43"/>
      <c r="CJ97" s="43"/>
    </row>
    <row r="98" spans="1:88" s="24" customFormat="1">
      <c r="A98" s="80"/>
      <c r="B98" s="1"/>
      <c r="C98" s="1"/>
      <c r="D98" s="1"/>
      <c r="E98" s="1"/>
      <c r="F98" s="1"/>
      <c r="G98" s="1"/>
      <c r="H98" s="1"/>
      <c r="I98" s="1"/>
      <c r="J98" s="1"/>
      <c r="K98" s="1"/>
      <c r="L98" s="1"/>
      <c r="M98" s="1"/>
      <c r="N98" s="1"/>
      <c r="O98" s="1"/>
      <c r="P98" s="1"/>
      <c r="Q98" s="1"/>
      <c r="R98" s="1"/>
      <c r="S98" s="1"/>
      <c r="T98" s="1"/>
      <c r="U98" s="1"/>
      <c r="V98" s="1"/>
      <c r="W98" s="1"/>
      <c r="X98" s="1"/>
      <c r="Y98" s="291" t="s">
        <v>86</v>
      </c>
      <c r="Z98" s="27"/>
      <c r="AA98" s="758"/>
      <c r="AB98" s="15">
        <f t="shared" ref="AB98:BA100" si="112">AB46/AA46-1</f>
        <v>2.6250472243084966E-2</v>
      </c>
      <c r="AC98" s="15">
        <f t="shared" si="112"/>
        <v>3.4709341957953166E-2</v>
      </c>
      <c r="AD98" s="15">
        <f t="shared" si="112"/>
        <v>2.7767303947991318E-2</v>
      </c>
      <c r="AE98" s="15">
        <f t="shared" si="112"/>
        <v>9.8183626964119863E-2</v>
      </c>
      <c r="AF98" s="15">
        <f t="shared" si="112"/>
        <v>3.2686044899102207E-2</v>
      </c>
      <c r="AG98" s="15">
        <f t="shared" si="112"/>
        <v>-7.7799605074008182E-3</v>
      </c>
      <c r="AH98" s="15">
        <f t="shared" si="112"/>
        <v>3.330247223453342E-2</v>
      </c>
      <c r="AI98" s="15">
        <f t="shared" si="112"/>
        <v>4.3485811182597756E-2</v>
      </c>
      <c r="AJ98" s="15">
        <f t="shared" si="112"/>
        <v>5.8558339830699913E-2</v>
      </c>
      <c r="AK98" s="15">
        <f t="shared" si="112"/>
        <v>3.4760874207563575E-2</v>
      </c>
      <c r="AL98" s="15">
        <f t="shared" si="111"/>
        <v>3.2454516173285874E-3</v>
      </c>
      <c r="AM98" s="15">
        <f t="shared" si="112"/>
        <v>4.9319122663493031E-2</v>
      </c>
      <c r="AN98" s="15">
        <f t="shared" si="112"/>
        <v>3.2046961294645682E-2</v>
      </c>
      <c r="AO98" s="15">
        <f t="shared" si="112"/>
        <v>3.5592848266296384E-2</v>
      </c>
      <c r="AP98" s="15">
        <f t="shared" si="112"/>
        <v>3.213304283225038E-2</v>
      </c>
      <c r="AQ98" s="15">
        <f t="shared" si="112"/>
        <v>-1.4488350068595057E-2</v>
      </c>
      <c r="AR98" s="15">
        <f t="shared" si="112"/>
        <v>4.4891155984904785E-2</v>
      </c>
      <c r="AS98" s="15">
        <f t="shared" si="112"/>
        <v>-3.0560881251178507E-2</v>
      </c>
      <c r="AT98" s="15">
        <f t="shared" si="112"/>
        <v>-0.10729116461477961</v>
      </c>
      <c r="AU98" s="15">
        <f t="shared" si="112"/>
        <v>2.0560553319944885E-2</v>
      </c>
      <c r="AV98" s="15">
        <f t="shared" si="112"/>
        <v>0.1148751058471873</v>
      </c>
      <c r="AW98" s="15">
        <f t="shared" si="112"/>
        <v>2.2201277627156957E-2</v>
      </c>
      <c r="AX98" s="15">
        <f t="shared" si="112"/>
        <v>4.1313477422921352E-2</v>
      </c>
      <c r="AY98" s="15">
        <f t="shared" si="112"/>
        <v>-3.3651881986911492E-2</v>
      </c>
      <c r="AZ98" s="15">
        <f t="shared" si="112"/>
        <v>-4.7875778679350445E-2</v>
      </c>
      <c r="BA98" s="15">
        <f t="shared" si="112"/>
        <v>-3.0960166199961447E-2</v>
      </c>
      <c r="BB98" s="15">
        <f t="shared" si="108"/>
        <v>-1.6242421317182898E-2</v>
      </c>
      <c r="BC98" s="15">
        <f t="shared" si="109"/>
        <v>-4.003652936288038E-2</v>
      </c>
      <c r="BD98" s="15">
        <f t="shared" si="109"/>
        <v>-3.894035594175238E-2</v>
      </c>
      <c r="BE98" s="15">
        <f t="shared" si="109"/>
        <v>-4.1387456165247305E-2</v>
      </c>
      <c r="BF98" s="23"/>
      <c r="BG98" s="23"/>
      <c r="BH98" s="631"/>
      <c r="BU98" s="43"/>
      <c r="CJ98" s="43"/>
    </row>
    <row r="99" spans="1:88" s="24" customFormat="1">
      <c r="A99" s="80"/>
      <c r="B99" s="1"/>
      <c r="C99" s="1"/>
      <c r="D99" s="1"/>
      <c r="E99" s="1"/>
      <c r="F99" s="1"/>
      <c r="G99" s="1"/>
      <c r="H99" s="1"/>
      <c r="I99" s="1"/>
      <c r="J99" s="1"/>
      <c r="K99" s="1"/>
      <c r="L99" s="1"/>
      <c r="M99" s="1"/>
      <c r="N99" s="1"/>
      <c r="O99" s="1"/>
      <c r="P99" s="1"/>
      <c r="Q99" s="1"/>
      <c r="R99" s="1"/>
      <c r="S99" s="1"/>
      <c r="T99" s="1"/>
      <c r="U99" s="1"/>
      <c r="V99" s="1"/>
      <c r="W99" s="1"/>
      <c r="X99" s="1"/>
      <c r="Y99" s="291" t="s">
        <v>87</v>
      </c>
      <c r="Z99" s="27"/>
      <c r="AA99" s="758"/>
      <c r="AB99" s="15">
        <f t="shared" ref="AB99:BA101" si="113">AB47/AA47-1</f>
        <v>2.6063740768827781E-2</v>
      </c>
      <c r="AC99" s="15">
        <f t="shared" si="113"/>
        <v>4.6227468414524298E-2</v>
      </c>
      <c r="AD99" s="15">
        <f t="shared" si="112"/>
        <v>4.128076244368728E-3</v>
      </c>
      <c r="AE99" s="15">
        <f t="shared" si="113"/>
        <v>7.0094873125596147E-2</v>
      </c>
      <c r="AF99" s="15">
        <f t="shared" si="113"/>
        <v>1.2403124698093793E-2</v>
      </c>
      <c r="AG99" s="15">
        <f t="shared" si="113"/>
        <v>5.60423516692099E-3</v>
      </c>
      <c r="AH99" s="15">
        <f t="shared" si="113"/>
        <v>-3.7764003127655266E-2</v>
      </c>
      <c r="AI99" s="15">
        <f t="shared" si="113"/>
        <v>-8.05348453136423E-3</v>
      </c>
      <c r="AJ99" s="15">
        <f t="shared" si="113"/>
        <v>5.548698167706223E-2</v>
      </c>
      <c r="AK99" s="15">
        <f t="shared" si="113"/>
        <v>2.2972857076309916E-2</v>
      </c>
      <c r="AL99" s="15">
        <f t="shared" si="113"/>
        <v>-2.1192571464871413E-2</v>
      </c>
      <c r="AM99" s="15">
        <f t="shared" si="113"/>
        <v>7.1451850456728749E-2</v>
      </c>
      <c r="AN99" s="15">
        <f t="shared" si="113"/>
        <v>1.5106431557009525E-2</v>
      </c>
      <c r="AO99" s="15">
        <f t="shared" si="112"/>
        <v>-1.0162094112783682E-2</v>
      </c>
      <c r="AP99" s="15">
        <f t="shared" si="113"/>
        <v>3.8682036623024718E-2</v>
      </c>
      <c r="AQ99" s="15">
        <f t="shared" si="113"/>
        <v>-5.0333184267818742E-2</v>
      </c>
      <c r="AR99" s="15">
        <f t="shared" si="113"/>
        <v>6.6390857300677286E-2</v>
      </c>
      <c r="AS99" s="15">
        <f t="shared" si="113"/>
        <v>-2.8209940395244049E-2</v>
      </c>
      <c r="AT99" s="15">
        <f t="shared" si="113"/>
        <v>-3.7104038509399029E-2</v>
      </c>
      <c r="AU99" s="15">
        <f t="shared" si="113"/>
        <v>0.10410380715938472</v>
      </c>
      <c r="AV99" s="15">
        <f t="shared" si="113"/>
        <v>8.3535142066899049E-2</v>
      </c>
      <c r="AW99" s="15">
        <f t="shared" si="113"/>
        <v>9.3831078083224773E-2</v>
      </c>
      <c r="AX99" s="15">
        <f t="shared" si="113"/>
        <v>-1.831589872314332E-2</v>
      </c>
      <c r="AY99" s="15">
        <f t="shared" si="113"/>
        <v>-6.8471497293659644E-2</v>
      </c>
      <c r="AZ99" s="15">
        <f t="shared" si="113"/>
        <v>-3.4403854611112394E-2</v>
      </c>
      <c r="BA99" s="15">
        <f t="shared" si="113"/>
        <v>-9.7392074256225092E-3</v>
      </c>
      <c r="BB99" s="15">
        <f t="shared" si="108"/>
        <v>9.7741770670420891E-3</v>
      </c>
      <c r="BC99" s="15">
        <f t="shared" si="109"/>
        <v>-0.11014536986822487</v>
      </c>
      <c r="BD99" s="15">
        <f t="shared" si="109"/>
        <v>-3.9701678961854947E-2</v>
      </c>
      <c r="BE99" s="15">
        <f t="shared" si="109"/>
        <v>4.9372440643000948E-2</v>
      </c>
      <c r="BF99" s="23"/>
      <c r="BG99" s="23"/>
      <c r="BH99" s="631"/>
      <c r="BU99" s="43"/>
      <c r="CJ99" s="43"/>
    </row>
    <row r="100" spans="1:88" s="24" customFormat="1">
      <c r="A100" s="80"/>
      <c r="B100" s="1"/>
      <c r="C100" s="1"/>
      <c r="D100" s="1"/>
      <c r="E100" s="1"/>
      <c r="F100" s="1"/>
      <c r="G100" s="1"/>
      <c r="H100" s="1"/>
      <c r="I100" s="1"/>
      <c r="J100" s="1"/>
      <c r="K100" s="1"/>
      <c r="L100" s="1"/>
      <c r="M100" s="1"/>
      <c r="N100" s="1"/>
      <c r="O100" s="1"/>
      <c r="P100" s="1"/>
      <c r="Q100" s="1"/>
      <c r="R100" s="1"/>
      <c r="S100" s="1"/>
      <c r="T100" s="1"/>
      <c r="U100" s="1"/>
      <c r="V100" s="1"/>
      <c r="W100" s="1"/>
      <c r="X100" s="1"/>
      <c r="Y100" s="602" t="s">
        <v>252</v>
      </c>
      <c r="Z100" s="27"/>
      <c r="AA100" s="758"/>
      <c r="AB100" s="15">
        <f t="shared" ref="AB100:AZ101" si="114">AB48/AA48-1</f>
        <v>1.8778049328897373E-2</v>
      </c>
      <c r="AC100" s="15">
        <f t="shared" si="113"/>
        <v>-1.3743057103009493E-3</v>
      </c>
      <c r="AD100" s="15">
        <f t="shared" si="114"/>
        <v>-1.9675992615518334E-2</v>
      </c>
      <c r="AE100" s="15">
        <f t="shared" si="114"/>
        <v>2.5591654751431436E-2</v>
      </c>
      <c r="AF100" s="15">
        <f t="shared" si="114"/>
        <v>5.0085529077315005E-3</v>
      </c>
      <c r="AG100" s="15">
        <f t="shared" si="114"/>
        <v>8.6573028081720071E-3</v>
      </c>
      <c r="AH100" s="15">
        <f t="shared" si="114"/>
        <v>-3.8121549688583389E-2</v>
      </c>
      <c r="AI100" s="15">
        <f t="shared" si="114"/>
        <v>-9.2789334660010381E-2</v>
      </c>
      <c r="AJ100" s="15">
        <f t="shared" si="114"/>
        <v>5.3781245397519495E-3</v>
      </c>
      <c r="AK100" s="15">
        <f t="shared" si="113"/>
        <v>8.7030424525054162E-3</v>
      </c>
      <c r="AL100" s="15">
        <f t="shared" si="114"/>
        <v>-2.2054958810858616E-2</v>
      </c>
      <c r="AM100" s="15">
        <f t="shared" si="114"/>
        <v>-4.453194334914623E-2</v>
      </c>
      <c r="AN100" s="15">
        <f t="shared" si="114"/>
        <v>-1.4805956425337219E-2</v>
      </c>
      <c r="AO100" s="15">
        <f t="shared" si="112"/>
        <v>-5.7931096925245562E-4</v>
      </c>
      <c r="AP100" s="15">
        <f t="shared" si="114"/>
        <v>1.9459793129364966E-2</v>
      </c>
      <c r="AQ100" s="15">
        <f t="shared" si="113"/>
        <v>5.8330157454604681E-3</v>
      </c>
      <c r="AR100" s="15">
        <f t="shared" si="114"/>
        <v>-1.419973060907942E-2</v>
      </c>
      <c r="AS100" s="15">
        <f t="shared" si="114"/>
        <v>-7.8022206922996551E-2</v>
      </c>
      <c r="AT100" s="15">
        <f t="shared" si="114"/>
        <v>-0.10795382119469477</v>
      </c>
      <c r="AU100" s="15">
        <f t="shared" si="114"/>
        <v>2.2773008543101492E-2</v>
      </c>
      <c r="AV100" s="15">
        <f t="shared" si="113"/>
        <v>-3.3738309596057503E-3</v>
      </c>
      <c r="AW100" s="15">
        <f t="shared" si="113"/>
        <v>1.0446298800912412E-3</v>
      </c>
      <c r="AX100" s="15">
        <f t="shared" si="114"/>
        <v>3.7511879818197924E-2</v>
      </c>
      <c r="AY100" s="15">
        <f t="shared" si="114"/>
        <v>-1.2405593895735811E-2</v>
      </c>
      <c r="AZ100" s="15">
        <f t="shared" si="114"/>
        <v>-2.8679253826985773E-2</v>
      </c>
      <c r="BA100" s="15">
        <f t="shared" si="113"/>
        <v>-8.8365653504121067E-3</v>
      </c>
      <c r="BB100" s="15">
        <f t="shared" si="108"/>
        <v>1.3863470874053707E-2</v>
      </c>
      <c r="BC100" s="15">
        <f t="shared" si="109"/>
        <v>-1.4972893264736387E-2</v>
      </c>
      <c r="BD100" s="15">
        <f t="shared" si="109"/>
        <v>-2.8684878388027801E-2</v>
      </c>
      <c r="BE100" s="15">
        <f t="shared" si="109"/>
        <v>-5.0232192586000757E-2</v>
      </c>
      <c r="BF100" s="23"/>
      <c r="BG100" s="23"/>
      <c r="BH100" s="631"/>
      <c r="BU100" s="43"/>
      <c r="CJ100" s="43"/>
    </row>
    <row r="101" spans="1:88" s="24" customFormat="1">
      <c r="A101" s="80"/>
      <c r="B101" s="1"/>
      <c r="C101" s="1"/>
      <c r="D101" s="1"/>
      <c r="E101" s="1"/>
      <c r="F101" s="1"/>
      <c r="G101" s="1"/>
      <c r="H101" s="1"/>
      <c r="I101" s="1"/>
      <c r="J101" s="1"/>
      <c r="K101" s="1"/>
      <c r="L101" s="1"/>
      <c r="M101" s="1"/>
      <c r="N101" s="1"/>
      <c r="O101" s="1"/>
      <c r="P101" s="1"/>
      <c r="Q101" s="1"/>
      <c r="R101" s="1"/>
      <c r="S101" s="1"/>
      <c r="T101" s="1"/>
      <c r="U101" s="1"/>
      <c r="V101" s="1"/>
      <c r="W101" s="1"/>
      <c r="X101" s="1"/>
      <c r="Y101" s="291" t="s">
        <v>88</v>
      </c>
      <c r="Z101" s="27"/>
      <c r="AA101" s="758"/>
      <c r="AB101" s="15">
        <f t="shared" si="114"/>
        <v>8.4036220363683523E-3</v>
      </c>
      <c r="AC101" s="15">
        <f t="shared" ref="AC101:AZ101" si="115">AC49/AB49-1</f>
        <v>7.6992905386893851E-2</v>
      </c>
      <c r="AD101" s="15">
        <f t="shared" si="115"/>
        <v>-3.670361595280669E-2</v>
      </c>
      <c r="AE101" s="15">
        <f t="shared" si="115"/>
        <v>0.14535000335554393</v>
      </c>
      <c r="AF101" s="15">
        <f t="shared" si="115"/>
        <v>1.8605993075962557E-2</v>
      </c>
      <c r="AG101" s="15">
        <f t="shared" si="115"/>
        <v>1.6708995419606465E-2</v>
      </c>
      <c r="AH101" s="15">
        <f t="shared" si="115"/>
        <v>5.3199895579417511E-2</v>
      </c>
      <c r="AI101" s="15">
        <f t="shared" si="115"/>
        <v>4.8855347451270958E-3</v>
      </c>
      <c r="AJ101" s="15">
        <f t="shared" si="115"/>
        <v>-2.0858084652638498E-3</v>
      </c>
      <c r="AK101" s="15">
        <f t="shared" si="115"/>
        <v>4.5992622401044514E-2</v>
      </c>
      <c r="AL101" s="15">
        <f t="shared" si="115"/>
        <v>-9.5684118980762234E-3</v>
      </c>
      <c r="AM101" s="15">
        <f t="shared" si="114"/>
        <v>1.1126821121999031E-2</v>
      </c>
      <c r="AN101" s="15">
        <f t="shared" si="115"/>
        <v>2.7953347980381071E-2</v>
      </c>
      <c r="AO101" s="15">
        <f t="shared" si="115"/>
        <v>-1.9447827315555277E-2</v>
      </c>
      <c r="AP101" s="15">
        <f t="shared" si="115"/>
        <v>-2.1178427468173666E-2</v>
      </c>
      <c r="AQ101" s="15">
        <f t="shared" si="115"/>
        <v>-4.8009724815030297E-2</v>
      </c>
      <c r="AR101" s="15">
        <f t="shared" si="115"/>
        <v>2.1267683090069323E-2</v>
      </c>
      <c r="AS101" s="15">
        <f t="shared" si="115"/>
        <v>3.7352697724541084E-2</v>
      </c>
      <c r="AT101" s="15">
        <f t="shared" si="115"/>
        <v>-0.1085715342499749</v>
      </c>
      <c r="AU101" s="15">
        <f t="shared" si="115"/>
        <v>2.4126233669806929E-2</v>
      </c>
      <c r="AV101" s="15">
        <f t="shared" si="115"/>
        <v>-2.4349960987817054E-2</v>
      </c>
      <c r="AW101" s="15">
        <f t="shared" si="115"/>
        <v>5.8223438747815104E-2</v>
      </c>
      <c r="AX101" s="15">
        <f t="shared" si="115"/>
        <v>-1.6753865249021671E-2</v>
      </c>
      <c r="AY101" s="15">
        <f t="shared" si="115"/>
        <v>-2.4230749100726645E-2</v>
      </c>
      <c r="AZ101" s="15">
        <f t="shared" si="115"/>
        <v>1.3784189996450591E-2</v>
      </c>
      <c r="BA101" s="15">
        <f t="shared" si="113"/>
        <v>6.961508015737472E-3</v>
      </c>
      <c r="BB101" s="15">
        <f t="shared" si="108"/>
        <v>9.4973370974757998E-3</v>
      </c>
      <c r="BC101" s="15">
        <f t="shared" si="109"/>
        <v>2.388740641774123E-2</v>
      </c>
      <c r="BD101" s="15">
        <f t="shared" si="109"/>
        <v>1.6907922051081492E-3</v>
      </c>
      <c r="BE101" s="15">
        <f t="shared" si="109"/>
        <v>3.4761331816719476E-3</v>
      </c>
      <c r="BF101" s="23"/>
      <c r="BG101" s="23"/>
      <c r="BH101" s="631"/>
      <c r="BU101" s="43"/>
      <c r="CJ101" s="43"/>
    </row>
    <row r="102" spans="1:88" s="24" customFormat="1" ht="19.5" thickBot="1">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755" t="s">
        <v>351</v>
      </c>
      <c r="Z102" s="28"/>
      <c r="AA102" s="759"/>
      <c r="AB102" s="16">
        <f t="shared" ref="AB102:BA103" si="116">AB50/AA50-1</f>
        <v>-3.0443121409470586E-2</v>
      </c>
      <c r="AC102" s="16">
        <f t="shared" si="116"/>
        <v>-3.9492293227028297E-2</v>
      </c>
      <c r="AD102" s="16">
        <f t="shared" si="116"/>
        <v>-3.3514319312257457E-2</v>
      </c>
      <c r="AE102" s="16">
        <f t="shared" si="116"/>
        <v>-3.4522063385400092E-2</v>
      </c>
      <c r="AF102" s="16">
        <f t="shared" si="116"/>
        <v>3.3356800205267545E-2</v>
      </c>
      <c r="AG102" s="16">
        <f t="shared" si="116"/>
        <v>2.0280883598891242E-2</v>
      </c>
      <c r="AH102" s="16">
        <f t="shared" si="116"/>
        <v>-6.5174164727915818E-3</v>
      </c>
      <c r="AI102" s="16">
        <f t="shared" si="116"/>
        <v>-7.3204034260316964E-2</v>
      </c>
      <c r="AJ102" s="16">
        <f t="shared" si="116"/>
        <v>5.1044910057520543E-3</v>
      </c>
      <c r="AK102" s="16">
        <f t="shared" si="116"/>
        <v>1.1887047672362705E-2</v>
      </c>
      <c r="AL102" s="16">
        <f t="shared" si="116"/>
        <v>-8.3070496827345908E-2</v>
      </c>
      <c r="AM102" s="16">
        <f t="shared" si="116"/>
        <v>-5.0348446459791418E-2</v>
      </c>
      <c r="AN102" s="16">
        <f t="shared" si="116"/>
        <v>-3.5953258333030425E-2</v>
      </c>
      <c r="AO102" s="16">
        <f t="shared" si="116"/>
        <v>-3.3591082031653174E-2</v>
      </c>
      <c r="AP102" s="16">
        <f t="shared" si="116"/>
        <v>-1.2160727006003791E-2</v>
      </c>
      <c r="AQ102" s="16">
        <f t="shared" si="116"/>
        <v>-1.4198833691152268E-2</v>
      </c>
      <c r="AR102" s="16">
        <f t="shared" si="116"/>
        <v>1.1352587767214928E-3</v>
      </c>
      <c r="AS102" s="16">
        <f t="shared" si="116"/>
        <v>-9.3341077902568736E-2</v>
      </c>
      <c r="AT102" s="16">
        <f t="shared" si="116"/>
        <v>-8.4626449134697634E-2</v>
      </c>
      <c r="AU102" s="16">
        <f t="shared" si="116"/>
        <v>-2.8870941449894993E-2</v>
      </c>
      <c r="AV102" s="16">
        <f t="shared" si="116"/>
        <v>-3.1990092484634469E-2</v>
      </c>
      <c r="AW102" s="16">
        <f t="shared" si="116"/>
        <v>3.5808799130649938E-3</v>
      </c>
      <c r="AX102" s="16">
        <f t="shared" si="116"/>
        <v>3.3440504901103285E-3</v>
      </c>
      <c r="AY102" s="16">
        <f t="shared" si="116"/>
        <v>-2.8850793831014854E-2</v>
      </c>
      <c r="AZ102" s="16">
        <f t="shared" si="116"/>
        <v>-4.2703247963921331E-2</v>
      </c>
      <c r="BA102" s="16">
        <f t="shared" si="116"/>
        <v>-2.17084368969096E-2</v>
      </c>
      <c r="BB102" s="16">
        <f t="shared" si="108"/>
        <v>-3.3970955762519739E-2</v>
      </c>
      <c r="BC102" s="16">
        <f t="shared" si="109"/>
        <v>-8.4799227383259845E-3</v>
      </c>
      <c r="BD102" s="16">
        <f t="shared" si="109"/>
        <v>-2.9109393192317867E-2</v>
      </c>
      <c r="BE102" s="16">
        <f t="shared" si="109"/>
        <v>-2.8983464899847822E-2</v>
      </c>
      <c r="BF102" s="25"/>
      <c r="BG102" s="25"/>
      <c r="BH102" s="631"/>
      <c r="BU102" s="43"/>
      <c r="CJ102" s="43"/>
    </row>
    <row r="103" spans="1:88" s="24" customFormat="1" ht="15" thickTop="1">
      <c r="A103" s="80"/>
      <c r="B103" s="1"/>
      <c r="C103" s="1"/>
      <c r="D103" s="1"/>
      <c r="E103" s="1"/>
      <c r="F103" s="1"/>
      <c r="G103" s="1"/>
      <c r="H103" s="1"/>
      <c r="I103" s="1"/>
      <c r="J103" s="1"/>
      <c r="K103" s="1"/>
      <c r="L103" s="1"/>
      <c r="M103" s="1"/>
      <c r="N103" s="1"/>
      <c r="O103" s="1"/>
      <c r="P103" s="1"/>
      <c r="Q103" s="1"/>
      <c r="R103" s="1"/>
      <c r="S103" s="1"/>
      <c r="T103" s="1"/>
      <c r="U103" s="1"/>
      <c r="V103" s="1"/>
      <c r="W103" s="1"/>
      <c r="X103" s="1"/>
      <c r="Y103" s="293" t="s">
        <v>38</v>
      </c>
      <c r="Z103" s="29"/>
      <c r="AA103" s="760"/>
      <c r="AB103" s="17">
        <f t="shared" ref="AB103:AN103" si="117">AB51/AA51-1</f>
        <v>9.8753494324888003E-3</v>
      </c>
      <c r="AC103" s="17">
        <f t="shared" si="117"/>
        <v>8.0601614073998462E-3</v>
      </c>
      <c r="AD103" s="17">
        <f t="shared" si="117"/>
        <v>-6.1508926280536835E-3</v>
      </c>
      <c r="AE103" s="17">
        <f t="shared" si="117"/>
        <v>4.6637467804935051E-2</v>
      </c>
      <c r="AF103" s="17">
        <f t="shared" si="117"/>
        <v>9.9457150689745699E-3</v>
      </c>
      <c r="AG103" s="17">
        <f t="shared" si="117"/>
        <v>9.5958669528553031E-3</v>
      </c>
      <c r="AH103" s="17">
        <f t="shared" si="117"/>
        <v>-5.5017085257683673E-3</v>
      </c>
      <c r="AI103" s="17">
        <f t="shared" si="117"/>
        <v>-3.2158208934900956E-2</v>
      </c>
      <c r="AJ103" s="17">
        <f t="shared" si="117"/>
        <v>3.0278626916568241E-2</v>
      </c>
      <c r="AK103" s="17">
        <f t="shared" si="117"/>
        <v>1.8327323886210056E-2</v>
      </c>
      <c r="AL103" s="17">
        <f t="shared" si="117"/>
        <v>-1.1868543318466429E-2</v>
      </c>
      <c r="AM103" s="17">
        <f t="shared" si="117"/>
        <v>2.3211975313637057E-2</v>
      </c>
      <c r="AN103" s="17">
        <f t="shared" si="117"/>
        <v>6.3929988294317841E-3</v>
      </c>
      <c r="AO103" s="17">
        <f t="shared" si="116"/>
        <v>-3.6401020289682506E-3</v>
      </c>
      <c r="AP103" s="17">
        <f t="shared" si="116"/>
        <v>5.7590458920435683E-3</v>
      </c>
      <c r="AQ103" s="17">
        <f>AQ51/AP51-1</f>
        <v>-1.7838264704858164E-2</v>
      </c>
      <c r="AR103" s="17">
        <f t="shared" ref="AR103:BA103" si="118">AR51/AQ51-1</f>
        <v>2.8033668747108109E-2</v>
      </c>
      <c r="AS103" s="17">
        <f t="shared" si="118"/>
        <v>-5.443505312896324E-2</v>
      </c>
      <c r="AT103" s="17">
        <f t="shared" si="118"/>
        <v>-5.6124696871585167E-2</v>
      </c>
      <c r="AU103" s="17">
        <f t="shared" si="118"/>
        <v>4.420490281071765E-2</v>
      </c>
      <c r="AV103" s="17">
        <f t="shared" si="118"/>
        <v>4.1043496904137555E-2</v>
      </c>
      <c r="AW103" s="17">
        <f t="shared" si="118"/>
        <v>3.2405816931310394E-2</v>
      </c>
      <c r="AX103" s="17">
        <f t="shared" si="118"/>
        <v>7.1388818414177546E-3</v>
      </c>
      <c r="AY103" s="17">
        <f t="shared" si="118"/>
        <v>-3.922686783632201E-2</v>
      </c>
      <c r="AZ103" s="17">
        <f t="shared" si="118"/>
        <v>-3.1873792848315374E-2</v>
      </c>
      <c r="BA103" s="17">
        <f t="shared" si="118"/>
        <v>-1.6089496591450203E-2</v>
      </c>
      <c r="BB103" s="17">
        <f t="shared" si="108"/>
        <v>-1.2926722343170605E-2</v>
      </c>
      <c r="BC103" s="17">
        <f t="shared" si="109"/>
        <v>-3.7596633508588773E-2</v>
      </c>
      <c r="BD103" s="17">
        <f t="shared" si="109"/>
        <v>-3.2970066610412019E-2</v>
      </c>
      <c r="BE103" s="17">
        <f t="shared" si="109"/>
        <v>-5.753139026562315E-2</v>
      </c>
      <c r="BF103" s="26"/>
      <c r="BG103" s="26"/>
      <c r="BH103" s="80"/>
      <c r="BU103" s="43"/>
      <c r="CJ103" s="43"/>
    </row>
    <row r="107" spans="1:88" s="24" customFormat="1">
      <c r="A107" s="80"/>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80"/>
      <c r="BU107" s="43"/>
      <c r="CJ107" s="43"/>
    </row>
    <row r="108" spans="1:88" s="24" customFormat="1">
      <c r="A108" s="80"/>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80"/>
      <c r="BU108" s="43"/>
      <c r="CJ108" s="43"/>
    </row>
    <row r="109" spans="1:88" s="24" customFormat="1">
      <c r="A109" s="80"/>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80"/>
      <c r="BU109" s="43"/>
      <c r="CJ109" s="43"/>
    </row>
    <row r="110" spans="1:88" s="24" customFormat="1">
      <c r="A110" s="80"/>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80"/>
      <c r="BU110" s="43"/>
      <c r="CJ110" s="43"/>
    </row>
    <row r="111" spans="1:88" s="24" customFormat="1">
      <c r="A111" s="80"/>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33"/>
      <c r="AM111" s="1"/>
      <c r="AN111" s="1"/>
      <c r="AO111" s="1"/>
      <c r="AP111" s="1"/>
      <c r="AQ111" s="1"/>
      <c r="AR111" s="1"/>
      <c r="AS111" s="1"/>
      <c r="AT111" s="1"/>
      <c r="AU111" s="1"/>
      <c r="AV111" s="1"/>
      <c r="AW111" s="1"/>
      <c r="AX111" s="1"/>
      <c r="AY111" s="1"/>
      <c r="AZ111" s="1"/>
      <c r="BA111" s="1"/>
      <c r="BB111" s="1"/>
      <c r="BC111" s="1"/>
      <c r="BD111" s="1"/>
      <c r="BE111" s="1"/>
      <c r="BF111" s="1"/>
      <c r="BG111" s="1"/>
      <c r="BH111" s="80"/>
      <c r="BU111" s="43"/>
      <c r="CJ111" s="43"/>
    </row>
    <row r="112" spans="1:88" s="24" customFormat="1">
      <c r="A112" s="80"/>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33"/>
      <c r="AM112" s="33"/>
      <c r="AN112" s="1"/>
      <c r="AO112" s="1"/>
      <c r="AP112" s="1"/>
      <c r="AQ112" s="1"/>
      <c r="AR112" s="1"/>
      <c r="AS112" s="1"/>
      <c r="AT112" s="1"/>
      <c r="AU112" s="1"/>
      <c r="AV112" s="1"/>
      <c r="AW112" s="1"/>
      <c r="AX112" s="1"/>
      <c r="AY112" s="1"/>
      <c r="AZ112" s="1"/>
      <c r="BA112" s="1"/>
      <c r="BB112" s="1"/>
      <c r="BC112" s="1"/>
      <c r="BD112" s="1"/>
      <c r="BE112" s="1"/>
      <c r="BF112" s="1"/>
      <c r="BG112" s="1"/>
      <c r="BH112" s="80"/>
      <c r="BU112" s="43"/>
      <c r="CJ112" s="43"/>
    </row>
    <row r="113" spans="1:88" s="24" customFormat="1">
      <c r="A113" s="80"/>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33"/>
      <c r="AN113" s="1"/>
      <c r="AO113" s="1"/>
      <c r="AP113" s="1"/>
      <c r="AQ113" s="1"/>
      <c r="AR113" s="1"/>
      <c r="AS113" s="1"/>
      <c r="AT113" s="1"/>
      <c r="AU113" s="1"/>
      <c r="AV113" s="1"/>
      <c r="AW113" s="1"/>
      <c r="AX113" s="1"/>
      <c r="AY113" s="1"/>
      <c r="AZ113" s="1"/>
      <c r="BA113" s="1"/>
      <c r="BB113" s="1"/>
      <c r="BC113" s="1"/>
      <c r="BD113" s="1"/>
      <c r="BE113" s="1"/>
      <c r="BF113" s="1"/>
      <c r="BG113" s="1"/>
      <c r="BH113" s="80"/>
      <c r="BU113" s="43"/>
      <c r="CJ113" s="43"/>
    </row>
    <row r="114" spans="1:88" s="24" customFormat="1">
      <c r="A114" s="80"/>
      <c r="B114" s="80"/>
      <c r="C114" s="80"/>
      <c r="D114" s="80"/>
      <c r="E114" s="80"/>
      <c r="F114" s="80"/>
      <c r="G114" s="80"/>
      <c r="H114" s="80"/>
      <c r="I114" s="80"/>
      <c r="J114" s="80"/>
      <c r="K114" s="80"/>
      <c r="L114" s="80"/>
      <c r="M114" s="80"/>
      <c r="N114" s="80"/>
      <c r="O114" s="80"/>
      <c r="P114" s="80"/>
      <c r="Q114" s="80"/>
      <c r="R114" s="80"/>
      <c r="S114" s="80"/>
      <c r="T114" s="80"/>
      <c r="U114" s="80"/>
      <c r="V114" s="1"/>
      <c r="W114" s="1"/>
      <c r="X114" s="1"/>
      <c r="Y114" s="1"/>
      <c r="Z114" s="1"/>
      <c r="AA114" s="1"/>
      <c r="AB114" s="1"/>
      <c r="AC114" s="1"/>
      <c r="AD114" s="1"/>
      <c r="AE114" s="1"/>
      <c r="AF114" s="1"/>
      <c r="AG114" s="1"/>
      <c r="AH114" s="1"/>
      <c r="AI114" s="1"/>
      <c r="AJ114" s="1"/>
      <c r="AK114" s="1"/>
      <c r="AL114" s="1"/>
      <c r="AM114" s="33"/>
      <c r="AN114" s="1"/>
      <c r="AO114" s="1"/>
      <c r="AP114" s="1"/>
      <c r="AQ114" s="1"/>
      <c r="AR114" s="1"/>
      <c r="AS114" s="1"/>
      <c r="AT114" s="1"/>
      <c r="AU114" s="1"/>
      <c r="AV114" s="1"/>
      <c r="AW114" s="1"/>
      <c r="AX114" s="1"/>
      <c r="AY114" s="1"/>
      <c r="AZ114" s="1"/>
      <c r="BA114" s="1"/>
      <c r="BB114" s="1"/>
      <c r="BC114" s="1"/>
      <c r="BD114" s="1"/>
      <c r="BE114" s="1"/>
      <c r="BF114" s="1"/>
      <c r="BG114" s="1"/>
      <c r="BH114" s="80"/>
      <c r="BU114" s="43"/>
      <c r="CJ114" s="43"/>
    </row>
    <row r="115" spans="1:88" s="24" customFormat="1">
      <c r="A115" s="80"/>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80"/>
      <c r="BU115" s="43"/>
      <c r="CJ115" s="43"/>
    </row>
  </sheetData>
  <mergeCells count="4">
    <mergeCell ref="V1:Y1"/>
    <mergeCell ref="X13:Y13"/>
    <mergeCell ref="X16:Y16"/>
    <mergeCell ref="X15:Y15"/>
  </mergeCells>
  <phoneticPr fontId="9"/>
  <pageMargins left="0.78740157480314965" right="0.78740157480314965" top="0.98425196850393704" bottom="0.98425196850393704" header="0.51181102362204722" footer="0.51181102362204722"/>
  <pageSetup paperSize="9" scale="2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B1:AD54"/>
  <sheetViews>
    <sheetView zoomScale="85" zoomScaleNormal="85" workbookViewId="0"/>
  </sheetViews>
  <sheetFormatPr defaultColWidth="9" defaultRowHeight="15.75"/>
  <cols>
    <col min="1" max="1" width="2.5" style="299" customWidth="1"/>
    <col min="2" max="2" width="4.5" style="298" customWidth="1"/>
    <col min="3" max="3" width="29.375" style="299" customWidth="1"/>
    <col min="4" max="4" width="12.125" style="305" bestFit="1" customWidth="1"/>
    <col min="5" max="5" width="7.625" style="299" customWidth="1"/>
    <col min="6" max="6" width="12.125" style="299" bestFit="1" customWidth="1"/>
    <col min="7" max="7" width="7.625" style="299" customWidth="1"/>
    <col min="8" max="8" width="12.125" style="299" bestFit="1" customWidth="1"/>
    <col min="9" max="9" width="7.625" style="299" customWidth="1"/>
    <col min="10" max="12" width="9" style="299"/>
    <col min="13" max="13" width="9" style="299" customWidth="1"/>
    <col min="14" max="17" width="9" style="299"/>
    <col min="18" max="18" width="9" style="299" customWidth="1"/>
    <col min="19" max="19" width="3.125" style="299" customWidth="1"/>
    <col min="20" max="16384" width="9" style="299"/>
  </cols>
  <sheetData>
    <row r="1" spans="2:30" s="34" customFormat="1" ht="24" customHeight="1">
      <c r="C1" s="296" t="s">
        <v>406</v>
      </c>
    </row>
    <row r="2" spans="2:30" s="34" customFormat="1" ht="24" customHeight="1">
      <c r="B2" s="296"/>
      <c r="C2" s="670" t="s">
        <v>399</v>
      </c>
      <c r="S2" s="298"/>
      <c r="T2" s="299"/>
      <c r="U2" s="299"/>
      <c r="V2" s="299"/>
      <c r="W2" s="299"/>
      <c r="X2" s="299"/>
      <c r="Y2" s="299"/>
      <c r="Z2" s="299"/>
      <c r="AA2" s="299"/>
      <c r="AB2" s="299"/>
      <c r="AC2" s="299"/>
      <c r="AD2" s="299"/>
    </row>
    <row r="3" spans="2:30" ht="16.5" thickBot="1">
      <c r="C3" s="593" t="str">
        <f>'0.Contents'!$C2</f>
        <v>＜速報値＞</v>
      </c>
      <c r="D3" s="300" t="s">
        <v>165</v>
      </c>
      <c r="S3" s="298"/>
    </row>
    <row r="4" spans="2:30" ht="35.25" customHeight="1" thickBot="1">
      <c r="C4" s="301" t="s">
        <v>166</v>
      </c>
      <c r="D4" s="904" t="s">
        <v>92</v>
      </c>
      <c r="E4" s="905"/>
      <c r="F4" s="904" t="s">
        <v>93</v>
      </c>
      <c r="G4" s="905"/>
      <c r="H4" s="906" t="s">
        <v>395</v>
      </c>
      <c r="I4" s="907"/>
      <c r="S4" s="298"/>
    </row>
    <row r="5" spans="2:30" s="9" customFormat="1" ht="32.25">
      <c r="B5" s="83"/>
      <c r="C5" s="867"/>
      <c r="D5" s="864" t="s">
        <v>94</v>
      </c>
      <c r="E5" s="865" t="s">
        <v>95</v>
      </c>
      <c r="F5" s="864" t="s">
        <v>94</v>
      </c>
      <c r="G5" s="865" t="s">
        <v>95</v>
      </c>
      <c r="H5" s="864" t="s">
        <v>94</v>
      </c>
      <c r="I5" s="866" t="s">
        <v>167</v>
      </c>
      <c r="S5" s="108"/>
      <c r="T5" s="41"/>
      <c r="U5" s="1"/>
      <c r="V5" s="1"/>
      <c r="W5" s="1"/>
      <c r="X5" s="1"/>
      <c r="Y5" s="1"/>
      <c r="Z5" s="1"/>
      <c r="AA5" s="1"/>
      <c r="AB5" s="1"/>
      <c r="AC5" s="1"/>
      <c r="AD5" s="1"/>
    </row>
    <row r="6" spans="2:30" s="1" customFormat="1" ht="15" customHeight="1">
      <c r="B6" s="80"/>
      <c r="C6" s="302" t="s">
        <v>83</v>
      </c>
      <c r="D6" s="81">
        <f>'2.CO2-Sector'!$AP$42*1000</f>
        <v>423926.84168544569</v>
      </c>
      <c r="E6" s="607">
        <f t="shared" ref="E6:E13" si="0">D6/D$14</f>
        <v>0.32770505962617663</v>
      </c>
      <c r="F6" s="81">
        <f>'2.CO2-Sector'!$AX$42*1000</f>
        <v>526339.26714466303</v>
      </c>
      <c r="G6" s="607">
        <f>F6/F14</f>
        <v>0.39945444493807264</v>
      </c>
      <c r="H6" s="81">
        <f>'2.CO2-Sector'!$BE$42*1000</f>
        <v>422258.63489520561</v>
      </c>
      <c r="I6" s="606">
        <f>H6/H14</f>
        <v>0.40444387535473852</v>
      </c>
      <c r="S6" s="80"/>
    </row>
    <row r="7" spans="2:30" s="1" customFormat="1" ht="15" customHeight="1">
      <c r="B7" s="80"/>
      <c r="C7" s="302" t="s">
        <v>84</v>
      </c>
      <c r="D7" s="81">
        <f>'2.CO2-Sector'!$AP$43*1000</f>
        <v>366307.51768990827</v>
      </c>
      <c r="E7" s="607">
        <f t="shared" si="0"/>
        <v>0.28316401586847056</v>
      </c>
      <c r="F7" s="81">
        <f>'2.CO2-Sector'!$AX$43*1000</f>
        <v>329606.14653125202</v>
      </c>
      <c r="G7" s="607">
        <f>F7/F14</f>
        <v>0.25014785810124851</v>
      </c>
      <c r="H7" s="81">
        <f>'2.CO2-Sector'!$BE$43*1000</f>
        <v>251598.29949168547</v>
      </c>
      <c r="I7" s="606">
        <f>H7/H14</f>
        <v>0.24098356521313799</v>
      </c>
      <c r="S7" s="80"/>
    </row>
    <row r="8" spans="2:30" s="1" customFormat="1" ht="15" customHeight="1">
      <c r="B8" s="80"/>
      <c r="C8" s="302" t="s">
        <v>85</v>
      </c>
      <c r="D8" s="81">
        <f>'2.CO2-Sector'!$AP$44*1000</f>
        <v>237610.98837208439</v>
      </c>
      <c r="E8" s="607">
        <f t="shared" si="0"/>
        <v>0.18367868097884116</v>
      </c>
      <c r="F8" s="81">
        <f>'2.CO2-Sector'!$AX$44*1000</f>
        <v>214847.90412393067</v>
      </c>
      <c r="G8" s="607">
        <f>F8/F14</f>
        <v>0.16305443208428722</v>
      </c>
      <c r="H8" s="81">
        <f>'2.CO2-Sector'!$BE$44*1000</f>
        <v>177447.56092724155</v>
      </c>
      <c r="I8" s="606">
        <f>H8/H14</f>
        <v>0.16996118796119025</v>
      </c>
      <c r="S8" s="80"/>
    </row>
    <row r="9" spans="2:30" s="1" customFormat="1" ht="15" customHeight="1">
      <c r="B9" s="80"/>
      <c r="C9" s="302" t="s">
        <v>86</v>
      </c>
      <c r="D9" s="81">
        <f>'2.CO2-Sector'!$AP$45*1000</f>
        <v>102280.24610066887</v>
      </c>
      <c r="E9" s="607">
        <f t="shared" si="0"/>
        <v>7.9064949069372531E-2</v>
      </c>
      <c r="F9" s="81">
        <f>'2.CO2-Sector'!$AX$45*1000</f>
        <v>104277.52948967018</v>
      </c>
      <c r="G9" s="607">
        <f>F9/F14</f>
        <v>7.9139302845062418E-2</v>
      </c>
      <c r="H9" s="81">
        <f>'2.CO2-Sector'!$BE$45*1000</f>
        <v>60324.611885620172</v>
      </c>
      <c r="I9" s="606">
        <f>H9/H14</f>
        <v>5.7779563978237455E-2</v>
      </c>
      <c r="S9" s="80"/>
    </row>
    <row r="10" spans="2:30" s="1" customFormat="1" ht="15" customHeight="1">
      <c r="B10" s="80"/>
      <c r="C10" s="302" t="s">
        <v>87</v>
      </c>
      <c r="D10" s="81">
        <f>'2.CO2-Sector'!$AP$46*1000</f>
        <v>70395.478550084488</v>
      </c>
      <c r="E10" s="607">
        <f t="shared" si="0"/>
        <v>5.4417300881329594E-2</v>
      </c>
      <c r="F10" s="81">
        <f>'2.CO2-Sector'!$AX$46*1000</f>
        <v>60319.27447058422</v>
      </c>
      <c r="G10" s="607">
        <f>F10/F14</f>
        <v>4.577808232592321E-2</v>
      </c>
      <c r="H10" s="81">
        <f>'2.CO2-Sector'!$BE$46*1000</f>
        <v>55807.020657113506</v>
      </c>
      <c r="I10" s="606">
        <f>H10/H14</f>
        <v>5.3452566368871204E-2</v>
      </c>
      <c r="S10" s="80"/>
    </row>
    <row r="11" spans="2:30" s="1" customFormat="1" ht="15" customHeight="1">
      <c r="B11" s="80"/>
      <c r="C11" s="601" t="s">
        <v>252</v>
      </c>
      <c r="D11" s="81">
        <f>'2.CO2-Sector'!$AP$47*1000</f>
        <v>56476.435570577494</v>
      </c>
      <c r="E11" s="607">
        <f t="shared" si="0"/>
        <v>4.3657565094362902E-2</v>
      </c>
      <c r="F11" s="81">
        <f>'2.CO2-Sector'!$AX$47*1000</f>
        <v>48758.233130897075</v>
      </c>
      <c r="G11" s="607">
        <f>F11/F14</f>
        <v>3.70040659461391E-2</v>
      </c>
      <c r="H11" s="81">
        <f>'2.CO2-Sector'!$BE$47*1000</f>
        <v>42711.003014043526</v>
      </c>
      <c r="I11" s="606">
        <f>H11/H14</f>
        <v>4.0909059405202508E-2</v>
      </c>
      <c r="S11" s="80"/>
    </row>
    <row r="12" spans="2:30" s="1" customFormat="1" ht="15" customHeight="1">
      <c r="B12" s="80"/>
      <c r="C12" s="302" t="s">
        <v>88</v>
      </c>
      <c r="D12" s="81">
        <f>'2.CO2-Sector'!$AP$48*1000</f>
        <v>32001.161543244856</v>
      </c>
      <c r="E12" s="607">
        <f t="shared" si="0"/>
        <v>2.4737623383181036E-2</v>
      </c>
      <c r="F12" s="81">
        <f>'2.CO2-Sector'!$AX$48*1000</f>
        <v>29911.484260446778</v>
      </c>
      <c r="G12" s="607">
        <f>F12/F14</f>
        <v>2.2700710527164051E-2</v>
      </c>
      <c r="H12" s="81">
        <f>'2.CO2-Sector'!$BE$48*1000</f>
        <v>30955.768072982682</v>
      </c>
      <c r="I12" s="606">
        <f>H12/H14</f>
        <v>2.9649768576376731E-2</v>
      </c>
      <c r="S12" s="80"/>
    </row>
    <row r="13" spans="2:30" s="1" customFormat="1" ht="15" customHeight="1" thickBot="1">
      <c r="B13" s="80"/>
      <c r="C13" s="756" t="s">
        <v>351</v>
      </c>
      <c r="D13" s="97">
        <f>'2.CO2-Sector'!$AP$49*1000</f>
        <v>4624.4505247414763</v>
      </c>
      <c r="E13" s="747">
        <f t="shared" si="0"/>
        <v>3.5748050982654686E-3</v>
      </c>
      <c r="F13" s="97">
        <f>'2.CO2-Sector'!$AX$49*1000</f>
        <v>3585.4488519512215</v>
      </c>
      <c r="G13" s="747">
        <f>F13/F14</f>
        <v>2.7211032321029201E-3</v>
      </c>
      <c r="H13" s="97">
        <f>'2.CO2-Sector'!$BE$49*1000</f>
        <v>2944.6454152396582</v>
      </c>
      <c r="I13" s="748">
        <f>H13/H14</f>
        <v>2.82041314224552E-3</v>
      </c>
      <c r="S13" s="80"/>
    </row>
    <row r="14" spans="2:30" thickTop="1" thickBot="1">
      <c r="C14" s="303" t="s">
        <v>38</v>
      </c>
      <c r="D14" s="96">
        <f>'2.CO2-Sector'!$AP$50*1000</f>
        <v>1293623.1200367557</v>
      </c>
      <c r="E14" s="160">
        <f>SUM(E6:E13)</f>
        <v>1</v>
      </c>
      <c r="F14" s="96">
        <f>'2.CO2-Sector'!$AX$50*1000</f>
        <v>1317645.2880033951</v>
      </c>
      <c r="G14" s="160">
        <f>SUM(G6:G13)</f>
        <v>1.0000000000000002</v>
      </c>
      <c r="H14" s="96">
        <f>'2.CO2-Sector'!$BE$50*1000</f>
        <v>1044047.5443591319</v>
      </c>
      <c r="I14" s="160">
        <f>SUM(I6:I13)</f>
        <v>1.0000000000000002</v>
      </c>
      <c r="S14" s="298"/>
    </row>
    <row r="15" spans="2:30" ht="7.5" customHeight="1">
      <c r="B15" s="304"/>
      <c r="C15" s="41"/>
      <c r="D15" s="41"/>
      <c r="E15" s="41"/>
      <c r="S15" s="298"/>
    </row>
    <row r="16" spans="2:30" ht="6" customHeight="1" thickBot="1">
      <c r="S16" s="298"/>
    </row>
    <row r="17" spans="2:20" ht="35.25" customHeight="1" thickBot="1">
      <c r="C17" s="301" t="s">
        <v>96</v>
      </c>
      <c r="D17" s="904" t="s">
        <v>92</v>
      </c>
      <c r="E17" s="905"/>
      <c r="F17" s="904" t="s">
        <v>93</v>
      </c>
      <c r="G17" s="905"/>
      <c r="H17" s="908" t="s">
        <v>396</v>
      </c>
      <c r="I17" s="905"/>
      <c r="S17" s="298"/>
    </row>
    <row r="18" spans="2:20" ht="32.25">
      <c r="C18" s="867"/>
      <c r="D18" s="864" t="s">
        <v>94</v>
      </c>
      <c r="E18" s="865" t="s">
        <v>95</v>
      </c>
      <c r="F18" s="864" t="s">
        <v>94</v>
      </c>
      <c r="G18" s="865" t="s">
        <v>95</v>
      </c>
      <c r="H18" s="864" t="s">
        <v>94</v>
      </c>
      <c r="I18" s="866" t="s">
        <v>167</v>
      </c>
      <c r="S18" s="889"/>
      <c r="T18" s="890"/>
    </row>
    <row r="19" spans="2:20" ht="15" customHeight="1">
      <c r="B19" s="306"/>
      <c r="C19" s="302" t="s">
        <v>151</v>
      </c>
      <c r="D19" s="81">
        <f>('3.Allocated_CO2-Sector'!$AP$42+'3.Allocated_CO2-Sector'!$AP$43)*1000</f>
        <v>98020.554110159981</v>
      </c>
      <c r="E19" s="607">
        <f t="shared" ref="E19:E26" si="1">D19/D$27</f>
        <v>7.577211058764545E-2</v>
      </c>
      <c r="F19" s="81">
        <f>('3.Allocated_CO2-Sector'!$AX$42+'3.Allocated_CO2-Sector'!$AX$43)*1000</f>
        <v>102712.28484842162</v>
      </c>
      <c r="G19" s="607">
        <f>F19/F27</f>
        <v>7.7951392369079678E-2</v>
      </c>
      <c r="H19" s="81">
        <f>('3.Allocated_CO2-Sector'!$BE$42+'3.Allocated_CO2-Sector'!$BE$43)*1000</f>
        <v>77553.018777670979</v>
      </c>
      <c r="I19" s="606">
        <f>(H19:H19)/H27</f>
        <v>7.4281117940156044E-2</v>
      </c>
      <c r="S19" s="546"/>
    </row>
    <row r="20" spans="2:20" ht="15" customHeight="1">
      <c r="B20" s="306"/>
      <c r="C20" s="302" t="s">
        <v>84</v>
      </c>
      <c r="D20" s="81">
        <f>'3.Allocated_CO2-Sector'!$AP$44*1000</f>
        <v>467181.45122299297</v>
      </c>
      <c r="E20" s="607">
        <f t="shared" si="1"/>
        <v>0.36114185344006455</v>
      </c>
      <c r="F20" s="81">
        <f>'3.Allocated_CO2-Sector'!$AX$44*1000</f>
        <v>463024.9507427307</v>
      </c>
      <c r="G20" s="607">
        <f>F20/F27</f>
        <v>0.35140333666304413</v>
      </c>
      <c r="H20" s="81">
        <f>'3.Allocated_CO2-Sector'!$BE$44*1000</f>
        <v>353114.95394991001</v>
      </c>
      <c r="I20" s="606">
        <f>H20/H27</f>
        <v>0.33821731190092752</v>
      </c>
      <c r="S20" s="546"/>
    </row>
    <row r="21" spans="2:20" ht="15" customHeight="1">
      <c r="B21" s="306"/>
      <c r="C21" s="302" t="s">
        <v>85</v>
      </c>
      <c r="D21" s="81">
        <f>'3.Allocated_CO2-Sector'!$AP$45*1000</f>
        <v>244449.34232879151</v>
      </c>
      <c r="E21" s="607">
        <f t="shared" si="1"/>
        <v>0.18896488362224542</v>
      </c>
      <c r="F21" s="81">
        <f>'3.Allocated_CO2-Sector'!$AX$45*1000</f>
        <v>224243.87146830835</v>
      </c>
      <c r="G21" s="607">
        <f>F21/F27</f>
        <v>0.17018530974151716</v>
      </c>
      <c r="H21" s="81">
        <f>'3.Allocated_CO2-Sector'!$BE$45*1000</f>
        <v>184859.49672187192</v>
      </c>
      <c r="I21" s="606">
        <f>H21/H27</f>
        <v>0.17706042001692968</v>
      </c>
      <c r="S21" s="547"/>
    </row>
    <row r="22" spans="2:20" ht="15" customHeight="1">
      <c r="B22" s="306"/>
      <c r="C22" s="302" t="s">
        <v>86</v>
      </c>
      <c r="D22" s="81">
        <f>'3.Allocated_CO2-Sector'!$AP$46*1000</f>
        <v>220339.67083668915</v>
      </c>
      <c r="E22" s="607">
        <f t="shared" si="1"/>
        <v>0.17032756095950782</v>
      </c>
      <c r="F22" s="81">
        <f>'3.Allocated_CO2-Sector'!$AX$46*1000</f>
        <v>237814.75174956239</v>
      </c>
      <c r="G22" s="607">
        <f>F22/F27</f>
        <v>0.18048465236795175</v>
      </c>
      <c r="H22" s="81">
        <f>'3.Allocated_CO2-Sector'!$BE$46*1000</f>
        <v>184477.70451191111</v>
      </c>
      <c r="I22" s="606">
        <f>H22/H27</f>
        <v>0.17669473531988347</v>
      </c>
      <c r="S22" s="547"/>
    </row>
    <row r="23" spans="2:20" ht="15" customHeight="1">
      <c r="B23" s="306"/>
      <c r="C23" s="302" t="s">
        <v>87</v>
      </c>
      <c r="D23" s="81">
        <f>'3.Allocated_CO2-Sector'!$AP$47*1000</f>
        <v>170530.05389955803</v>
      </c>
      <c r="E23" s="607">
        <f t="shared" si="1"/>
        <v>0.13182359781472736</v>
      </c>
      <c r="F23" s="81">
        <f>'3.Allocated_CO2-Sector'!$AX$47*1000</f>
        <v>207594.26295107687</v>
      </c>
      <c r="G23" s="607">
        <f>F23/F27</f>
        <v>0.15754942915300132</v>
      </c>
      <c r="H23" s="81">
        <f>'3.Allocated_CO2-Sector'!$BE$47*1000</f>
        <v>167430.95389550232</v>
      </c>
      <c r="I23" s="606">
        <f>H23/H27</f>
        <v>0.16036717369827877</v>
      </c>
      <c r="S23" s="547"/>
    </row>
    <row r="24" spans="2:20" ht="15" customHeight="1">
      <c r="C24" s="601" t="s">
        <v>252</v>
      </c>
      <c r="D24" s="81">
        <f>'3.Allocated_CO2-Sector'!$AP$48*1000</f>
        <v>56476.435570577494</v>
      </c>
      <c r="E24" s="607">
        <f t="shared" si="1"/>
        <v>4.3657565094362909E-2</v>
      </c>
      <c r="F24" s="81">
        <f>'3.Allocated_CO2-Sector'!$AX$48*1000</f>
        <v>48758.233130897075</v>
      </c>
      <c r="G24" s="607">
        <f>F24/F27</f>
        <v>3.7004065946139107E-2</v>
      </c>
      <c r="H24" s="81">
        <f>'3.Allocated_CO2-Sector'!$BE$48*1000</f>
        <v>42711.003014043526</v>
      </c>
      <c r="I24" s="606">
        <f>H24/H27</f>
        <v>4.0909059405202508E-2</v>
      </c>
      <c r="S24" s="548"/>
    </row>
    <row r="25" spans="2:20" ht="15" customHeight="1">
      <c r="B25" s="306"/>
      <c r="C25" s="302" t="s">
        <v>88</v>
      </c>
      <c r="D25" s="81">
        <f>'3.Allocated_CO2-Sector'!$AP$49*1000</f>
        <v>32001.161543244856</v>
      </c>
      <c r="E25" s="607">
        <f t="shared" si="1"/>
        <v>2.4737623383181039E-2</v>
      </c>
      <c r="F25" s="81">
        <f>'3.Allocated_CO2-Sector'!$AX$49*1000</f>
        <v>29911.484260446778</v>
      </c>
      <c r="G25" s="607">
        <f>F25/F27</f>
        <v>2.2700710527164054E-2</v>
      </c>
      <c r="H25" s="81">
        <f>'3.Allocated_CO2-Sector'!$BE$49*1000</f>
        <v>30955.768072982682</v>
      </c>
      <c r="I25" s="606">
        <f>H25/H27</f>
        <v>2.9649768576376731E-2</v>
      </c>
      <c r="S25" s="547"/>
    </row>
    <row r="26" spans="2:20" ht="15" customHeight="1" thickBot="1">
      <c r="C26" s="756" t="s">
        <v>351</v>
      </c>
      <c r="D26" s="97">
        <f>'3.Allocated_CO2-Sector'!$AP$50*1000</f>
        <v>4624.4505247414763</v>
      </c>
      <c r="E26" s="747">
        <f t="shared" si="1"/>
        <v>3.574805098265469E-3</v>
      </c>
      <c r="F26" s="97">
        <f>'3.Allocated_CO2-Sector'!$AX$50*1000</f>
        <v>3585.4488519512215</v>
      </c>
      <c r="G26" s="747">
        <f>F26/F27</f>
        <v>2.7211032321029205E-3</v>
      </c>
      <c r="H26" s="97">
        <f>'3.Allocated_CO2-Sector'!$BE$50*1000</f>
        <v>2944.6454152396582</v>
      </c>
      <c r="I26" s="748">
        <f>H26/H27</f>
        <v>2.82041314224552E-3</v>
      </c>
      <c r="S26" s="547"/>
    </row>
    <row r="27" spans="2:20" ht="15.75" customHeight="1" thickTop="1" thickBot="1">
      <c r="C27" s="303" t="s">
        <v>38</v>
      </c>
      <c r="D27" s="96">
        <f>'3.Allocated_CO2-Sector'!$AP$51*1000</f>
        <v>1293623.1200367555</v>
      </c>
      <c r="E27" s="160">
        <f>SUM(E19:E26)</f>
        <v>1.0000000000000002</v>
      </c>
      <c r="F27" s="96">
        <f>'3.Allocated_CO2-Sector'!$AX$51*1000</f>
        <v>1317645.2880033948</v>
      </c>
      <c r="G27" s="160">
        <f>SUM(G19:G26)</f>
        <v>1</v>
      </c>
      <c r="H27" s="96">
        <f>'3.Allocated_CO2-Sector'!$BE$51*1000</f>
        <v>1044047.5443591319</v>
      </c>
      <c r="I27" s="160">
        <f>SUM(I19:I26)</f>
        <v>1.0000000000000002</v>
      </c>
      <c r="S27" s="547"/>
    </row>
    <row r="28" spans="2:20">
      <c r="C28" s="299" t="s">
        <v>152</v>
      </c>
      <c r="S28" s="298"/>
    </row>
    <row r="29" spans="2:20">
      <c r="S29" s="298"/>
    </row>
    <row r="30" spans="2:20">
      <c r="S30" s="298"/>
    </row>
    <row r="31" spans="2:20">
      <c r="S31" s="298"/>
    </row>
    <row r="32" spans="2:20">
      <c r="S32" s="298"/>
    </row>
    <row r="33" spans="2:19" ht="12.75">
      <c r="B33" s="299"/>
      <c r="D33" s="299"/>
      <c r="S33" s="298"/>
    </row>
    <row r="34" spans="2:19">
      <c r="B34" s="299"/>
      <c r="D34" s="299"/>
      <c r="P34" s="305"/>
      <c r="S34" s="298"/>
    </row>
    <row r="35" spans="2:19" ht="12.75">
      <c r="B35" s="299"/>
      <c r="D35" s="299"/>
      <c r="S35" s="298"/>
    </row>
    <row r="36" spans="2:19" ht="12.75">
      <c r="B36" s="299"/>
      <c r="D36" s="299"/>
      <c r="S36" s="298"/>
    </row>
    <row r="37" spans="2:19" ht="12.75">
      <c r="B37" s="299"/>
      <c r="D37" s="299"/>
      <c r="S37" s="298"/>
    </row>
    <row r="38" spans="2:19" ht="12.75">
      <c r="B38" s="299"/>
      <c r="D38" s="299"/>
      <c r="S38" s="298"/>
    </row>
    <row r="39" spans="2:19" ht="12.75">
      <c r="B39" s="299"/>
      <c r="D39" s="299"/>
      <c r="S39" s="298"/>
    </row>
    <row r="40" spans="2:19" ht="12.75">
      <c r="B40" s="299"/>
      <c r="D40" s="299"/>
      <c r="S40" s="298"/>
    </row>
    <row r="41" spans="2:19" ht="12.75">
      <c r="B41" s="299"/>
      <c r="D41" s="299"/>
      <c r="S41" s="298"/>
    </row>
    <row r="42" spans="2:19" ht="12.75">
      <c r="B42" s="299"/>
      <c r="D42" s="299"/>
      <c r="S42" s="298"/>
    </row>
    <row r="43" spans="2:19" ht="12.75">
      <c r="B43" s="299"/>
      <c r="D43" s="299"/>
      <c r="S43" s="298"/>
    </row>
    <row r="44" spans="2:19" ht="12.75">
      <c r="B44" s="299"/>
      <c r="D44" s="299"/>
      <c r="S44" s="298"/>
    </row>
    <row r="45" spans="2:19" ht="12.75">
      <c r="B45" s="299"/>
      <c r="D45" s="299"/>
      <c r="S45" s="298"/>
    </row>
    <row r="46" spans="2:19" ht="12.75">
      <c r="B46" s="299"/>
      <c r="D46" s="299"/>
      <c r="S46" s="298"/>
    </row>
    <row r="47" spans="2:19" ht="12.75">
      <c r="B47" s="299"/>
      <c r="D47" s="299"/>
      <c r="S47" s="298"/>
    </row>
    <row r="48" spans="2:19" ht="12.75">
      <c r="B48" s="299"/>
      <c r="D48" s="299"/>
      <c r="S48" s="298"/>
    </row>
    <row r="49" spans="2:19" ht="12.75">
      <c r="B49" s="299"/>
      <c r="D49" s="299"/>
      <c r="S49" s="298"/>
    </row>
    <row r="50" spans="2:19" ht="12.75">
      <c r="B50" s="299"/>
      <c r="D50" s="299"/>
      <c r="S50" s="298"/>
    </row>
    <row r="51" spans="2:19" ht="12.75">
      <c r="B51" s="299"/>
      <c r="D51" s="299"/>
      <c r="S51" s="298"/>
    </row>
    <row r="52" spans="2:19" ht="12.75">
      <c r="B52" s="299"/>
      <c r="D52" s="299"/>
      <c r="S52" s="298"/>
    </row>
    <row r="53" spans="2:19" ht="12.75">
      <c r="B53" s="299"/>
      <c r="D53" s="299"/>
      <c r="S53" s="298"/>
    </row>
    <row r="54" spans="2:19" ht="12.75">
      <c r="B54" s="299"/>
      <c r="D54" s="299"/>
      <c r="S54" s="298"/>
    </row>
  </sheetData>
  <mergeCells count="6">
    <mergeCell ref="D4:E4"/>
    <mergeCell ref="F4:G4"/>
    <mergeCell ref="H4:I4"/>
    <mergeCell ref="D17:E17"/>
    <mergeCell ref="F17:G17"/>
    <mergeCell ref="H17:I17"/>
  </mergeCells>
  <phoneticPr fontId="9"/>
  <pageMargins left="0.78740157480314965" right="0.78740157480314965" top="0.98425196850393704" bottom="0.98425196850393704" header="0.51181102362204722" footer="0.51181102362204722"/>
  <pageSetup paperSize="9" scale="31" orientation="landscape" horizontalDpi="300" verticalDpi="300" r:id="rId1"/>
  <headerFooter alignWithMargins="0"/>
  <ignoredErrors>
    <ignoredError sqref="H6:H14 H20:H27 F27 F1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BQ55"/>
  <sheetViews>
    <sheetView zoomScale="85" zoomScaleNormal="85" workbookViewId="0">
      <pane xSplit="25" ySplit="4" topLeftCell="AX5" activePane="bottomRight" state="frozen"/>
      <selection pane="topRight" activeCell="X1" sqref="X1"/>
      <selection pane="bottomLeft" activeCell="A5" sqref="A5"/>
      <selection pane="bottomRight"/>
    </sheetView>
  </sheetViews>
  <sheetFormatPr defaultColWidth="9.625" defaultRowHeight="14.25"/>
  <cols>
    <col min="1" max="1" width="1.625" style="83" customWidth="1"/>
    <col min="2" max="23" width="1.625" style="83" hidden="1" customWidth="1"/>
    <col min="24" max="24" width="1.625" style="83" customWidth="1"/>
    <col min="25" max="25" width="31.125" style="9" customWidth="1"/>
    <col min="26" max="26" width="7.5" style="9" hidden="1" customWidth="1"/>
    <col min="27" max="44" width="9" style="9" bestFit="1" customWidth="1"/>
    <col min="45" max="45" width="9.625" style="9" bestFit="1" customWidth="1"/>
    <col min="46" max="57" width="9" style="9" bestFit="1" customWidth="1"/>
    <col min="58" max="58" width="7.625" style="83" customWidth="1"/>
    <col min="59" max="59" width="9.375" style="9" customWidth="1"/>
    <col min="60" max="61" width="9.125" style="9" customWidth="1"/>
    <col min="62" max="67" width="9.625" style="9" customWidth="1"/>
    <col min="68" max="68" width="9.125" style="9" customWidth="1"/>
    <col min="69" max="69" width="9" style="9" customWidth="1"/>
    <col min="70" max="16384" width="9.625" style="9"/>
  </cols>
  <sheetData>
    <row r="1" spans="1:69" ht="53.25" customHeight="1">
      <c r="A1" s="290"/>
      <c r="Y1" s="596" t="s">
        <v>407</v>
      </c>
    </row>
    <row r="2" spans="1:69">
      <c r="Y2" s="594" t="str">
        <f>'0.Contents'!$C2</f>
        <v>＜速報値＞</v>
      </c>
    </row>
    <row r="3" spans="1:69" ht="18.75">
      <c r="Y3" s="567" t="s">
        <v>346</v>
      </c>
      <c r="BJ3" s="42"/>
    </row>
    <row r="4" spans="1:69" ht="25.5">
      <c r="Y4" s="860"/>
      <c r="Z4" s="79"/>
      <c r="AA4" s="860">
        <v>1990</v>
      </c>
      <c r="AB4" s="860">
        <v>1991</v>
      </c>
      <c r="AC4" s="860">
        <v>1992</v>
      </c>
      <c r="AD4" s="860">
        <v>1993</v>
      </c>
      <c r="AE4" s="860">
        <v>1994</v>
      </c>
      <c r="AF4" s="860">
        <v>1995</v>
      </c>
      <c r="AG4" s="860">
        <v>1996</v>
      </c>
      <c r="AH4" s="860">
        <v>1997</v>
      </c>
      <c r="AI4" s="860">
        <v>1998</v>
      </c>
      <c r="AJ4" s="860">
        <v>1999</v>
      </c>
      <c r="AK4" s="860">
        <v>2000</v>
      </c>
      <c r="AL4" s="860">
        <v>2001</v>
      </c>
      <c r="AM4" s="860">
        <v>2002</v>
      </c>
      <c r="AN4" s="860">
        <v>2003</v>
      </c>
      <c r="AO4" s="860">
        <v>2004</v>
      </c>
      <c r="AP4" s="860">
        <v>2005</v>
      </c>
      <c r="AQ4" s="860">
        <v>2006</v>
      </c>
      <c r="AR4" s="860">
        <v>2007</v>
      </c>
      <c r="AS4" s="860">
        <v>2008</v>
      </c>
      <c r="AT4" s="860">
        <v>2009</v>
      </c>
      <c r="AU4" s="860">
        <v>2010</v>
      </c>
      <c r="AV4" s="860">
        <v>2011</v>
      </c>
      <c r="AW4" s="860">
        <v>2012</v>
      </c>
      <c r="AX4" s="860">
        <v>2013</v>
      </c>
      <c r="AY4" s="860">
        <v>2014</v>
      </c>
      <c r="AZ4" s="860">
        <v>2015</v>
      </c>
      <c r="BA4" s="860">
        <v>2016</v>
      </c>
      <c r="BB4" s="860">
        <v>2017</v>
      </c>
      <c r="BC4" s="860">
        <v>2018</v>
      </c>
      <c r="BD4" s="860">
        <v>2019</v>
      </c>
      <c r="BE4" s="861" t="s">
        <v>387</v>
      </c>
      <c r="BF4" s="614"/>
    </row>
    <row r="5" spans="1:69">
      <c r="Y5" s="291" t="s">
        <v>154</v>
      </c>
      <c r="Z5" s="11"/>
      <c r="AA5" s="11">
        <v>24796.198942740521</v>
      </c>
      <c r="AB5" s="11">
        <v>24643.912816687753</v>
      </c>
      <c r="AC5" s="11">
        <v>25537.935367331811</v>
      </c>
      <c r="AD5" s="11">
        <v>25468.824451475211</v>
      </c>
      <c r="AE5" s="11">
        <v>26009.102099663382</v>
      </c>
      <c r="AF5" s="11">
        <v>25499.413279122506</v>
      </c>
      <c r="AG5" s="11">
        <v>24917.790672877589</v>
      </c>
      <c r="AH5" s="11">
        <v>25061.782675378508</v>
      </c>
      <c r="AI5" s="11">
        <v>24045.845278569032</v>
      </c>
      <c r="AJ5" s="11">
        <v>24145.14449527971</v>
      </c>
      <c r="AK5" s="11">
        <v>24032.375032946959</v>
      </c>
      <c r="AL5" s="11">
        <v>23607.653120289193</v>
      </c>
      <c r="AM5" s="11">
        <v>23762.022645277964</v>
      </c>
      <c r="AN5" s="11">
        <v>23320.070055498327</v>
      </c>
      <c r="AO5" s="11">
        <v>23334.935593998111</v>
      </c>
      <c r="AP5" s="11">
        <v>23652.732745414523</v>
      </c>
      <c r="AQ5" s="11">
        <v>23486.165209989387</v>
      </c>
      <c r="AR5" s="11">
        <v>23287.311572638926</v>
      </c>
      <c r="AS5" s="11">
        <v>23000.561915972587</v>
      </c>
      <c r="AT5" s="11">
        <v>23042.387993808516</v>
      </c>
      <c r="AU5" s="11">
        <v>22942.395728571119</v>
      </c>
      <c r="AV5" s="11">
        <v>22334.770986075273</v>
      </c>
      <c r="AW5" s="11">
        <v>21963.850042828402</v>
      </c>
      <c r="AX5" s="11">
        <v>22254.272594127666</v>
      </c>
      <c r="AY5" s="11">
        <v>22040.063130013772</v>
      </c>
      <c r="AZ5" s="11">
        <v>21884.14483265976</v>
      </c>
      <c r="BA5" s="11">
        <v>21978.348331946752</v>
      </c>
      <c r="BB5" s="11">
        <v>21917.484969291145</v>
      </c>
      <c r="BC5" s="11">
        <v>21835.255862208214</v>
      </c>
      <c r="BD5" s="11">
        <v>21901.136411989486</v>
      </c>
      <c r="BE5" s="11">
        <v>21930.719504528788</v>
      </c>
      <c r="BF5" s="180"/>
      <c r="BJ5" s="47"/>
    </row>
    <row r="6" spans="1:69">
      <c r="Y6" s="291" t="s">
        <v>155</v>
      </c>
      <c r="Z6" s="11"/>
      <c r="AA6" s="11">
        <v>12646.137406715681</v>
      </c>
      <c r="AB6" s="11">
        <v>12551.472968893384</v>
      </c>
      <c r="AC6" s="11">
        <v>12521.873508265857</v>
      </c>
      <c r="AD6" s="11">
        <v>12324.557568784319</v>
      </c>
      <c r="AE6" s="11">
        <v>12156.982758946206</v>
      </c>
      <c r="AF6" s="11">
        <v>11886.841235501674</v>
      </c>
      <c r="AG6" s="11">
        <v>11618.271257521197</v>
      </c>
      <c r="AH6" s="11">
        <v>11310.441149098438</v>
      </c>
      <c r="AI6" s="11">
        <v>10940.225822699298</v>
      </c>
      <c r="AJ6" s="11">
        <v>10611.122984266782</v>
      </c>
      <c r="AK6" s="11">
        <v>10305.048180772257</v>
      </c>
      <c r="AL6" s="11">
        <v>9944.0668740961937</v>
      </c>
      <c r="AM6" s="11">
        <v>9604.2673468170615</v>
      </c>
      <c r="AN6" s="11">
        <v>9288.402074934329</v>
      </c>
      <c r="AO6" s="11">
        <v>8930.2723416215285</v>
      </c>
      <c r="AP6" s="11">
        <v>8598.9878066676774</v>
      </c>
      <c r="AQ6" s="11">
        <v>8221.7920978771108</v>
      </c>
      <c r="AR6" s="11">
        <v>7867.2558319680174</v>
      </c>
      <c r="AS6" s="11">
        <v>7505.5902886494205</v>
      </c>
      <c r="AT6" s="11">
        <v>7098.8344594610116</v>
      </c>
      <c r="AU6" s="11">
        <v>6723.5318369069519</v>
      </c>
      <c r="AV6" s="11">
        <v>6441.1235007645164</v>
      </c>
      <c r="AW6" s="11">
        <v>6175.2939176404507</v>
      </c>
      <c r="AX6" s="11">
        <v>5932.8343876170502</v>
      </c>
      <c r="AY6" s="11">
        <v>5689.4203345605692</v>
      </c>
      <c r="AZ6" s="11">
        <v>5462.2763186252914</v>
      </c>
      <c r="BA6" s="11">
        <v>5226.8294628036374</v>
      </c>
      <c r="BB6" s="11">
        <v>5000.9883174130082</v>
      </c>
      <c r="BC6" s="11">
        <v>4815.0533877789303</v>
      </c>
      <c r="BD6" s="11">
        <v>4630.2643526205275</v>
      </c>
      <c r="BE6" s="11">
        <v>4501.9345481362161</v>
      </c>
      <c r="BF6" s="180"/>
      <c r="BJ6" s="47"/>
    </row>
    <row r="7" spans="1:69">
      <c r="Y7" s="291" t="s">
        <v>156</v>
      </c>
      <c r="Z7" s="11"/>
      <c r="AA7" s="11">
        <v>1290.4392407731063</v>
      </c>
      <c r="AB7" s="11">
        <v>1285.4266561293657</v>
      </c>
      <c r="AC7" s="11">
        <v>1274.2506573360315</v>
      </c>
      <c r="AD7" s="11">
        <v>1292.2899075360572</v>
      </c>
      <c r="AE7" s="11">
        <v>1287.0787359449102</v>
      </c>
      <c r="AF7" s="11">
        <v>1320.9182894885248</v>
      </c>
      <c r="AG7" s="11">
        <v>1329.0609223258728</v>
      </c>
      <c r="AH7" s="11">
        <v>1251.8333459228813</v>
      </c>
      <c r="AI7" s="11">
        <v>1203.979435645783</v>
      </c>
      <c r="AJ7" s="11">
        <v>1199.035408922372</v>
      </c>
      <c r="AK7" s="11">
        <v>1200.988470738102</v>
      </c>
      <c r="AL7" s="11">
        <v>1152.1234994164224</v>
      </c>
      <c r="AM7" s="11">
        <v>1165.7808204027713</v>
      </c>
      <c r="AN7" s="11">
        <v>1163.6812594198695</v>
      </c>
      <c r="AO7" s="11">
        <v>1277.9882658891722</v>
      </c>
      <c r="AP7" s="11">
        <v>1352.6625282702885</v>
      </c>
      <c r="AQ7" s="11">
        <v>1396.5463242124554</v>
      </c>
      <c r="AR7" s="11">
        <v>1406.6544247358856</v>
      </c>
      <c r="AS7" s="11">
        <v>1350.4893184582463</v>
      </c>
      <c r="AT7" s="11">
        <v>1250.7367758481489</v>
      </c>
      <c r="AU7" s="11">
        <v>1322.2400893327999</v>
      </c>
      <c r="AV7" s="11">
        <v>1027.640992854612</v>
      </c>
      <c r="AW7" s="11">
        <v>1044.0221804640694</v>
      </c>
      <c r="AX7" s="11">
        <v>982.38289994776574</v>
      </c>
      <c r="AY7" s="11">
        <v>956.27228387890978</v>
      </c>
      <c r="AZ7" s="11">
        <v>1010.0135961031203</v>
      </c>
      <c r="BA7" s="11">
        <v>1100.0651847009437</v>
      </c>
      <c r="BB7" s="11">
        <v>1157.7526133360984</v>
      </c>
      <c r="BC7" s="11">
        <v>1125.9888343635894</v>
      </c>
      <c r="BD7" s="11">
        <v>1092.888484547422</v>
      </c>
      <c r="BE7" s="11">
        <v>1091.1213740296512</v>
      </c>
      <c r="BF7" s="180"/>
      <c r="BJ7" s="47"/>
    </row>
    <row r="8" spans="1:69">
      <c r="Y8" s="291" t="s">
        <v>157</v>
      </c>
      <c r="Z8" s="11"/>
      <c r="AA8" s="11">
        <v>4994.5858788475025</v>
      </c>
      <c r="AB8" s="11">
        <v>4490.1398138048389</v>
      </c>
      <c r="AC8" s="11">
        <v>4026.6417473634092</v>
      </c>
      <c r="AD8" s="11">
        <v>3386.6198293476787</v>
      </c>
      <c r="AE8" s="11">
        <v>2959.035730293821</v>
      </c>
      <c r="AF8" s="11">
        <v>2668.239501729729</v>
      </c>
      <c r="AG8" s="11">
        <v>2333.4736810402283</v>
      </c>
      <c r="AH8" s="11">
        <v>2214.7359431648811</v>
      </c>
      <c r="AI8" s="11">
        <v>2025.5388391506103</v>
      </c>
      <c r="AJ8" s="11">
        <v>1972.961330256069</v>
      </c>
      <c r="AK8" s="11">
        <v>1853.1425683464602</v>
      </c>
      <c r="AL8" s="11">
        <v>1616.5359870455841</v>
      </c>
      <c r="AM8" s="11">
        <v>1072.1375184583496</v>
      </c>
      <c r="AN8" s="11">
        <v>1030.7568320560249</v>
      </c>
      <c r="AO8" s="11">
        <v>988.74981750159247</v>
      </c>
      <c r="AP8" s="11">
        <v>988.00188300312936</v>
      </c>
      <c r="AQ8" s="11">
        <v>993.30423938222657</v>
      </c>
      <c r="AR8" s="11">
        <v>985.13041609407173</v>
      </c>
      <c r="AS8" s="11">
        <v>956.45629085724852</v>
      </c>
      <c r="AT8" s="11">
        <v>925.30768019558548</v>
      </c>
      <c r="AU8" s="11">
        <v>893.51574087780955</v>
      </c>
      <c r="AV8" s="11">
        <v>875.19595005722874</v>
      </c>
      <c r="AW8" s="11">
        <v>858.3382496001318</v>
      </c>
      <c r="AX8" s="11">
        <v>823.86595742903808</v>
      </c>
      <c r="AY8" s="11">
        <v>813.21532052697626</v>
      </c>
      <c r="AZ8" s="11">
        <v>794.19690224137605</v>
      </c>
      <c r="BA8" s="11">
        <v>800.35160495690172</v>
      </c>
      <c r="BB8" s="11">
        <v>806.270690131268</v>
      </c>
      <c r="BC8" s="11">
        <v>749.44193643094525</v>
      </c>
      <c r="BD8" s="11">
        <v>715.61603967321594</v>
      </c>
      <c r="BE8" s="11">
        <v>679.47618860236275</v>
      </c>
      <c r="BF8" s="180"/>
      <c r="BJ8" s="47"/>
    </row>
    <row r="9" spans="1:69" ht="15" thickBot="1">
      <c r="Y9" s="599" t="s">
        <v>250</v>
      </c>
      <c r="Z9" s="12"/>
      <c r="AA9" s="5">
        <v>60.533688957800003</v>
      </c>
      <c r="AB9" s="5">
        <v>58.257360136799996</v>
      </c>
      <c r="AC9" s="5">
        <v>54.891544841200002</v>
      </c>
      <c r="AD9" s="5">
        <v>52.149962422400009</v>
      </c>
      <c r="AE9" s="5">
        <v>55.762489736599996</v>
      </c>
      <c r="AF9" s="5">
        <v>58.432232907199996</v>
      </c>
      <c r="AG9" s="5">
        <v>55.533115812799991</v>
      </c>
      <c r="AH9" s="5">
        <v>55.0172602986</v>
      </c>
      <c r="AI9" s="5">
        <v>52.613575124800008</v>
      </c>
      <c r="AJ9" s="5">
        <v>51.980534407599997</v>
      </c>
      <c r="AK9" s="5">
        <v>54.18914351099999</v>
      </c>
      <c r="AL9" s="5">
        <v>51.790044354200006</v>
      </c>
      <c r="AM9" s="5">
        <v>52.873253192400007</v>
      </c>
      <c r="AN9" s="5">
        <v>50.183866741199999</v>
      </c>
      <c r="AO9" s="5">
        <v>53.674694951199996</v>
      </c>
      <c r="AP9" s="5">
        <v>53.792058405599995</v>
      </c>
      <c r="AQ9" s="5">
        <v>54.584801918800011</v>
      </c>
      <c r="AR9" s="5">
        <v>50.89279293900001</v>
      </c>
      <c r="AS9" s="5">
        <v>49.625457674999993</v>
      </c>
      <c r="AT9" s="5">
        <v>51.258287602200006</v>
      </c>
      <c r="AU9" s="5">
        <v>53.925703079999998</v>
      </c>
      <c r="AV9" s="5">
        <v>53.672004523999995</v>
      </c>
      <c r="AW9" s="5">
        <v>46.139193489999997</v>
      </c>
      <c r="AX9" s="5">
        <v>46.358037320000001</v>
      </c>
      <c r="AY9" s="5">
        <v>42.906234251400001</v>
      </c>
      <c r="AZ9" s="5">
        <v>48.474278537000004</v>
      </c>
      <c r="BA9" s="5">
        <v>43.258913936000006</v>
      </c>
      <c r="BB9" s="5">
        <v>42.686076226084879</v>
      </c>
      <c r="BC9" s="5">
        <v>40.499707995000001</v>
      </c>
      <c r="BD9" s="5">
        <v>41.125375503000001</v>
      </c>
      <c r="BE9" s="5">
        <v>38.101131845999994</v>
      </c>
      <c r="BF9" s="180"/>
      <c r="BJ9" s="47"/>
      <c r="BO9" s="2"/>
      <c r="BP9" s="2"/>
      <c r="BQ9" s="2"/>
    </row>
    <row r="10" spans="1:69" ht="15" thickTop="1">
      <c r="Y10" s="293" t="s">
        <v>158</v>
      </c>
      <c r="Z10" s="13"/>
      <c r="AA10" s="13">
        <f t="shared" ref="AA10:AO10" si="0">SUM(AA5:AA9)</f>
        <v>43787.895158034611</v>
      </c>
      <c r="AB10" s="13">
        <f t="shared" si="0"/>
        <v>43029.209615652137</v>
      </c>
      <c r="AC10" s="13">
        <f t="shared" si="0"/>
        <v>43415.592825138301</v>
      </c>
      <c r="AD10" s="13">
        <f t="shared" si="0"/>
        <v>42524.441719565664</v>
      </c>
      <c r="AE10" s="13">
        <f t="shared" si="0"/>
        <v>42467.961814584916</v>
      </c>
      <c r="AF10" s="13">
        <f t="shared" si="0"/>
        <v>41433.844538749632</v>
      </c>
      <c r="AG10" s="13">
        <f t="shared" si="0"/>
        <v>40254.129649577684</v>
      </c>
      <c r="AH10" s="13">
        <f t="shared" si="0"/>
        <v>39893.810373863307</v>
      </c>
      <c r="AI10" s="13">
        <f t="shared" si="0"/>
        <v>38268.202951189531</v>
      </c>
      <c r="AJ10" s="13">
        <f t="shared" si="0"/>
        <v>37980.244753132531</v>
      </c>
      <c r="AK10" s="13">
        <f t="shared" si="0"/>
        <v>37445.743396314778</v>
      </c>
      <c r="AL10" s="13">
        <f t="shared" si="0"/>
        <v>36372.169525201592</v>
      </c>
      <c r="AM10" s="13">
        <f t="shared" si="0"/>
        <v>35657.081584148553</v>
      </c>
      <c r="AN10" s="13">
        <f t="shared" si="0"/>
        <v>34853.094088649748</v>
      </c>
      <c r="AO10" s="13">
        <f t="shared" si="0"/>
        <v>34585.620713961609</v>
      </c>
      <c r="AP10" s="13">
        <f t="shared" ref="AP10:AY10" si="1">SUM(AP5:AP9)</f>
        <v>34646.177021761214</v>
      </c>
      <c r="AQ10" s="13">
        <f t="shared" si="1"/>
        <v>34152.392673379974</v>
      </c>
      <c r="AR10" s="13">
        <f t="shared" si="1"/>
        <v>33597.245038375899</v>
      </c>
      <c r="AS10" s="13">
        <f t="shared" si="1"/>
        <v>32862.7232716125</v>
      </c>
      <c r="AT10" s="13">
        <f t="shared" si="1"/>
        <v>32368.52519691546</v>
      </c>
      <c r="AU10" s="13">
        <f t="shared" si="1"/>
        <v>31935.609098768684</v>
      </c>
      <c r="AV10" s="13">
        <f t="shared" si="1"/>
        <v>30732.403434275631</v>
      </c>
      <c r="AW10" s="13">
        <f t="shared" si="1"/>
        <v>30087.643584023052</v>
      </c>
      <c r="AX10" s="13">
        <f t="shared" si="1"/>
        <v>30039.713876441521</v>
      </c>
      <c r="AY10" s="13">
        <f t="shared" si="1"/>
        <v>29541.877303231624</v>
      </c>
      <c r="AZ10" s="13">
        <f>SUM(AZ5:AZ9)</f>
        <v>29199.105928166548</v>
      </c>
      <c r="BA10" s="13">
        <f>SUM(BA5:BA9)</f>
        <v>29148.853498344233</v>
      </c>
      <c r="BB10" s="13">
        <f t="shared" ref="BB10:BC10" si="2">SUM(BB5:BB9)</f>
        <v>28925.182666397603</v>
      </c>
      <c r="BC10" s="13">
        <f t="shared" si="2"/>
        <v>28566.239728776683</v>
      </c>
      <c r="BD10" s="13">
        <f t="shared" ref="BD10:BE10" si="3">SUM(BD5:BD9)</f>
        <v>28381.030664333652</v>
      </c>
      <c r="BE10" s="13">
        <f t="shared" si="3"/>
        <v>28241.352747143021</v>
      </c>
      <c r="BF10" s="180"/>
      <c r="BO10" s="41"/>
      <c r="BP10" s="45"/>
      <c r="BQ10" s="45"/>
    </row>
    <row r="11" spans="1:69">
      <c r="BO11" s="41"/>
      <c r="BP11" s="45"/>
      <c r="BQ11" s="45"/>
    </row>
    <row r="12" spans="1:69">
      <c r="Y12" s="9" t="s">
        <v>159</v>
      </c>
      <c r="BO12" s="41"/>
      <c r="BP12" s="45"/>
      <c r="BQ12" s="45"/>
    </row>
    <row r="13" spans="1:69">
      <c r="Y13" s="10"/>
      <c r="Z13" s="79"/>
      <c r="AA13" s="10">
        <v>1990</v>
      </c>
      <c r="AB13" s="10">
        <f t="shared" ref="AB13:AP13" si="4">AA13+1</f>
        <v>1991</v>
      </c>
      <c r="AC13" s="10">
        <f t="shared" si="4"/>
        <v>1992</v>
      </c>
      <c r="AD13" s="10">
        <f t="shared" si="4"/>
        <v>1993</v>
      </c>
      <c r="AE13" s="10">
        <f t="shared" si="4"/>
        <v>1994</v>
      </c>
      <c r="AF13" s="10">
        <f t="shared" si="4"/>
        <v>1995</v>
      </c>
      <c r="AG13" s="10">
        <f t="shared" si="4"/>
        <v>1996</v>
      </c>
      <c r="AH13" s="10">
        <f t="shared" si="4"/>
        <v>1997</v>
      </c>
      <c r="AI13" s="10">
        <f t="shared" si="4"/>
        <v>1998</v>
      </c>
      <c r="AJ13" s="10">
        <f t="shared" si="4"/>
        <v>1999</v>
      </c>
      <c r="AK13" s="10">
        <f t="shared" si="4"/>
        <v>2000</v>
      </c>
      <c r="AL13" s="10">
        <f t="shared" si="4"/>
        <v>2001</v>
      </c>
      <c r="AM13" s="10">
        <f t="shared" si="4"/>
        <v>2002</v>
      </c>
      <c r="AN13" s="10">
        <f t="shared" si="4"/>
        <v>2003</v>
      </c>
      <c r="AO13" s="10">
        <f t="shared" si="4"/>
        <v>2004</v>
      </c>
      <c r="AP13" s="10">
        <f t="shared" si="4"/>
        <v>2005</v>
      </c>
      <c r="AQ13" s="10">
        <f t="shared" ref="AQ13:AZ13" si="5">AP13+1</f>
        <v>2006</v>
      </c>
      <c r="AR13" s="10">
        <f t="shared" si="5"/>
        <v>2007</v>
      </c>
      <c r="AS13" s="10">
        <f t="shared" si="5"/>
        <v>2008</v>
      </c>
      <c r="AT13" s="10">
        <f t="shared" si="5"/>
        <v>2009</v>
      </c>
      <c r="AU13" s="10">
        <f t="shared" si="5"/>
        <v>2010</v>
      </c>
      <c r="AV13" s="10">
        <f t="shared" si="5"/>
        <v>2011</v>
      </c>
      <c r="AW13" s="10">
        <f t="shared" si="5"/>
        <v>2012</v>
      </c>
      <c r="AX13" s="10">
        <f t="shared" si="5"/>
        <v>2013</v>
      </c>
      <c r="AY13" s="10">
        <f t="shared" si="5"/>
        <v>2014</v>
      </c>
      <c r="AZ13" s="10">
        <f t="shared" si="5"/>
        <v>2015</v>
      </c>
      <c r="BA13" s="10">
        <f>AZ13+1</f>
        <v>2016</v>
      </c>
      <c r="BB13" s="10">
        <f t="shared" ref="BB13" si="6">BA13+1</f>
        <v>2017</v>
      </c>
      <c r="BC13" s="10">
        <f t="shared" ref="BC13:BE13" si="7">BB13+1</f>
        <v>2018</v>
      </c>
      <c r="BD13" s="10">
        <f t="shared" si="7"/>
        <v>2019</v>
      </c>
      <c r="BE13" s="10">
        <f t="shared" si="7"/>
        <v>2020</v>
      </c>
      <c r="BF13" s="614"/>
      <c r="BO13" s="41"/>
      <c r="BP13" s="45"/>
      <c r="BQ13" s="45"/>
    </row>
    <row r="14" spans="1:69">
      <c r="Y14" s="291" t="s">
        <v>154</v>
      </c>
      <c r="Z14" s="73"/>
      <c r="AA14" s="6">
        <f t="shared" ref="AA14:AO14" si="8">AA5/AA$10</f>
        <v>0.56627976415054249</v>
      </c>
      <c r="AB14" s="6">
        <f t="shared" si="8"/>
        <v>0.57272520310769037</v>
      </c>
      <c r="AC14" s="6">
        <f t="shared" si="8"/>
        <v>0.58822035369156467</v>
      </c>
      <c r="AD14" s="6">
        <f t="shared" si="8"/>
        <v>0.59892201805807377</v>
      </c>
      <c r="AE14" s="6">
        <f t="shared" si="8"/>
        <v>0.61244055491099614</v>
      </c>
      <c r="AF14" s="6">
        <f t="shared" si="8"/>
        <v>0.6154247466772006</v>
      </c>
      <c r="AG14" s="6">
        <f t="shared" si="8"/>
        <v>0.61901203403956861</v>
      </c>
      <c r="AH14" s="6">
        <f t="shared" si="8"/>
        <v>0.62821230763652247</v>
      </c>
      <c r="AI14" s="6">
        <f t="shared" si="8"/>
        <v>0.6283505214300007</v>
      </c>
      <c r="AJ14" s="6">
        <f t="shared" si="8"/>
        <v>0.63572903893117405</v>
      </c>
      <c r="AK14" s="6">
        <f t="shared" si="8"/>
        <v>0.64179190618798354</v>
      </c>
      <c r="AL14" s="6">
        <f t="shared" si="8"/>
        <v>0.64905815156095914</v>
      </c>
      <c r="AM14" s="6">
        <f t="shared" si="8"/>
        <v>0.66640402381785036</v>
      </c>
      <c r="AN14" s="6">
        <f t="shared" si="8"/>
        <v>0.66909612088336046</v>
      </c>
      <c r="AO14" s="6">
        <f t="shared" si="8"/>
        <v>0.67470050015838534</v>
      </c>
      <c r="AP14" s="6">
        <f t="shared" ref="AP14:AQ18" si="9">AP5/AP$10</f>
        <v>0.6826938721278909</v>
      </c>
      <c r="AQ14" s="6">
        <f t="shared" si="9"/>
        <v>0.68768725619319904</v>
      </c>
      <c r="AR14" s="6">
        <f t="shared" ref="AR14:AS18" si="10">AR5/AR$10</f>
        <v>0.69313158105789263</v>
      </c>
      <c r="AS14" s="6">
        <f t="shared" si="10"/>
        <v>0.69989823198374279</v>
      </c>
      <c r="AT14" s="6">
        <f t="shared" ref="AT14:AU18" si="11">AT5/AT$10</f>
        <v>0.71187636302948787</v>
      </c>
      <c r="AU14" s="6">
        <f t="shared" si="11"/>
        <v>0.71839543306082398</v>
      </c>
      <c r="AV14" s="6">
        <f t="shared" ref="AV14:AY18" si="12">AV5/AV$10</f>
        <v>0.72674989555699576</v>
      </c>
      <c r="AW14" s="6">
        <f t="shared" si="12"/>
        <v>0.72999568681714599</v>
      </c>
      <c r="AX14" s="6">
        <f t="shared" si="12"/>
        <v>0.74082838091145919</v>
      </c>
      <c r="AY14" s="6">
        <f t="shared" si="12"/>
        <v>0.74606169756188045</v>
      </c>
      <c r="AZ14" s="6">
        <f t="shared" ref="AZ14:BC18" si="13">AZ5/AZ$10</f>
        <v>0.7494799630679615</v>
      </c>
      <c r="BA14" s="6">
        <f t="shared" si="13"/>
        <v>0.75400386959285404</v>
      </c>
      <c r="BB14" s="6">
        <f t="shared" si="13"/>
        <v>0.7577302180619484</v>
      </c>
      <c r="BC14" s="6">
        <f t="shared" si="13"/>
        <v>0.76437277252882885</v>
      </c>
      <c r="BD14" s="6">
        <f t="shared" ref="BD14:BE14" si="14">BD5/BD$10</f>
        <v>0.77168220812757771</v>
      </c>
      <c r="BE14" s="6">
        <f t="shared" si="14"/>
        <v>0.77654635388339766</v>
      </c>
      <c r="BF14" s="624"/>
      <c r="BO14" s="41"/>
      <c r="BP14" s="45"/>
      <c r="BQ14" s="45"/>
    </row>
    <row r="15" spans="1:69">
      <c r="Y15" s="291" t="s">
        <v>155</v>
      </c>
      <c r="Z15" s="73"/>
      <c r="AA15" s="6">
        <f t="shared" ref="AA15:AO15" si="15">AA6/AA$10</f>
        <v>0.28880441412117636</v>
      </c>
      <c r="AB15" s="6">
        <f t="shared" si="15"/>
        <v>0.29169657265393295</v>
      </c>
      <c r="AC15" s="6">
        <f t="shared" si="15"/>
        <v>0.28841880747083792</v>
      </c>
      <c r="AD15" s="6">
        <f t="shared" si="15"/>
        <v>0.2898229129040803</v>
      </c>
      <c r="AE15" s="6">
        <f t="shared" si="15"/>
        <v>0.28626244913809573</v>
      </c>
      <c r="AF15" s="6">
        <f t="shared" si="15"/>
        <v>0.28688723838756741</v>
      </c>
      <c r="AG15" s="6">
        <f t="shared" si="15"/>
        <v>0.28862308932427971</v>
      </c>
      <c r="AH15" s="6">
        <f t="shared" si="15"/>
        <v>0.28351368403025617</v>
      </c>
      <c r="AI15" s="6">
        <f t="shared" si="15"/>
        <v>0.28588292574525587</v>
      </c>
      <c r="AJ15" s="6">
        <f t="shared" si="15"/>
        <v>0.27938532395559662</v>
      </c>
      <c r="AK15" s="6">
        <f t="shared" si="15"/>
        <v>0.27519945516120875</v>
      </c>
      <c r="AL15" s="6">
        <f t="shared" si="15"/>
        <v>0.27339768300612743</v>
      </c>
      <c r="AM15" s="6">
        <f t="shared" si="15"/>
        <v>0.26935090927594768</v>
      </c>
      <c r="AN15" s="6">
        <f t="shared" si="15"/>
        <v>0.26650150633137587</v>
      </c>
      <c r="AO15" s="6">
        <f t="shared" si="15"/>
        <v>0.25820766426252206</v>
      </c>
      <c r="AP15" s="6">
        <f t="shared" si="9"/>
        <v>0.2481944198711063</v>
      </c>
      <c r="AQ15" s="6">
        <f t="shared" si="9"/>
        <v>0.24073839208008324</v>
      </c>
      <c r="AR15" s="6">
        <f t="shared" si="10"/>
        <v>0.23416371857221549</v>
      </c>
      <c r="AS15" s="6">
        <f t="shared" si="10"/>
        <v>0.22839221894714076</v>
      </c>
      <c r="AT15" s="6">
        <f t="shared" si="11"/>
        <v>0.21931287929477525</v>
      </c>
      <c r="AU15" s="6">
        <f t="shared" si="11"/>
        <v>0.21053400973542682</v>
      </c>
      <c r="AV15" s="6">
        <f t="shared" si="12"/>
        <v>0.20958736645962342</v>
      </c>
      <c r="AW15" s="6">
        <f t="shared" si="12"/>
        <v>0.20524352132779239</v>
      </c>
      <c r="AX15" s="6">
        <f t="shared" si="12"/>
        <v>0.19749969696848022</v>
      </c>
      <c r="AY15" s="6">
        <f t="shared" si="12"/>
        <v>0.19258831374058263</v>
      </c>
      <c r="AZ15" s="6">
        <f t="shared" si="13"/>
        <v>0.18706998536404418</v>
      </c>
      <c r="BA15" s="6">
        <f t="shared" si="13"/>
        <v>0.17931509598140941</v>
      </c>
      <c r="BB15" s="6">
        <f t="shared" si="13"/>
        <v>0.17289392344002924</v>
      </c>
      <c r="BC15" s="6">
        <f t="shared" si="13"/>
        <v>0.16855748021075398</v>
      </c>
      <c r="BD15" s="6">
        <f t="shared" ref="BD15:BE15" si="16">BD6/BD$10</f>
        <v>0.16314644832258912</v>
      </c>
      <c r="BE15" s="6">
        <f t="shared" si="16"/>
        <v>0.15940930976090179</v>
      </c>
      <c r="BF15" s="624"/>
      <c r="BO15" s="42"/>
      <c r="BP15" s="42"/>
      <c r="BQ15" s="42"/>
    </row>
    <row r="16" spans="1:69">
      <c r="Y16" s="291" t="s">
        <v>156</v>
      </c>
      <c r="Z16" s="73"/>
      <c r="AA16" s="6">
        <f t="shared" ref="AA16:AO16" si="17">AA7/AA$10</f>
        <v>2.9470227699134439E-2</v>
      </c>
      <c r="AB16" s="6">
        <f t="shared" si="17"/>
        <v>2.9873350396419644E-2</v>
      </c>
      <c r="AC16" s="6">
        <f t="shared" si="17"/>
        <v>2.9350069281979738E-2</v>
      </c>
      <c r="AD16" s="6">
        <f t="shared" si="17"/>
        <v>3.0389344463550464E-2</v>
      </c>
      <c r="AE16" s="6">
        <f t="shared" si="17"/>
        <v>3.0307052209481936E-2</v>
      </c>
      <c r="AF16" s="6">
        <f t="shared" si="17"/>
        <v>3.1880176802159398E-2</v>
      </c>
      <c r="AG16" s="6">
        <f t="shared" si="17"/>
        <v>3.3016759619340481E-2</v>
      </c>
      <c r="AH16" s="6">
        <f t="shared" si="17"/>
        <v>3.1379137119051131E-2</v>
      </c>
      <c r="AI16" s="6">
        <f t="shared" si="17"/>
        <v>3.1461614154744584E-2</v>
      </c>
      <c r="AJ16" s="6">
        <f t="shared" si="17"/>
        <v>3.1569975831276811E-2</v>
      </c>
      <c r="AK16" s="6">
        <f t="shared" si="17"/>
        <v>3.2072763465454318E-2</v>
      </c>
      <c r="AL16" s="6">
        <f t="shared" si="17"/>
        <v>3.1675963090904924E-2</v>
      </c>
      <c r="AM16" s="6">
        <f t="shared" si="17"/>
        <v>3.2694229830660684E-2</v>
      </c>
      <c r="AN16" s="6">
        <f t="shared" si="17"/>
        <v>3.3388176569346069E-2</v>
      </c>
      <c r="AO16" s="6">
        <f t="shared" si="17"/>
        <v>3.695143355843461E-2</v>
      </c>
      <c r="AP16" s="6">
        <f t="shared" si="9"/>
        <v>3.9042187177554484E-2</v>
      </c>
      <c r="AQ16" s="6">
        <f t="shared" si="9"/>
        <v>4.0891610071612669E-2</v>
      </c>
      <c r="AR16" s="6">
        <f t="shared" si="10"/>
        <v>4.1868147912995778E-2</v>
      </c>
      <c r="AS16" s="6">
        <f t="shared" si="10"/>
        <v>4.1094869323408355E-2</v>
      </c>
      <c r="AT16" s="6">
        <f t="shared" si="11"/>
        <v>3.8640524034976337E-2</v>
      </c>
      <c r="AU16" s="6">
        <f t="shared" si="11"/>
        <v>4.1403315190997263E-2</v>
      </c>
      <c r="AV16" s="6">
        <f t="shared" si="12"/>
        <v>3.3438354245619833E-2</v>
      </c>
      <c r="AW16" s="6">
        <f t="shared" si="12"/>
        <v>3.469936678651895E-2</v>
      </c>
      <c r="AX16" s="6">
        <f t="shared" si="12"/>
        <v>3.2702804826586385E-2</v>
      </c>
      <c r="AY16" s="6">
        <f t="shared" si="12"/>
        <v>3.2370058072589108E-2</v>
      </c>
      <c r="AZ16" s="6">
        <f t="shared" si="13"/>
        <v>3.4590565840881569E-2</v>
      </c>
      <c r="BA16" s="6">
        <f t="shared" si="13"/>
        <v>3.773956957735685E-2</v>
      </c>
      <c r="BB16" s="6">
        <f t="shared" si="13"/>
        <v>4.0025766706084112E-2</v>
      </c>
      <c r="BC16" s="6">
        <f t="shared" si="13"/>
        <v>3.9416767661909158E-2</v>
      </c>
      <c r="BD16" s="6">
        <f t="shared" ref="BD16:BE16" si="18">BD7/BD$10</f>
        <v>3.8507709514610806E-2</v>
      </c>
      <c r="BE16" s="6">
        <f t="shared" si="18"/>
        <v>3.8635591708333882E-2</v>
      </c>
      <c r="BF16" s="624"/>
    </row>
    <row r="17" spans="19:58">
      <c r="S17" s="108"/>
      <c r="Y17" s="294" t="s">
        <v>160</v>
      </c>
      <c r="Z17" s="73"/>
      <c r="AA17" s="6">
        <f t="shared" ref="AA17:AO17" si="19">AA8/AA$10</f>
        <v>0.11406316427911355</v>
      </c>
      <c r="AB17" s="6">
        <f t="shared" si="19"/>
        <v>0.10435097121029904</v>
      </c>
      <c r="AC17" s="6">
        <f t="shared" si="19"/>
        <v>9.2746441666274368E-2</v>
      </c>
      <c r="AD17" s="6">
        <f t="shared" si="19"/>
        <v>7.9639371909484266E-2</v>
      </c>
      <c r="AE17" s="6">
        <f t="shared" si="19"/>
        <v>6.9676895331425806E-2</v>
      </c>
      <c r="AF17" s="6">
        <f t="shared" si="19"/>
        <v>6.4397584424837673E-2</v>
      </c>
      <c r="AG17" s="6">
        <f t="shared" si="19"/>
        <v>5.7968553819290176E-2</v>
      </c>
      <c r="AH17" s="6">
        <f t="shared" si="19"/>
        <v>5.5515778573406963E-2</v>
      </c>
      <c r="AI17" s="6">
        <f t="shared" si="19"/>
        <v>5.2930074655822015E-2</v>
      </c>
      <c r="AJ17" s="6">
        <f t="shared" si="19"/>
        <v>5.194704097038088E-2</v>
      </c>
      <c r="AK17" s="6">
        <f t="shared" si="19"/>
        <v>4.9488737577816043E-2</v>
      </c>
      <c r="AL17" s="6">
        <f t="shared" si="19"/>
        <v>4.4444310255551754E-2</v>
      </c>
      <c r="AM17" s="6">
        <f t="shared" si="19"/>
        <v>3.0068010920304009E-2</v>
      </c>
      <c r="AN17" s="6">
        <f t="shared" si="19"/>
        <v>2.9574327875575929E-2</v>
      </c>
      <c r="AO17" s="6">
        <f t="shared" si="19"/>
        <v>2.8588465295418322E-2</v>
      </c>
      <c r="AP17" s="6">
        <f t="shared" si="9"/>
        <v>2.8516909163818185E-2</v>
      </c>
      <c r="AQ17" s="6">
        <f t="shared" si="9"/>
        <v>2.9084469977895749E-2</v>
      </c>
      <c r="AR17" s="6">
        <f t="shared" si="10"/>
        <v>2.9321761798290984E-2</v>
      </c>
      <c r="AS17" s="6">
        <f t="shared" si="10"/>
        <v>2.9104596200140699E-2</v>
      </c>
      <c r="AT17" s="6">
        <f t="shared" si="11"/>
        <v>2.8586649362812556E-2</v>
      </c>
      <c r="AU17" s="6">
        <f t="shared" si="11"/>
        <v>2.7978666012424987E-2</v>
      </c>
      <c r="AV17" s="6">
        <f t="shared" si="12"/>
        <v>2.8477953308433043E-2</v>
      </c>
      <c r="AW17" s="6">
        <f t="shared" si="12"/>
        <v>2.8527931979888285E-2</v>
      </c>
      <c r="AX17" s="6">
        <f t="shared" si="12"/>
        <v>2.7425892297700958E-2</v>
      </c>
      <c r="AY17" s="6">
        <f t="shared" si="12"/>
        <v>2.7527543770483998E-2</v>
      </c>
      <c r="AZ17" s="6">
        <f t="shared" si="13"/>
        <v>2.7199356863706708E-2</v>
      </c>
      <c r="BA17" s="6">
        <f t="shared" si="13"/>
        <v>2.7457395708629321E-2</v>
      </c>
      <c r="BB17" s="6">
        <f t="shared" si="13"/>
        <v>2.7874350853034129E-2</v>
      </c>
      <c r="BC17" s="6">
        <f t="shared" si="13"/>
        <v>2.6235232342322685E-2</v>
      </c>
      <c r="BD17" s="6">
        <f t="shared" ref="BD17:BE17" si="20">BD8/BD$10</f>
        <v>2.5214589566422203E-2</v>
      </c>
      <c r="BE17" s="6">
        <f t="shared" si="20"/>
        <v>2.4059619051750296E-2</v>
      </c>
      <c r="BF17" s="624"/>
    </row>
    <row r="18" spans="19:58" ht="15" thickBot="1">
      <c r="Y18" s="599" t="s">
        <v>250</v>
      </c>
      <c r="Z18" s="74"/>
      <c r="AA18" s="7">
        <f t="shared" ref="AA18:AO18" si="21">AA9/AA$10</f>
        <v>1.3824297500331601E-3</v>
      </c>
      <c r="AB18" s="7">
        <f t="shared" si="21"/>
        <v>1.3539026316581127E-3</v>
      </c>
      <c r="AC18" s="7">
        <f t="shared" si="21"/>
        <v>1.2643278893434099E-3</v>
      </c>
      <c r="AD18" s="7">
        <f t="shared" si="21"/>
        <v>1.226352664811249E-3</v>
      </c>
      <c r="AE18" s="7">
        <f t="shared" si="21"/>
        <v>1.3130484100004368E-3</v>
      </c>
      <c r="AF18" s="7">
        <f t="shared" si="21"/>
        <v>1.4102537082348993E-3</v>
      </c>
      <c r="AG18" s="7">
        <f t="shared" si="21"/>
        <v>1.3795631975210922E-3</v>
      </c>
      <c r="AH18" s="7">
        <f t="shared" si="21"/>
        <v>1.3790926407632629E-3</v>
      </c>
      <c r="AI18" s="7">
        <f t="shared" si="21"/>
        <v>1.3748640141766722E-3</v>
      </c>
      <c r="AJ18" s="7">
        <f t="shared" si="21"/>
        <v>1.3686203115716559E-3</v>
      </c>
      <c r="AK18" s="7">
        <f t="shared" si="21"/>
        <v>1.4471376075373367E-3</v>
      </c>
      <c r="AL18" s="7">
        <f t="shared" si="21"/>
        <v>1.4238920864568076E-3</v>
      </c>
      <c r="AM18" s="7">
        <f t="shared" si="21"/>
        <v>1.4828261552371394E-3</v>
      </c>
      <c r="AN18" s="7">
        <f t="shared" si="21"/>
        <v>1.4398683403417795E-3</v>
      </c>
      <c r="AO18" s="7">
        <f t="shared" si="21"/>
        <v>1.551936725239471E-3</v>
      </c>
      <c r="AP18" s="7">
        <f t="shared" si="9"/>
        <v>1.5526116596302467E-3</v>
      </c>
      <c r="AQ18" s="7">
        <f t="shared" si="9"/>
        <v>1.5982716772094871E-3</v>
      </c>
      <c r="AR18" s="7">
        <f t="shared" si="10"/>
        <v>1.5147906586051492E-3</v>
      </c>
      <c r="AS18" s="7">
        <f t="shared" si="10"/>
        <v>1.5100835455674937E-3</v>
      </c>
      <c r="AT18" s="7">
        <f t="shared" si="11"/>
        <v>1.5835842779480308E-3</v>
      </c>
      <c r="AU18" s="7">
        <f>AU9/AU$10</f>
        <v>1.6885760003268317E-3</v>
      </c>
      <c r="AV18" s="7">
        <f t="shared" si="12"/>
        <v>1.7464304293278927E-3</v>
      </c>
      <c r="AW18" s="7">
        <f t="shared" si="12"/>
        <v>1.5334930886545244E-3</v>
      </c>
      <c r="AX18" s="7">
        <f t="shared" si="12"/>
        <v>1.5432249957732132E-3</v>
      </c>
      <c r="AY18" s="7">
        <f t="shared" si="12"/>
        <v>1.4523868544639319E-3</v>
      </c>
      <c r="AZ18" s="7">
        <f t="shared" si="13"/>
        <v>1.6601288634060505E-3</v>
      </c>
      <c r="BA18" s="7">
        <f t="shared" si="13"/>
        <v>1.4840691397504631E-3</v>
      </c>
      <c r="BB18" s="7">
        <f t="shared" si="13"/>
        <v>1.4757409389041928E-3</v>
      </c>
      <c r="BC18" s="7">
        <f t="shared" si="13"/>
        <v>1.4177472561851371E-3</v>
      </c>
      <c r="BD18" s="7">
        <f t="shared" ref="BD18:BE18" si="22">BD9/BD$10</f>
        <v>1.4490444688001456E-3</v>
      </c>
      <c r="BE18" s="7">
        <f t="shared" si="22"/>
        <v>1.3491255956163226E-3</v>
      </c>
      <c r="BF18" s="549"/>
    </row>
    <row r="19" spans="19:58" ht="15" thickTop="1">
      <c r="Y19" s="293" t="s">
        <v>158</v>
      </c>
      <c r="Z19" s="75"/>
      <c r="AA19" s="75">
        <f>SUM(AA14:AA18)</f>
        <v>1</v>
      </c>
      <c r="AB19" s="75">
        <f t="shared" ref="AB19:AZ19" si="23">SUM(AB14:AB18)</f>
        <v>1</v>
      </c>
      <c r="AC19" s="75">
        <f t="shared" si="23"/>
        <v>1</v>
      </c>
      <c r="AD19" s="75">
        <f t="shared" si="23"/>
        <v>1</v>
      </c>
      <c r="AE19" s="75">
        <f t="shared" si="23"/>
        <v>1</v>
      </c>
      <c r="AF19" s="75">
        <f t="shared" si="23"/>
        <v>1</v>
      </c>
      <c r="AG19" s="75">
        <f t="shared" si="23"/>
        <v>1.0000000000000002</v>
      </c>
      <c r="AH19" s="75">
        <f t="shared" si="23"/>
        <v>1</v>
      </c>
      <c r="AI19" s="75">
        <f t="shared" si="23"/>
        <v>0.99999999999999978</v>
      </c>
      <c r="AJ19" s="75">
        <f t="shared" si="23"/>
        <v>1</v>
      </c>
      <c r="AK19" s="75">
        <f>SUM(AK14:AK18)</f>
        <v>0.99999999999999989</v>
      </c>
      <c r="AL19" s="75">
        <f t="shared" si="23"/>
        <v>1</v>
      </c>
      <c r="AM19" s="75">
        <f t="shared" si="23"/>
        <v>0.99999999999999978</v>
      </c>
      <c r="AN19" s="75">
        <f t="shared" si="23"/>
        <v>1.0000000000000002</v>
      </c>
      <c r="AO19" s="75">
        <f t="shared" si="23"/>
        <v>0.99999999999999989</v>
      </c>
      <c r="AP19" s="75">
        <f t="shared" si="23"/>
        <v>1</v>
      </c>
      <c r="AQ19" s="75">
        <f t="shared" si="23"/>
        <v>1</v>
      </c>
      <c r="AR19" s="75">
        <f t="shared" si="23"/>
        <v>1</v>
      </c>
      <c r="AS19" s="75">
        <f t="shared" si="23"/>
        <v>1.0000000000000002</v>
      </c>
      <c r="AT19" s="75">
        <f t="shared" si="23"/>
        <v>1</v>
      </c>
      <c r="AU19" s="75">
        <f t="shared" si="23"/>
        <v>0.99999999999999978</v>
      </c>
      <c r="AV19" s="75">
        <f t="shared" si="23"/>
        <v>0.99999999999999989</v>
      </c>
      <c r="AW19" s="75">
        <f t="shared" si="23"/>
        <v>1</v>
      </c>
      <c r="AX19" s="75">
        <f t="shared" si="23"/>
        <v>1</v>
      </c>
      <c r="AY19" s="75">
        <f t="shared" si="23"/>
        <v>1.0000000000000002</v>
      </c>
      <c r="AZ19" s="75">
        <f t="shared" si="23"/>
        <v>1</v>
      </c>
      <c r="BA19" s="75">
        <f>SUM(BA14:BA18)</f>
        <v>1</v>
      </c>
      <c r="BB19" s="75">
        <f t="shared" ref="BB19" si="24">SUM(BB14:BB18)</f>
        <v>1</v>
      </c>
      <c r="BC19" s="75">
        <f t="shared" ref="BC19" si="25">SUM(BC14:BC18)</f>
        <v>0.99999999999999989</v>
      </c>
      <c r="BD19" s="75">
        <f t="shared" ref="BD19:BE19" si="26">SUM(BD14:BD18)</f>
        <v>1</v>
      </c>
      <c r="BE19" s="75">
        <f t="shared" si="26"/>
        <v>0.99999999999999978</v>
      </c>
      <c r="BF19" s="624"/>
    </row>
    <row r="21" spans="19:58">
      <c r="Y21" s="9" t="s">
        <v>161</v>
      </c>
    </row>
    <row r="22" spans="19:58">
      <c r="Y22" s="10"/>
      <c r="Z22" s="79"/>
      <c r="AA22" s="10">
        <v>1990</v>
      </c>
      <c r="AB22" s="10">
        <f t="shared" ref="AB22:AP22" si="27">AA22+1</f>
        <v>1991</v>
      </c>
      <c r="AC22" s="10">
        <f t="shared" si="27"/>
        <v>1992</v>
      </c>
      <c r="AD22" s="10">
        <f t="shared" si="27"/>
        <v>1993</v>
      </c>
      <c r="AE22" s="10">
        <f t="shared" si="27"/>
        <v>1994</v>
      </c>
      <c r="AF22" s="10">
        <f t="shared" si="27"/>
        <v>1995</v>
      </c>
      <c r="AG22" s="10">
        <f t="shared" si="27"/>
        <v>1996</v>
      </c>
      <c r="AH22" s="10">
        <f t="shared" si="27"/>
        <v>1997</v>
      </c>
      <c r="AI22" s="10">
        <f t="shared" si="27"/>
        <v>1998</v>
      </c>
      <c r="AJ22" s="10">
        <f t="shared" si="27"/>
        <v>1999</v>
      </c>
      <c r="AK22" s="10">
        <f t="shared" si="27"/>
        <v>2000</v>
      </c>
      <c r="AL22" s="10">
        <f t="shared" si="27"/>
        <v>2001</v>
      </c>
      <c r="AM22" s="10">
        <f t="shared" si="27"/>
        <v>2002</v>
      </c>
      <c r="AN22" s="10">
        <f t="shared" si="27"/>
        <v>2003</v>
      </c>
      <c r="AO22" s="10">
        <f t="shared" si="27"/>
        <v>2004</v>
      </c>
      <c r="AP22" s="10">
        <f t="shared" si="27"/>
        <v>2005</v>
      </c>
      <c r="AQ22" s="10">
        <f t="shared" ref="AQ22:AZ22" si="28">AP22+1</f>
        <v>2006</v>
      </c>
      <c r="AR22" s="10">
        <f t="shared" si="28"/>
        <v>2007</v>
      </c>
      <c r="AS22" s="10">
        <f t="shared" si="28"/>
        <v>2008</v>
      </c>
      <c r="AT22" s="10">
        <f t="shared" si="28"/>
        <v>2009</v>
      </c>
      <c r="AU22" s="10">
        <f t="shared" si="28"/>
        <v>2010</v>
      </c>
      <c r="AV22" s="10">
        <f t="shared" si="28"/>
        <v>2011</v>
      </c>
      <c r="AW22" s="10">
        <f t="shared" si="28"/>
        <v>2012</v>
      </c>
      <c r="AX22" s="10">
        <f t="shared" si="28"/>
        <v>2013</v>
      </c>
      <c r="AY22" s="10">
        <f t="shared" si="28"/>
        <v>2014</v>
      </c>
      <c r="AZ22" s="10">
        <f t="shared" si="28"/>
        <v>2015</v>
      </c>
      <c r="BA22" s="10">
        <f>AZ22+1</f>
        <v>2016</v>
      </c>
      <c r="BB22" s="10">
        <f t="shared" ref="BB22" si="29">BA22+1</f>
        <v>2017</v>
      </c>
      <c r="BC22" s="10">
        <f t="shared" ref="BC22:BE22" si="30">BB22+1</f>
        <v>2018</v>
      </c>
      <c r="BD22" s="10">
        <f t="shared" si="30"/>
        <v>2019</v>
      </c>
      <c r="BE22" s="10">
        <f t="shared" si="30"/>
        <v>2020</v>
      </c>
      <c r="BF22" s="614"/>
    </row>
    <row r="23" spans="19:58">
      <c r="Y23" s="291" t="s">
        <v>154</v>
      </c>
      <c r="Z23" s="30"/>
      <c r="AA23" s="95"/>
      <c r="AB23" s="15">
        <f t="shared" ref="AB23:AH28" si="31">AB5/$AA5-1</f>
        <v>-6.1415108986836442E-3</v>
      </c>
      <c r="AC23" s="15">
        <f t="shared" si="31"/>
        <v>2.9913311564571332E-2</v>
      </c>
      <c r="AD23" s="15">
        <f t="shared" si="31"/>
        <v>2.7126153903181738E-2</v>
      </c>
      <c r="AE23" s="15">
        <f t="shared" si="31"/>
        <v>4.8914882467417709E-2</v>
      </c>
      <c r="AF23" s="15">
        <f t="shared" si="31"/>
        <v>2.8359763446238251E-2</v>
      </c>
      <c r="AG23" s="15">
        <f t="shared" si="31"/>
        <v>4.9036439180798475E-3</v>
      </c>
      <c r="AH23" s="15">
        <f t="shared" si="31"/>
        <v>1.0710663083937755E-2</v>
      </c>
      <c r="AI23" s="15">
        <f t="shared" ref="AI23:BA23" si="32">AI5/$AA5-1</f>
        <v>-3.0260834166728867E-2</v>
      </c>
      <c r="AJ23" s="15">
        <f t="shared" si="32"/>
        <v>-2.625621971190939E-2</v>
      </c>
      <c r="AK23" s="15">
        <f t="shared" si="32"/>
        <v>-3.0804072493424761E-2</v>
      </c>
      <c r="AL23" s="15">
        <f t="shared" si="32"/>
        <v>-4.7932581328127055E-2</v>
      </c>
      <c r="AM23" s="15">
        <f t="shared" si="32"/>
        <v>-4.1707049530078422E-2</v>
      </c>
      <c r="AN23" s="15">
        <f t="shared" si="32"/>
        <v>-5.9530450237589849E-2</v>
      </c>
      <c r="AO23" s="15">
        <f t="shared" si="32"/>
        <v>-5.8930941476827314E-2</v>
      </c>
      <c r="AP23" s="15">
        <f t="shared" si="32"/>
        <v>-4.6114575865700003E-2</v>
      </c>
      <c r="AQ23" s="15">
        <f t="shared" si="32"/>
        <v>-5.2832038320722807E-2</v>
      </c>
      <c r="AR23" s="15">
        <f t="shared" si="32"/>
        <v>-6.0851559288821799E-2</v>
      </c>
      <c r="AS23" s="15">
        <f t="shared" si="32"/>
        <v>-7.2415817880572164E-2</v>
      </c>
      <c r="AT23" s="15">
        <f t="shared" si="32"/>
        <v>-7.0729023951691672E-2</v>
      </c>
      <c r="AU23" s="15">
        <f t="shared" si="32"/>
        <v>-7.4761588195441209E-2</v>
      </c>
      <c r="AV23" s="15">
        <f t="shared" si="32"/>
        <v>-9.9266341682012871E-2</v>
      </c>
      <c r="AW23" s="15">
        <f t="shared" si="32"/>
        <v>-0.11422512403826846</v>
      </c>
      <c r="AX23" s="15">
        <f t="shared" si="32"/>
        <v>-0.1025127421538552</v>
      </c>
      <c r="AY23" s="15">
        <f t="shared" si="32"/>
        <v>-0.11115154460130072</v>
      </c>
      <c r="AZ23" s="15">
        <f t="shared" si="32"/>
        <v>-0.11743953647110539</v>
      </c>
      <c r="BA23" s="15">
        <f t="shared" si="32"/>
        <v>-0.11364042599032054</v>
      </c>
      <c r="BB23" s="15">
        <f t="shared" ref="BB23:BC23" si="33">BB5/$AA5-1</f>
        <v>-0.11609497004346969</v>
      </c>
      <c r="BC23" s="15">
        <f t="shared" si="33"/>
        <v>-0.11941116811369867</v>
      </c>
      <c r="BD23" s="15">
        <f t="shared" ref="BD23:BE23" si="34">BD5/$AA5-1</f>
        <v>-0.11675428711619573</v>
      </c>
      <c r="BE23" s="15">
        <f t="shared" si="34"/>
        <v>-0.11556123762471449</v>
      </c>
      <c r="BF23" s="491"/>
    </row>
    <row r="24" spans="19:58">
      <c r="Y24" s="291" t="s">
        <v>155</v>
      </c>
      <c r="Z24" s="30"/>
      <c r="AA24" s="95"/>
      <c r="AB24" s="15">
        <f t="shared" si="31"/>
        <v>-7.4856404590405434E-3</v>
      </c>
      <c r="AC24" s="15">
        <f t="shared" si="31"/>
        <v>-9.826233454005795E-3</v>
      </c>
      <c r="AD24" s="15">
        <f t="shared" si="31"/>
        <v>-2.5429095666838819E-2</v>
      </c>
      <c r="AE24" s="15">
        <f t="shared" si="31"/>
        <v>-3.8680162332390244E-2</v>
      </c>
      <c r="AF24" s="15">
        <f t="shared" si="31"/>
        <v>-6.0041746091639481E-2</v>
      </c>
      <c r="AG24" s="15">
        <f t="shared" ref="AG24:BA24" si="35">AG6/$AA6-1</f>
        <v>-8.1279059062622561E-2</v>
      </c>
      <c r="AH24" s="15">
        <f t="shared" si="35"/>
        <v>-0.10562088760066191</v>
      </c>
      <c r="AI24" s="15">
        <f t="shared" si="35"/>
        <v>-0.13489586022610078</v>
      </c>
      <c r="AJ24" s="15">
        <f t="shared" si="35"/>
        <v>-0.16091984113411684</v>
      </c>
      <c r="AK24" s="15">
        <f t="shared" si="35"/>
        <v>-0.18512286800712741</v>
      </c>
      <c r="AL24" s="15">
        <f t="shared" si="35"/>
        <v>-0.21366765564199575</v>
      </c>
      <c r="AM24" s="15">
        <f t="shared" si="35"/>
        <v>-0.2405374828746718</v>
      </c>
      <c r="AN24" s="15">
        <f t="shared" si="35"/>
        <v>-0.26551469621057888</v>
      </c>
      <c r="AO24" s="15">
        <f t="shared" si="35"/>
        <v>-0.29383399417444711</v>
      </c>
      <c r="AP24" s="15">
        <f t="shared" si="35"/>
        <v>-0.32003049388810068</v>
      </c>
      <c r="AQ24" s="15">
        <f t="shared" si="35"/>
        <v>-0.34985744394087004</v>
      </c>
      <c r="AR24" s="15">
        <f t="shared" si="35"/>
        <v>-0.37789258657033553</v>
      </c>
      <c r="AS24" s="15">
        <f t="shared" si="35"/>
        <v>-0.40649148057938966</v>
      </c>
      <c r="AT24" s="15">
        <f t="shared" si="35"/>
        <v>-0.43865591277766725</v>
      </c>
      <c r="AU24" s="15">
        <f t="shared" si="35"/>
        <v>-0.46833316603562702</v>
      </c>
      <c r="AV24" s="15">
        <f t="shared" si="35"/>
        <v>-0.49066475449302149</v>
      </c>
      <c r="AW24" s="15">
        <f t="shared" si="35"/>
        <v>-0.51168536929220099</v>
      </c>
      <c r="AX24" s="15">
        <f t="shared" si="35"/>
        <v>-0.53085798478937596</v>
      </c>
      <c r="AY24" s="15">
        <f t="shared" si="35"/>
        <v>-0.55010607969993863</v>
      </c>
      <c r="AZ24" s="15">
        <f t="shared" si="35"/>
        <v>-0.5680676128250377</v>
      </c>
      <c r="BA24" s="15">
        <f t="shared" si="35"/>
        <v>-0.5866856974029121</v>
      </c>
      <c r="BB24" s="15">
        <f t="shared" ref="BB24:BC24" si="36">BB6/$AA6-1</f>
        <v>-0.60454420535101461</v>
      </c>
      <c r="BC24" s="15">
        <f t="shared" si="36"/>
        <v>-0.61924710819432383</v>
      </c>
      <c r="BD24" s="15">
        <f t="shared" ref="BD24:BE24" si="37">BD6/$AA6-1</f>
        <v>-0.63385939882626574</v>
      </c>
      <c r="BE24" s="15">
        <f t="shared" si="37"/>
        <v>-0.64400714594912745</v>
      </c>
      <c r="BF24" s="491"/>
    </row>
    <row r="25" spans="19:58">
      <c r="Y25" s="291" t="s">
        <v>156</v>
      </c>
      <c r="Z25" s="30"/>
      <c r="AA25" s="95"/>
      <c r="AB25" s="15">
        <f t="shared" si="31"/>
        <v>-3.8844019039110389E-3</v>
      </c>
      <c r="AC25" s="15">
        <f t="shared" si="31"/>
        <v>-1.2545017948598858E-2</v>
      </c>
      <c r="AD25" s="15">
        <f t="shared" si="31"/>
        <v>1.434137078660136E-3</v>
      </c>
      <c r="AE25" s="15">
        <f t="shared" si="31"/>
        <v>-2.6041557959619599E-3</v>
      </c>
      <c r="AF25" s="15">
        <f t="shared" si="31"/>
        <v>2.3619127311378385E-2</v>
      </c>
      <c r="AG25" s="15">
        <f t="shared" ref="AG25:BA25" si="38">AG7/$AA7-1</f>
        <v>2.9929097265848803E-2</v>
      </c>
      <c r="AH25" s="15">
        <f t="shared" si="38"/>
        <v>-2.9916863677437511E-2</v>
      </c>
      <c r="AI25" s="15">
        <f t="shared" si="38"/>
        <v>-6.7000291370188814E-2</v>
      </c>
      <c r="AJ25" s="15">
        <f t="shared" si="38"/>
        <v>-7.0831565689194353E-2</v>
      </c>
      <c r="AK25" s="15">
        <f t="shared" si="38"/>
        <v>-6.9318079618699513E-2</v>
      </c>
      <c r="AL25" s="15">
        <f t="shared" si="38"/>
        <v>-0.10718500878338022</v>
      </c>
      <c r="AM25" s="15">
        <f t="shared" si="38"/>
        <v>-9.6601541887126552E-2</v>
      </c>
      <c r="AN25" s="15">
        <f t="shared" si="38"/>
        <v>-9.82285545480589E-2</v>
      </c>
      <c r="AO25" s="15">
        <f t="shared" si="38"/>
        <v>-9.6486331866928454E-3</v>
      </c>
      <c r="AP25" s="15">
        <f t="shared" si="38"/>
        <v>4.8218688281599364E-2</v>
      </c>
      <c r="AQ25" s="15">
        <f t="shared" si="38"/>
        <v>8.2225555521529214E-2</v>
      </c>
      <c r="AR25" s="15">
        <f t="shared" si="38"/>
        <v>9.005862522682917E-2</v>
      </c>
      <c r="AS25" s="15">
        <f t="shared" si="38"/>
        <v>4.6534602938115732E-2</v>
      </c>
      <c r="AT25" s="15">
        <f t="shared" si="38"/>
        <v>-3.076662865674451E-2</v>
      </c>
      <c r="AU25" s="15">
        <f t="shared" si="38"/>
        <v>2.4643429581885368E-2</v>
      </c>
      <c r="AV25" s="15">
        <f t="shared" si="38"/>
        <v>-0.20365022979388869</v>
      </c>
      <c r="AW25" s="15">
        <f t="shared" si="38"/>
        <v>-0.19095595710605306</v>
      </c>
      <c r="AX25" s="15">
        <f t="shared" si="38"/>
        <v>-0.23872208089455116</v>
      </c>
      <c r="AY25" s="15">
        <f t="shared" si="38"/>
        <v>-0.25895597896883238</v>
      </c>
      <c r="AZ25" s="15">
        <f t="shared" si="38"/>
        <v>-0.21731022725407989</v>
      </c>
      <c r="BA25" s="15">
        <f t="shared" si="38"/>
        <v>-0.14752655534413917</v>
      </c>
      <c r="BB25" s="15">
        <f t="shared" ref="BB25:BC25" si="39">BB7/$AA7-1</f>
        <v>-0.10282283988629715</v>
      </c>
      <c r="BC25" s="15">
        <f t="shared" si="39"/>
        <v>-0.12743754313530808</v>
      </c>
      <c r="BD25" s="15">
        <f t="shared" ref="BD25:BE25" si="40">BD7/$AA7-1</f>
        <v>-0.15308799514445259</v>
      </c>
      <c r="BE25" s="15">
        <f t="shared" si="40"/>
        <v>-0.15445738198727066</v>
      </c>
      <c r="BF25" s="491"/>
    </row>
    <row r="26" spans="19:58">
      <c r="Y26" s="291" t="s">
        <v>157</v>
      </c>
      <c r="Z26" s="30"/>
      <c r="AA26" s="95"/>
      <c r="AB26" s="15">
        <f t="shared" si="31"/>
        <v>-0.10099857671464529</v>
      </c>
      <c r="AC26" s="15">
        <f t="shared" si="31"/>
        <v>-0.19379867619924596</v>
      </c>
      <c r="AD26" s="15">
        <f t="shared" si="31"/>
        <v>-0.32194181629946483</v>
      </c>
      <c r="AE26" s="15">
        <f t="shared" si="31"/>
        <v>-0.40755133617271655</v>
      </c>
      <c r="AF26" s="15">
        <f t="shared" si="31"/>
        <v>-0.46577362639213971</v>
      </c>
      <c r="AG26" s="15">
        <f t="shared" ref="AG26:BA26" si="41">AG8/$AA8-1</f>
        <v>-0.53279936762671587</v>
      </c>
      <c r="AH26" s="15">
        <f t="shared" si="41"/>
        <v>-0.55657265749609452</v>
      </c>
      <c r="AI26" s="15">
        <f t="shared" si="41"/>
        <v>-0.59445309615579145</v>
      </c>
      <c r="AJ26" s="15">
        <f t="shared" si="41"/>
        <v>-0.60497999671770009</v>
      </c>
      <c r="AK26" s="15">
        <f t="shared" si="41"/>
        <v>-0.62896972575951149</v>
      </c>
      <c r="AL26" s="15">
        <f t="shared" si="41"/>
        <v>-0.67634233823233436</v>
      </c>
      <c r="AM26" s="15">
        <f t="shared" si="41"/>
        <v>-0.7853400573210797</v>
      </c>
      <c r="AN26" s="15">
        <f t="shared" si="41"/>
        <v>-0.79362516591788557</v>
      </c>
      <c r="AO26" s="15">
        <f t="shared" si="41"/>
        <v>-0.80203567593280711</v>
      </c>
      <c r="AP26" s="15">
        <f t="shared" si="41"/>
        <v>-0.80218542498440126</v>
      </c>
      <c r="AQ26" s="15">
        <f t="shared" si="41"/>
        <v>-0.80112380415982942</v>
      </c>
      <c r="AR26" s="15">
        <f t="shared" si="41"/>
        <v>-0.80276034089909576</v>
      </c>
      <c r="AS26" s="15">
        <f t="shared" si="41"/>
        <v>-0.80850138248539838</v>
      </c>
      <c r="AT26" s="15">
        <f t="shared" si="41"/>
        <v>-0.8147378576241241</v>
      </c>
      <c r="AU26" s="15">
        <f t="shared" si="41"/>
        <v>-0.82110313796746892</v>
      </c>
      <c r="AV26" s="15">
        <f t="shared" si="41"/>
        <v>-0.82477106785494303</v>
      </c>
      <c r="AW26" s="15">
        <f t="shared" si="41"/>
        <v>-0.82814626268911151</v>
      </c>
      <c r="AX26" s="15">
        <f t="shared" si="41"/>
        <v>-0.83504819470255165</v>
      </c>
      <c r="AY26" s="15">
        <f t="shared" si="41"/>
        <v>-0.83718063113680508</v>
      </c>
      <c r="AZ26" s="15">
        <f t="shared" si="41"/>
        <v>-0.84098843797943934</v>
      </c>
      <c r="BA26" s="15">
        <f t="shared" si="41"/>
        <v>-0.83975616309923529</v>
      </c>
      <c r="BB26" s="15">
        <f t="shared" ref="BB26:BC26" si="42">BB8/$AA8-1</f>
        <v>-0.83857106280905225</v>
      </c>
      <c r="BC26" s="15">
        <f t="shared" si="42"/>
        <v>-0.84994913400029903</v>
      </c>
      <c r="BD26" s="15">
        <f t="shared" ref="BD26:BE26" si="43">BD8/$AA8-1</f>
        <v>-0.85672164679279805</v>
      </c>
      <c r="BE26" s="15">
        <f t="shared" si="43"/>
        <v>-0.86395745211229569</v>
      </c>
      <c r="BF26" s="491"/>
    </row>
    <row r="27" spans="19:58" ht="15" thickBot="1">
      <c r="Y27" s="599" t="s">
        <v>250</v>
      </c>
      <c r="Z27" s="98"/>
      <c r="AA27" s="102"/>
      <c r="AB27" s="16">
        <f t="shared" si="31"/>
        <v>-3.7604330087778193E-2</v>
      </c>
      <c r="AC27" s="16">
        <f t="shared" si="31"/>
        <v>-9.3206679020228278E-2</v>
      </c>
      <c r="AD27" s="16">
        <f t="shared" si="31"/>
        <v>-0.13849687140733424</v>
      </c>
      <c r="AE27" s="16">
        <f t="shared" si="31"/>
        <v>-7.8818907344737621E-2</v>
      </c>
      <c r="AF27" s="16">
        <f t="shared" si="31"/>
        <v>-3.4715479706928121E-2</v>
      </c>
      <c r="AG27" s="16">
        <f t="shared" ref="AG27:BA27" si="44">AG9/$AA9-1</f>
        <v>-8.2608101886638252E-2</v>
      </c>
      <c r="AH27" s="16">
        <f t="shared" si="44"/>
        <v>-9.1129894017291546E-2</v>
      </c>
      <c r="AI27" s="16">
        <f t="shared" si="44"/>
        <v>-0.13083811625161923</v>
      </c>
      <c r="AJ27" s="16">
        <f t="shared" si="44"/>
        <v>-0.14129577591351961</v>
      </c>
      <c r="AK27" s="16">
        <f t="shared" si="44"/>
        <v>-0.10481015705523911</v>
      </c>
      <c r="AL27" s="16">
        <f t="shared" si="44"/>
        <v>-0.14444261954191284</v>
      </c>
      <c r="AM27" s="16">
        <f t="shared" si="44"/>
        <v>-0.12654830553512664</v>
      </c>
      <c r="AN27" s="16">
        <f t="shared" si="44"/>
        <v>-0.1709762348006777</v>
      </c>
      <c r="AO27" s="16">
        <f t="shared" si="44"/>
        <v>-0.11330870668367221</v>
      </c>
      <c r="AP27" s="16">
        <f t="shared" si="44"/>
        <v>-0.11136989448800683</v>
      </c>
      <c r="AQ27" s="16">
        <f t="shared" si="44"/>
        <v>-9.8273988276960211E-2</v>
      </c>
      <c r="AR27" s="16">
        <f t="shared" si="44"/>
        <v>-0.15926496773591603</v>
      </c>
      <c r="AS27" s="16">
        <f t="shared" si="44"/>
        <v>-0.18020099998208416</v>
      </c>
      <c r="AT27" s="16">
        <f t="shared" si="44"/>
        <v>-0.15322709577581139</v>
      </c>
      <c r="AU27" s="16">
        <f t="shared" si="44"/>
        <v>-0.10916212098698708</v>
      </c>
      <c r="AV27" s="16">
        <f t="shared" si="44"/>
        <v>-0.1133531518058235</v>
      </c>
      <c r="AW27" s="16">
        <f t="shared" si="44"/>
        <v>-0.23779313165326621</v>
      </c>
      <c r="AX27" s="16">
        <f t="shared" si="44"/>
        <v>-0.23417789138346268</v>
      </c>
      <c r="AY27" s="16">
        <f t="shared" si="44"/>
        <v>-0.29120073482864517</v>
      </c>
      <c r="AZ27" s="16">
        <f t="shared" si="44"/>
        <v>-0.19921816476783705</v>
      </c>
      <c r="BA27" s="16">
        <f t="shared" si="44"/>
        <v>-0.2853745628131602</v>
      </c>
      <c r="BB27" s="16">
        <f t="shared" ref="BB27" si="45">BB9/$AA9-1</f>
        <v>-0.29483768524593423</v>
      </c>
      <c r="BC27" s="16">
        <f>BC9/$AA9-1</f>
        <v>-0.33095589097116385</v>
      </c>
      <c r="BD27" s="16">
        <f>BD9/$AA9-1</f>
        <v>-0.32062003471042655</v>
      </c>
      <c r="BE27" s="16">
        <f>BE9/$AA9-1</f>
        <v>-0.37057971351190033</v>
      </c>
      <c r="BF27" s="491"/>
    </row>
    <row r="28" spans="19:58" ht="15" thickTop="1">
      <c r="Y28" s="293" t="s">
        <v>158</v>
      </c>
      <c r="Z28" s="54"/>
      <c r="AA28" s="103"/>
      <c r="AB28" s="17">
        <f t="shared" si="31"/>
        <v>-1.7326376151315492E-2</v>
      </c>
      <c r="AC28" s="17">
        <f t="shared" si="31"/>
        <v>-8.5024030397586881E-3</v>
      </c>
      <c r="AD28" s="17">
        <f t="shared" si="31"/>
        <v>-2.8853943171029961E-2</v>
      </c>
      <c r="AE28" s="17">
        <f t="shared" si="31"/>
        <v>-3.0143795190107459E-2</v>
      </c>
      <c r="AF28" s="17">
        <f t="shared" si="31"/>
        <v>-5.3760305463164904E-2</v>
      </c>
      <c r="AG28" s="17">
        <f t="shared" ref="AG28:BA28" si="46">AG10/$AA10-1</f>
        <v>-8.0701881095294414E-2</v>
      </c>
      <c r="AH28" s="17">
        <f t="shared" si="46"/>
        <v>-8.8930622723864428E-2</v>
      </c>
      <c r="AI28" s="17">
        <f t="shared" si="46"/>
        <v>-0.12605520742488296</v>
      </c>
      <c r="AJ28" s="17">
        <f t="shared" si="46"/>
        <v>-0.13263141294966851</v>
      </c>
      <c r="AK28" s="17">
        <f t="shared" si="46"/>
        <v>-0.14483801376682792</v>
      </c>
      <c r="AL28" s="17">
        <f t="shared" si="46"/>
        <v>-0.16935560857787224</v>
      </c>
      <c r="AM28" s="17">
        <f t="shared" si="46"/>
        <v>-0.18568633053818162</v>
      </c>
      <c r="AN28" s="17">
        <f t="shared" si="46"/>
        <v>-0.20404728377873227</v>
      </c>
      <c r="AO28" s="17">
        <f t="shared" si="46"/>
        <v>-0.21015566998279167</v>
      </c>
      <c r="AP28" s="17">
        <f t="shared" si="46"/>
        <v>-0.20877272367808686</v>
      </c>
      <c r="AQ28" s="17">
        <f t="shared" si="46"/>
        <v>-0.22004945544605892</v>
      </c>
      <c r="AR28" s="17">
        <f t="shared" si="46"/>
        <v>-0.2327275627860097</v>
      </c>
      <c r="AS28" s="17">
        <f t="shared" si="46"/>
        <v>-0.24950210205336754</v>
      </c>
      <c r="AT28" s="17">
        <f t="shared" si="46"/>
        <v>-0.26078828223886019</v>
      </c>
      <c r="AU28" s="17">
        <f t="shared" si="46"/>
        <v>-0.27067494375991163</v>
      </c>
      <c r="AV28" s="17">
        <f t="shared" si="46"/>
        <v>-0.29815298672476698</v>
      </c>
      <c r="AW28" s="17">
        <f t="shared" si="46"/>
        <v>-0.31287760063748371</v>
      </c>
      <c r="AX28" s="17">
        <f t="shared" si="46"/>
        <v>-0.31397218870591104</v>
      </c>
      <c r="AY28" s="17">
        <f t="shared" si="46"/>
        <v>-0.3253414625980029</v>
      </c>
      <c r="AZ28" s="17">
        <f t="shared" si="46"/>
        <v>-0.33316945647229124</v>
      </c>
      <c r="BA28" s="17">
        <f t="shared" si="46"/>
        <v>-0.33431708938867022</v>
      </c>
      <c r="BB28" s="17">
        <f t="shared" ref="BB28:BC28" si="47">BB10/$AA10-1</f>
        <v>-0.33942514108056776</v>
      </c>
      <c r="BC28" s="17">
        <f t="shared" si="47"/>
        <v>-0.34762245077826981</v>
      </c>
      <c r="BD28" s="17">
        <f t="shared" ref="BD28:BE28" si="48">BD10/$AA10-1</f>
        <v>-0.35185213717389574</v>
      </c>
      <c r="BE28" s="17">
        <f t="shared" si="48"/>
        <v>-0.3550420122909006</v>
      </c>
      <c r="BF28" s="491"/>
    </row>
    <row r="29" spans="19:5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BB29" s="18"/>
    </row>
    <row r="30" spans="19:58">
      <c r="Y30" s="83" t="s">
        <v>162</v>
      </c>
    </row>
    <row r="31" spans="19:58">
      <c r="Y31" s="10"/>
      <c r="Z31" s="79"/>
      <c r="AA31" s="10">
        <v>1990</v>
      </c>
      <c r="AB31" s="10">
        <f t="shared" ref="AB31:AZ31" si="49">AA31+1</f>
        <v>1991</v>
      </c>
      <c r="AC31" s="10">
        <f t="shared" si="49"/>
        <v>1992</v>
      </c>
      <c r="AD31" s="10">
        <f t="shared" si="49"/>
        <v>1993</v>
      </c>
      <c r="AE31" s="10">
        <f t="shared" si="49"/>
        <v>1994</v>
      </c>
      <c r="AF31" s="10">
        <f t="shared" si="49"/>
        <v>1995</v>
      </c>
      <c r="AG31" s="10">
        <f t="shared" si="49"/>
        <v>1996</v>
      </c>
      <c r="AH31" s="10">
        <f t="shared" si="49"/>
        <v>1997</v>
      </c>
      <c r="AI31" s="10">
        <f t="shared" si="49"/>
        <v>1998</v>
      </c>
      <c r="AJ31" s="10">
        <f t="shared" si="49"/>
        <v>1999</v>
      </c>
      <c r="AK31" s="10">
        <f t="shared" si="49"/>
        <v>2000</v>
      </c>
      <c r="AL31" s="10">
        <f t="shared" si="49"/>
        <v>2001</v>
      </c>
      <c r="AM31" s="10">
        <f t="shared" si="49"/>
        <v>2002</v>
      </c>
      <c r="AN31" s="10">
        <f t="shared" si="49"/>
        <v>2003</v>
      </c>
      <c r="AO31" s="10">
        <f t="shared" si="49"/>
        <v>2004</v>
      </c>
      <c r="AP31" s="10">
        <f t="shared" si="49"/>
        <v>2005</v>
      </c>
      <c r="AQ31" s="10">
        <f t="shared" si="49"/>
        <v>2006</v>
      </c>
      <c r="AR31" s="10">
        <f t="shared" si="49"/>
        <v>2007</v>
      </c>
      <c r="AS31" s="10">
        <f t="shared" si="49"/>
        <v>2008</v>
      </c>
      <c r="AT31" s="10">
        <f t="shared" si="49"/>
        <v>2009</v>
      </c>
      <c r="AU31" s="10">
        <f t="shared" si="49"/>
        <v>2010</v>
      </c>
      <c r="AV31" s="10">
        <f t="shared" si="49"/>
        <v>2011</v>
      </c>
      <c r="AW31" s="10">
        <f t="shared" si="49"/>
        <v>2012</v>
      </c>
      <c r="AX31" s="10">
        <f t="shared" si="49"/>
        <v>2013</v>
      </c>
      <c r="AY31" s="10">
        <f t="shared" si="49"/>
        <v>2014</v>
      </c>
      <c r="AZ31" s="10">
        <f t="shared" si="49"/>
        <v>2015</v>
      </c>
      <c r="BA31" s="10">
        <f>AZ31+1</f>
        <v>2016</v>
      </c>
      <c r="BB31" s="10">
        <f t="shared" ref="BB31" si="50">BA31+1</f>
        <v>2017</v>
      </c>
      <c r="BC31" s="10">
        <f t="shared" ref="BC31:BE31" si="51">BB31+1</f>
        <v>2018</v>
      </c>
      <c r="BD31" s="10">
        <f t="shared" si="51"/>
        <v>2019</v>
      </c>
      <c r="BE31" s="10">
        <f t="shared" si="51"/>
        <v>2020</v>
      </c>
      <c r="BF31" s="614"/>
    </row>
    <row r="32" spans="19:58">
      <c r="Y32" s="291" t="s">
        <v>154</v>
      </c>
      <c r="Z32" s="99"/>
      <c r="AA32" s="95"/>
      <c r="AB32" s="95"/>
      <c r="AC32" s="95"/>
      <c r="AD32" s="95"/>
      <c r="AE32" s="95"/>
      <c r="AF32" s="95"/>
      <c r="AG32" s="95"/>
      <c r="AH32" s="95"/>
      <c r="AI32" s="95"/>
      <c r="AJ32" s="95"/>
      <c r="AK32" s="95"/>
      <c r="AL32" s="95"/>
      <c r="AM32" s="95"/>
      <c r="AN32" s="95"/>
      <c r="AO32" s="95"/>
      <c r="AP32" s="95"/>
      <c r="AQ32" s="15">
        <f t="shared" ref="AQ32:AQ37" si="52">AQ5/$AP5-1</f>
        <v>-7.0422110298197227E-3</v>
      </c>
      <c r="AR32" s="15">
        <f t="shared" ref="AR32:AW32" si="53">AR5/$AP5-1</f>
        <v>-1.5449427206099098E-2</v>
      </c>
      <c r="AS32" s="15">
        <f t="shared" si="53"/>
        <v>-2.7572747574733047E-2</v>
      </c>
      <c r="AT32" s="15">
        <f t="shared" si="53"/>
        <v>-2.5804407388162476E-2</v>
      </c>
      <c r="AU32" s="15">
        <f t="shared" si="53"/>
        <v>-3.0031921659501082E-2</v>
      </c>
      <c r="AV32" s="15">
        <f t="shared" si="53"/>
        <v>-5.5721331379553152E-2</v>
      </c>
      <c r="AW32" s="15">
        <f t="shared" si="53"/>
        <v>-7.1403280152207316E-2</v>
      </c>
      <c r="AX32" s="15">
        <f t="shared" ref="AX32:AY37" si="54">AX5/$AP5-1</f>
        <v>-5.9124675627934442E-2</v>
      </c>
      <c r="AY32" s="15">
        <f t="shared" si="54"/>
        <v>-6.8181111787744442E-2</v>
      </c>
      <c r="AZ32" s="15">
        <f t="shared" ref="AZ32:BC32" si="55">AZ5/$AP5-1</f>
        <v>-7.4773089933873882E-2</v>
      </c>
      <c r="BA32" s="15">
        <f t="shared" si="55"/>
        <v>-7.0790315499268397E-2</v>
      </c>
      <c r="BB32" s="15">
        <f t="shared" si="55"/>
        <v>-7.3363521872955029E-2</v>
      </c>
      <c r="BC32" s="15">
        <f t="shared" si="55"/>
        <v>-7.6840038010350331E-2</v>
      </c>
      <c r="BD32" s="15">
        <f t="shared" ref="BD32:BE32" si="56">BD5/$AP5-1</f>
        <v>-7.4054712928027899E-2</v>
      </c>
      <c r="BE32" s="15">
        <f t="shared" si="56"/>
        <v>-7.2803986728323222E-2</v>
      </c>
      <c r="BF32" s="491"/>
    </row>
    <row r="33" spans="25:58">
      <c r="Y33" s="291" t="s">
        <v>155</v>
      </c>
      <c r="Z33" s="99"/>
      <c r="AA33" s="95"/>
      <c r="AB33" s="95"/>
      <c r="AC33" s="95"/>
      <c r="AD33" s="95"/>
      <c r="AE33" s="95"/>
      <c r="AF33" s="95"/>
      <c r="AG33" s="95"/>
      <c r="AH33" s="95"/>
      <c r="AI33" s="95"/>
      <c r="AJ33" s="95"/>
      <c r="AK33" s="95"/>
      <c r="AL33" s="95"/>
      <c r="AM33" s="95"/>
      <c r="AN33" s="95"/>
      <c r="AO33" s="95"/>
      <c r="AP33" s="95"/>
      <c r="AQ33" s="15">
        <f t="shared" si="52"/>
        <v>-4.3865128928091801E-2</v>
      </c>
      <c r="AR33" s="15">
        <f t="shared" ref="AR33:AW33" si="57">AR6/$AP6-1</f>
        <v>-8.5095128769955175E-2</v>
      </c>
      <c r="AS33" s="15">
        <f t="shared" si="57"/>
        <v>-0.1271542119376462</v>
      </c>
      <c r="AT33" s="15">
        <f t="shared" si="57"/>
        <v>-0.17445696876595673</v>
      </c>
      <c r="AU33" s="15">
        <f t="shared" si="57"/>
        <v>-0.21810194547624451</v>
      </c>
      <c r="AV33" s="15">
        <f t="shared" si="57"/>
        <v>-0.25094398950420038</v>
      </c>
      <c r="AW33" s="15">
        <f t="shared" si="57"/>
        <v>-0.28185804463496134</v>
      </c>
      <c r="AX33" s="15">
        <f t="shared" si="54"/>
        <v>-0.31005433185790598</v>
      </c>
      <c r="AY33" s="15">
        <f t="shared" si="54"/>
        <v>-0.33836162319604901</v>
      </c>
      <c r="AZ33" s="15">
        <f t="shared" ref="AZ33:BC33" si="58">AZ6/$AP6-1</f>
        <v>-0.36477682705982806</v>
      </c>
      <c r="BA33" s="15">
        <f t="shared" si="58"/>
        <v>-0.39215759106545767</v>
      </c>
      <c r="BB33" s="15">
        <f t="shared" si="58"/>
        <v>-0.41842128052150174</v>
      </c>
      <c r="BC33" s="15">
        <f t="shared" si="58"/>
        <v>-0.44004416612321218</v>
      </c>
      <c r="BD33" s="15">
        <f t="shared" ref="BD33:BE33" si="59">BD6/$AP6-1</f>
        <v>-0.46153379249704152</v>
      </c>
      <c r="BE33" s="15">
        <f t="shared" si="59"/>
        <v>-0.47645761927404939</v>
      </c>
      <c r="BF33" s="491"/>
    </row>
    <row r="34" spans="25:58">
      <c r="Y34" s="291" t="s">
        <v>156</v>
      </c>
      <c r="Z34" s="99"/>
      <c r="AA34" s="95"/>
      <c r="AB34" s="95"/>
      <c r="AC34" s="95"/>
      <c r="AD34" s="95"/>
      <c r="AE34" s="95"/>
      <c r="AF34" s="95"/>
      <c r="AG34" s="95"/>
      <c r="AH34" s="95"/>
      <c r="AI34" s="95"/>
      <c r="AJ34" s="95"/>
      <c r="AK34" s="95"/>
      <c r="AL34" s="95"/>
      <c r="AM34" s="95"/>
      <c r="AN34" s="95"/>
      <c r="AO34" s="95"/>
      <c r="AP34" s="95"/>
      <c r="AQ34" s="15">
        <f t="shared" si="52"/>
        <v>3.2442530952848214E-2</v>
      </c>
      <c r="AR34" s="15">
        <f t="shared" ref="AR34:AW34" si="60">AR7/$AP7-1</f>
        <v>3.991527475418355E-2</v>
      </c>
      <c r="AS34" s="15">
        <f t="shared" si="60"/>
        <v>-1.6066164077311873E-3</v>
      </c>
      <c r="AT34" s="15">
        <f t="shared" si="60"/>
        <v>-7.5351944991391639E-2</v>
      </c>
      <c r="AU34" s="15">
        <f t="shared" si="60"/>
        <v>-2.2490782661356845E-2</v>
      </c>
      <c r="AV34" s="15">
        <f t="shared" si="60"/>
        <v>-0.2402827967972887</v>
      </c>
      <c r="AW34" s="15">
        <f t="shared" si="60"/>
        <v>-0.22817246826589599</v>
      </c>
      <c r="AX34" s="15">
        <f t="shared" si="54"/>
        <v>-0.27374132171460108</v>
      </c>
      <c r="AY34" s="15">
        <f t="shared" si="54"/>
        <v>-0.29304444834312149</v>
      </c>
      <c r="AZ34" s="15">
        <f t="shared" ref="AZ34:BC34" si="61">AZ7/$AP7-1</f>
        <v>-0.25331442618235978</v>
      </c>
      <c r="BA34" s="15">
        <f t="shared" si="61"/>
        <v>-0.18674084502980393</v>
      </c>
      <c r="BB34" s="15">
        <f t="shared" si="61"/>
        <v>-0.14409352729200708</v>
      </c>
      <c r="BC34" s="15">
        <f t="shared" si="61"/>
        <v>-0.16757593943003446</v>
      </c>
      <c r="BD34" s="15">
        <f t="shared" ref="BD34:BE34" si="62">BD7/$AP7-1</f>
        <v>-0.19204645526408681</v>
      </c>
      <c r="BE34" s="15">
        <f t="shared" si="62"/>
        <v>-0.19335284949090881</v>
      </c>
      <c r="BF34" s="491"/>
    </row>
    <row r="35" spans="25:58">
      <c r="Y35" s="291" t="s">
        <v>157</v>
      </c>
      <c r="Z35" s="99"/>
      <c r="AA35" s="95"/>
      <c r="AB35" s="95"/>
      <c r="AC35" s="95"/>
      <c r="AD35" s="95"/>
      <c r="AE35" s="95"/>
      <c r="AF35" s="95"/>
      <c r="AG35" s="95"/>
      <c r="AH35" s="95"/>
      <c r="AI35" s="95"/>
      <c r="AJ35" s="95"/>
      <c r="AK35" s="95"/>
      <c r="AL35" s="95"/>
      <c r="AM35" s="95"/>
      <c r="AN35" s="95"/>
      <c r="AO35" s="95"/>
      <c r="AP35" s="95"/>
      <c r="AQ35" s="15">
        <f t="shared" si="52"/>
        <v>5.3667472403799987E-3</v>
      </c>
      <c r="AR35" s="15">
        <f t="shared" ref="AR35:AW35" si="63">AR8/$AP8-1</f>
        <v>-2.9063374862500213E-3</v>
      </c>
      <c r="AS35" s="15">
        <f t="shared" si="63"/>
        <v>-3.1928676137736645E-2</v>
      </c>
      <c r="AT35" s="15">
        <f t="shared" si="63"/>
        <v>-6.3455549919579801E-2</v>
      </c>
      <c r="AU35" s="15">
        <f t="shared" si="63"/>
        <v>-9.5633564824917028E-2</v>
      </c>
      <c r="AV35" s="15">
        <f t="shared" si="63"/>
        <v>-0.11417582788710468</v>
      </c>
      <c r="AW35" s="15">
        <f t="shared" si="63"/>
        <v>-0.13123824522365501</v>
      </c>
      <c r="AX35" s="15">
        <f t="shared" si="54"/>
        <v>-0.16612916270481581</v>
      </c>
      <c r="AY35" s="15">
        <f t="shared" si="54"/>
        <v>-0.17690913902397842</v>
      </c>
      <c r="AZ35" s="15">
        <f t="shared" ref="AZ35:BC35" si="64">AZ8/$AP8-1</f>
        <v>-0.19615851355734659</v>
      </c>
      <c r="BA35" s="15">
        <f t="shared" si="64"/>
        <v>-0.1899290692400768</v>
      </c>
      <c r="BB35" s="15">
        <f t="shared" si="64"/>
        <v>-0.18393810376096797</v>
      </c>
      <c r="BC35" s="15">
        <f t="shared" si="64"/>
        <v>-0.24145697561532731</v>
      </c>
      <c r="BD35" s="15">
        <f t="shared" ref="BD35:BE35" si="65">BD8/$AP8-1</f>
        <v>-0.27569364797359464</v>
      </c>
      <c r="BE35" s="15">
        <f t="shared" si="65"/>
        <v>-0.31227237488958248</v>
      </c>
      <c r="BF35" s="491"/>
    </row>
    <row r="36" spans="25:58" ht="15" thickBot="1">
      <c r="Y36" s="599" t="s">
        <v>250</v>
      </c>
      <c r="Z36" s="101"/>
      <c r="AA36" s="102"/>
      <c r="AB36" s="102"/>
      <c r="AC36" s="102"/>
      <c r="AD36" s="102"/>
      <c r="AE36" s="102"/>
      <c r="AF36" s="102"/>
      <c r="AG36" s="102"/>
      <c r="AH36" s="102"/>
      <c r="AI36" s="102"/>
      <c r="AJ36" s="102"/>
      <c r="AK36" s="102"/>
      <c r="AL36" s="102"/>
      <c r="AM36" s="102"/>
      <c r="AN36" s="102"/>
      <c r="AO36" s="102"/>
      <c r="AP36" s="102"/>
      <c r="AQ36" s="16">
        <f t="shared" si="52"/>
        <v>1.4737184943223625E-2</v>
      </c>
      <c r="AR36" s="16">
        <f t="shared" ref="AR36:AW36" si="66">AR9/$AP9-1</f>
        <v>-5.3897648696376366E-2</v>
      </c>
      <c r="AS36" s="16">
        <f t="shared" si="66"/>
        <v>-7.745754399623872E-2</v>
      </c>
      <c r="AT36" s="16">
        <f t="shared" si="66"/>
        <v>-4.7103064625171776E-2</v>
      </c>
      <c r="AU36" s="16">
        <f t="shared" si="66"/>
        <v>2.484468495187464E-3</v>
      </c>
      <c r="AV36" s="16">
        <f t="shared" si="66"/>
        <v>-2.2318142335208124E-3</v>
      </c>
      <c r="AW36" s="16">
        <f t="shared" si="66"/>
        <v>-0.14226756035056842</v>
      </c>
      <c r="AX36" s="16">
        <f t="shared" si="54"/>
        <v>-0.1381992306289227</v>
      </c>
      <c r="AY36" s="16">
        <f t="shared" si="54"/>
        <v>-0.20236861121988092</v>
      </c>
      <c r="AZ36" s="16">
        <f t="shared" ref="AZ36:BC36" si="67">AZ9/$AP9-1</f>
        <v>-9.8858084747438957E-2</v>
      </c>
      <c r="BA36" s="16">
        <f t="shared" si="67"/>
        <v>-0.19581225894310528</v>
      </c>
      <c r="BB36" s="16">
        <f t="shared" si="67"/>
        <v>-0.20646137197008496</v>
      </c>
      <c r="BC36" s="16">
        <f t="shared" si="67"/>
        <v>-0.24710618638858783</v>
      </c>
      <c r="BD36" s="16">
        <f t="shared" ref="BD36:BE36" si="68">BD9/$AP9-1</f>
        <v>-0.23547496188175865</v>
      </c>
      <c r="BE36" s="16">
        <f t="shared" si="68"/>
        <v>-0.29169596822802579</v>
      </c>
      <c r="BF36" s="491"/>
    </row>
    <row r="37" spans="25:58" ht="15" thickTop="1">
      <c r="Y37" s="293" t="s">
        <v>158</v>
      </c>
      <c r="Z37" s="100"/>
      <c r="AA37" s="103"/>
      <c r="AB37" s="103"/>
      <c r="AC37" s="103"/>
      <c r="AD37" s="103"/>
      <c r="AE37" s="103"/>
      <c r="AF37" s="103"/>
      <c r="AG37" s="103"/>
      <c r="AH37" s="103"/>
      <c r="AI37" s="103"/>
      <c r="AJ37" s="103"/>
      <c r="AK37" s="103"/>
      <c r="AL37" s="103"/>
      <c r="AM37" s="103"/>
      <c r="AN37" s="103"/>
      <c r="AO37" s="103"/>
      <c r="AP37" s="103"/>
      <c r="AQ37" s="17">
        <f t="shared" si="52"/>
        <v>-1.4252203008461639E-2</v>
      </c>
      <c r="AR37" s="17">
        <f t="shared" ref="AR37:AW37" si="69">AR10/$AP10-1</f>
        <v>-3.0275547652096835E-2</v>
      </c>
      <c r="AS37" s="17">
        <f t="shared" si="69"/>
        <v>-5.1476206134620006E-2</v>
      </c>
      <c r="AT37" s="17">
        <f t="shared" si="69"/>
        <v>-6.5740350614013288E-2</v>
      </c>
      <c r="AU37" s="17">
        <f t="shared" si="69"/>
        <v>-7.8235700328207258E-2</v>
      </c>
      <c r="AV37" s="17">
        <f t="shared" si="69"/>
        <v>-0.11296408215623177</v>
      </c>
      <c r="AW37" s="17">
        <f t="shared" si="69"/>
        <v>-0.13157392328957263</v>
      </c>
      <c r="AX37" s="17">
        <f t="shared" si="54"/>
        <v>-0.13295732866648979</v>
      </c>
      <c r="AY37" s="17">
        <f t="shared" si="54"/>
        <v>-0.14732649190482361</v>
      </c>
      <c r="AZ37" s="17">
        <f t="shared" ref="AZ37:BC37" si="70">AZ10/$AP10-1</f>
        <v>-0.15721997524209863</v>
      </c>
      <c r="BA37" s="17">
        <f t="shared" si="70"/>
        <v>-0.15867042184666202</v>
      </c>
      <c r="BB37" s="17">
        <f t="shared" si="70"/>
        <v>-0.16512628079485547</v>
      </c>
      <c r="BC37" s="17">
        <f t="shared" si="70"/>
        <v>-0.17548652739278359</v>
      </c>
      <c r="BD37" s="17">
        <f t="shared" ref="BD37:BE37" si="71">BD10/$AP10-1</f>
        <v>-0.18083225613874898</v>
      </c>
      <c r="BE37" s="17">
        <f t="shared" si="71"/>
        <v>-0.18486380966636906</v>
      </c>
      <c r="BF37" s="491"/>
    </row>
    <row r="38" spans="25:5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BB38" s="18"/>
    </row>
    <row r="39" spans="25:58">
      <c r="Y39" s="83" t="s">
        <v>163</v>
      </c>
    </row>
    <row r="40" spans="25:58">
      <c r="Y40" s="10"/>
      <c r="Z40" s="79"/>
      <c r="AA40" s="10">
        <v>1990</v>
      </c>
      <c r="AB40" s="10">
        <f t="shared" ref="AB40:AZ40" si="72">AA40+1</f>
        <v>1991</v>
      </c>
      <c r="AC40" s="10">
        <f t="shared" si="72"/>
        <v>1992</v>
      </c>
      <c r="AD40" s="10">
        <f t="shared" si="72"/>
        <v>1993</v>
      </c>
      <c r="AE40" s="10">
        <f t="shared" si="72"/>
        <v>1994</v>
      </c>
      <c r="AF40" s="10">
        <f t="shared" si="72"/>
        <v>1995</v>
      </c>
      <c r="AG40" s="10">
        <f t="shared" si="72"/>
        <v>1996</v>
      </c>
      <c r="AH40" s="10">
        <f t="shared" si="72"/>
        <v>1997</v>
      </c>
      <c r="AI40" s="10">
        <f t="shared" si="72"/>
        <v>1998</v>
      </c>
      <c r="AJ40" s="10">
        <f t="shared" si="72"/>
        <v>1999</v>
      </c>
      <c r="AK40" s="10">
        <f t="shared" si="72"/>
        <v>2000</v>
      </c>
      <c r="AL40" s="10">
        <f t="shared" si="72"/>
        <v>2001</v>
      </c>
      <c r="AM40" s="10">
        <f t="shared" si="72"/>
        <v>2002</v>
      </c>
      <c r="AN40" s="10">
        <f t="shared" si="72"/>
        <v>2003</v>
      </c>
      <c r="AO40" s="10">
        <f t="shared" si="72"/>
        <v>2004</v>
      </c>
      <c r="AP40" s="10">
        <f t="shared" si="72"/>
        <v>2005</v>
      </c>
      <c r="AQ40" s="10">
        <f t="shared" si="72"/>
        <v>2006</v>
      </c>
      <c r="AR40" s="10">
        <f t="shared" si="72"/>
        <v>2007</v>
      </c>
      <c r="AS40" s="10">
        <f t="shared" si="72"/>
        <v>2008</v>
      </c>
      <c r="AT40" s="10">
        <f t="shared" si="72"/>
        <v>2009</v>
      </c>
      <c r="AU40" s="10">
        <f t="shared" si="72"/>
        <v>2010</v>
      </c>
      <c r="AV40" s="10">
        <f t="shared" si="72"/>
        <v>2011</v>
      </c>
      <c r="AW40" s="10">
        <f t="shared" si="72"/>
        <v>2012</v>
      </c>
      <c r="AX40" s="10">
        <f t="shared" si="72"/>
        <v>2013</v>
      </c>
      <c r="AY40" s="10">
        <f t="shared" si="72"/>
        <v>2014</v>
      </c>
      <c r="AZ40" s="10">
        <f t="shared" si="72"/>
        <v>2015</v>
      </c>
      <c r="BA40" s="10">
        <f>AZ40+1</f>
        <v>2016</v>
      </c>
      <c r="BB40" s="10">
        <f t="shared" ref="BB40" si="73">BA40+1</f>
        <v>2017</v>
      </c>
      <c r="BC40" s="10">
        <f t="shared" ref="BC40:BE40" si="74">BB40+1</f>
        <v>2018</v>
      </c>
      <c r="BD40" s="10">
        <f t="shared" si="74"/>
        <v>2019</v>
      </c>
      <c r="BE40" s="10">
        <f t="shared" si="74"/>
        <v>2020</v>
      </c>
      <c r="BF40" s="614"/>
    </row>
    <row r="41" spans="25:58">
      <c r="Y41" s="291" t="s">
        <v>154</v>
      </c>
      <c r="Z41" s="99"/>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15">
        <f t="shared" ref="AY41:BC46" si="75">AY5/$AX5-1</f>
        <v>-9.6255432842329292E-3</v>
      </c>
      <c r="AZ41" s="15">
        <f t="shared" si="75"/>
        <v>-1.6631761829212666E-2</v>
      </c>
      <c r="BA41" s="15">
        <f t="shared" si="75"/>
        <v>-1.2398709551788345E-2</v>
      </c>
      <c r="BB41" s="15">
        <f t="shared" si="75"/>
        <v>-1.513361640610944E-2</v>
      </c>
      <c r="BC41" s="15">
        <f t="shared" ref="BC41" si="76">BC5/$AX5-1</f>
        <v>-1.8828597077130249E-2</v>
      </c>
      <c r="BD41" s="15">
        <f t="shared" ref="BD41:BE41" si="77">BD5/$AX5-1</f>
        <v>-1.5868241958686302E-2</v>
      </c>
      <c r="BE41" s="15">
        <f t="shared" si="77"/>
        <v>-1.4538920031214819E-2</v>
      </c>
      <c r="BF41" s="491"/>
    </row>
    <row r="42" spans="25:58">
      <c r="Y42" s="291" t="s">
        <v>155</v>
      </c>
      <c r="Z42" s="99"/>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15">
        <f t="shared" ref="AY42:BA42" si="78">AY6/$AX6-1</f>
        <v>-4.1028290552746927E-2</v>
      </c>
      <c r="AZ42" s="15">
        <f t="shared" si="78"/>
        <v>-7.9314209406199265E-2</v>
      </c>
      <c r="BA42" s="15">
        <f t="shared" si="78"/>
        <v>-0.11899960098110596</v>
      </c>
      <c r="BB42" s="15">
        <f t="shared" si="75"/>
        <v>-0.15706591644442014</v>
      </c>
      <c r="BC42" s="15">
        <f t="shared" si="75"/>
        <v>-0.18840589957662401</v>
      </c>
      <c r="BD42" s="15">
        <f t="shared" ref="BD42:BE42" si="79">BD6/$AX6-1</f>
        <v>-0.21955273818450638</v>
      </c>
      <c r="BE42" s="15">
        <f t="shared" si="79"/>
        <v>-0.24118317586403448</v>
      </c>
      <c r="BF42" s="491"/>
    </row>
    <row r="43" spans="25:58">
      <c r="Y43" s="291" t="s">
        <v>156</v>
      </c>
      <c r="Z43" s="99"/>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15">
        <f t="shared" ref="AY43:BA43" si="80">AY7/$AX7-1</f>
        <v>-2.6578858477935952E-2</v>
      </c>
      <c r="AZ43" s="15">
        <f t="shared" si="80"/>
        <v>2.8126198203189068E-2</v>
      </c>
      <c r="BA43" s="15">
        <f t="shared" si="80"/>
        <v>0.11979268446085056</v>
      </c>
      <c r="BB43" s="15">
        <f t="shared" si="75"/>
        <v>0.17851462336901158</v>
      </c>
      <c r="BC43" s="15">
        <f t="shared" si="75"/>
        <v>0.14618122365877828</v>
      </c>
      <c r="BD43" s="15">
        <f t="shared" ref="BD43:BE43" si="81">BD7/$AX7-1</f>
        <v>0.11248728434252264</v>
      </c>
      <c r="BE43" s="15">
        <f t="shared" si="81"/>
        <v>0.11068848418235611</v>
      </c>
      <c r="BF43" s="491"/>
    </row>
    <row r="44" spans="25:58">
      <c r="Y44" s="291" t="s">
        <v>157</v>
      </c>
      <c r="Z44" s="99"/>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15">
        <f t="shared" ref="AY44:BA44" si="82">AY8/$AX8-1</f>
        <v>-1.2927633198121513E-2</v>
      </c>
      <c r="AZ44" s="15">
        <f t="shared" si="82"/>
        <v>-3.6011993116267904E-2</v>
      </c>
      <c r="BA44" s="15">
        <f t="shared" si="82"/>
        <v>-2.8541478453018465E-2</v>
      </c>
      <c r="BB44" s="15">
        <f t="shared" si="75"/>
        <v>-2.1356953930561695E-2</v>
      </c>
      <c r="BC44" s="15">
        <f t="shared" si="75"/>
        <v>-9.0335108917888762E-2</v>
      </c>
      <c r="BD44" s="15">
        <f t="shared" ref="BD44:BE44" si="83">BD8/$AX8-1</f>
        <v>-0.1313926334492902</v>
      </c>
      <c r="BE44" s="15">
        <f t="shared" si="83"/>
        <v>-0.17525881185485448</v>
      </c>
      <c r="BF44" s="491"/>
    </row>
    <row r="45" spans="25:58" ht="15" thickBot="1">
      <c r="Y45" s="599" t="s">
        <v>250</v>
      </c>
      <c r="Z45" s="101"/>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6">
        <f t="shared" ref="AY45:BA45" si="84">AY9/$AX9-1</f>
        <v>-7.4459646442167404E-2</v>
      </c>
      <c r="AZ45" s="16">
        <f>AZ9/$AX9-1</f>
        <v>4.56499312598595E-2</v>
      </c>
      <c r="BA45" s="16">
        <f t="shared" si="84"/>
        <v>-6.6851910977321682E-2</v>
      </c>
      <c r="BB45" s="16">
        <f t="shared" si="75"/>
        <v>-7.9208726386933326E-2</v>
      </c>
      <c r="BC45" s="16">
        <f t="shared" si="75"/>
        <v>-0.12637138377022217</v>
      </c>
      <c r="BD45" s="16">
        <f t="shared" ref="BD45:BE45" si="85">BD9/$AX9-1</f>
        <v>-0.11287496450464485</v>
      </c>
      <c r="BE45" s="16">
        <f t="shared" si="85"/>
        <v>-0.17811162748337006</v>
      </c>
      <c r="BF45" s="491"/>
    </row>
    <row r="46" spans="25:58" ht="15" thickTop="1">
      <c r="Y46" s="293" t="s">
        <v>158</v>
      </c>
      <c r="Z46" s="100"/>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7">
        <f t="shared" ref="AY46:BA46" si="86">AY10/$AX10-1</f>
        <v>-1.6572613682593107E-2</v>
      </c>
      <c r="AZ46" s="17">
        <f t="shared" si="86"/>
        <v>-2.7983220869963632E-2</v>
      </c>
      <c r="BA46" s="17">
        <f t="shared" si="86"/>
        <v>-2.9656087330310443E-2</v>
      </c>
      <c r="BB46" s="17">
        <f t="shared" si="75"/>
        <v>-3.7101924959344723E-2</v>
      </c>
      <c r="BC46" s="17">
        <f t="shared" si="75"/>
        <v>-4.9050871580384903E-2</v>
      </c>
      <c r="BD46" s="17">
        <f t="shared" ref="BD46:BE46" si="87">BD10/$AX10-1</f>
        <v>-5.5216345233190856E-2</v>
      </c>
      <c r="BE46" s="17">
        <f t="shared" si="87"/>
        <v>-5.9866120452926608E-2</v>
      </c>
      <c r="BF46" s="491"/>
    </row>
    <row r="47" spans="25:58">
      <c r="Z47" s="18"/>
      <c r="AA47" s="18"/>
      <c r="AB47" s="18"/>
      <c r="AC47" s="18"/>
      <c r="AD47" s="18"/>
      <c r="AE47" s="18"/>
      <c r="AF47" s="18"/>
      <c r="AG47" s="18"/>
      <c r="AH47" s="18"/>
      <c r="AI47" s="18"/>
      <c r="AJ47" s="18"/>
      <c r="AK47" s="18"/>
      <c r="AL47" s="18"/>
      <c r="AM47" s="18"/>
      <c r="AN47" s="18"/>
      <c r="AO47" s="18"/>
      <c r="AP47" s="18"/>
    </row>
    <row r="48" spans="25:58">
      <c r="Y48" s="83" t="s">
        <v>164</v>
      </c>
      <c r="Z48" s="18"/>
      <c r="AA48" s="18"/>
      <c r="AB48" s="18"/>
      <c r="AC48" s="18"/>
      <c r="AD48" s="18"/>
      <c r="AE48" s="18"/>
      <c r="AF48" s="18"/>
      <c r="AG48" s="18"/>
      <c r="AH48" s="18"/>
      <c r="AI48" s="18"/>
      <c r="AJ48" s="18"/>
      <c r="AK48" s="18"/>
      <c r="AL48" s="18"/>
      <c r="AM48" s="18"/>
      <c r="AN48" s="18"/>
      <c r="AO48" s="18"/>
      <c r="AP48" s="18"/>
    </row>
    <row r="49" spans="25:58">
      <c r="Y49" s="10"/>
      <c r="Z49" s="79"/>
      <c r="AA49" s="10">
        <v>1990</v>
      </c>
      <c r="AB49" s="10">
        <f t="shared" ref="AB49:AP49" si="88">AA49+1</f>
        <v>1991</v>
      </c>
      <c r="AC49" s="10">
        <f t="shared" si="88"/>
        <v>1992</v>
      </c>
      <c r="AD49" s="10">
        <f t="shared" si="88"/>
        <v>1993</v>
      </c>
      <c r="AE49" s="10">
        <f t="shared" si="88"/>
        <v>1994</v>
      </c>
      <c r="AF49" s="10">
        <f t="shared" si="88"/>
        <v>1995</v>
      </c>
      <c r="AG49" s="10">
        <f t="shared" si="88"/>
        <v>1996</v>
      </c>
      <c r="AH49" s="10">
        <f t="shared" si="88"/>
        <v>1997</v>
      </c>
      <c r="AI49" s="10">
        <f t="shared" si="88"/>
        <v>1998</v>
      </c>
      <c r="AJ49" s="10">
        <f t="shared" si="88"/>
        <v>1999</v>
      </c>
      <c r="AK49" s="10">
        <f t="shared" si="88"/>
        <v>2000</v>
      </c>
      <c r="AL49" s="10">
        <f t="shared" si="88"/>
        <v>2001</v>
      </c>
      <c r="AM49" s="10">
        <f t="shared" si="88"/>
        <v>2002</v>
      </c>
      <c r="AN49" s="10">
        <f t="shared" si="88"/>
        <v>2003</v>
      </c>
      <c r="AO49" s="10">
        <f t="shared" si="88"/>
        <v>2004</v>
      </c>
      <c r="AP49" s="10">
        <f t="shared" si="88"/>
        <v>2005</v>
      </c>
      <c r="AQ49" s="10">
        <f t="shared" ref="AQ49:AZ49" si="89">AP49+1</f>
        <v>2006</v>
      </c>
      <c r="AR49" s="10">
        <f t="shared" si="89"/>
        <v>2007</v>
      </c>
      <c r="AS49" s="10">
        <f t="shared" si="89"/>
        <v>2008</v>
      </c>
      <c r="AT49" s="10">
        <f t="shared" si="89"/>
        <v>2009</v>
      </c>
      <c r="AU49" s="10">
        <f t="shared" si="89"/>
        <v>2010</v>
      </c>
      <c r="AV49" s="10">
        <f t="shared" si="89"/>
        <v>2011</v>
      </c>
      <c r="AW49" s="10">
        <f t="shared" si="89"/>
        <v>2012</v>
      </c>
      <c r="AX49" s="10">
        <f t="shared" si="89"/>
        <v>2013</v>
      </c>
      <c r="AY49" s="10">
        <f t="shared" si="89"/>
        <v>2014</v>
      </c>
      <c r="AZ49" s="10">
        <f t="shared" si="89"/>
        <v>2015</v>
      </c>
      <c r="BA49" s="10">
        <f>AZ49+1</f>
        <v>2016</v>
      </c>
      <c r="BB49" s="10">
        <f t="shared" ref="BB49" si="90">BA49+1</f>
        <v>2017</v>
      </c>
      <c r="BC49" s="10">
        <f t="shared" ref="BC49:BE49" si="91">BB49+1</f>
        <v>2018</v>
      </c>
      <c r="BD49" s="10">
        <f t="shared" si="91"/>
        <v>2019</v>
      </c>
      <c r="BE49" s="10">
        <f t="shared" si="91"/>
        <v>2020</v>
      </c>
      <c r="BF49" s="614"/>
    </row>
    <row r="50" spans="25:58">
      <c r="Y50" s="291" t="s">
        <v>154</v>
      </c>
      <c r="Z50" s="8"/>
      <c r="AA50" s="95"/>
      <c r="AB50" s="15">
        <f t="shared" ref="AB50:AU50" si="92">AB5/AA5-1</f>
        <v>-6.1415108986836442E-3</v>
      </c>
      <c r="AC50" s="15">
        <f t="shared" si="92"/>
        <v>3.6277621873368471E-2</v>
      </c>
      <c r="AD50" s="15">
        <f t="shared" si="92"/>
        <v>-2.706206075883788E-3</v>
      </c>
      <c r="AE50" s="15">
        <f t="shared" si="92"/>
        <v>2.1213293499962704E-2</v>
      </c>
      <c r="AF50" s="15">
        <f t="shared" si="92"/>
        <v>-1.9596555797574911E-2</v>
      </c>
      <c r="AG50" s="15">
        <f t="shared" si="92"/>
        <v>-2.2809254467086815E-2</v>
      </c>
      <c r="AH50" s="15">
        <f t="shared" si="92"/>
        <v>5.778682564247184E-3</v>
      </c>
      <c r="AI50" s="15">
        <f t="shared" si="92"/>
        <v>-4.0537315719666123E-2</v>
      </c>
      <c r="AJ50" s="15">
        <f t="shared" si="92"/>
        <v>4.1295789588724485E-3</v>
      </c>
      <c r="AK50" s="15">
        <f t="shared" si="92"/>
        <v>-4.6704819826113297E-3</v>
      </c>
      <c r="AL50" s="15">
        <f t="shared" si="92"/>
        <v>-1.7672906322221515E-2</v>
      </c>
      <c r="AM50" s="15">
        <f t="shared" si="92"/>
        <v>6.5389610819086563E-3</v>
      </c>
      <c r="AN50" s="15">
        <f t="shared" si="92"/>
        <v>-1.8599114914464754E-2</v>
      </c>
      <c r="AO50" s="15">
        <f t="shared" si="92"/>
        <v>6.374568543063841E-4</v>
      </c>
      <c r="AP50" s="15">
        <f t="shared" si="92"/>
        <v>1.3618942728007788E-2</v>
      </c>
      <c r="AQ50" s="15">
        <f t="shared" si="92"/>
        <v>-7.0422110298197227E-3</v>
      </c>
      <c r="AR50" s="15">
        <f t="shared" si="92"/>
        <v>-8.466841460600949E-3</v>
      </c>
      <c r="AS50" s="15">
        <f t="shared" si="92"/>
        <v>-1.2313557783254492E-2</v>
      </c>
      <c r="AT50" s="15">
        <f t="shared" si="92"/>
        <v>1.8184806957644017E-3</v>
      </c>
      <c r="AU50" s="15">
        <f t="shared" si="92"/>
        <v>-4.3394922984659745E-3</v>
      </c>
      <c r="AV50" s="15">
        <f t="shared" ref="AV50:AV55" si="93">AV5/AU5-1</f>
        <v>-2.6484799132775239E-2</v>
      </c>
      <c r="AW50" s="15">
        <f t="shared" ref="AW50:AZ55" si="94">AW5/AV5-1</f>
        <v>-1.6607331388269975E-2</v>
      </c>
      <c r="AX50" s="15">
        <f t="shared" si="94"/>
        <v>1.3222752419678407E-2</v>
      </c>
      <c r="AY50" s="15">
        <f t="shared" si="94"/>
        <v>-9.6255432842329292E-3</v>
      </c>
      <c r="AZ50" s="15">
        <f t="shared" si="94"/>
        <v>-7.0743126475751872E-3</v>
      </c>
      <c r="BA50" s="15">
        <f t="shared" ref="BA50:BA55" si="95">BA5/AZ5-1</f>
        <v>4.3046461265603408E-3</v>
      </c>
      <c r="BB50" s="15">
        <f t="shared" ref="BB50:BB55" si="96">BB5/BA5-1</f>
        <v>-2.7692418800706609E-3</v>
      </c>
      <c r="BC50" s="15">
        <f t="shared" ref="BC50:BE55" si="97">BC5/BB5-1</f>
        <v>-3.7517583426265322E-3</v>
      </c>
      <c r="BD50" s="15">
        <f t="shared" si="97"/>
        <v>3.0171640853220438E-3</v>
      </c>
      <c r="BE50" s="15">
        <f t="shared" si="97"/>
        <v>1.350756051321067E-3</v>
      </c>
      <c r="BF50" s="491"/>
    </row>
    <row r="51" spans="25:58">
      <c r="Y51" s="291" t="s">
        <v>155</v>
      </c>
      <c r="Z51" s="8"/>
      <c r="AA51" s="95"/>
      <c r="AB51" s="15">
        <f t="shared" ref="AB51:AU51" si="98">AB6/AA6-1</f>
        <v>-7.4856404590405434E-3</v>
      </c>
      <c r="AC51" s="15">
        <f t="shared" si="98"/>
        <v>-2.3582459764590613E-3</v>
      </c>
      <c r="AD51" s="15">
        <f t="shared" si="98"/>
        <v>-1.5757701062168228E-2</v>
      </c>
      <c r="AE51" s="15">
        <f t="shared" si="98"/>
        <v>-1.3596821541289827E-2</v>
      </c>
      <c r="AF51" s="15">
        <f t="shared" si="98"/>
        <v>-2.2221099494916796E-2</v>
      </c>
      <c r="AG51" s="15">
        <f t="shared" si="98"/>
        <v>-2.2593889550602819E-2</v>
      </c>
      <c r="AH51" s="15">
        <f t="shared" si="98"/>
        <v>-2.6495345271223769E-2</v>
      </c>
      <c r="AI51" s="15">
        <f t="shared" si="98"/>
        <v>-3.2732173884185811E-2</v>
      </c>
      <c r="AJ51" s="15">
        <f t="shared" si="98"/>
        <v>-3.0081905416401766E-2</v>
      </c>
      <c r="AK51" s="15">
        <f t="shared" si="98"/>
        <v>-2.8844713603672689E-2</v>
      </c>
      <c r="AL51" s="15">
        <f t="shared" si="98"/>
        <v>-3.5029560303231122E-2</v>
      </c>
      <c r="AM51" s="15">
        <f t="shared" si="98"/>
        <v>-3.4171082272615561E-2</v>
      </c>
      <c r="AN51" s="15">
        <f t="shared" si="98"/>
        <v>-3.2888013262918236E-2</v>
      </c>
      <c r="AO51" s="15">
        <f t="shared" si="98"/>
        <v>-3.8556657046452503E-2</v>
      </c>
      <c r="AP51" s="15">
        <f t="shared" si="98"/>
        <v>-3.7096800890363157E-2</v>
      </c>
      <c r="AQ51" s="15">
        <f t="shared" si="98"/>
        <v>-4.3865128928091801E-2</v>
      </c>
      <c r="AR51" s="15">
        <f t="shared" si="98"/>
        <v>-4.3121531375213906E-2</v>
      </c>
      <c r="AS51" s="15">
        <f t="shared" si="98"/>
        <v>-4.5970990526200461E-2</v>
      </c>
      <c r="AT51" s="15">
        <f t="shared" si="98"/>
        <v>-5.419371608966439E-2</v>
      </c>
      <c r="AU51" s="15">
        <f t="shared" si="98"/>
        <v>-5.2868203181421269E-2</v>
      </c>
      <c r="AV51" s="15">
        <f t="shared" si="93"/>
        <v>-4.200297447722845E-2</v>
      </c>
      <c r="AW51" s="15">
        <f t="shared" si="94"/>
        <v>-4.1270685633106319E-2</v>
      </c>
      <c r="AX51" s="15">
        <f t="shared" si="94"/>
        <v>-3.9262832386129265E-2</v>
      </c>
      <c r="AY51" s="15">
        <f t="shared" si="94"/>
        <v>-4.1028290552746927E-2</v>
      </c>
      <c r="AZ51" s="15">
        <f t="shared" si="94"/>
        <v>-3.9923929430118577E-2</v>
      </c>
      <c r="BA51" s="15">
        <f t="shared" si="95"/>
        <v>-4.3104164287483315E-2</v>
      </c>
      <c r="BB51" s="15">
        <f t="shared" si="96"/>
        <v>-4.3208057006223655E-2</v>
      </c>
      <c r="BC51" s="15">
        <f t="shared" si="97"/>
        <v>-3.7179636870309896E-2</v>
      </c>
      <c r="BD51" s="15">
        <f t="shared" si="97"/>
        <v>-3.8377359558964597E-2</v>
      </c>
      <c r="BE51" s="15">
        <f t="shared" si="97"/>
        <v>-2.7715437977462787E-2</v>
      </c>
      <c r="BF51" s="491"/>
    </row>
    <row r="52" spans="25:58">
      <c r="Y52" s="291" t="s">
        <v>156</v>
      </c>
      <c r="Z52" s="8"/>
      <c r="AA52" s="95"/>
      <c r="AB52" s="15">
        <f t="shared" ref="AB52:AU52" si="99">AB7/AA7-1</f>
        <v>-3.8844019039110389E-3</v>
      </c>
      <c r="AC52" s="15">
        <f t="shared" si="99"/>
        <v>-8.694388544101761E-3</v>
      </c>
      <c r="AD52" s="15">
        <f t="shared" si="99"/>
        <v>1.4156751731828621E-2</v>
      </c>
      <c r="AE52" s="15">
        <f t="shared" si="99"/>
        <v>-4.0325097029371149E-3</v>
      </c>
      <c r="AF52" s="15">
        <f t="shared" si="99"/>
        <v>2.6291750922892154E-2</v>
      </c>
      <c r="AG52" s="15">
        <f t="shared" si="99"/>
        <v>6.1643728473930182E-3</v>
      </c>
      <c r="AH52" s="15">
        <f t="shared" si="99"/>
        <v>-5.8106874640360573E-2</v>
      </c>
      <c r="AI52" s="15">
        <f t="shared" si="99"/>
        <v>-3.8227061479832458E-2</v>
      </c>
      <c r="AJ52" s="15">
        <f t="shared" si="99"/>
        <v>-4.1064046253906916E-3</v>
      </c>
      <c r="AK52" s="15">
        <f t="shared" si="99"/>
        <v>1.6288608336307853E-3</v>
      </c>
      <c r="AL52" s="15">
        <f t="shared" si="99"/>
        <v>-4.0687294268235807E-2</v>
      </c>
      <c r="AM52" s="15">
        <f t="shared" si="99"/>
        <v>1.1854042551225241E-2</v>
      </c>
      <c r="AN52" s="15">
        <f t="shared" si="99"/>
        <v>-1.8009911864704797E-3</v>
      </c>
      <c r="AO52" s="15">
        <f t="shared" si="99"/>
        <v>9.8228793790396063E-2</v>
      </c>
      <c r="AP52" s="15">
        <f t="shared" si="99"/>
        <v>5.8431101735633595E-2</v>
      </c>
      <c r="AQ52" s="15">
        <f t="shared" si="99"/>
        <v>3.2442530952848214E-2</v>
      </c>
      <c r="AR52" s="15">
        <f t="shared" si="99"/>
        <v>7.2379271264992884E-3</v>
      </c>
      <c r="AS52" s="15">
        <f t="shared" si="99"/>
        <v>-3.992814815777157E-2</v>
      </c>
      <c r="AT52" s="15">
        <f t="shared" si="99"/>
        <v>-7.3863999697515226E-2</v>
      </c>
      <c r="AU52" s="15">
        <f t="shared" si="99"/>
        <v>5.7168954223931978E-2</v>
      </c>
      <c r="AV52" s="15">
        <f t="shared" si="93"/>
        <v>-0.22280302862912138</v>
      </c>
      <c r="AW52" s="15">
        <f t="shared" si="94"/>
        <v>1.5940574308886957E-2</v>
      </c>
      <c r="AX52" s="15">
        <f t="shared" si="94"/>
        <v>-5.9040202085462345E-2</v>
      </c>
      <c r="AY52" s="15">
        <f t="shared" si="94"/>
        <v>-2.6578858477935952E-2</v>
      </c>
      <c r="AZ52" s="15">
        <f t="shared" si="94"/>
        <v>5.6198755448835902E-2</v>
      </c>
      <c r="BA52" s="15">
        <f t="shared" si="95"/>
        <v>8.9158788500733444E-2</v>
      </c>
      <c r="BB52" s="15">
        <f t="shared" si="96"/>
        <v>5.2440009408021737E-2</v>
      </c>
      <c r="BC52" s="15">
        <f t="shared" si="97"/>
        <v>-2.7435722110771832E-2</v>
      </c>
      <c r="BD52" s="15">
        <f t="shared" si="97"/>
        <v>-2.9396694537273782E-2</v>
      </c>
      <c r="BE52" s="15">
        <f t="shared" si="97"/>
        <v>-1.6169175014252302E-3</v>
      </c>
      <c r="BF52" s="491"/>
    </row>
    <row r="53" spans="25:58">
      <c r="Y53" s="291" t="s">
        <v>157</v>
      </c>
      <c r="Z53" s="8"/>
      <c r="AA53" s="95"/>
      <c r="AB53" s="15">
        <f t="shared" ref="AB53:AU53" si="100">AB8/AA8-1</f>
        <v>-0.10099857671464529</v>
      </c>
      <c r="AC53" s="15">
        <f t="shared" si="100"/>
        <v>-0.10322575368731612</v>
      </c>
      <c r="AD53" s="15">
        <f t="shared" si="100"/>
        <v>-0.15894682422016015</v>
      </c>
      <c r="AE53" s="15">
        <f t="shared" si="100"/>
        <v>-0.12625689348078306</v>
      </c>
      <c r="AF53" s="15">
        <f t="shared" si="100"/>
        <v>-9.8273983509897356E-2</v>
      </c>
      <c r="AG53" s="15">
        <f t="shared" si="100"/>
        <v>-0.12546318292360314</v>
      </c>
      <c r="AH53" s="15">
        <f t="shared" si="100"/>
        <v>-5.0884541291425944E-2</v>
      </c>
      <c r="AI53" s="15">
        <f t="shared" si="100"/>
        <v>-8.5426483729661329E-2</v>
      </c>
      <c r="AJ53" s="15">
        <f t="shared" si="100"/>
        <v>-2.5957294858186541E-2</v>
      </c>
      <c r="AK53" s="15">
        <f t="shared" si="100"/>
        <v>-6.0730415782684233E-2</v>
      </c>
      <c r="AL53" s="15">
        <f t="shared" si="100"/>
        <v>-0.12767856361531738</v>
      </c>
      <c r="AM53" s="15">
        <f t="shared" si="100"/>
        <v>-0.33676854270481715</v>
      </c>
      <c r="AN53" s="15">
        <f t="shared" si="100"/>
        <v>-3.8596435335857771E-2</v>
      </c>
      <c r="AO53" s="15">
        <f t="shared" si="100"/>
        <v>-4.0753564029880951E-2</v>
      </c>
      <c r="AP53" s="15">
        <f t="shared" si="100"/>
        <v>-7.5644463869839473E-4</v>
      </c>
      <c r="AQ53" s="15">
        <f t="shared" si="100"/>
        <v>5.3667472403799987E-3</v>
      </c>
      <c r="AR53" s="15">
        <f t="shared" si="100"/>
        <v>-8.2289221812226199E-3</v>
      </c>
      <c r="AS53" s="15">
        <f t="shared" si="100"/>
        <v>-2.9106933222621256E-2</v>
      </c>
      <c r="AT53" s="15">
        <f t="shared" si="100"/>
        <v>-3.2566684917452182E-2</v>
      </c>
      <c r="AU53" s="15">
        <f t="shared" si="100"/>
        <v>-3.4358235642284907E-2</v>
      </c>
      <c r="AV53" s="15">
        <f t="shared" si="93"/>
        <v>-2.0503042064578536E-2</v>
      </c>
      <c r="AW53" s="15">
        <f t="shared" si="94"/>
        <v>-1.9261629873852382E-2</v>
      </c>
      <c r="AX53" s="15">
        <f t="shared" si="94"/>
        <v>-4.0161663758026767E-2</v>
      </c>
      <c r="AY53" s="15">
        <f t="shared" si="94"/>
        <v>-1.2927633198121513E-2</v>
      </c>
      <c r="AZ53" s="15">
        <f t="shared" si="94"/>
        <v>-2.3386694526704166E-2</v>
      </c>
      <c r="BA53" s="15">
        <f t="shared" si="95"/>
        <v>7.7495929512643169E-3</v>
      </c>
      <c r="BB53" s="15">
        <f t="shared" si="96"/>
        <v>7.3956060532733847E-3</v>
      </c>
      <c r="BC53" s="15">
        <f t="shared" si="97"/>
        <v>-7.0483467148074741E-2</v>
      </c>
      <c r="BD53" s="15">
        <f t="shared" si="97"/>
        <v>-4.5134779778694845E-2</v>
      </c>
      <c r="BE53" s="15">
        <f t="shared" si="97"/>
        <v>-5.0501734264307929E-2</v>
      </c>
      <c r="BF53" s="491"/>
    </row>
    <row r="54" spans="25:58" ht="15" thickBot="1">
      <c r="Y54" s="599" t="s">
        <v>250</v>
      </c>
      <c r="Z54" s="19"/>
      <c r="AA54" s="102"/>
      <c r="AB54" s="16">
        <f t="shared" ref="AB54:AU54" si="101">AB9/AA9-1</f>
        <v>-3.7604330087778193E-2</v>
      </c>
      <c r="AC54" s="16">
        <f t="shared" si="101"/>
        <v>-5.7774936723812842E-2</v>
      </c>
      <c r="AD54" s="16">
        <f t="shared" si="101"/>
        <v>-4.9945441082617115E-2</v>
      </c>
      <c r="AE54" s="16">
        <f t="shared" si="101"/>
        <v>6.9271906371466407E-2</v>
      </c>
      <c r="AF54" s="16">
        <f t="shared" si="101"/>
        <v>4.7877043927034402E-2</v>
      </c>
      <c r="AG54" s="16">
        <f t="shared" si="101"/>
        <v>-4.9615031809656873E-2</v>
      </c>
      <c r="AH54" s="16">
        <f t="shared" si="101"/>
        <v>-9.289151286575037E-3</v>
      </c>
      <c r="AI54" s="16">
        <f t="shared" si="101"/>
        <v>-4.3689655950773676E-2</v>
      </c>
      <c r="AJ54" s="16">
        <f t="shared" si="101"/>
        <v>-1.203188940683908E-2</v>
      </c>
      <c r="AK54" s="16">
        <f t="shared" si="101"/>
        <v>4.2489157308030157E-2</v>
      </c>
      <c r="AL54" s="16">
        <f t="shared" si="101"/>
        <v>-4.4272690088061339E-2</v>
      </c>
      <c r="AM54" s="16">
        <f t="shared" si="101"/>
        <v>2.0915387343400704E-2</v>
      </c>
      <c r="AN54" s="16">
        <f t="shared" si="101"/>
        <v>-5.0864781128818093E-2</v>
      </c>
      <c r="AO54" s="16">
        <f t="shared" si="101"/>
        <v>6.9560765972903615E-2</v>
      </c>
      <c r="AP54" s="16">
        <f t="shared" si="101"/>
        <v>2.1865695651686057E-3</v>
      </c>
      <c r="AQ54" s="16">
        <f t="shared" si="101"/>
        <v>1.4737184943223625E-2</v>
      </c>
      <c r="AR54" s="16">
        <f t="shared" si="101"/>
        <v>-6.7638039344581791E-2</v>
      </c>
      <c r="AS54" s="16">
        <f t="shared" si="101"/>
        <v>-2.4902057655178056E-2</v>
      </c>
      <c r="AT54" s="16">
        <f t="shared" si="101"/>
        <v>3.2903070393698108E-2</v>
      </c>
      <c r="AU54" s="16">
        <f t="shared" si="101"/>
        <v>5.2038716129204188E-2</v>
      </c>
      <c r="AV54" s="16">
        <f t="shared" si="93"/>
        <v>-4.7045943123567024E-3</v>
      </c>
      <c r="AW54" s="16">
        <f t="shared" si="94"/>
        <v>-0.14034897896596399</v>
      </c>
      <c r="AX54" s="16">
        <f t="shared" si="94"/>
        <v>4.7431221364420129E-3</v>
      </c>
      <c r="AY54" s="16">
        <f t="shared" si="94"/>
        <v>-7.4459646442167404E-2</v>
      </c>
      <c r="AZ54" s="16">
        <f t="shared" si="94"/>
        <v>0.12977238349502374</v>
      </c>
      <c r="BA54" s="16">
        <f t="shared" si="95"/>
        <v>-0.10759035014867013</v>
      </c>
      <c r="BB54" s="16">
        <f t="shared" si="96"/>
        <v>-1.3242073316094394E-2</v>
      </c>
      <c r="BC54" s="16">
        <f t="shared" si="97"/>
        <v>-5.1219704980726699E-2</v>
      </c>
      <c r="BD54" s="16">
        <f t="shared" si="97"/>
        <v>1.5448691829512473E-2</v>
      </c>
      <c r="BE54" s="16">
        <f t="shared" si="97"/>
        <v>-7.3537168232771344E-2</v>
      </c>
      <c r="BF54" s="491"/>
    </row>
    <row r="55" spans="25:58" ht="15" thickTop="1">
      <c r="Y55" s="293" t="s">
        <v>158</v>
      </c>
      <c r="Z55" s="20"/>
      <c r="AA55" s="103"/>
      <c r="AB55" s="17">
        <f t="shared" ref="AB55:AU55" si="102">AB10/AA10-1</f>
        <v>-1.7326376151315492E-2</v>
      </c>
      <c r="AC55" s="17">
        <f t="shared" si="102"/>
        <v>8.9795562813594909E-3</v>
      </c>
      <c r="AD55" s="17">
        <f t="shared" si="102"/>
        <v>-2.0526060974495053E-2</v>
      </c>
      <c r="AE55" s="17">
        <f t="shared" si="102"/>
        <v>-1.328175108169849E-3</v>
      </c>
      <c r="AF55" s="17">
        <f t="shared" si="102"/>
        <v>-2.435052758948586E-2</v>
      </c>
      <c r="AG55" s="17">
        <f t="shared" si="102"/>
        <v>-2.84722526307849E-2</v>
      </c>
      <c r="AH55" s="17">
        <f t="shared" si="102"/>
        <v>-8.9511133106353613E-3</v>
      </c>
      <c r="AI55" s="17">
        <f t="shared" si="102"/>
        <v>-4.0748361899739849E-2</v>
      </c>
      <c r="AJ55" s="17">
        <f t="shared" si="102"/>
        <v>-7.5247379247017632E-3</v>
      </c>
      <c r="AK55" s="17">
        <f t="shared" si="102"/>
        <v>-1.4073141452667137E-2</v>
      </c>
      <c r="AL55" s="17">
        <f t="shared" si="102"/>
        <v>-2.867011771540473E-2</v>
      </c>
      <c r="AM55" s="17">
        <f t="shared" si="102"/>
        <v>-1.9660304853620802E-2</v>
      </c>
      <c r="AN55" s="17">
        <f t="shared" si="102"/>
        <v>-2.254776498187161E-2</v>
      </c>
      <c r="AO55" s="17">
        <f t="shared" si="102"/>
        <v>-7.6743078823306998E-3</v>
      </c>
      <c r="AP55" s="17">
        <f t="shared" si="102"/>
        <v>1.7509099605419465E-3</v>
      </c>
      <c r="AQ55" s="17">
        <f t="shared" si="102"/>
        <v>-1.4252203008461639E-2</v>
      </c>
      <c r="AR55" s="17">
        <f t="shared" si="102"/>
        <v>-1.6255014408896318E-2</v>
      </c>
      <c r="AS55" s="17">
        <f t="shared" si="102"/>
        <v>-2.1862559442728191E-2</v>
      </c>
      <c r="AT55" s="17">
        <f t="shared" si="102"/>
        <v>-1.5038256891020896E-2</v>
      </c>
      <c r="AU55" s="17">
        <f t="shared" si="102"/>
        <v>-1.3374600650264745E-2</v>
      </c>
      <c r="AV55" s="17">
        <f t="shared" si="93"/>
        <v>-3.7675989231075735E-2</v>
      </c>
      <c r="AW55" s="17">
        <f t="shared" si="94"/>
        <v>-2.0979805618895564E-2</v>
      </c>
      <c r="AX55" s="17">
        <f t="shared" si="94"/>
        <v>-1.5930030362025782E-3</v>
      </c>
      <c r="AY55" s="17">
        <f t="shared" si="94"/>
        <v>-1.6572613682593107E-2</v>
      </c>
      <c r="AZ55" s="17">
        <f t="shared" si="94"/>
        <v>-1.1602897525662015E-2</v>
      </c>
      <c r="BA55" s="17">
        <f t="shared" si="95"/>
        <v>-1.7210263199819442E-3</v>
      </c>
      <c r="BB55" s="17">
        <f t="shared" si="96"/>
        <v>-7.6734006694065826E-3</v>
      </c>
      <c r="BC55" s="17">
        <f t="shared" si="97"/>
        <v>-1.2409357678418553E-2</v>
      </c>
      <c r="BD55" s="17">
        <f t="shared" si="97"/>
        <v>-6.4834947196937831E-3</v>
      </c>
      <c r="BE55" s="17">
        <f t="shared" si="97"/>
        <v>-4.9215237756028429E-3</v>
      </c>
      <c r="BF55" s="491"/>
    </row>
  </sheetData>
  <phoneticPr fontId="9"/>
  <pageMargins left="0.43307086614173229" right="0.51181102362204722" top="0.55118110236220474" bottom="0.59055118110236227" header="0.51181102362204722" footer="0.51181102362204722"/>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pageSetUpPr fitToPage="1"/>
  </sheetPr>
  <dimension ref="A1:BF49"/>
  <sheetViews>
    <sheetView zoomScale="85" zoomScaleNormal="85" workbookViewId="0">
      <pane xSplit="25" ySplit="4" topLeftCell="AX5" activePane="bottomRight" state="frozen"/>
      <selection pane="topRight" activeCell="X1" sqref="X1"/>
      <selection pane="bottomLeft" activeCell="A5" sqref="A5"/>
      <selection pane="bottomRight"/>
    </sheetView>
  </sheetViews>
  <sheetFormatPr defaultColWidth="9.625" defaultRowHeight="14.25"/>
  <cols>
    <col min="1" max="1" width="1.5" style="83" customWidth="1"/>
    <col min="2" max="23" width="1.625" style="9" hidden="1" customWidth="1"/>
    <col min="24" max="24" width="1.625" style="9" customWidth="1"/>
    <col min="25" max="25" width="31.125" style="9" bestFit="1" customWidth="1"/>
    <col min="26" max="26" width="10.625" style="9" hidden="1" customWidth="1"/>
    <col min="27" max="42" width="8.625" style="9" bestFit="1" customWidth="1"/>
    <col min="43" max="43" width="9" style="9" bestFit="1" customWidth="1"/>
    <col min="44" max="50" width="8.625" style="9" bestFit="1" customWidth="1"/>
    <col min="51" max="53" width="8.625" style="9" customWidth="1"/>
    <col min="54" max="54" width="8.5" style="9" customWidth="1"/>
    <col min="55" max="57" width="8.625" style="9" customWidth="1"/>
    <col min="58" max="58" width="8.625" style="83" customWidth="1"/>
    <col min="59" max="59" width="4.375" style="9" customWidth="1"/>
    <col min="60" max="61" width="9" style="9" customWidth="1"/>
    <col min="62" max="16384" width="9.625" style="9"/>
  </cols>
  <sheetData>
    <row r="1" spans="25:58" ht="53.25" customHeight="1">
      <c r="Y1" s="595" t="s">
        <v>408</v>
      </c>
      <c r="AC1" s="40"/>
      <c r="AD1" s="39"/>
    </row>
    <row r="2" spans="25:58" ht="14.25" customHeight="1">
      <c r="Y2" s="888" t="str">
        <f>'0.Contents'!$C2</f>
        <v>＜速報値＞</v>
      </c>
    </row>
    <row r="3" spans="25:58" ht="18.75">
      <c r="Y3" s="83" t="s">
        <v>356</v>
      </c>
    </row>
    <row r="4" spans="25:58" ht="25.5">
      <c r="Y4" s="860"/>
      <c r="Z4" s="82"/>
      <c r="AA4" s="860">
        <v>1990</v>
      </c>
      <c r="AB4" s="860">
        <v>1991</v>
      </c>
      <c r="AC4" s="860">
        <v>1992</v>
      </c>
      <c r="AD4" s="860">
        <v>1993</v>
      </c>
      <c r="AE4" s="860">
        <v>1994</v>
      </c>
      <c r="AF4" s="860">
        <v>1995</v>
      </c>
      <c r="AG4" s="860">
        <v>1996</v>
      </c>
      <c r="AH4" s="860">
        <v>1997</v>
      </c>
      <c r="AI4" s="860">
        <v>1998</v>
      </c>
      <c r="AJ4" s="860">
        <v>1999</v>
      </c>
      <c r="AK4" s="860">
        <v>2000</v>
      </c>
      <c r="AL4" s="860">
        <v>2001</v>
      </c>
      <c r="AM4" s="860">
        <v>2002</v>
      </c>
      <c r="AN4" s="860">
        <v>2003</v>
      </c>
      <c r="AO4" s="860">
        <v>2004</v>
      </c>
      <c r="AP4" s="860">
        <v>2005</v>
      </c>
      <c r="AQ4" s="860">
        <v>2006</v>
      </c>
      <c r="AR4" s="860">
        <v>2007</v>
      </c>
      <c r="AS4" s="860">
        <v>2008</v>
      </c>
      <c r="AT4" s="860">
        <v>2009</v>
      </c>
      <c r="AU4" s="860">
        <v>2010</v>
      </c>
      <c r="AV4" s="860">
        <v>2011</v>
      </c>
      <c r="AW4" s="860">
        <v>2012</v>
      </c>
      <c r="AX4" s="860">
        <v>2013</v>
      </c>
      <c r="AY4" s="860">
        <v>2014</v>
      </c>
      <c r="AZ4" s="860">
        <v>2015</v>
      </c>
      <c r="BA4" s="860">
        <v>2016</v>
      </c>
      <c r="BB4" s="860">
        <v>2017</v>
      </c>
      <c r="BC4" s="860">
        <v>2018</v>
      </c>
      <c r="BD4" s="860">
        <v>2019</v>
      </c>
      <c r="BE4" s="861" t="s">
        <v>387</v>
      </c>
      <c r="BF4" s="614"/>
    </row>
    <row r="5" spans="25:58">
      <c r="Y5" s="291" t="s">
        <v>109</v>
      </c>
      <c r="Z5" s="11"/>
      <c r="AA5" s="11">
        <v>11325.927601381649</v>
      </c>
      <c r="AB5" s="11">
        <v>11187.750389519319</v>
      </c>
      <c r="AC5" s="11">
        <v>11128.779884975065</v>
      </c>
      <c r="AD5" s="11">
        <v>11140.72498296947</v>
      </c>
      <c r="AE5" s="11">
        <v>10934.204199230704</v>
      </c>
      <c r="AF5" s="11">
        <v>10563.559320266129</v>
      </c>
      <c r="AG5" s="11">
        <v>10400.683480711106</v>
      </c>
      <c r="AH5" s="11">
        <v>10304.264334402913</v>
      </c>
      <c r="AI5" s="11">
        <v>10180.907199436337</v>
      </c>
      <c r="AJ5" s="11">
        <v>10121.111534523732</v>
      </c>
      <c r="AK5" s="11">
        <v>10169.593768158713</v>
      </c>
      <c r="AL5" s="11">
        <v>9979.6001986488336</v>
      </c>
      <c r="AM5" s="11">
        <v>9985.9026487980536</v>
      </c>
      <c r="AN5" s="11">
        <v>9975.2653257675647</v>
      </c>
      <c r="AO5" s="11">
        <v>9866.472541120087</v>
      </c>
      <c r="AP5" s="11">
        <v>9925.5439511738095</v>
      </c>
      <c r="AQ5" s="11">
        <v>9960.7044089765004</v>
      </c>
      <c r="AR5" s="11">
        <v>10344.165429239431</v>
      </c>
      <c r="AS5" s="11">
        <v>9651.3418331823759</v>
      </c>
      <c r="AT5" s="11">
        <v>9414.648583453396</v>
      </c>
      <c r="AU5" s="11">
        <v>9641.2912499705344</v>
      </c>
      <c r="AV5" s="11">
        <v>9458.9980256826784</v>
      </c>
      <c r="AW5" s="11">
        <v>9373.1969307391391</v>
      </c>
      <c r="AX5" s="11">
        <v>9305.8262337095748</v>
      </c>
      <c r="AY5" s="11">
        <v>9159.6670128759979</v>
      </c>
      <c r="AZ5" s="11">
        <v>9164.7474970676558</v>
      </c>
      <c r="BA5" s="11">
        <v>9099.467044310446</v>
      </c>
      <c r="BB5" s="11">
        <v>9184.9637317701818</v>
      </c>
      <c r="BC5" s="11">
        <v>9135.1077921135857</v>
      </c>
      <c r="BD5" s="11">
        <v>9198.9632129119709</v>
      </c>
      <c r="BE5" s="11">
        <v>9095.9310916681025</v>
      </c>
      <c r="BF5" s="180"/>
    </row>
    <row r="6" spans="25:58">
      <c r="Y6" s="291" t="s">
        <v>110</v>
      </c>
      <c r="Z6" s="11"/>
      <c r="AA6" s="11">
        <v>6201.1909639353198</v>
      </c>
      <c r="AB6" s="11">
        <v>6448.3235366244162</v>
      </c>
      <c r="AC6" s="11">
        <v>6568.5672940112881</v>
      </c>
      <c r="AD6" s="11">
        <v>6690.7312803686409</v>
      </c>
      <c r="AE6" s="11">
        <v>6937.6614232527354</v>
      </c>
      <c r="AF6" s="11">
        <v>7511.6024702446948</v>
      </c>
      <c r="AG6" s="11">
        <v>7690.0224603824818</v>
      </c>
      <c r="AH6" s="11">
        <v>7881.9889448183712</v>
      </c>
      <c r="AI6" s="11">
        <v>7716.1806001249424</v>
      </c>
      <c r="AJ6" s="11">
        <v>7839.1677750587232</v>
      </c>
      <c r="AK6" s="11">
        <v>7842.7348803041468</v>
      </c>
      <c r="AL6" s="11">
        <v>7843.9199159007949</v>
      </c>
      <c r="AM6" s="11">
        <v>7658.8901373846857</v>
      </c>
      <c r="AN6" s="11">
        <v>7407.8083241429795</v>
      </c>
      <c r="AO6" s="11">
        <v>7182.2607503259305</v>
      </c>
      <c r="AP6" s="11">
        <v>7173.5781193572575</v>
      </c>
      <c r="AQ6" s="11">
        <v>6945.26183423577</v>
      </c>
      <c r="AR6" s="11">
        <v>6925.4047491477422</v>
      </c>
      <c r="AS6" s="11">
        <v>6640.750351511002</v>
      </c>
      <c r="AT6" s="11">
        <v>6351.0374876783117</v>
      </c>
      <c r="AU6" s="11">
        <v>6169.1238816933983</v>
      </c>
      <c r="AV6" s="11">
        <v>6189.1940890486076</v>
      </c>
      <c r="AW6" s="11">
        <v>6150.5445241326188</v>
      </c>
      <c r="AX6" s="11">
        <v>6192.3782741514924</v>
      </c>
      <c r="AY6" s="11">
        <v>6086.5945092264592</v>
      </c>
      <c r="AZ6" s="11">
        <v>6133.8749838427011</v>
      </c>
      <c r="BA6" s="11">
        <v>5931.062567087055</v>
      </c>
      <c r="BB6" s="11">
        <v>6136.3343350692394</v>
      </c>
      <c r="BC6" s="11">
        <v>5905.8461919100309</v>
      </c>
      <c r="BD6" s="11">
        <v>5450.5413551576394</v>
      </c>
      <c r="BE6" s="11">
        <v>5137.6273255493579</v>
      </c>
      <c r="BF6" s="180"/>
    </row>
    <row r="7" spans="25:58">
      <c r="Y7" s="291" t="s">
        <v>111</v>
      </c>
      <c r="Z7" s="11"/>
      <c r="AA7" s="11">
        <v>4384.817561168963</v>
      </c>
      <c r="AB7" s="11">
        <v>4459.8549505130813</v>
      </c>
      <c r="AC7" s="11">
        <v>4603.3975678746201</v>
      </c>
      <c r="AD7" s="11">
        <v>4603.0361617891713</v>
      </c>
      <c r="AE7" s="11">
        <v>4740.6225668419074</v>
      </c>
      <c r="AF7" s="11">
        <v>4940.9035402542177</v>
      </c>
      <c r="AG7" s="11">
        <v>5055.4879407204544</v>
      </c>
      <c r="AH7" s="11">
        <v>5161.6614341570539</v>
      </c>
      <c r="AI7" s="11">
        <v>5161.0186733527144</v>
      </c>
      <c r="AJ7" s="11">
        <v>5163.3515602959487</v>
      </c>
      <c r="AK7" s="11">
        <v>5125.9392191114948</v>
      </c>
      <c r="AL7" s="11">
        <v>5057.1487863811899</v>
      </c>
      <c r="AM7" s="11">
        <v>4798.2857126764457</v>
      </c>
      <c r="AN7" s="11">
        <v>4861.4775612482763</v>
      </c>
      <c r="AO7" s="11">
        <v>4868.8978074157321</v>
      </c>
      <c r="AP7" s="11">
        <v>4934.9391482089668</v>
      </c>
      <c r="AQ7" s="11">
        <v>4784.6215317968936</v>
      </c>
      <c r="AR7" s="11">
        <v>4589.8390713512135</v>
      </c>
      <c r="AS7" s="11">
        <v>4541.7760965277421</v>
      </c>
      <c r="AT7" s="11">
        <v>4349.3655666363584</v>
      </c>
      <c r="AU7" s="11">
        <v>4266.5677326813002</v>
      </c>
      <c r="AV7" s="11">
        <v>4315.2824055840247</v>
      </c>
      <c r="AW7" s="11">
        <v>4273.5029065771214</v>
      </c>
      <c r="AX7" s="11">
        <v>4285.7894647268486</v>
      </c>
      <c r="AY7" s="11">
        <v>4136.1350957660788</v>
      </c>
      <c r="AZ7" s="11">
        <v>4184.1870473298777</v>
      </c>
      <c r="BA7" s="11">
        <v>4040.2043476793397</v>
      </c>
      <c r="BB7" s="11">
        <v>4076.6245201767674</v>
      </c>
      <c r="BC7" s="11">
        <v>4078.4465557290519</v>
      </c>
      <c r="BD7" s="11">
        <v>4105.6303886551614</v>
      </c>
      <c r="BE7" s="11">
        <v>4039.0757196260652</v>
      </c>
      <c r="BF7" s="180"/>
    </row>
    <row r="8" spans="25:58" ht="13.5" customHeight="1" thickBot="1">
      <c r="Y8" s="597" t="s">
        <v>250</v>
      </c>
      <c r="Z8" s="12"/>
      <c r="AA8" s="12">
        <v>9910.6586158148075</v>
      </c>
      <c r="AB8" s="12">
        <v>9433.1295624956929</v>
      </c>
      <c r="AC8" s="12">
        <v>9398.8544222426717</v>
      </c>
      <c r="AD8" s="12">
        <v>9131.1318698893083</v>
      </c>
      <c r="AE8" s="12">
        <v>10208.630427212322</v>
      </c>
      <c r="AF8" s="12">
        <v>10114.044334040294</v>
      </c>
      <c r="AG8" s="12">
        <v>11117.329105593026</v>
      </c>
      <c r="AH8" s="12">
        <v>11721.06177592275</v>
      </c>
      <c r="AI8" s="12">
        <v>10428.204222230408</v>
      </c>
      <c r="AJ8" s="12">
        <v>4218.5895017867424</v>
      </c>
      <c r="AK8" s="12">
        <v>6719.7584773469416</v>
      </c>
      <c r="AL8" s="12">
        <v>3358.1568536531995</v>
      </c>
      <c r="AM8" s="12">
        <v>3222.2053164553804</v>
      </c>
      <c r="AN8" s="12">
        <v>3267.600592395062</v>
      </c>
      <c r="AO8" s="12">
        <v>3423.3922951847712</v>
      </c>
      <c r="AP8" s="12">
        <v>2926.0395015680419</v>
      </c>
      <c r="AQ8" s="12">
        <v>3142.8002818294981</v>
      </c>
      <c r="AR8" s="12">
        <v>2342.3071168743591</v>
      </c>
      <c r="AS8" s="12">
        <v>2541.343930866442</v>
      </c>
      <c r="AT8" s="12">
        <v>2618.690873776256</v>
      </c>
      <c r="AU8" s="12">
        <v>2088.0104847180719</v>
      </c>
      <c r="AV8" s="12">
        <v>1777.151565658281</v>
      </c>
      <c r="AW8" s="12">
        <v>1600.334984627242</v>
      </c>
      <c r="AX8" s="12">
        <v>1617.7588718757988</v>
      </c>
      <c r="AY8" s="12">
        <v>1605.6848886001922</v>
      </c>
      <c r="AZ8" s="12">
        <v>1199.3696117404465</v>
      </c>
      <c r="BA8" s="12">
        <v>1104.6021747670275</v>
      </c>
      <c r="BB8" s="12">
        <v>1019.6588200937098</v>
      </c>
      <c r="BC8" s="12">
        <v>875.75574343863479</v>
      </c>
      <c r="BD8" s="12">
        <v>924.56791718084514</v>
      </c>
      <c r="BE8" s="12">
        <v>1065.2292491973647</v>
      </c>
      <c r="BF8" s="180"/>
    </row>
    <row r="9" spans="25:58" ht="15" thickTop="1">
      <c r="Y9" s="293" t="s">
        <v>40</v>
      </c>
      <c r="Z9" s="13"/>
      <c r="AA9" s="13">
        <f t="shared" ref="AA9:AX9" si="0">SUM(AA5:AA8)</f>
        <v>31822.594742300738</v>
      </c>
      <c r="AB9" s="13">
        <f t="shared" si="0"/>
        <v>31529.058439152504</v>
      </c>
      <c r="AC9" s="13">
        <f t="shared" si="0"/>
        <v>31699.599169103647</v>
      </c>
      <c r="AD9" s="13">
        <f t="shared" si="0"/>
        <v>31565.624295016591</v>
      </c>
      <c r="AE9" s="13">
        <f t="shared" si="0"/>
        <v>32821.118616537671</v>
      </c>
      <c r="AF9" s="13">
        <f t="shared" si="0"/>
        <v>33130.109664805335</v>
      </c>
      <c r="AG9" s="13">
        <f t="shared" si="0"/>
        <v>34263.522987407065</v>
      </c>
      <c r="AH9" s="13">
        <f t="shared" si="0"/>
        <v>35068.976489301087</v>
      </c>
      <c r="AI9" s="13">
        <f t="shared" si="0"/>
        <v>33486.310695144406</v>
      </c>
      <c r="AJ9" s="13">
        <f t="shared" si="0"/>
        <v>27342.220371665149</v>
      </c>
      <c r="AK9" s="13">
        <f t="shared" si="0"/>
        <v>29858.026344921294</v>
      </c>
      <c r="AL9" s="13">
        <f t="shared" si="0"/>
        <v>26238.825754584017</v>
      </c>
      <c r="AM9" s="13">
        <f t="shared" si="0"/>
        <v>25665.283815314568</v>
      </c>
      <c r="AN9" s="13">
        <f t="shared" si="0"/>
        <v>25512.151803553883</v>
      </c>
      <c r="AO9" s="13">
        <f t="shared" si="0"/>
        <v>25341.023394046519</v>
      </c>
      <c r="AP9" s="13">
        <f t="shared" si="0"/>
        <v>24960.100720308074</v>
      </c>
      <c r="AQ9" s="13">
        <f t="shared" si="0"/>
        <v>24833.388056838663</v>
      </c>
      <c r="AR9" s="13">
        <f t="shared" si="0"/>
        <v>24201.716366612745</v>
      </c>
      <c r="AS9" s="13">
        <f t="shared" si="0"/>
        <v>23375.212212087561</v>
      </c>
      <c r="AT9" s="13">
        <f t="shared" si="0"/>
        <v>22733.742511544322</v>
      </c>
      <c r="AU9" s="13">
        <f t="shared" si="0"/>
        <v>22164.993349063305</v>
      </c>
      <c r="AV9" s="13">
        <f t="shared" si="0"/>
        <v>21740.626085973592</v>
      </c>
      <c r="AW9" s="13">
        <f t="shared" si="0"/>
        <v>21397.579346076123</v>
      </c>
      <c r="AX9" s="13">
        <f t="shared" si="0"/>
        <v>21401.752844463714</v>
      </c>
      <c r="AY9" s="13">
        <f>SUM(AY5:AY8)</f>
        <v>20988.08150646873</v>
      </c>
      <c r="AZ9" s="13">
        <f>SUM(AZ5:AZ8)</f>
        <v>20682.179139980683</v>
      </c>
      <c r="BA9" s="13">
        <f>SUM(BA5:BA8)</f>
        <v>20175.33613384387</v>
      </c>
      <c r="BB9" s="13">
        <f t="shared" ref="BB9" si="1">SUM(BB5:BB8)</f>
        <v>20417.581407109901</v>
      </c>
      <c r="BC9" s="13">
        <f t="shared" ref="BC9:BD9" si="2">SUM(BC5:BC8)</f>
        <v>19995.156283191307</v>
      </c>
      <c r="BD9" s="13">
        <f t="shared" si="2"/>
        <v>19679.702873905615</v>
      </c>
      <c r="BE9" s="13">
        <f t="shared" ref="BE9" si="3">SUM(BE5:BE8)</f>
        <v>19337.863386040888</v>
      </c>
      <c r="BF9" s="180"/>
    </row>
    <row r="10" spans="25:58">
      <c r="Z10" s="40"/>
      <c r="AA10" s="40"/>
      <c r="AB10" s="40"/>
      <c r="AC10" s="40"/>
      <c r="AD10" s="40"/>
      <c r="AE10" s="40"/>
      <c r="AF10" s="40"/>
      <c r="AG10" s="40"/>
      <c r="AH10" s="40"/>
      <c r="AI10" s="40"/>
      <c r="AJ10" s="40"/>
      <c r="AK10" s="40"/>
      <c r="AL10" s="40"/>
    </row>
    <row r="11" spans="25:58">
      <c r="Y11" s="9" t="s">
        <v>196</v>
      </c>
      <c r="Z11" s="39"/>
      <c r="AA11" s="39"/>
    </row>
    <row r="12" spans="25:58">
      <c r="Y12" s="10"/>
      <c r="Z12" s="82"/>
      <c r="AA12" s="10">
        <v>1990</v>
      </c>
      <c r="AB12" s="10">
        <f t="shared" ref="AB12:AP12" si="4">AA12+1</f>
        <v>1991</v>
      </c>
      <c r="AC12" s="10">
        <f t="shared" si="4"/>
        <v>1992</v>
      </c>
      <c r="AD12" s="10">
        <f t="shared" si="4"/>
        <v>1993</v>
      </c>
      <c r="AE12" s="10">
        <f t="shared" si="4"/>
        <v>1994</v>
      </c>
      <c r="AF12" s="10">
        <f t="shared" si="4"/>
        <v>1995</v>
      </c>
      <c r="AG12" s="10">
        <f t="shared" si="4"/>
        <v>1996</v>
      </c>
      <c r="AH12" s="10">
        <f t="shared" si="4"/>
        <v>1997</v>
      </c>
      <c r="AI12" s="10">
        <f t="shared" si="4"/>
        <v>1998</v>
      </c>
      <c r="AJ12" s="10">
        <f t="shared" si="4"/>
        <v>1999</v>
      </c>
      <c r="AK12" s="10">
        <f t="shared" si="4"/>
        <v>2000</v>
      </c>
      <c r="AL12" s="10">
        <f t="shared" si="4"/>
        <v>2001</v>
      </c>
      <c r="AM12" s="10">
        <f t="shared" si="4"/>
        <v>2002</v>
      </c>
      <c r="AN12" s="10">
        <f t="shared" si="4"/>
        <v>2003</v>
      </c>
      <c r="AO12" s="10">
        <f t="shared" si="4"/>
        <v>2004</v>
      </c>
      <c r="AP12" s="10">
        <f t="shared" si="4"/>
        <v>2005</v>
      </c>
      <c r="AQ12" s="10">
        <f t="shared" ref="AQ12:AZ12" si="5">AP12+1</f>
        <v>2006</v>
      </c>
      <c r="AR12" s="10">
        <f t="shared" si="5"/>
        <v>2007</v>
      </c>
      <c r="AS12" s="10">
        <f t="shared" si="5"/>
        <v>2008</v>
      </c>
      <c r="AT12" s="10">
        <f t="shared" si="5"/>
        <v>2009</v>
      </c>
      <c r="AU12" s="10">
        <f t="shared" si="5"/>
        <v>2010</v>
      </c>
      <c r="AV12" s="10">
        <f t="shared" si="5"/>
        <v>2011</v>
      </c>
      <c r="AW12" s="10">
        <f t="shared" si="5"/>
        <v>2012</v>
      </c>
      <c r="AX12" s="10">
        <f t="shared" si="5"/>
        <v>2013</v>
      </c>
      <c r="AY12" s="10">
        <f t="shared" si="5"/>
        <v>2014</v>
      </c>
      <c r="AZ12" s="10">
        <f t="shared" si="5"/>
        <v>2015</v>
      </c>
      <c r="BA12" s="10">
        <f>AZ12+1</f>
        <v>2016</v>
      </c>
      <c r="BB12" s="10">
        <f>BA12+1</f>
        <v>2017</v>
      </c>
      <c r="BC12" s="10">
        <f>BB12+1</f>
        <v>2018</v>
      </c>
      <c r="BD12" s="10">
        <f>BC12+1</f>
        <v>2019</v>
      </c>
      <c r="BE12" s="10">
        <f>BD12+1</f>
        <v>2020</v>
      </c>
      <c r="BF12" s="614"/>
    </row>
    <row r="13" spans="25:58">
      <c r="Y13" s="291" t="s">
        <v>109</v>
      </c>
      <c r="Z13" s="30"/>
      <c r="AA13" s="6">
        <f t="shared" ref="AA13:AX13" si="6">AA5/AA$9</f>
        <v>0.3559083630074471</v>
      </c>
      <c r="AB13" s="6">
        <f t="shared" si="6"/>
        <v>0.35483934323983712</v>
      </c>
      <c r="AC13" s="6">
        <f t="shared" si="6"/>
        <v>0.3510700506213924</v>
      </c>
      <c r="AD13" s="6">
        <f t="shared" si="6"/>
        <v>0.35293852828148586</v>
      </c>
      <c r="AE13" s="6">
        <f t="shared" si="6"/>
        <v>0.33314538504855395</v>
      </c>
      <c r="AF13" s="6">
        <f t="shared" si="6"/>
        <v>0.31885071999891307</v>
      </c>
      <c r="AG13" s="6">
        <f t="shared" si="6"/>
        <v>0.30354973960306675</v>
      </c>
      <c r="AH13" s="6">
        <f t="shared" si="6"/>
        <v>0.29382848791000665</v>
      </c>
      <c r="AI13" s="6">
        <f t="shared" si="6"/>
        <v>0.30403191597074303</v>
      </c>
      <c r="AJ13" s="6">
        <f t="shared" si="6"/>
        <v>0.37016421479113965</v>
      </c>
      <c r="AK13" s="6">
        <f t="shared" si="6"/>
        <v>0.34059832524357431</v>
      </c>
      <c r="AL13" s="6">
        <f t="shared" si="6"/>
        <v>0.38033714968762888</v>
      </c>
      <c r="AM13" s="6">
        <f t="shared" si="6"/>
        <v>0.38908210486413675</v>
      </c>
      <c r="AN13" s="6">
        <f t="shared" si="6"/>
        <v>0.39100054760484743</v>
      </c>
      <c r="AO13" s="6">
        <f t="shared" si="6"/>
        <v>0.38934783286763636</v>
      </c>
      <c r="AP13" s="6">
        <f t="shared" si="6"/>
        <v>0.39765640621386489</v>
      </c>
      <c r="AQ13" s="6">
        <f t="shared" si="6"/>
        <v>0.4011013070861873</v>
      </c>
      <c r="AR13" s="6">
        <f t="shared" si="6"/>
        <v>0.42741453839652582</v>
      </c>
      <c r="AS13" s="6">
        <f t="shared" si="6"/>
        <v>0.41288788078644989</v>
      </c>
      <c r="AT13" s="6">
        <f t="shared" si="6"/>
        <v>0.41412664802869942</v>
      </c>
      <c r="AU13" s="6">
        <f t="shared" si="6"/>
        <v>0.4349783055711125</v>
      </c>
      <c r="AV13" s="6">
        <f t="shared" si="6"/>
        <v>0.4350839754235663</v>
      </c>
      <c r="AW13" s="6">
        <f t="shared" si="6"/>
        <v>0.43804940639035372</v>
      </c>
      <c r="AX13" s="6">
        <f t="shared" si="6"/>
        <v>0.43481607797918481</v>
      </c>
      <c r="AY13" s="6">
        <f t="shared" ref="AY13:BC16" si="7">AY5/AY$9</f>
        <v>0.43642230996925085</v>
      </c>
      <c r="AZ13" s="6">
        <f t="shared" si="7"/>
        <v>0.44312291442013957</v>
      </c>
      <c r="BA13" s="6">
        <f t="shared" si="7"/>
        <v>0.45101935273565064</v>
      </c>
      <c r="BB13" s="6">
        <f t="shared" si="7"/>
        <v>0.44985561945998914</v>
      </c>
      <c r="BC13" s="6">
        <f t="shared" si="7"/>
        <v>0.45686603609059595</v>
      </c>
      <c r="BD13" s="6">
        <f t="shared" ref="BD13:BE13" si="8">BD5/BD$9</f>
        <v>0.46743404978483566</v>
      </c>
      <c r="BE13" s="6">
        <f t="shared" si="8"/>
        <v>0.47036898079619466</v>
      </c>
      <c r="BF13" s="624"/>
    </row>
    <row r="14" spans="25:58">
      <c r="Y14" s="291" t="s">
        <v>110</v>
      </c>
      <c r="Z14" s="30"/>
      <c r="AA14" s="6">
        <f t="shared" ref="AA14:AX14" si="9">AA6/AA$9</f>
        <v>0.19486754660179481</v>
      </c>
      <c r="AB14" s="6">
        <f t="shared" si="9"/>
        <v>0.20452001600583625</v>
      </c>
      <c r="AC14" s="6">
        <f t="shared" si="9"/>
        <v>0.20721294483790861</v>
      </c>
      <c r="AD14" s="6">
        <f t="shared" si="9"/>
        <v>0.21196258365860793</v>
      </c>
      <c r="AE14" s="6">
        <f t="shared" si="9"/>
        <v>0.21137796990737043</v>
      </c>
      <c r="AF14" s="6">
        <f t="shared" si="9"/>
        <v>0.22673038351649027</v>
      </c>
      <c r="AG14" s="6">
        <f t="shared" si="9"/>
        <v>0.22443758813735556</v>
      </c>
      <c r="AH14" s="6">
        <f t="shared" si="9"/>
        <v>0.22475674324920844</v>
      </c>
      <c r="AI14" s="6">
        <f t="shared" si="9"/>
        <v>0.23042791038917904</v>
      </c>
      <c r="AJ14" s="6">
        <f t="shared" si="9"/>
        <v>0.28670560285522689</v>
      </c>
      <c r="AK14" s="6">
        <f t="shared" si="9"/>
        <v>0.26266755845495321</v>
      </c>
      <c r="AL14" s="6">
        <f t="shared" si="9"/>
        <v>0.29894325261603727</v>
      </c>
      <c r="AM14" s="6">
        <f t="shared" si="9"/>
        <v>0.29841439481041693</v>
      </c>
      <c r="AN14" s="6">
        <f t="shared" si="9"/>
        <v>0.2903639168183007</v>
      </c>
      <c r="AO14" s="6">
        <f t="shared" si="9"/>
        <v>0.28342425791743248</v>
      </c>
      <c r="AP14" s="6">
        <f t="shared" si="9"/>
        <v>0.28740180978198859</v>
      </c>
      <c r="AQ14" s="6">
        <f t="shared" si="9"/>
        <v>0.27967435689159503</v>
      </c>
      <c r="AR14" s="6">
        <f t="shared" si="9"/>
        <v>0.28615345474842524</v>
      </c>
      <c r="AS14" s="6">
        <f t="shared" si="9"/>
        <v>0.28409369255167671</v>
      </c>
      <c r="AT14" s="6">
        <f t="shared" si="9"/>
        <v>0.27936612216194578</v>
      </c>
      <c r="AU14" s="6">
        <f t="shared" si="9"/>
        <v>0.27832735090597743</v>
      </c>
      <c r="AV14" s="6">
        <f t="shared" si="9"/>
        <v>0.28468334189518546</v>
      </c>
      <c r="AW14" s="6">
        <f t="shared" si="9"/>
        <v>0.28744113643212182</v>
      </c>
      <c r="AX14" s="6">
        <f t="shared" si="9"/>
        <v>0.28933977133341954</v>
      </c>
      <c r="AY14" s="6">
        <f t="shared" si="7"/>
        <v>0.2900024238685423</v>
      </c>
      <c r="AZ14" s="6">
        <f t="shared" si="7"/>
        <v>0.296577790102655</v>
      </c>
      <c r="BA14" s="6">
        <f t="shared" si="7"/>
        <v>0.29397589848021283</v>
      </c>
      <c r="BB14" s="6">
        <f t="shared" si="7"/>
        <v>0.30054168575188916</v>
      </c>
      <c r="BC14" s="6">
        <f t="shared" si="7"/>
        <v>0.29536384253594011</v>
      </c>
      <c r="BD14" s="6">
        <f t="shared" ref="BD14:BE14" si="10">BD6/BD$9</f>
        <v>0.27696258373823357</v>
      </c>
      <c r="BE14" s="6">
        <f t="shared" si="10"/>
        <v>0.26567709280943491</v>
      </c>
      <c r="BF14" s="624"/>
    </row>
    <row r="15" spans="25:58">
      <c r="Y15" s="291" t="s">
        <v>111</v>
      </c>
      <c r="Z15" s="30"/>
      <c r="AA15" s="6">
        <f t="shared" ref="AA15:AX15" si="11">AA7/AA$9</f>
        <v>0.13778944164287044</v>
      </c>
      <c r="AB15" s="6">
        <f t="shared" si="11"/>
        <v>0.14145220857514962</v>
      </c>
      <c r="AC15" s="6">
        <f t="shared" si="11"/>
        <v>0.14521942512009334</v>
      </c>
      <c r="AD15" s="6">
        <f t="shared" si="11"/>
        <v>0.145824334686638</v>
      </c>
      <c r="AE15" s="6">
        <f t="shared" si="11"/>
        <v>0.14443817781558599</v>
      </c>
      <c r="AF15" s="6">
        <f t="shared" si="11"/>
        <v>0.14913634727575387</v>
      </c>
      <c r="AG15" s="6">
        <f t="shared" si="11"/>
        <v>0.14754723098901731</v>
      </c>
      <c r="AH15" s="6">
        <f t="shared" si="11"/>
        <v>0.14718597321287047</v>
      </c>
      <c r="AI15" s="6">
        <f t="shared" si="11"/>
        <v>0.15412323920476179</v>
      </c>
      <c r="AJ15" s="6">
        <f t="shared" si="11"/>
        <v>0.18884170671255179</v>
      </c>
      <c r="AK15" s="6">
        <f t="shared" si="11"/>
        <v>0.17167709479174575</v>
      </c>
      <c r="AL15" s="6">
        <f t="shared" si="11"/>
        <v>0.19273533174394009</v>
      </c>
      <c r="AM15" s="6">
        <f t="shared" si="11"/>
        <v>0.18695626930154152</v>
      </c>
      <c r="AN15" s="6">
        <f t="shared" si="11"/>
        <v>0.190555371365071</v>
      </c>
      <c r="AO15" s="6">
        <f t="shared" si="11"/>
        <v>0.19213501095459326</v>
      </c>
      <c r="AP15" s="6">
        <f t="shared" si="11"/>
        <v>0.19771311035591271</v>
      </c>
      <c r="AQ15" s="6">
        <f t="shared" si="11"/>
        <v>0.19266889885688779</v>
      </c>
      <c r="AR15" s="6">
        <f t="shared" si="11"/>
        <v>0.18964932080945646</v>
      </c>
      <c r="AS15" s="6">
        <f t="shared" si="11"/>
        <v>0.19429881770994761</v>
      </c>
      <c r="AT15" s="6">
        <f t="shared" si="11"/>
        <v>0.19131762244723791</v>
      </c>
      <c r="AU15" s="6">
        <f t="shared" si="11"/>
        <v>0.19249127060358923</v>
      </c>
      <c r="AV15" s="6">
        <f t="shared" si="11"/>
        <v>0.19848933459961932</v>
      </c>
      <c r="AW15" s="6">
        <f t="shared" si="11"/>
        <v>0.19971898865096599</v>
      </c>
      <c r="AX15" s="6">
        <f t="shared" si="11"/>
        <v>0.20025413319524027</v>
      </c>
      <c r="AY15" s="6">
        <f t="shared" si="7"/>
        <v>0.19707066100783352</v>
      </c>
      <c r="AZ15" s="6">
        <f t="shared" si="7"/>
        <v>0.20230880987010857</v>
      </c>
      <c r="BA15" s="6">
        <f t="shared" si="7"/>
        <v>0.20025462380782585</v>
      </c>
      <c r="BB15" s="6">
        <f t="shared" si="7"/>
        <v>0.19966245947020869</v>
      </c>
      <c r="BC15" s="6">
        <f t="shared" si="7"/>
        <v>0.20397172685054479</v>
      </c>
      <c r="BD15" s="6">
        <f t="shared" ref="BD15:BE15" si="12">BD7/BD$9</f>
        <v>0.20862258007457213</v>
      </c>
      <c r="BE15" s="6">
        <f t="shared" si="12"/>
        <v>0.20886876895312476</v>
      </c>
      <c r="BF15" s="624"/>
    </row>
    <row r="16" spans="25:58" ht="15" thickBot="1">
      <c r="Y16" s="597" t="s">
        <v>250</v>
      </c>
      <c r="Z16" s="98"/>
      <c r="AA16" s="7">
        <f t="shared" ref="AA16:AX16" si="13">AA8/AA$9</f>
        <v>0.31143464874788768</v>
      </c>
      <c r="AB16" s="7">
        <f t="shared" si="13"/>
        <v>0.29918843217917718</v>
      </c>
      <c r="AC16" s="7">
        <f t="shared" si="13"/>
        <v>0.29649757942060562</v>
      </c>
      <c r="AD16" s="7">
        <f t="shared" si="13"/>
        <v>0.28927455337326818</v>
      </c>
      <c r="AE16" s="7">
        <f t="shared" si="13"/>
        <v>0.3110384672284896</v>
      </c>
      <c r="AF16" s="7">
        <f t="shared" si="13"/>
        <v>0.30528254920884285</v>
      </c>
      <c r="AG16" s="7">
        <f t="shared" si="13"/>
        <v>0.32446544127056048</v>
      </c>
      <c r="AH16" s="7">
        <f t="shared" si="13"/>
        <v>0.33422879562791447</v>
      </c>
      <c r="AI16" s="7">
        <f t="shared" si="13"/>
        <v>0.31141693443531604</v>
      </c>
      <c r="AJ16" s="7">
        <f t="shared" si="13"/>
        <v>0.15428847564108156</v>
      </c>
      <c r="AK16" s="7">
        <f t="shared" si="13"/>
        <v>0.22505702150972681</v>
      </c>
      <c r="AL16" s="7">
        <f t="shared" si="13"/>
        <v>0.12798426595239376</v>
      </c>
      <c r="AM16" s="7">
        <f t="shared" si="13"/>
        <v>0.12554723102390469</v>
      </c>
      <c r="AN16" s="7">
        <f t="shared" si="13"/>
        <v>0.12808016421178084</v>
      </c>
      <c r="AO16" s="7">
        <f t="shared" si="13"/>
        <v>0.13509289826033799</v>
      </c>
      <c r="AP16" s="7">
        <f t="shared" si="13"/>
        <v>0.11722867364823386</v>
      </c>
      <c r="AQ16" s="7">
        <f t="shared" si="13"/>
        <v>0.12655543716532985</v>
      </c>
      <c r="AR16" s="7">
        <f t="shared" si="13"/>
        <v>9.6782686045592509E-2</v>
      </c>
      <c r="AS16" s="7">
        <f t="shared" si="13"/>
        <v>0.10871960895192588</v>
      </c>
      <c r="AT16" s="7">
        <f t="shared" si="13"/>
        <v>0.11518960736211691</v>
      </c>
      <c r="AU16" s="7">
        <f t="shared" si="13"/>
        <v>9.420307291932084E-2</v>
      </c>
      <c r="AV16" s="7">
        <f t="shared" si="13"/>
        <v>8.1743348081628919E-2</v>
      </c>
      <c r="AW16" s="7">
        <f t="shared" si="13"/>
        <v>7.4790468526558379E-2</v>
      </c>
      <c r="AX16" s="7">
        <f t="shared" si="13"/>
        <v>7.5590017492155409E-2</v>
      </c>
      <c r="AY16" s="7">
        <f t="shared" si="7"/>
        <v>7.6504605154373184E-2</v>
      </c>
      <c r="AZ16" s="7">
        <f t="shared" si="7"/>
        <v>5.7990485607096756E-2</v>
      </c>
      <c r="BA16" s="7">
        <f t="shared" si="7"/>
        <v>5.475012497631062E-2</v>
      </c>
      <c r="BB16" s="7">
        <f t="shared" si="7"/>
        <v>4.9940235317912807E-2</v>
      </c>
      <c r="BC16" s="7">
        <f t="shared" si="7"/>
        <v>4.3798394522918963E-2</v>
      </c>
      <c r="BD16" s="7">
        <f t="shared" ref="BD16:BE16" si="14">BD8/BD$9</f>
        <v>4.698078640235874E-2</v>
      </c>
      <c r="BE16" s="7">
        <f t="shared" si="14"/>
        <v>5.5085157441245786E-2</v>
      </c>
      <c r="BF16" s="624"/>
    </row>
    <row r="17" spans="25:58" ht="15" thickTop="1">
      <c r="Y17" s="293" t="s">
        <v>40</v>
      </c>
      <c r="Z17" s="555"/>
      <c r="AA17" s="556">
        <f>SUM(AA13:AA16)</f>
        <v>1</v>
      </c>
      <c r="AB17" s="556">
        <f t="shared" ref="AB17:BA17" si="15">SUM(AB13:AB16)</f>
        <v>1.0000000000000002</v>
      </c>
      <c r="AC17" s="556">
        <f t="shared" si="15"/>
        <v>1</v>
      </c>
      <c r="AD17" s="556">
        <f t="shared" si="15"/>
        <v>1</v>
      </c>
      <c r="AE17" s="556">
        <f t="shared" si="15"/>
        <v>1</v>
      </c>
      <c r="AF17" s="556">
        <f t="shared" si="15"/>
        <v>1</v>
      </c>
      <c r="AG17" s="556">
        <f t="shared" si="15"/>
        <v>1.0000000000000002</v>
      </c>
      <c r="AH17" s="556">
        <f t="shared" si="15"/>
        <v>1</v>
      </c>
      <c r="AI17" s="556">
        <f t="shared" si="15"/>
        <v>0.99999999999999989</v>
      </c>
      <c r="AJ17" s="556">
        <f t="shared" si="15"/>
        <v>1</v>
      </c>
      <c r="AK17" s="556">
        <f t="shared" si="15"/>
        <v>1</v>
      </c>
      <c r="AL17" s="556">
        <f t="shared" si="15"/>
        <v>1</v>
      </c>
      <c r="AM17" s="556">
        <f t="shared" si="15"/>
        <v>0.99999999999999978</v>
      </c>
      <c r="AN17" s="556">
        <f t="shared" si="15"/>
        <v>1</v>
      </c>
      <c r="AO17" s="556">
        <f t="shared" si="15"/>
        <v>1</v>
      </c>
      <c r="AP17" s="556">
        <f t="shared" si="15"/>
        <v>1</v>
      </c>
      <c r="AQ17" s="556">
        <f t="shared" si="15"/>
        <v>1</v>
      </c>
      <c r="AR17" s="556">
        <f t="shared" si="15"/>
        <v>1</v>
      </c>
      <c r="AS17" s="556">
        <f t="shared" si="15"/>
        <v>1</v>
      </c>
      <c r="AT17" s="556">
        <f t="shared" si="15"/>
        <v>1</v>
      </c>
      <c r="AU17" s="556">
        <f t="shared" si="15"/>
        <v>1</v>
      </c>
      <c r="AV17" s="556">
        <f t="shared" si="15"/>
        <v>1</v>
      </c>
      <c r="AW17" s="556">
        <f t="shared" si="15"/>
        <v>1</v>
      </c>
      <c r="AX17" s="556">
        <f t="shared" si="15"/>
        <v>1</v>
      </c>
      <c r="AY17" s="556">
        <f t="shared" si="15"/>
        <v>0.99999999999999989</v>
      </c>
      <c r="AZ17" s="556">
        <f t="shared" si="15"/>
        <v>0.99999999999999989</v>
      </c>
      <c r="BA17" s="556">
        <f t="shared" si="15"/>
        <v>1</v>
      </c>
      <c r="BB17" s="556">
        <f t="shared" ref="BB17:BC17" si="16">SUM(BB13:BB16)</f>
        <v>0.99999999999999978</v>
      </c>
      <c r="BC17" s="556">
        <f t="shared" si="16"/>
        <v>0.99999999999999978</v>
      </c>
      <c r="BD17" s="556">
        <f t="shared" ref="BD17:BE17" si="17">SUM(BD13:BD16)</f>
        <v>1</v>
      </c>
      <c r="BE17" s="556">
        <f t="shared" si="17"/>
        <v>1.0000000000000002</v>
      </c>
      <c r="BF17" s="624"/>
    </row>
    <row r="19" spans="25:58">
      <c r="Y19" s="83" t="s">
        <v>106</v>
      </c>
    </row>
    <row r="20" spans="25:58">
      <c r="Y20" s="10"/>
      <c r="Z20" s="82"/>
      <c r="AA20" s="10">
        <v>1990</v>
      </c>
      <c r="AB20" s="10">
        <f t="shared" ref="AB20:AP20" si="18">AA20+1</f>
        <v>1991</v>
      </c>
      <c r="AC20" s="10">
        <f t="shared" si="18"/>
        <v>1992</v>
      </c>
      <c r="AD20" s="10">
        <f t="shared" si="18"/>
        <v>1993</v>
      </c>
      <c r="AE20" s="10">
        <f t="shared" si="18"/>
        <v>1994</v>
      </c>
      <c r="AF20" s="10">
        <f t="shared" si="18"/>
        <v>1995</v>
      </c>
      <c r="AG20" s="10">
        <f t="shared" si="18"/>
        <v>1996</v>
      </c>
      <c r="AH20" s="10">
        <f t="shared" si="18"/>
        <v>1997</v>
      </c>
      <c r="AI20" s="10">
        <f t="shared" si="18"/>
        <v>1998</v>
      </c>
      <c r="AJ20" s="10">
        <f t="shared" si="18"/>
        <v>1999</v>
      </c>
      <c r="AK20" s="10">
        <f t="shared" si="18"/>
        <v>2000</v>
      </c>
      <c r="AL20" s="10">
        <f t="shared" si="18"/>
        <v>2001</v>
      </c>
      <c r="AM20" s="10">
        <f t="shared" si="18"/>
        <v>2002</v>
      </c>
      <c r="AN20" s="10">
        <f t="shared" si="18"/>
        <v>2003</v>
      </c>
      <c r="AO20" s="10">
        <f t="shared" si="18"/>
        <v>2004</v>
      </c>
      <c r="AP20" s="10">
        <f t="shared" si="18"/>
        <v>2005</v>
      </c>
      <c r="AQ20" s="10">
        <f t="shared" ref="AQ20:AZ20" si="19">AP20+1</f>
        <v>2006</v>
      </c>
      <c r="AR20" s="10">
        <f t="shared" si="19"/>
        <v>2007</v>
      </c>
      <c r="AS20" s="10">
        <f t="shared" si="19"/>
        <v>2008</v>
      </c>
      <c r="AT20" s="10">
        <f t="shared" si="19"/>
        <v>2009</v>
      </c>
      <c r="AU20" s="10">
        <f t="shared" si="19"/>
        <v>2010</v>
      </c>
      <c r="AV20" s="10">
        <f t="shared" si="19"/>
        <v>2011</v>
      </c>
      <c r="AW20" s="10">
        <f t="shared" si="19"/>
        <v>2012</v>
      </c>
      <c r="AX20" s="10">
        <f t="shared" si="19"/>
        <v>2013</v>
      </c>
      <c r="AY20" s="10">
        <f t="shared" si="19"/>
        <v>2014</v>
      </c>
      <c r="AZ20" s="10">
        <f t="shared" si="19"/>
        <v>2015</v>
      </c>
      <c r="BA20" s="10">
        <f>AZ20+1</f>
        <v>2016</v>
      </c>
      <c r="BB20" s="10">
        <f>BA20+1</f>
        <v>2017</v>
      </c>
      <c r="BC20" s="10">
        <f>BB20+1</f>
        <v>2018</v>
      </c>
      <c r="BD20" s="10">
        <f>BC20+1</f>
        <v>2019</v>
      </c>
      <c r="BE20" s="10">
        <f>BD20+1</f>
        <v>2020</v>
      </c>
      <c r="BF20" s="614"/>
    </row>
    <row r="21" spans="25:58">
      <c r="Y21" s="291" t="s">
        <v>109</v>
      </c>
      <c r="Z21" s="8"/>
      <c r="AA21" s="95"/>
      <c r="AB21" s="15">
        <f>AB5/$AA5-1</f>
        <v>-1.2200079033303557E-2</v>
      </c>
      <c r="AC21" s="15">
        <f>AC5/$AA5-1</f>
        <v>-1.7406761136503635E-2</v>
      </c>
      <c r="AD21" s="15">
        <f t="shared" ref="AD21:AH21" si="20">AD5/$AA5-1</f>
        <v>-1.6352092731864665E-2</v>
      </c>
      <c r="AE21" s="15">
        <f t="shared" si="20"/>
        <v>-3.4586429998295087E-2</v>
      </c>
      <c r="AF21" s="15">
        <f t="shared" si="20"/>
        <v>-6.7311774182850836E-2</v>
      </c>
      <c r="AG21" s="15">
        <f t="shared" si="20"/>
        <v>-8.1692568876890248E-2</v>
      </c>
      <c r="AH21" s="15">
        <f t="shared" si="20"/>
        <v>-9.0205703491703648E-2</v>
      </c>
      <c r="AI21" s="15">
        <f>AI5/$AA5-1</f>
        <v>-0.10109727364014154</v>
      </c>
      <c r="AJ21" s="15">
        <f>AJ5/$AA5-1</f>
        <v>-0.10637681161858581</v>
      </c>
      <c r="AK21" s="15">
        <f>AK5/$AA5-1</f>
        <v>-0.10209617030236662</v>
      </c>
      <c r="AL21" s="15">
        <f t="shared" ref="AL21:AP21" si="21">AL5/$AA5-1</f>
        <v>-0.11887127042632495</v>
      </c>
      <c r="AM21" s="15">
        <f t="shared" si="21"/>
        <v>-0.11831480826525198</v>
      </c>
      <c r="AN21" s="15">
        <f t="shared" si="21"/>
        <v>-0.11925400930951713</v>
      </c>
      <c r="AO21" s="15">
        <f t="shared" si="21"/>
        <v>-0.12885964943688344</v>
      </c>
      <c r="AP21" s="15">
        <f t="shared" si="21"/>
        <v>-0.12364405808465584</v>
      </c>
      <c r="AQ21" s="15">
        <f>AQ5/$AA5-1</f>
        <v>-0.12053963617413599</v>
      </c>
      <c r="AR21" s="15">
        <f>AR5/$AA5-1</f>
        <v>-8.6682716568173501E-2</v>
      </c>
      <c r="AS21" s="15">
        <f>AS5/$AA5-1</f>
        <v>-0.14785418264504802</v>
      </c>
      <c r="AT21" s="15">
        <f t="shared" ref="AT21:AX21" si="22">AT5/$AA5-1</f>
        <v>-0.16875253711626204</v>
      </c>
      <c r="AU21" s="15">
        <f t="shared" si="22"/>
        <v>-0.14874157867701765</v>
      </c>
      <c r="AV21" s="15">
        <f t="shared" si="22"/>
        <v>-0.16483679230575554</v>
      </c>
      <c r="AW21" s="15">
        <f t="shared" si="22"/>
        <v>-0.17241242742928153</v>
      </c>
      <c r="AX21" s="15">
        <f t="shared" si="22"/>
        <v>-0.1783607876343517</v>
      </c>
      <c r="AY21" s="15">
        <f>AY5/$AA5-1</f>
        <v>-0.19126562209715958</v>
      </c>
      <c r="AZ21" s="15">
        <f>AZ5/$AA5-1</f>
        <v>-0.19081705096281487</v>
      </c>
      <c r="BA21" s="15">
        <f>BA5/$AA5-1</f>
        <v>-0.19658085725354602</v>
      </c>
      <c r="BB21" s="15">
        <f t="shared" ref="BB21:BC21" si="23">BB5/$AA5-1</f>
        <v>-0.18903209917660879</v>
      </c>
      <c r="BC21" s="15">
        <f t="shared" si="23"/>
        <v>-0.19343402910334739</v>
      </c>
      <c r="BD21" s="15">
        <f t="shared" ref="BD21:BE21" si="24">BD5/$AA5-1</f>
        <v>-0.18779604314353993</v>
      </c>
      <c r="BE21" s="15">
        <f t="shared" si="24"/>
        <v>-0.19689305708095017</v>
      </c>
      <c r="BF21" s="491"/>
    </row>
    <row r="22" spans="25:58">
      <c r="Y22" s="291" t="s">
        <v>110</v>
      </c>
      <c r="Z22" s="8"/>
      <c r="AA22" s="95"/>
      <c r="AB22" s="15">
        <f t="shared" ref="AB22:AB23" si="25">AB6/$AA6-1</f>
        <v>3.9852437076419944E-2</v>
      </c>
      <c r="AC22" s="15">
        <f t="shared" ref="AC22:AE22" si="26">AC6/$AA6-1</f>
        <v>5.9242866767455382E-2</v>
      </c>
      <c r="AD22" s="15">
        <f t="shared" si="26"/>
        <v>7.8942951326668176E-2</v>
      </c>
      <c r="AE22" s="15">
        <f t="shared" si="26"/>
        <v>0.11876274470509873</v>
      </c>
      <c r="AF22" s="15">
        <f t="shared" ref="AF22:AM22" si="27">AF6/$AA6-1</f>
        <v>0.21131610265357459</v>
      </c>
      <c r="AG22" s="15">
        <f t="shared" si="27"/>
        <v>0.24008799359765876</v>
      </c>
      <c r="AH22" s="15">
        <f t="shared" si="27"/>
        <v>0.27104438335445247</v>
      </c>
      <c r="AI22" s="15">
        <f t="shared" si="27"/>
        <v>0.24430623810820351</v>
      </c>
      <c r="AJ22" s="15">
        <f t="shared" si="27"/>
        <v>0.26413906951898336</v>
      </c>
      <c r="AK22" s="15">
        <f t="shared" si="27"/>
        <v>0.26471429857839635</v>
      </c>
      <c r="AL22" s="15">
        <f t="shared" si="27"/>
        <v>0.26490539664383883</v>
      </c>
      <c r="AM22" s="15">
        <f t="shared" si="27"/>
        <v>0.23506761554788502</v>
      </c>
      <c r="AN22" s="15">
        <f t="shared" ref="AN22:BA22" si="28">AN6/$AA6-1</f>
        <v>0.19457832652228646</v>
      </c>
      <c r="AO22" s="15">
        <f t="shared" si="28"/>
        <v>0.15820667224994089</v>
      </c>
      <c r="AP22" s="15">
        <f t="shared" si="28"/>
        <v>0.1568065168573447</v>
      </c>
      <c r="AQ22" s="15">
        <f t="shared" si="28"/>
        <v>0.11998838201045459</v>
      </c>
      <c r="AR22" s="15">
        <f t="shared" si="28"/>
        <v>0.11678624145334027</v>
      </c>
      <c r="AS22" s="15">
        <f t="shared" si="28"/>
        <v>7.0883059420691508E-2</v>
      </c>
      <c r="AT22" s="15">
        <f t="shared" si="28"/>
        <v>2.4164152436921382E-2</v>
      </c>
      <c r="AU22" s="15">
        <f t="shared" si="28"/>
        <v>-5.171116714259627E-3</v>
      </c>
      <c r="AV22" s="15">
        <f t="shared" si="28"/>
        <v>-1.9346081996963749E-3</v>
      </c>
      <c r="AW22" s="15">
        <f t="shared" si="28"/>
        <v>-8.1672117658122545E-3</v>
      </c>
      <c r="AX22" s="15">
        <f t="shared" si="28"/>
        <v>-1.4211285920849859E-3</v>
      </c>
      <c r="AY22" s="15">
        <f t="shared" si="28"/>
        <v>-1.847974935384622E-2</v>
      </c>
      <c r="AZ22" s="15">
        <f t="shared" si="28"/>
        <v>-1.0855330933059903E-2</v>
      </c>
      <c r="BA22" s="15">
        <f t="shared" si="28"/>
        <v>-4.3560728643782909E-2</v>
      </c>
      <c r="BB22" s="15">
        <f t="shared" ref="BB22:BC22" si="29">BB6/$AA6-1</f>
        <v>-1.0458737562392684E-2</v>
      </c>
      <c r="BC22" s="15">
        <f t="shared" si="29"/>
        <v>-4.7627104816307941E-2</v>
      </c>
      <c r="BD22" s="15">
        <f t="shared" ref="BD22:BE22" si="30">BD6/$AA6-1</f>
        <v>-0.12104926507557712</v>
      </c>
      <c r="BE22" s="15">
        <f t="shared" si="30"/>
        <v>-0.17150957688150548</v>
      </c>
      <c r="BF22" s="491"/>
    </row>
    <row r="23" spans="25:58">
      <c r="Y23" s="291" t="s">
        <v>111</v>
      </c>
      <c r="Z23" s="8"/>
      <c r="AA23" s="95"/>
      <c r="AB23" s="15">
        <f t="shared" si="25"/>
        <v>1.7113001464105215E-2</v>
      </c>
      <c r="AC23" s="15">
        <f t="shared" ref="AC23:AE23" si="31">AC7/$AA7-1</f>
        <v>4.9849281904304599E-2</v>
      </c>
      <c r="AD23" s="15">
        <f t="shared" si="31"/>
        <v>4.9766859755513426E-2</v>
      </c>
      <c r="AE23" s="15">
        <f t="shared" si="31"/>
        <v>8.1144768444616711E-2</v>
      </c>
      <c r="AF23" s="15">
        <f t="shared" ref="AF23:AM23" si="32">AF7/$AA7-1</f>
        <v>0.1268207790467355</v>
      </c>
      <c r="AG23" s="15">
        <f t="shared" si="32"/>
        <v>0.15295285840186579</v>
      </c>
      <c r="AH23" s="15">
        <f t="shared" si="32"/>
        <v>0.17716674916367325</v>
      </c>
      <c r="AI23" s="15">
        <f t="shared" si="32"/>
        <v>0.17702016135349119</v>
      </c>
      <c r="AJ23" s="15">
        <f t="shared" si="32"/>
        <v>0.17755219875543315</v>
      </c>
      <c r="AK23" s="15">
        <f t="shared" si="32"/>
        <v>0.16901995296355121</v>
      </c>
      <c r="AL23" s="15">
        <f t="shared" si="32"/>
        <v>0.15333163029774677</v>
      </c>
      <c r="AM23" s="15">
        <f t="shared" si="32"/>
        <v>9.429540584973739E-2</v>
      </c>
      <c r="AN23" s="15">
        <f t="shared" ref="AN23:BA23" si="33">AN7/$AA7-1</f>
        <v>0.10870691731863946</v>
      </c>
      <c r="AO23" s="15">
        <f t="shared" si="33"/>
        <v>0.11039917613304673</v>
      </c>
      <c r="AP23" s="15">
        <f t="shared" si="33"/>
        <v>0.12546054182772992</v>
      </c>
      <c r="AQ23" s="15">
        <f t="shared" si="33"/>
        <v>9.1179157410906209E-2</v>
      </c>
      <c r="AR23" s="15">
        <f t="shared" si="33"/>
        <v>4.6757135803751293E-2</v>
      </c>
      <c r="AS23" s="15">
        <f t="shared" si="33"/>
        <v>3.5795910130622444E-2</v>
      </c>
      <c r="AT23" s="15">
        <f t="shared" si="33"/>
        <v>-8.0851698019457352E-3</v>
      </c>
      <c r="AU23" s="15">
        <f t="shared" si="33"/>
        <v>-2.6968015621643859E-2</v>
      </c>
      <c r="AV23" s="15">
        <f t="shared" si="33"/>
        <v>-1.5858163906459222E-2</v>
      </c>
      <c r="AW23" s="15">
        <f t="shared" si="33"/>
        <v>-2.5386382224341864E-2</v>
      </c>
      <c r="AX23" s="15">
        <f t="shared" si="33"/>
        <v>-2.2584313956203528E-2</v>
      </c>
      <c r="AY23" s="15">
        <f t="shared" si="33"/>
        <v>-5.6714438385114252E-2</v>
      </c>
      <c r="AZ23" s="15">
        <f t="shared" si="33"/>
        <v>-4.5755726672833008E-2</v>
      </c>
      <c r="BA23" s="15">
        <f t="shared" si="33"/>
        <v>-7.8592372130016686E-2</v>
      </c>
      <c r="BB23" s="15">
        <f t="shared" ref="BB23:BC23" si="34">BB7/$AA7-1</f>
        <v>-7.0286399991071336E-2</v>
      </c>
      <c r="BC23" s="15">
        <f t="shared" si="34"/>
        <v>-6.9870867183407959E-2</v>
      </c>
      <c r="BD23" s="15">
        <f t="shared" ref="BD23:BE23" si="35">BD7/$AA7-1</f>
        <v>-6.3671331502187289E-2</v>
      </c>
      <c r="BE23" s="15">
        <f t="shared" si="35"/>
        <v>-7.8849766659556342E-2</v>
      </c>
      <c r="BF23" s="491"/>
    </row>
    <row r="24" spans="25:58" ht="15" thickBot="1">
      <c r="Y24" s="598" t="s">
        <v>250</v>
      </c>
      <c r="Z24" s="19"/>
      <c r="AA24" s="102"/>
      <c r="AB24" s="16">
        <f t="shared" ref="AB24:AC25" si="36">AB8/$AA8-1</f>
        <v>-4.8183382339202385E-2</v>
      </c>
      <c r="AC24" s="16">
        <f t="shared" si="36"/>
        <v>-5.1641794295631427E-2</v>
      </c>
      <c r="AD24" s="16">
        <f t="shared" ref="AD24:AH24" si="37">AD8/$AA8-1</f>
        <v>-7.8655392758820164E-2</v>
      </c>
      <c r="AE24" s="16">
        <f t="shared" si="37"/>
        <v>3.0065793096942128E-2</v>
      </c>
      <c r="AF24" s="16">
        <f t="shared" si="37"/>
        <v>2.0521917473873774E-2</v>
      </c>
      <c r="AG24" s="16">
        <f t="shared" si="37"/>
        <v>0.12175482342340893</v>
      </c>
      <c r="AH24" s="16">
        <f t="shared" si="37"/>
        <v>0.18267233594536436</v>
      </c>
      <c r="AI24" s="16">
        <f t="shared" ref="AI24:AK25" si="38">AI8/$AA8-1</f>
        <v>5.2221111278087484E-2</v>
      </c>
      <c r="AJ24" s="16">
        <f t="shared" si="38"/>
        <v>-0.57433812773502435</v>
      </c>
      <c r="AK24" s="16">
        <f t="shared" si="38"/>
        <v>-0.32196650718813258</v>
      </c>
      <c r="AL24" s="16">
        <f t="shared" ref="AL24:AP24" si="39">AL8/$AA8-1</f>
        <v>-0.66115704477051973</v>
      </c>
      <c r="AM24" s="16">
        <f t="shared" si="39"/>
        <v>-0.67487475440697886</v>
      </c>
      <c r="AN24" s="16">
        <f t="shared" si="39"/>
        <v>-0.67029430443897753</v>
      </c>
      <c r="AO24" s="16">
        <f t="shared" si="39"/>
        <v>-0.65457469297530468</v>
      </c>
      <c r="AP24" s="16">
        <f t="shared" si="39"/>
        <v>-0.70475831980542125</v>
      </c>
      <c r="AQ24" s="16">
        <f t="shared" ref="AQ24:AS25" si="40">AQ8/$AA8-1</f>
        <v>-0.68288683894182223</v>
      </c>
      <c r="AR24" s="16">
        <f t="shared" si="40"/>
        <v>-0.76365777415270342</v>
      </c>
      <c r="AS24" s="16">
        <f t="shared" si="40"/>
        <v>-0.7435746674987751</v>
      </c>
      <c r="AT24" s="16">
        <f t="shared" ref="AT24:AX24" si="41">AT8/$AA8-1</f>
        <v>-0.73577024743870068</v>
      </c>
      <c r="AU24" s="16">
        <f t="shared" si="41"/>
        <v>-0.78931667756306778</v>
      </c>
      <c r="AV24" s="16">
        <f t="shared" si="41"/>
        <v>-0.82068279873726913</v>
      </c>
      <c r="AW24" s="16">
        <f t="shared" si="41"/>
        <v>-0.83852385127326179</v>
      </c>
      <c r="AX24" s="16">
        <f t="shared" si="41"/>
        <v>-0.8367657554772111</v>
      </c>
      <c r="AY24" s="16">
        <f t="shared" ref="AY24:BC25" si="42">AY8/$AA8-1</f>
        <v>-0.83798403811044997</v>
      </c>
      <c r="AZ24" s="16">
        <f t="shared" si="42"/>
        <v>-0.87898184588594674</v>
      </c>
      <c r="BA24" s="16">
        <f t="shared" si="42"/>
        <v>-0.88854401936472993</v>
      </c>
      <c r="BB24" s="16">
        <f t="shared" si="42"/>
        <v>-0.89711492852083485</v>
      </c>
      <c r="BC24" s="16">
        <f t="shared" si="42"/>
        <v>-0.9116349601588376</v>
      </c>
      <c r="BD24" s="16">
        <f t="shared" ref="BD24:BE24" si="43">BD8/$AA8-1</f>
        <v>-0.90670974018765238</v>
      </c>
      <c r="BE24" s="16">
        <f t="shared" si="43"/>
        <v>-0.89251680534152</v>
      </c>
      <c r="BF24" s="491"/>
    </row>
    <row r="25" spans="25:58" ht="15" thickTop="1">
      <c r="Y25" s="293" t="s">
        <v>40</v>
      </c>
      <c r="Z25" s="554"/>
      <c r="AA25" s="103"/>
      <c r="AB25" s="17">
        <f t="shared" si="36"/>
        <v>-9.2241473558423159E-3</v>
      </c>
      <c r="AC25" s="17">
        <f t="shared" si="36"/>
        <v>-3.8650391080019553E-3</v>
      </c>
      <c r="AD25" s="17">
        <f t="shared" ref="AD25:AH25" si="44">AD9/$AA9-1</f>
        <v>-8.0750941073503002E-3</v>
      </c>
      <c r="AE25" s="17">
        <f t="shared" si="44"/>
        <v>3.137782705410963E-2</v>
      </c>
      <c r="AF25" s="17">
        <f t="shared" si="44"/>
        <v>4.108762761468232E-2</v>
      </c>
      <c r="AG25" s="17">
        <f t="shared" si="44"/>
        <v>7.6704249445180617E-2</v>
      </c>
      <c r="AH25" s="17">
        <f t="shared" si="44"/>
        <v>0.10201499196685671</v>
      </c>
      <c r="AI25" s="17">
        <f t="shared" si="38"/>
        <v>5.2280964714424893E-2</v>
      </c>
      <c r="AJ25" s="17">
        <f t="shared" si="38"/>
        <v>-0.14079223919097872</v>
      </c>
      <c r="AK25" s="17">
        <f t="shared" si="38"/>
        <v>-6.1735016056626235E-2</v>
      </c>
      <c r="AL25" s="17">
        <f t="shared" ref="AL25:AP25" si="45">AL9/$AA9-1</f>
        <v>-0.17546554682086934</v>
      </c>
      <c r="AM25" s="17">
        <f t="shared" si="45"/>
        <v>-0.19348865096790668</v>
      </c>
      <c r="AN25" s="17">
        <f t="shared" si="45"/>
        <v>-0.19830070394475374</v>
      </c>
      <c r="AO25" s="17">
        <f t="shared" si="45"/>
        <v>-0.20367827956022955</v>
      </c>
      <c r="AP25" s="17">
        <f t="shared" si="45"/>
        <v>-0.21564847485144178</v>
      </c>
      <c r="AQ25" s="17">
        <f t="shared" si="40"/>
        <v>-0.21963032059643928</v>
      </c>
      <c r="AR25" s="17">
        <f t="shared" si="40"/>
        <v>-0.239480106427582</v>
      </c>
      <c r="AS25" s="17">
        <f t="shared" si="40"/>
        <v>-0.26545234914437532</v>
      </c>
      <c r="AT25" s="17">
        <f t="shared" ref="AT25:AX25" si="46">AT9/$AA9-1</f>
        <v>-0.28561002974012362</v>
      </c>
      <c r="AU25" s="17">
        <f t="shared" si="46"/>
        <v>-0.30348252464780623</v>
      </c>
      <c r="AV25" s="17">
        <f t="shared" si="46"/>
        <v>-0.31681793197477748</v>
      </c>
      <c r="AW25" s="17">
        <f t="shared" si="46"/>
        <v>-0.3275979058479157</v>
      </c>
      <c r="AX25" s="17">
        <f t="shared" si="46"/>
        <v>-0.32746675694502492</v>
      </c>
      <c r="AY25" s="17">
        <f t="shared" si="42"/>
        <v>-0.34046605324203949</v>
      </c>
      <c r="AZ25" s="17">
        <f t="shared" si="42"/>
        <v>-0.35007879440803313</v>
      </c>
      <c r="BA25" s="17">
        <f t="shared" si="42"/>
        <v>-0.36600593706378526</v>
      </c>
      <c r="BB25" s="17">
        <f t="shared" si="42"/>
        <v>-0.35839356996337335</v>
      </c>
      <c r="BC25" s="17">
        <f t="shared" si="42"/>
        <v>-0.37166794709507467</v>
      </c>
      <c r="BD25" s="17">
        <f t="shared" ref="BD25:BE25" si="47">BD9/$AA9-1</f>
        <v>-0.38158082226569578</v>
      </c>
      <c r="BE25" s="17">
        <f t="shared" si="47"/>
        <v>-0.39232285919363774</v>
      </c>
      <c r="BF25" s="491"/>
    </row>
    <row r="27" spans="25:58">
      <c r="Y27" s="83" t="s">
        <v>107</v>
      </c>
    </row>
    <row r="28" spans="25:58">
      <c r="Y28" s="10"/>
      <c r="Z28" s="82"/>
      <c r="AA28" s="10">
        <v>1990</v>
      </c>
      <c r="AB28" s="10">
        <f t="shared" ref="AB28:AZ28" si="48">AA28+1</f>
        <v>1991</v>
      </c>
      <c r="AC28" s="10">
        <f t="shared" si="48"/>
        <v>1992</v>
      </c>
      <c r="AD28" s="10">
        <f t="shared" si="48"/>
        <v>1993</v>
      </c>
      <c r="AE28" s="10">
        <f t="shared" si="48"/>
        <v>1994</v>
      </c>
      <c r="AF28" s="10">
        <f t="shared" si="48"/>
        <v>1995</v>
      </c>
      <c r="AG28" s="10">
        <f t="shared" si="48"/>
        <v>1996</v>
      </c>
      <c r="AH28" s="10">
        <f t="shared" si="48"/>
        <v>1997</v>
      </c>
      <c r="AI28" s="10">
        <f t="shared" si="48"/>
        <v>1998</v>
      </c>
      <c r="AJ28" s="10">
        <f t="shared" si="48"/>
        <v>1999</v>
      </c>
      <c r="AK28" s="10">
        <f t="shared" si="48"/>
        <v>2000</v>
      </c>
      <c r="AL28" s="10">
        <f t="shared" si="48"/>
        <v>2001</v>
      </c>
      <c r="AM28" s="10">
        <f t="shared" si="48"/>
        <v>2002</v>
      </c>
      <c r="AN28" s="10">
        <f t="shared" si="48"/>
        <v>2003</v>
      </c>
      <c r="AO28" s="10">
        <f t="shared" si="48"/>
        <v>2004</v>
      </c>
      <c r="AP28" s="10">
        <f t="shared" si="48"/>
        <v>2005</v>
      </c>
      <c r="AQ28" s="10">
        <f t="shared" si="48"/>
        <v>2006</v>
      </c>
      <c r="AR28" s="10">
        <f t="shared" si="48"/>
        <v>2007</v>
      </c>
      <c r="AS28" s="10">
        <f t="shared" si="48"/>
        <v>2008</v>
      </c>
      <c r="AT28" s="10">
        <f t="shared" si="48"/>
        <v>2009</v>
      </c>
      <c r="AU28" s="10">
        <f t="shared" si="48"/>
        <v>2010</v>
      </c>
      <c r="AV28" s="10">
        <f t="shared" si="48"/>
        <v>2011</v>
      </c>
      <c r="AW28" s="10">
        <f t="shared" si="48"/>
        <v>2012</v>
      </c>
      <c r="AX28" s="10">
        <f t="shared" si="48"/>
        <v>2013</v>
      </c>
      <c r="AY28" s="10">
        <f t="shared" si="48"/>
        <v>2014</v>
      </c>
      <c r="AZ28" s="10">
        <f t="shared" si="48"/>
        <v>2015</v>
      </c>
      <c r="BA28" s="10">
        <f>AZ28+1</f>
        <v>2016</v>
      </c>
      <c r="BB28" s="10">
        <f>BA28+1</f>
        <v>2017</v>
      </c>
      <c r="BC28" s="10">
        <f>BB28+1</f>
        <v>2018</v>
      </c>
      <c r="BD28" s="10">
        <f>BC28+1</f>
        <v>2019</v>
      </c>
      <c r="BE28" s="10">
        <f>BD28+1</f>
        <v>2020</v>
      </c>
      <c r="BF28" s="614"/>
    </row>
    <row r="29" spans="25:58">
      <c r="Y29" s="291" t="s">
        <v>109</v>
      </c>
      <c r="Z29" s="8"/>
      <c r="AA29" s="95"/>
      <c r="AB29" s="95"/>
      <c r="AC29" s="95"/>
      <c r="AD29" s="95"/>
      <c r="AE29" s="95"/>
      <c r="AF29" s="95"/>
      <c r="AG29" s="95"/>
      <c r="AH29" s="95"/>
      <c r="AI29" s="95"/>
      <c r="AJ29" s="95"/>
      <c r="AK29" s="95"/>
      <c r="AL29" s="95"/>
      <c r="AM29" s="95"/>
      <c r="AN29" s="95"/>
      <c r="AO29" s="95"/>
      <c r="AP29" s="95"/>
      <c r="AQ29" s="15">
        <f t="shared" ref="AQ29:AS29" si="49">AQ5/$AP5-1</f>
        <v>3.5424212492185525E-3</v>
      </c>
      <c r="AR29" s="15">
        <f t="shared" si="49"/>
        <v>4.2176174940630196E-2</v>
      </c>
      <c r="AS29" s="15">
        <f t="shared" si="49"/>
        <v>-2.7625903360087967E-2</v>
      </c>
      <c r="AT29" s="15">
        <f t="shared" ref="AT29:BA29" si="50">AT5/$AP5-1</f>
        <v>-5.1472782774791281E-2</v>
      </c>
      <c r="AU29" s="15">
        <f t="shared" si="50"/>
        <v>-2.863850108382815E-2</v>
      </c>
      <c r="AV29" s="15">
        <f t="shared" si="50"/>
        <v>-4.7004570005048096E-2</v>
      </c>
      <c r="AW29" s="15">
        <f t="shared" si="50"/>
        <v>-5.5649042828463724E-2</v>
      </c>
      <c r="AX29" s="15">
        <f t="shared" si="50"/>
        <v>-6.2436650375312319E-2</v>
      </c>
      <c r="AY29" s="15">
        <f t="shared" si="50"/>
        <v>-7.7162213180995254E-2</v>
      </c>
      <c r="AZ29" s="15">
        <f t="shared" si="50"/>
        <v>-7.6650353658066384E-2</v>
      </c>
      <c r="BA29" s="15">
        <f t="shared" si="50"/>
        <v>-8.3227368789764999E-2</v>
      </c>
      <c r="BB29" s="15">
        <f t="shared" ref="BB29:BC29" si="51">BB5/$AP5-1</f>
        <v>-7.4613565064718279E-2</v>
      </c>
      <c r="BC29" s="15">
        <f t="shared" si="51"/>
        <v>-7.9636558252985767E-2</v>
      </c>
      <c r="BD29" s="15">
        <f t="shared" ref="BD29:BE29" si="52">BD5/$AP5-1</f>
        <v>-7.3203115298876131E-2</v>
      </c>
      <c r="BE29" s="15">
        <f t="shared" si="52"/>
        <v>-8.3583616533942751E-2</v>
      </c>
      <c r="BF29" s="491"/>
    </row>
    <row r="30" spans="25:58">
      <c r="Y30" s="291" t="s">
        <v>110</v>
      </c>
      <c r="Z30" s="8"/>
      <c r="AA30" s="95"/>
      <c r="AB30" s="95"/>
      <c r="AC30" s="95"/>
      <c r="AD30" s="95"/>
      <c r="AE30" s="95"/>
      <c r="AF30" s="95"/>
      <c r="AG30" s="95"/>
      <c r="AH30" s="95"/>
      <c r="AI30" s="95"/>
      <c r="AJ30" s="95"/>
      <c r="AK30" s="95"/>
      <c r="AL30" s="95"/>
      <c r="AM30" s="95"/>
      <c r="AN30" s="95"/>
      <c r="AO30" s="95"/>
      <c r="AP30" s="95"/>
      <c r="AQ30" s="15">
        <f t="shared" ref="AQ30:AR31" si="53">AQ6/$AP6-1</f>
        <v>-3.182739231700793E-2</v>
      </c>
      <c r="AR30" s="15">
        <f t="shared" si="53"/>
        <v>-3.4595478864284157E-2</v>
      </c>
      <c r="AS30" s="15">
        <f t="shared" ref="AS30:BA30" si="54">AS6/$AP6-1</f>
        <v>-7.427642927710898E-2</v>
      </c>
      <c r="AT30" s="15">
        <f t="shared" si="54"/>
        <v>-0.11466253214130251</v>
      </c>
      <c r="AU30" s="15">
        <f t="shared" si="54"/>
        <v>-0.14002137022156758</v>
      </c>
      <c r="AV30" s="15">
        <f t="shared" si="54"/>
        <v>-0.13722357433487453</v>
      </c>
      <c r="AW30" s="15">
        <f t="shared" si="54"/>
        <v>-0.14261134097976491</v>
      </c>
      <c r="AX30" s="15">
        <f t="shared" si="54"/>
        <v>-0.136779697506616</v>
      </c>
      <c r="AY30" s="15">
        <f t="shared" si="54"/>
        <v>-0.15152600167518504</v>
      </c>
      <c r="AZ30" s="15">
        <f t="shared" si="54"/>
        <v>-0.1449350823557648</v>
      </c>
      <c r="BA30" s="15">
        <f t="shared" si="54"/>
        <v>-0.17320722400964528</v>
      </c>
      <c r="BB30" s="15">
        <f t="shared" ref="BB30:BC30" si="55">BB6/$AP6-1</f>
        <v>-0.14459224769423074</v>
      </c>
      <c r="BC30" s="15">
        <f t="shared" si="55"/>
        <v>-0.17672239799359901</v>
      </c>
      <c r="BD30" s="15">
        <f t="shared" ref="BD30:BE30" si="56">BD6/$AP6-1</f>
        <v>-0.24019209598486946</v>
      </c>
      <c r="BE30" s="15">
        <f t="shared" si="56"/>
        <v>-0.28381245174065495</v>
      </c>
      <c r="BF30" s="491"/>
    </row>
    <row r="31" spans="25:58">
      <c r="Y31" s="291" t="s">
        <v>111</v>
      </c>
      <c r="Z31" s="8"/>
      <c r="AA31" s="95"/>
      <c r="AB31" s="95"/>
      <c r="AC31" s="95"/>
      <c r="AD31" s="95"/>
      <c r="AE31" s="95"/>
      <c r="AF31" s="95"/>
      <c r="AG31" s="95"/>
      <c r="AH31" s="95"/>
      <c r="AI31" s="95"/>
      <c r="AJ31" s="95"/>
      <c r="AK31" s="95"/>
      <c r="AL31" s="95"/>
      <c r="AM31" s="95"/>
      <c r="AN31" s="95"/>
      <c r="AO31" s="95"/>
      <c r="AP31" s="95"/>
      <c r="AQ31" s="15">
        <f t="shared" si="53"/>
        <v>-3.0459872330265259E-2</v>
      </c>
      <c r="AR31" s="15">
        <f t="shared" si="53"/>
        <v>-6.9929955870479232E-2</v>
      </c>
      <c r="AS31" s="15">
        <f t="shared" ref="AS31:BA31" si="57">AS7/$AP7-1</f>
        <v>-7.9669280587566171E-2</v>
      </c>
      <c r="AT31" s="15">
        <f t="shared" si="57"/>
        <v>-0.11865872384366283</v>
      </c>
      <c r="AU31" s="15">
        <f t="shared" si="57"/>
        <v>-0.13543660731262275</v>
      </c>
      <c r="AV31" s="15">
        <f t="shared" si="57"/>
        <v>-0.12556522461879471</v>
      </c>
      <c r="AW31" s="15">
        <f t="shared" si="57"/>
        <v>-0.13403128625646776</v>
      </c>
      <c r="AX31" s="15">
        <f t="shared" si="57"/>
        <v>-0.13154157812010991</v>
      </c>
      <c r="AY31" s="15">
        <f t="shared" si="57"/>
        <v>-0.16186705214648844</v>
      </c>
      <c r="AZ31" s="15">
        <f t="shared" si="57"/>
        <v>-0.15212996114684796</v>
      </c>
      <c r="BA31" s="15">
        <f t="shared" si="57"/>
        <v>-0.18130614657211175</v>
      </c>
      <c r="BB31" s="15">
        <f t="shared" ref="BB31:BC31" si="58">BB7/$AP7-1</f>
        <v>-0.17392608140744892</v>
      </c>
      <c r="BC31" s="15">
        <f t="shared" si="58"/>
        <v>-0.17355687005598863</v>
      </c>
      <c r="BD31" s="15">
        <f t="shared" ref="BD31:BE31" si="59">BD7/$AP7-1</f>
        <v>-0.16804842666698039</v>
      </c>
      <c r="BE31" s="15">
        <f t="shared" si="59"/>
        <v>-0.18153484808582421</v>
      </c>
      <c r="BF31" s="491"/>
    </row>
    <row r="32" spans="25:58" ht="15" thickBot="1">
      <c r="Y32" s="598" t="s">
        <v>250</v>
      </c>
      <c r="Z32" s="8"/>
      <c r="AA32" s="102"/>
      <c r="AB32" s="102"/>
      <c r="AC32" s="102"/>
      <c r="AD32" s="102"/>
      <c r="AE32" s="102"/>
      <c r="AF32" s="102"/>
      <c r="AG32" s="102"/>
      <c r="AH32" s="102"/>
      <c r="AI32" s="102"/>
      <c r="AJ32" s="102"/>
      <c r="AK32" s="102"/>
      <c r="AL32" s="102"/>
      <c r="AM32" s="102"/>
      <c r="AN32" s="102"/>
      <c r="AO32" s="102"/>
      <c r="AP32" s="102"/>
      <c r="AQ32" s="16">
        <f t="shared" ref="AQ32:AS32" si="60">AQ8/$AP8-1</f>
        <v>7.4079922757466443E-2</v>
      </c>
      <c r="AR32" s="16">
        <f t="shared" si="60"/>
        <v>-0.1994957294256845</v>
      </c>
      <c r="AS32" s="16">
        <f t="shared" si="60"/>
        <v>-0.13147312963322766</v>
      </c>
      <c r="AT32" s="16">
        <f t="shared" ref="AT32:BA32" si="61">AT8/$AP8-1</f>
        <v>-0.10503912460070353</v>
      </c>
      <c r="AU32" s="16">
        <f t="shared" si="61"/>
        <v>-0.28640386310604382</v>
      </c>
      <c r="AV32" s="16">
        <f t="shared" si="61"/>
        <v>-0.39264266093949884</v>
      </c>
      <c r="AW32" s="16">
        <f t="shared" si="61"/>
        <v>-0.45307129867193019</v>
      </c>
      <c r="AX32" s="16">
        <f t="shared" si="61"/>
        <v>-0.44711653037874088</v>
      </c>
      <c r="AY32" s="16">
        <f t="shared" si="61"/>
        <v>-0.45124292145074663</v>
      </c>
      <c r="AZ32" s="16">
        <f t="shared" si="61"/>
        <v>-0.59010477777292014</v>
      </c>
      <c r="BA32" s="16">
        <f t="shared" si="61"/>
        <v>-0.622492391447525</v>
      </c>
      <c r="BB32" s="16">
        <f t="shared" ref="BB32:BC32" si="62">BB8/$AP8-1</f>
        <v>-0.65152253770077873</v>
      </c>
      <c r="BC32" s="16">
        <f t="shared" si="62"/>
        <v>-0.7007026928483624</v>
      </c>
      <c r="BD32" s="16">
        <f t="shared" ref="BD32:BE32" si="63">BD8/$AP8-1</f>
        <v>-0.68402069873445792</v>
      </c>
      <c r="BE32" s="16">
        <f t="shared" si="63"/>
        <v>-0.63594843862274697</v>
      </c>
      <c r="BF32" s="491"/>
    </row>
    <row r="33" spans="25:58" ht="15" thickTop="1">
      <c r="Y33" s="293" t="s">
        <v>40</v>
      </c>
      <c r="Z33" s="20"/>
      <c r="AA33" s="103"/>
      <c r="AB33" s="103"/>
      <c r="AC33" s="103"/>
      <c r="AD33" s="103"/>
      <c r="AE33" s="103"/>
      <c r="AF33" s="103"/>
      <c r="AG33" s="103"/>
      <c r="AH33" s="103"/>
      <c r="AI33" s="103"/>
      <c r="AJ33" s="103"/>
      <c r="AK33" s="103"/>
      <c r="AL33" s="103"/>
      <c r="AM33" s="103"/>
      <c r="AN33" s="103"/>
      <c r="AO33" s="103"/>
      <c r="AP33" s="103"/>
      <c r="AQ33" s="17">
        <f t="shared" ref="AQ33:AS33" si="64">AQ9/$AP9-1</f>
        <v>-5.0766086599287608E-3</v>
      </c>
      <c r="AR33" s="17">
        <f t="shared" si="64"/>
        <v>-3.0383865922395503E-2</v>
      </c>
      <c r="AS33" s="17">
        <f t="shared" si="64"/>
        <v>-6.3496879519040261E-2</v>
      </c>
      <c r="AT33" s="17">
        <f t="shared" ref="AT33:BA33" si="65">AT9/$AP9-1</f>
        <v>-8.9196683687752021E-2</v>
      </c>
      <c r="AU33" s="17">
        <f t="shared" si="65"/>
        <v>-0.11198301651766207</v>
      </c>
      <c r="AV33" s="17">
        <f t="shared" si="65"/>
        <v>-0.12898484146400291</v>
      </c>
      <c r="AW33" s="17">
        <f t="shared" si="65"/>
        <v>-0.14272864577559197</v>
      </c>
      <c r="AX33" s="17">
        <f t="shared" si="65"/>
        <v>-0.14256143898286477</v>
      </c>
      <c r="AY33" s="17">
        <f t="shared" si="65"/>
        <v>-0.15913474301838948</v>
      </c>
      <c r="AZ33" s="17">
        <f t="shared" si="65"/>
        <v>-0.17139039734910932</v>
      </c>
      <c r="BA33" s="17">
        <f t="shared" si="65"/>
        <v>-0.19169652559018791</v>
      </c>
      <c r="BB33" s="17">
        <f t="shared" ref="BB33:BC33" si="66">BB9/$AP9-1</f>
        <v>-0.18199122527988365</v>
      </c>
      <c r="BC33" s="17">
        <f t="shared" si="66"/>
        <v>-0.19891524047726228</v>
      </c>
      <c r="BD33" s="17">
        <f t="shared" ref="BD33:BE33" si="67">BD9/$AP9-1</f>
        <v>-0.21155354722211572</v>
      </c>
      <c r="BE33" s="17">
        <f t="shared" si="67"/>
        <v>-0.22524898425961926</v>
      </c>
      <c r="BF33" s="491"/>
    </row>
    <row r="35" spans="25:58">
      <c r="Y35" s="83" t="s">
        <v>108</v>
      </c>
    </row>
    <row r="36" spans="25:58">
      <c r="Y36" s="10"/>
      <c r="Z36" s="82"/>
      <c r="AA36" s="10">
        <v>1990</v>
      </c>
      <c r="AB36" s="10">
        <f t="shared" ref="AB36:AZ36" si="68">AA36+1</f>
        <v>1991</v>
      </c>
      <c r="AC36" s="10">
        <f t="shared" si="68"/>
        <v>1992</v>
      </c>
      <c r="AD36" s="10">
        <f t="shared" si="68"/>
        <v>1993</v>
      </c>
      <c r="AE36" s="10">
        <f t="shared" si="68"/>
        <v>1994</v>
      </c>
      <c r="AF36" s="10">
        <f t="shared" si="68"/>
        <v>1995</v>
      </c>
      <c r="AG36" s="10">
        <f t="shared" si="68"/>
        <v>1996</v>
      </c>
      <c r="AH36" s="10">
        <f t="shared" si="68"/>
        <v>1997</v>
      </c>
      <c r="AI36" s="10">
        <f t="shared" si="68"/>
        <v>1998</v>
      </c>
      <c r="AJ36" s="10">
        <f t="shared" si="68"/>
        <v>1999</v>
      </c>
      <c r="AK36" s="10">
        <f t="shared" si="68"/>
        <v>2000</v>
      </c>
      <c r="AL36" s="10">
        <f t="shared" si="68"/>
        <v>2001</v>
      </c>
      <c r="AM36" s="10">
        <f t="shared" si="68"/>
        <v>2002</v>
      </c>
      <c r="AN36" s="10">
        <f t="shared" si="68"/>
        <v>2003</v>
      </c>
      <c r="AO36" s="10">
        <f t="shared" si="68"/>
        <v>2004</v>
      </c>
      <c r="AP36" s="10">
        <f t="shared" si="68"/>
        <v>2005</v>
      </c>
      <c r="AQ36" s="10">
        <f t="shared" si="68"/>
        <v>2006</v>
      </c>
      <c r="AR36" s="10">
        <f t="shared" si="68"/>
        <v>2007</v>
      </c>
      <c r="AS36" s="10">
        <f t="shared" si="68"/>
        <v>2008</v>
      </c>
      <c r="AT36" s="10">
        <f t="shared" si="68"/>
        <v>2009</v>
      </c>
      <c r="AU36" s="10">
        <f t="shared" si="68"/>
        <v>2010</v>
      </c>
      <c r="AV36" s="10">
        <f t="shared" si="68"/>
        <v>2011</v>
      </c>
      <c r="AW36" s="10">
        <f t="shared" si="68"/>
        <v>2012</v>
      </c>
      <c r="AX36" s="10">
        <f t="shared" si="68"/>
        <v>2013</v>
      </c>
      <c r="AY36" s="10">
        <f t="shared" si="68"/>
        <v>2014</v>
      </c>
      <c r="AZ36" s="10">
        <f t="shared" si="68"/>
        <v>2015</v>
      </c>
      <c r="BA36" s="10">
        <f>AZ36+1</f>
        <v>2016</v>
      </c>
      <c r="BB36" s="10">
        <f>BA36+1</f>
        <v>2017</v>
      </c>
      <c r="BC36" s="10">
        <f>BB36+1</f>
        <v>2018</v>
      </c>
      <c r="BD36" s="10">
        <f>BC36+1</f>
        <v>2019</v>
      </c>
      <c r="BE36" s="10">
        <f>BD36+1</f>
        <v>2020</v>
      </c>
      <c r="BF36" s="614"/>
    </row>
    <row r="37" spans="25:58">
      <c r="Y37" s="291" t="s">
        <v>109</v>
      </c>
      <c r="Z37" s="8"/>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15">
        <f t="shared" ref="AY37:BA41" si="69">AY5/$AX5-1</f>
        <v>-1.5706205678344576E-2</v>
      </c>
      <c r="AZ37" s="15">
        <f t="shared" si="69"/>
        <v>-1.5160259078433325E-2</v>
      </c>
      <c r="BA37" s="15">
        <f t="shared" si="69"/>
        <v>-2.2175267860860104E-2</v>
      </c>
      <c r="BB37" s="15">
        <f t="shared" ref="BB37:BC37" si="70">BB5/$AX5-1</f>
        <v>-1.2987831376173653E-2</v>
      </c>
      <c r="BC37" s="15">
        <f t="shared" si="70"/>
        <v>-1.8345328755180912E-2</v>
      </c>
      <c r="BD37" s="15">
        <f t="shared" ref="BD37:BE37" si="71">BD5/$AX5-1</f>
        <v>-1.1483453281182276E-2</v>
      </c>
      <c r="BE37" s="15">
        <f t="shared" si="71"/>
        <v>-2.2555239778832781E-2</v>
      </c>
      <c r="BF37" s="491"/>
    </row>
    <row r="38" spans="25:58">
      <c r="Y38" s="291" t="s">
        <v>110</v>
      </c>
      <c r="Z38" s="8"/>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15">
        <f t="shared" si="69"/>
        <v>-1.7082897756198201E-2</v>
      </c>
      <c r="AZ38" s="15">
        <f t="shared" si="69"/>
        <v>-9.4476286361572237E-3</v>
      </c>
      <c r="BA38" s="15">
        <f t="shared" si="69"/>
        <v>-4.2199571068717412E-2</v>
      </c>
      <c r="BB38" s="15">
        <f t="shared" ref="BB38:BC38" si="72">BB6/$AX6-1</f>
        <v>-9.0504708532090916E-3</v>
      </c>
      <c r="BC38" s="15">
        <f t="shared" si="72"/>
        <v>-4.6271734308854562E-2</v>
      </c>
      <c r="BD38" s="15">
        <f t="shared" ref="BD38:BE38" si="73">BD6/$AX6-1</f>
        <v>-0.11979838539426158</v>
      </c>
      <c r="BE38" s="15">
        <f t="shared" si="73"/>
        <v>-0.17033050984706866</v>
      </c>
      <c r="BF38" s="491"/>
    </row>
    <row r="39" spans="25:58">
      <c r="Y39" s="291" t="s">
        <v>111</v>
      </c>
      <c r="Z39" s="8"/>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15">
        <f t="shared" si="69"/>
        <v>-3.4918740221017375E-2</v>
      </c>
      <c r="AZ39" s="15">
        <f t="shared" si="69"/>
        <v>-2.3706814866475523E-2</v>
      </c>
      <c r="BA39" s="15">
        <f t="shared" si="69"/>
        <v>-5.730218879595872E-2</v>
      </c>
      <c r="BB39" s="15">
        <f t="shared" ref="BB39:BC39" si="74">BB7/$AX7-1</f>
        <v>-4.8804297614608139E-2</v>
      </c>
      <c r="BC39" s="15">
        <f t="shared" si="74"/>
        <v>-4.8379163443347473E-2</v>
      </c>
      <c r="BD39" s="15">
        <f t="shared" ref="BD39:BE39" si="75">BD7/$AX7-1</f>
        <v>-4.2036380357561409E-2</v>
      </c>
      <c r="BE39" s="15">
        <f t="shared" si="75"/>
        <v>-5.7565530722239355E-2</v>
      </c>
      <c r="BF39" s="491"/>
    </row>
    <row r="40" spans="25:58" ht="15" thickBot="1">
      <c r="Y40" s="598" t="s">
        <v>250</v>
      </c>
      <c r="Z40" s="8"/>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6">
        <f t="shared" si="69"/>
        <v>-7.4634010577897536E-3</v>
      </c>
      <c r="AZ40" s="16">
        <f t="shared" si="69"/>
        <v>-0.25862275732738094</v>
      </c>
      <c r="BA40" s="16">
        <f t="shared" si="69"/>
        <v>-0.31720221476131594</v>
      </c>
      <c r="BB40" s="16">
        <f t="shared" ref="BB40:BC40" si="76">BB8/$AX8-1</f>
        <v>-0.36970902288336038</v>
      </c>
      <c r="BC40" s="16">
        <f t="shared" si="76"/>
        <v>-0.45866114001081504</v>
      </c>
      <c r="BD40" s="16">
        <f t="shared" ref="BD40:BE40" si="77">BD8/$AX8-1</f>
        <v>-0.42848842725936997</v>
      </c>
      <c r="BE40" s="16">
        <f t="shared" si="77"/>
        <v>-0.34154015921901482</v>
      </c>
      <c r="BF40" s="491"/>
    </row>
    <row r="41" spans="25:58" ht="15" thickTop="1">
      <c r="Y41" s="293" t="s">
        <v>40</v>
      </c>
      <c r="Z41" s="20"/>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7">
        <f t="shared" si="69"/>
        <v>-1.9328853155221482E-2</v>
      </c>
      <c r="AZ41" s="17">
        <f t="shared" si="69"/>
        <v>-3.3622185515013725E-2</v>
      </c>
      <c r="BA41" s="17">
        <f t="shared" si="69"/>
        <v>-5.7304498352671041E-2</v>
      </c>
      <c r="BB41" s="17">
        <f t="shared" ref="BB41:BC41" si="78">BB9/$AX9-1</f>
        <v>-4.5985552889346692E-2</v>
      </c>
      <c r="BC41" s="17">
        <f t="shared" si="78"/>
        <v>-6.572342795913888E-2</v>
      </c>
      <c r="BD41" s="17">
        <f t="shared" ref="BD41:BE41" si="79">BD9/$AX9-1</f>
        <v>-8.0463034176360249E-2</v>
      </c>
      <c r="BE41" s="17">
        <f t="shared" si="79"/>
        <v>-9.6435533735112711E-2</v>
      </c>
      <c r="BF41" s="491"/>
    </row>
    <row r="43" spans="25:58">
      <c r="Y43" s="83" t="s">
        <v>70</v>
      </c>
    </row>
    <row r="44" spans="25:58">
      <c r="Y44" s="10"/>
      <c r="Z44" s="82"/>
      <c r="AA44" s="10">
        <v>1990</v>
      </c>
      <c r="AB44" s="10">
        <f t="shared" ref="AB44:AP44" si="80">AA44+1</f>
        <v>1991</v>
      </c>
      <c r="AC44" s="10">
        <f t="shared" si="80"/>
        <v>1992</v>
      </c>
      <c r="AD44" s="10">
        <f t="shared" si="80"/>
        <v>1993</v>
      </c>
      <c r="AE44" s="10">
        <f t="shared" si="80"/>
        <v>1994</v>
      </c>
      <c r="AF44" s="10">
        <f t="shared" si="80"/>
        <v>1995</v>
      </c>
      <c r="AG44" s="10">
        <f t="shared" si="80"/>
        <v>1996</v>
      </c>
      <c r="AH44" s="10">
        <f t="shared" si="80"/>
        <v>1997</v>
      </c>
      <c r="AI44" s="10">
        <f t="shared" si="80"/>
        <v>1998</v>
      </c>
      <c r="AJ44" s="10">
        <f t="shared" si="80"/>
        <v>1999</v>
      </c>
      <c r="AK44" s="10">
        <f t="shared" si="80"/>
        <v>2000</v>
      </c>
      <c r="AL44" s="10">
        <f t="shared" si="80"/>
        <v>2001</v>
      </c>
      <c r="AM44" s="10">
        <f t="shared" si="80"/>
        <v>2002</v>
      </c>
      <c r="AN44" s="10">
        <f t="shared" si="80"/>
        <v>2003</v>
      </c>
      <c r="AO44" s="10">
        <f t="shared" si="80"/>
        <v>2004</v>
      </c>
      <c r="AP44" s="10">
        <f t="shared" si="80"/>
        <v>2005</v>
      </c>
      <c r="AQ44" s="10">
        <f t="shared" ref="AQ44:AZ44" si="81">AP44+1</f>
        <v>2006</v>
      </c>
      <c r="AR44" s="10">
        <f t="shared" si="81"/>
        <v>2007</v>
      </c>
      <c r="AS44" s="10">
        <f t="shared" si="81"/>
        <v>2008</v>
      </c>
      <c r="AT44" s="10">
        <f t="shared" si="81"/>
        <v>2009</v>
      </c>
      <c r="AU44" s="10">
        <f t="shared" si="81"/>
        <v>2010</v>
      </c>
      <c r="AV44" s="10">
        <f t="shared" si="81"/>
        <v>2011</v>
      </c>
      <c r="AW44" s="10">
        <f t="shared" si="81"/>
        <v>2012</v>
      </c>
      <c r="AX44" s="10">
        <f t="shared" si="81"/>
        <v>2013</v>
      </c>
      <c r="AY44" s="10">
        <f t="shared" si="81"/>
        <v>2014</v>
      </c>
      <c r="AZ44" s="10">
        <f t="shared" si="81"/>
        <v>2015</v>
      </c>
      <c r="BA44" s="10">
        <f>AZ44+1</f>
        <v>2016</v>
      </c>
      <c r="BB44" s="10">
        <f>BA44+1</f>
        <v>2017</v>
      </c>
      <c r="BC44" s="10">
        <f>BB44+1</f>
        <v>2018</v>
      </c>
      <c r="BD44" s="10">
        <f>BC44+1</f>
        <v>2019</v>
      </c>
      <c r="BE44" s="10">
        <f>BD44+1</f>
        <v>2020</v>
      </c>
      <c r="BF44" s="614"/>
    </row>
    <row r="45" spans="25:58">
      <c r="Y45" s="291" t="s">
        <v>109</v>
      </c>
      <c r="Z45" s="8"/>
      <c r="AA45" s="95"/>
      <c r="AB45" s="15">
        <f t="shared" ref="AB45:AY45" si="82">AB5/AA5-1</f>
        <v>-1.2200079033303557E-2</v>
      </c>
      <c r="AC45" s="15">
        <f t="shared" si="82"/>
        <v>-5.2709885804653744E-3</v>
      </c>
      <c r="AD45" s="15">
        <f t="shared" si="82"/>
        <v>1.0733519862795582E-3</v>
      </c>
      <c r="AE45" s="15">
        <f t="shared" si="82"/>
        <v>-1.8537463590068803E-2</v>
      </c>
      <c r="AF45" s="15">
        <f t="shared" si="82"/>
        <v>-3.3897746210981849E-2</v>
      </c>
      <c r="AG45" s="15">
        <f t="shared" si="82"/>
        <v>-1.5418651480713197E-2</v>
      </c>
      <c r="AH45" s="15">
        <f t="shared" si="82"/>
        <v>-9.2704625121041717E-3</v>
      </c>
      <c r="AI45" s="15">
        <f t="shared" si="82"/>
        <v>-1.1971464528013231E-2</v>
      </c>
      <c r="AJ45" s="15">
        <f t="shared" si="82"/>
        <v>-5.8733140123224947E-3</v>
      </c>
      <c r="AK45" s="15">
        <f t="shared" si="82"/>
        <v>4.7902084143234269E-3</v>
      </c>
      <c r="AL45" s="15">
        <f t="shared" si="82"/>
        <v>-1.8682513170265924E-2</v>
      </c>
      <c r="AM45" s="15">
        <f t="shared" si="82"/>
        <v>6.3153333037058168E-4</v>
      </c>
      <c r="AN45" s="15">
        <f t="shared" si="82"/>
        <v>-1.0652340008311389E-3</v>
      </c>
      <c r="AO45" s="15">
        <f t="shared" si="82"/>
        <v>-1.0906254730533305E-2</v>
      </c>
      <c r="AP45" s="15">
        <f t="shared" si="82"/>
        <v>5.9870850303929135E-3</v>
      </c>
      <c r="AQ45" s="15">
        <f t="shared" si="82"/>
        <v>3.5424212492185525E-3</v>
      </c>
      <c r="AR45" s="15">
        <f t="shared" si="82"/>
        <v>3.8497379755327188E-2</v>
      </c>
      <c r="AS45" s="15">
        <f t="shared" si="82"/>
        <v>-6.6977234731637081E-2</v>
      </c>
      <c r="AT45" s="15">
        <f t="shared" si="82"/>
        <v>-2.4524387781520995E-2</v>
      </c>
      <c r="AU45" s="15">
        <f t="shared" si="82"/>
        <v>2.4073406936873987E-2</v>
      </c>
      <c r="AV45" s="15">
        <f t="shared" si="82"/>
        <v>-1.8907552895304658E-2</v>
      </c>
      <c r="AW45" s="15">
        <f t="shared" si="82"/>
        <v>-9.0708439425164489E-3</v>
      </c>
      <c r="AX45" s="15">
        <f t="shared" si="82"/>
        <v>-7.1875900535732784E-3</v>
      </c>
      <c r="AY45" s="15">
        <f t="shared" si="82"/>
        <v>-1.5706205678344576E-2</v>
      </c>
      <c r="AZ45" s="15">
        <f>AZ5/AY5-1</f>
        <v>5.5465817529354311E-4</v>
      </c>
      <c r="BA45" s="15">
        <f>BA5/AZ5-1</f>
        <v>-7.1229952356131054E-3</v>
      </c>
      <c r="BB45" s="15">
        <f t="shared" ref="BB45:BE49" si="83">BB5/BA5-1</f>
        <v>9.3957906593213902E-3</v>
      </c>
      <c r="BC45" s="15">
        <f t="shared" si="83"/>
        <v>-5.42799526623583E-3</v>
      </c>
      <c r="BD45" s="15">
        <f t="shared" si="83"/>
        <v>6.9901113650254754E-3</v>
      </c>
      <c r="BE45" s="15">
        <f t="shared" si="83"/>
        <v>-1.1200405834784655E-2</v>
      </c>
      <c r="BF45" s="491"/>
    </row>
    <row r="46" spans="25:58">
      <c r="Y46" s="291" t="s">
        <v>110</v>
      </c>
      <c r="Z46" s="8"/>
      <c r="AA46" s="95"/>
      <c r="AB46" s="15">
        <f t="shared" ref="AB46:AZ46" si="84">AB6/AA6-1</f>
        <v>3.9852437076419944E-2</v>
      </c>
      <c r="AC46" s="15">
        <f t="shared" si="84"/>
        <v>1.8647289749642137E-2</v>
      </c>
      <c r="AD46" s="15">
        <f t="shared" si="84"/>
        <v>1.8598269742738704E-2</v>
      </c>
      <c r="AE46" s="15">
        <f t="shared" si="84"/>
        <v>3.6906301050920298E-2</v>
      </c>
      <c r="AF46" s="15">
        <f t="shared" si="84"/>
        <v>8.2728316067471885E-2</v>
      </c>
      <c r="AG46" s="15">
        <f t="shared" si="84"/>
        <v>2.3752586860733338E-2</v>
      </c>
      <c r="AH46" s="15">
        <f t="shared" si="84"/>
        <v>2.496305900598661E-2</v>
      </c>
      <c r="AI46" s="15">
        <f t="shared" si="84"/>
        <v>-2.1036358443820347E-2</v>
      </c>
      <c r="AJ46" s="15">
        <f t="shared" si="84"/>
        <v>1.5938866818616004E-2</v>
      </c>
      <c r="AK46" s="15">
        <f t="shared" si="84"/>
        <v>4.5503621657050353E-4</v>
      </c>
      <c r="AL46" s="15">
        <f t="shared" si="84"/>
        <v>1.5109979040905941E-4</v>
      </c>
      <c r="AM46" s="15">
        <f t="shared" si="84"/>
        <v>-2.3588942837244664E-2</v>
      </c>
      <c r="AN46" s="15">
        <f t="shared" si="84"/>
        <v>-3.278305455984043E-2</v>
      </c>
      <c r="AO46" s="15">
        <f t="shared" si="84"/>
        <v>-3.0447274544342706E-2</v>
      </c>
      <c r="AP46" s="15">
        <f t="shared" si="84"/>
        <v>-1.2088994357770666E-3</v>
      </c>
      <c r="AQ46" s="15">
        <f t="shared" si="84"/>
        <v>-3.182739231700793E-2</v>
      </c>
      <c r="AR46" s="15">
        <f t="shared" si="84"/>
        <v>-2.8590837267135072E-3</v>
      </c>
      <c r="AS46" s="15">
        <f t="shared" si="84"/>
        <v>-4.1102925814086255E-2</v>
      </c>
      <c r="AT46" s="15">
        <f t="shared" si="84"/>
        <v>-4.3626525392084781E-2</v>
      </c>
      <c r="AU46" s="15">
        <f t="shared" si="84"/>
        <v>-2.8643132139881899E-2</v>
      </c>
      <c r="AV46" s="15">
        <f t="shared" si="84"/>
        <v>3.2533318733907191E-3</v>
      </c>
      <c r="AW46" s="15">
        <f t="shared" si="84"/>
        <v>-6.2446845841168663E-3</v>
      </c>
      <c r="AX46" s="15">
        <f t="shared" si="84"/>
        <v>6.8016335553271468E-3</v>
      </c>
      <c r="AY46" s="15">
        <f t="shared" si="84"/>
        <v>-1.7082897756198201E-2</v>
      </c>
      <c r="AZ46" s="15">
        <f t="shared" si="84"/>
        <v>7.767968532250924E-3</v>
      </c>
      <c r="BA46" s="15">
        <f>BA6/AZ6-1</f>
        <v>-3.3064321866662749E-2</v>
      </c>
      <c r="BB46" s="15">
        <f t="shared" si="83"/>
        <v>3.4609610952561543E-2</v>
      </c>
      <c r="BC46" s="15">
        <f t="shared" si="83"/>
        <v>-3.7561210092801667E-2</v>
      </c>
      <c r="BD46" s="15">
        <f t="shared" si="83"/>
        <v>-7.7093920491204004E-2</v>
      </c>
      <c r="BE46" s="15">
        <f t="shared" si="83"/>
        <v>-5.7409715699557551E-2</v>
      </c>
      <c r="BF46" s="491"/>
    </row>
    <row r="47" spans="25:58">
      <c r="Y47" s="291" t="s">
        <v>111</v>
      </c>
      <c r="Z47" s="8"/>
      <c r="AA47" s="95"/>
      <c r="AB47" s="15">
        <f t="shared" ref="AB47:AZ47" si="85">AB7/AA7-1</f>
        <v>1.7113001464105215E-2</v>
      </c>
      <c r="AC47" s="15">
        <f t="shared" si="85"/>
        <v>3.2185490100978598E-2</v>
      </c>
      <c r="AD47" s="15">
        <f t="shared" si="85"/>
        <v>-7.8508553762790534E-5</v>
      </c>
      <c r="AE47" s="15">
        <f t="shared" si="85"/>
        <v>2.9890359366470332E-2</v>
      </c>
      <c r="AF47" s="15">
        <f t="shared" si="85"/>
        <v>4.2247820953553061E-2</v>
      </c>
      <c r="AG47" s="15">
        <f t="shared" si="85"/>
        <v>2.3190981069090233E-2</v>
      </c>
      <c r="AH47" s="15">
        <f t="shared" si="85"/>
        <v>2.1001631233536155E-2</v>
      </c>
      <c r="AI47" s="15">
        <f t="shared" si="85"/>
        <v>-1.2452595206768891E-4</v>
      </c>
      <c r="AJ47" s="15">
        <f t="shared" si="85"/>
        <v>4.5202063601901266E-4</v>
      </c>
      <c r="AK47" s="15">
        <f t="shared" si="85"/>
        <v>-7.2457474079703488E-3</v>
      </c>
      <c r="AL47" s="15">
        <f t="shared" si="85"/>
        <v>-1.3420064068225268E-2</v>
      </c>
      <c r="AM47" s="15">
        <f t="shared" si="85"/>
        <v>-5.1187553429683064E-2</v>
      </c>
      <c r="AN47" s="15">
        <f t="shared" si="85"/>
        <v>1.3169671911134051E-2</v>
      </c>
      <c r="AO47" s="15">
        <f t="shared" si="85"/>
        <v>1.5263355788379673E-3</v>
      </c>
      <c r="AP47" s="15">
        <f t="shared" si="85"/>
        <v>1.3563920091452353E-2</v>
      </c>
      <c r="AQ47" s="15">
        <f t="shared" si="85"/>
        <v>-3.0459872330265259E-2</v>
      </c>
      <c r="AR47" s="15">
        <f t="shared" si="85"/>
        <v>-4.0710108239747966E-2</v>
      </c>
      <c r="AS47" s="15">
        <f t="shared" si="85"/>
        <v>-1.0471603486812864E-2</v>
      </c>
      <c r="AT47" s="15">
        <f t="shared" si="85"/>
        <v>-4.2364600500338301E-2</v>
      </c>
      <c r="AU47" s="15">
        <f t="shared" si="85"/>
        <v>-1.903676126702103E-2</v>
      </c>
      <c r="AV47" s="15">
        <f t="shared" si="85"/>
        <v>1.1417766212775016E-2</v>
      </c>
      <c r="AW47" s="15">
        <f t="shared" si="85"/>
        <v>-9.681753146176475E-3</v>
      </c>
      <c r="AX47" s="15">
        <f t="shared" si="85"/>
        <v>2.8750555266541244E-3</v>
      </c>
      <c r="AY47" s="15">
        <f t="shared" si="85"/>
        <v>-3.4918740221017375E-2</v>
      </c>
      <c r="AZ47" s="15">
        <f t="shared" si="85"/>
        <v>1.1617597213637199E-2</v>
      </c>
      <c r="BA47" s="15">
        <f>BA7/AZ7-1</f>
        <v>-3.4411152757241159E-2</v>
      </c>
      <c r="BB47" s="15">
        <f t="shared" si="83"/>
        <v>9.014438222251675E-3</v>
      </c>
      <c r="BC47" s="15">
        <f t="shared" si="83"/>
        <v>4.4694711108816954E-4</v>
      </c>
      <c r="BD47" s="15">
        <f t="shared" si="83"/>
        <v>6.6652419137194219E-3</v>
      </c>
      <c r="BE47" s="15">
        <f t="shared" si="83"/>
        <v>-1.6210584667582961E-2</v>
      </c>
      <c r="BF47" s="491"/>
    </row>
    <row r="48" spans="25:58" ht="15" thickBot="1">
      <c r="Y48" s="598" t="s">
        <v>250</v>
      </c>
      <c r="Z48" s="19"/>
      <c r="AA48" s="102"/>
      <c r="AB48" s="16">
        <f t="shared" ref="AB48:AZ48" si="86">AB8/AA8-1</f>
        <v>-4.8183382339202385E-2</v>
      </c>
      <c r="AC48" s="16">
        <f t="shared" si="86"/>
        <v>-3.6334855814227351E-3</v>
      </c>
      <c r="AD48" s="16">
        <f t="shared" si="86"/>
        <v>-2.8484594007519681E-2</v>
      </c>
      <c r="AE48" s="16">
        <f t="shared" si="86"/>
        <v>0.11800273752218571</v>
      </c>
      <c r="AF48" s="16">
        <f t="shared" si="86"/>
        <v>-9.2653068250856396E-3</v>
      </c>
      <c r="AG48" s="16">
        <f t="shared" si="86"/>
        <v>9.9197189414726106E-2</v>
      </c>
      <c r="AH48" s="16">
        <f t="shared" si="86"/>
        <v>5.4305549884818172E-2</v>
      </c>
      <c r="AI48" s="16">
        <f t="shared" si="86"/>
        <v>-0.11030208511895334</v>
      </c>
      <c r="AJ48" s="16">
        <f t="shared" si="86"/>
        <v>-0.59546347464180549</v>
      </c>
      <c r="AK48" s="16">
        <f t="shared" si="86"/>
        <v>0.59289223910049871</v>
      </c>
      <c r="AL48" s="16">
        <f t="shared" si="86"/>
        <v>-0.50025631650692182</v>
      </c>
      <c r="AM48" s="16">
        <f t="shared" si="86"/>
        <v>-4.0483974728554806E-2</v>
      </c>
      <c r="AN48" s="16">
        <f t="shared" si="86"/>
        <v>1.4088263000453072E-2</v>
      </c>
      <c r="AO48" s="16">
        <f t="shared" si="86"/>
        <v>4.7677706740626435E-2</v>
      </c>
      <c r="AP48" s="16">
        <f t="shared" si="86"/>
        <v>-0.14528068965870167</v>
      </c>
      <c r="AQ48" s="16">
        <f t="shared" si="86"/>
        <v>7.4079922757466443E-2</v>
      </c>
      <c r="AR48" s="16">
        <f t="shared" si="86"/>
        <v>-0.25470697886317906</v>
      </c>
      <c r="AS48" s="16">
        <f t="shared" si="86"/>
        <v>8.4974686947834277E-2</v>
      </c>
      <c r="AT48" s="16">
        <f t="shared" si="86"/>
        <v>3.0435448728674652E-2</v>
      </c>
      <c r="AU48" s="16">
        <f t="shared" si="86"/>
        <v>-0.20265102474387209</v>
      </c>
      <c r="AV48" s="16">
        <f t="shared" si="86"/>
        <v>-0.14887804507445457</v>
      </c>
      <c r="AW48" s="16">
        <f t="shared" si="86"/>
        <v>-9.9494373157499205E-2</v>
      </c>
      <c r="AX48" s="16">
        <f t="shared" si="86"/>
        <v>1.0887650033230667E-2</v>
      </c>
      <c r="AY48" s="16">
        <f t="shared" si="86"/>
        <v>-7.4634010577897536E-3</v>
      </c>
      <c r="AZ48" s="16">
        <f t="shared" si="86"/>
        <v>-0.2530479546419373</v>
      </c>
      <c r="BA48" s="16">
        <f>BA8/AZ8-1</f>
        <v>-7.9014372255020504E-2</v>
      </c>
      <c r="BB48" s="16">
        <f t="shared" si="83"/>
        <v>-7.6899499759932266E-2</v>
      </c>
      <c r="BC48" s="16">
        <f t="shared" si="83"/>
        <v>-0.14112865383918305</v>
      </c>
      <c r="BD48" s="16">
        <f t="shared" si="83"/>
        <v>5.5737200821030841E-2</v>
      </c>
      <c r="BE48" s="16">
        <f t="shared" si="83"/>
        <v>0.15213737076819434</v>
      </c>
      <c r="BF48" s="491"/>
    </row>
    <row r="49" spans="25:58" ht="15" thickTop="1">
      <c r="Y49" s="293" t="s">
        <v>40</v>
      </c>
      <c r="Z49" s="554"/>
      <c r="AA49" s="700"/>
      <c r="AB49" s="284">
        <f t="shared" ref="AB49:AZ49" si="87">AB9/AA9-1</f>
        <v>-9.2241473558423159E-3</v>
      </c>
      <c r="AC49" s="284">
        <f t="shared" si="87"/>
        <v>5.4090016763508331E-3</v>
      </c>
      <c r="AD49" s="284">
        <f t="shared" si="87"/>
        <v>-4.2263901626123923E-3</v>
      </c>
      <c r="AE49" s="284">
        <f t="shared" si="87"/>
        <v>3.9774100768198428E-2</v>
      </c>
      <c r="AF49" s="284">
        <f t="shared" si="87"/>
        <v>9.4143972323956771E-3</v>
      </c>
      <c r="AG49" s="284">
        <f t="shared" si="87"/>
        <v>3.4210974067670374E-2</v>
      </c>
      <c r="AH49" s="284">
        <f t="shared" si="87"/>
        <v>2.3507609015863684E-2</v>
      </c>
      <c r="AI49" s="284">
        <f t="shared" si="87"/>
        <v>-4.5130082271991112E-2</v>
      </c>
      <c r="AJ49" s="284">
        <f t="shared" si="87"/>
        <v>-0.18348065809382119</v>
      </c>
      <c r="AK49" s="284">
        <f t="shared" si="87"/>
        <v>9.2011765652481037E-2</v>
      </c>
      <c r="AL49" s="284">
        <f t="shared" si="87"/>
        <v>-0.12121365787973071</v>
      </c>
      <c r="AM49" s="284">
        <f t="shared" si="87"/>
        <v>-2.1858521590633617E-2</v>
      </c>
      <c r="AN49" s="284">
        <f t="shared" si="87"/>
        <v>-5.966503735653661E-3</v>
      </c>
      <c r="AO49" s="284">
        <f t="shared" si="87"/>
        <v>-6.7077215134603296E-3</v>
      </c>
      <c r="AP49" s="284">
        <f t="shared" si="87"/>
        <v>-1.5031858335600501E-2</v>
      </c>
      <c r="AQ49" s="284">
        <f t="shared" si="87"/>
        <v>-5.0766086599287608E-3</v>
      </c>
      <c r="AR49" s="284">
        <f t="shared" si="87"/>
        <v>-2.5436387849299802E-2</v>
      </c>
      <c r="AS49" s="284">
        <f t="shared" si="87"/>
        <v>-3.4150642128232711E-2</v>
      </c>
      <c r="AT49" s="284">
        <f t="shared" si="87"/>
        <v>-2.7442304896446168E-2</v>
      </c>
      <c r="AU49" s="284">
        <f t="shared" si="87"/>
        <v>-2.5017841307571898E-2</v>
      </c>
      <c r="AV49" s="284">
        <f t="shared" si="87"/>
        <v>-1.9145833089439956E-2</v>
      </c>
      <c r="AW49" s="284">
        <f t="shared" si="87"/>
        <v>-1.5779064436363788E-2</v>
      </c>
      <c r="AX49" s="284">
        <f t="shared" si="87"/>
        <v>1.9504535163017422E-4</v>
      </c>
      <c r="AY49" s="284">
        <f t="shared" si="87"/>
        <v>-1.9328853155221482E-2</v>
      </c>
      <c r="AZ49" s="284">
        <f t="shared" si="87"/>
        <v>-1.4575051387796689E-2</v>
      </c>
      <c r="BA49" s="284">
        <f>BA9/AZ9-1</f>
        <v>-2.4506267096247814E-2</v>
      </c>
      <c r="BB49" s="284">
        <f t="shared" si="83"/>
        <v>1.2007000610000595E-2</v>
      </c>
      <c r="BC49" s="284">
        <f t="shared" si="83"/>
        <v>-2.0689283196465902E-2</v>
      </c>
      <c r="BD49" s="284">
        <f t="shared" si="83"/>
        <v>-1.5776491307090912E-2</v>
      </c>
      <c r="BE49" s="284">
        <f t="shared" si="83"/>
        <v>-1.7370154928405435E-2</v>
      </c>
      <c r="BF49" s="491"/>
    </row>
  </sheetData>
  <phoneticPr fontId="9"/>
  <pageMargins left="0.78740157480314965" right="0.78740157480314965" top="0.98425196850393704" bottom="0.98425196850393704" header="0.51181102362204722" footer="0.51181102362204722"/>
  <pageSetup paperSize="9" scale="2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BL201"/>
  <sheetViews>
    <sheetView zoomScale="85" zoomScaleNormal="85" workbookViewId="0">
      <pane xSplit="25" ySplit="4" topLeftCell="AX5" activePane="bottomRight" state="frozen"/>
      <selection pane="topRight" activeCell="W1" sqref="W1"/>
      <selection pane="bottomLeft" activeCell="A5" sqref="A5"/>
      <selection pane="bottomRight"/>
    </sheetView>
  </sheetViews>
  <sheetFormatPr defaultColWidth="9.625" defaultRowHeight="14.25"/>
  <cols>
    <col min="1" max="1" width="1.625" style="80" customWidth="1"/>
    <col min="2" max="22" width="1.625" style="1" hidden="1" customWidth="1"/>
    <col min="23" max="24" width="1.625" style="1" customWidth="1"/>
    <col min="25" max="25" width="40" style="1" customWidth="1"/>
    <col min="26" max="26" width="10.625" style="1" hidden="1" customWidth="1"/>
    <col min="27" max="57" width="9.375" style="1" customWidth="1"/>
    <col min="58" max="58" width="3.5" style="80" customWidth="1"/>
    <col min="59" max="59" width="8.375" style="1" customWidth="1"/>
    <col min="60" max="16384" width="9.625" style="1"/>
  </cols>
  <sheetData>
    <row r="1" spans="1:64" ht="52.5" customHeight="1">
      <c r="X1" s="909" t="s">
        <v>409</v>
      </c>
      <c r="Y1" s="909"/>
    </row>
    <row r="2" spans="1:64" ht="14.25" customHeight="1">
      <c r="X2" s="593" t="str">
        <f>'0.Contents'!$C2</f>
        <v>＜速報値＞</v>
      </c>
      <c r="Z2" s="367"/>
      <c r="AH2" s="41"/>
    </row>
    <row r="3" spans="1:64" ht="18.75">
      <c r="X3" s="83" t="s">
        <v>356</v>
      </c>
    </row>
    <row r="4" spans="1:64" ht="25.5">
      <c r="X4" s="862"/>
      <c r="Y4" s="863"/>
      <c r="Z4" s="91"/>
      <c r="AA4" s="860">
        <v>1990</v>
      </c>
      <c r="AB4" s="860">
        <v>1991</v>
      </c>
      <c r="AC4" s="860">
        <v>1992</v>
      </c>
      <c r="AD4" s="860">
        <v>1993</v>
      </c>
      <c r="AE4" s="860">
        <v>1994</v>
      </c>
      <c r="AF4" s="860">
        <v>1995</v>
      </c>
      <c r="AG4" s="860">
        <v>1996</v>
      </c>
      <c r="AH4" s="860">
        <v>1997</v>
      </c>
      <c r="AI4" s="860">
        <v>1998</v>
      </c>
      <c r="AJ4" s="860">
        <v>1999</v>
      </c>
      <c r="AK4" s="860">
        <v>2000</v>
      </c>
      <c r="AL4" s="860">
        <v>2001</v>
      </c>
      <c r="AM4" s="860">
        <v>2002</v>
      </c>
      <c r="AN4" s="860">
        <v>2003</v>
      </c>
      <c r="AO4" s="860">
        <v>2004</v>
      </c>
      <c r="AP4" s="860">
        <v>2005</v>
      </c>
      <c r="AQ4" s="860">
        <v>2006</v>
      </c>
      <c r="AR4" s="860">
        <v>2007</v>
      </c>
      <c r="AS4" s="860">
        <v>2008</v>
      </c>
      <c r="AT4" s="860">
        <v>2009</v>
      </c>
      <c r="AU4" s="860">
        <v>2010</v>
      </c>
      <c r="AV4" s="860">
        <v>2011</v>
      </c>
      <c r="AW4" s="860">
        <v>2012</v>
      </c>
      <c r="AX4" s="860">
        <v>2013</v>
      </c>
      <c r="AY4" s="860">
        <v>2014</v>
      </c>
      <c r="AZ4" s="860">
        <v>2015</v>
      </c>
      <c r="BA4" s="860">
        <v>2016</v>
      </c>
      <c r="BB4" s="860">
        <v>2017</v>
      </c>
      <c r="BC4" s="860">
        <v>2018</v>
      </c>
      <c r="BD4" s="860">
        <v>2019</v>
      </c>
      <c r="BE4" s="861" t="s">
        <v>387</v>
      </c>
      <c r="BF4" s="614"/>
    </row>
    <row r="5" spans="1:64" ht="17.100000000000001" customHeight="1">
      <c r="X5" s="346" t="s">
        <v>15</v>
      </c>
      <c r="Y5" s="324"/>
      <c r="Z5" s="56"/>
      <c r="AA5" s="56">
        <f t="shared" ref="AA5:BD5" si="0">SUM(AA6:AA15)</f>
        <v>15932.309861006501</v>
      </c>
      <c r="AB5" s="56">
        <f t="shared" si="0"/>
        <v>17349.612944863187</v>
      </c>
      <c r="AC5" s="56">
        <f t="shared" si="0"/>
        <v>17767.22403564693</v>
      </c>
      <c r="AD5" s="56">
        <f t="shared" si="0"/>
        <v>18129.020880760108</v>
      </c>
      <c r="AE5" s="56">
        <f t="shared" si="0"/>
        <v>21051.642422646866</v>
      </c>
      <c r="AF5" s="56">
        <f t="shared" si="0"/>
        <v>25212.861709953679</v>
      </c>
      <c r="AG5" s="56">
        <f t="shared" si="0"/>
        <v>24597.76625454197</v>
      </c>
      <c r="AH5" s="56">
        <f t="shared" si="0"/>
        <v>24436.427165488225</v>
      </c>
      <c r="AI5" s="56">
        <f t="shared" si="0"/>
        <v>23741.693108649975</v>
      </c>
      <c r="AJ5" s="56">
        <f t="shared" si="0"/>
        <v>24367.379513984273</v>
      </c>
      <c r="AK5" s="56">
        <f t="shared" si="0"/>
        <v>22850.632667610844</v>
      </c>
      <c r="AL5" s="56">
        <f t="shared" si="0"/>
        <v>19460.87769105726</v>
      </c>
      <c r="AM5" s="56">
        <f t="shared" si="0"/>
        <v>16234.175578863829</v>
      </c>
      <c r="AN5" s="56">
        <f t="shared" si="0"/>
        <v>16227.349670877256</v>
      </c>
      <c r="AO5" s="56">
        <f t="shared" si="0"/>
        <v>12421.069316497747</v>
      </c>
      <c r="AP5" s="56">
        <f t="shared" si="0"/>
        <v>12783.616215413573</v>
      </c>
      <c r="AQ5" s="56">
        <f t="shared" si="0"/>
        <v>14631.319079641358</v>
      </c>
      <c r="AR5" s="56">
        <f t="shared" si="0"/>
        <v>16715.612293123653</v>
      </c>
      <c r="AS5" s="56">
        <f t="shared" si="0"/>
        <v>19299.39876102058</v>
      </c>
      <c r="AT5" s="56">
        <f t="shared" si="0"/>
        <v>20942.663124848041</v>
      </c>
      <c r="AU5" s="56">
        <f t="shared" si="0"/>
        <v>23326.508855625827</v>
      </c>
      <c r="AV5" s="56">
        <f t="shared" si="0"/>
        <v>26118.677297845927</v>
      </c>
      <c r="AW5" s="56">
        <f t="shared" si="0"/>
        <v>29376.667488174211</v>
      </c>
      <c r="AX5" s="56">
        <f t="shared" si="0"/>
        <v>32120.718579621804</v>
      </c>
      <c r="AY5" s="56">
        <f t="shared" si="0"/>
        <v>35801.1466631644</v>
      </c>
      <c r="AZ5" s="56">
        <f t="shared" si="0"/>
        <v>39280.553336551224</v>
      </c>
      <c r="BA5" s="56">
        <f t="shared" si="0"/>
        <v>42641.965858942174</v>
      </c>
      <c r="BB5" s="56">
        <f t="shared" si="0"/>
        <v>44954.222074429053</v>
      </c>
      <c r="BC5" s="56">
        <f t="shared" si="0"/>
        <v>47043.413844705785</v>
      </c>
      <c r="BD5" s="56">
        <f t="shared" si="0"/>
        <v>49732.716205918339</v>
      </c>
      <c r="BE5" s="56">
        <f t="shared" ref="BE5" si="1">SUM(BE6:BE15)</f>
        <v>51939.227813538193</v>
      </c>
      <c r="BF5" s="180"/>
      <c r="BK5" s="50"/>
      <c r="BL5" s="50"/>
    </row>
    <row r="6" spans="1:64" ht="17.100000000000001" customHeight="1">
      <c r="X6" s="371"/>
      <c r="Y6" s="293" t="str">
        <f>'リンク切公表時非表示（グラフの添え物）'!$W$92</f>
        <v>冷蔵庫及び空調機器</v>
      </c>
      <c r="Z6" s="11"/>
      <c r="AA6" s="726" t="s">
        <v>438</v>
      </c>
      <c r="AB6" s="726" t="s">
        <v>438</v>
      </c>
      <c r="AC6" s="727">
        <v>4.2071468001304044</v>
      </c>
      <c r="AD6" s="727">
        <v>72.017452189167557</v>
      </c>
      <c r="AE6" s="726">
        <v>371.98874907548867</v>
      </c>
      <c r="AF6" s="726">
        <v>924.96590230776087</v>
      </c>
      <c r="AG6" s="726">
        <v>1328.5190589671586</v>
      </c>
      <c r="AH6" s="726">
        <v>1742.7047290523615</v>
      </c>
      <c r="AI6" s="726">
        <v>2126.2568217699763</v>
      </c>
      <c r="AJ6" s="726">
        <v>2517.7879860893945</v>
      </c>
      <c r="AK6" s="726">
        <v>2975.5961228471324</v>
      </c>
      <c r="AL6" s="726">
        <v>3586.4627772034919</v>
      </c>
      <c r="AM6" s="726">
        <v>4453.2986279423421</v>
      </c>
      <c r="AN6" s="726">
        <v>5572.1271963119179</v>
      </c>
      <c r="AO6" s="726">
        <v>7079.4807121494187</v>
      </c>
      <c r="AP6" s="726">
        <v>8875.4610990402998</v>
      </c>
      <c r="AQ6" s="726">
        <v>10854.880799903976</v>
      </c>
      <c r="AR6" s="726">
        <v>13470.696634765953</v>
      </c>
      <c r="AS6" s="726">
        <v>15691.269931789548</v>
      </c>
      <c r="AT6" s="726">
        <v>18006.461527914478</v>
      </c>
      <c r="AU6" s="726">
        <v>20493.42625904661</v>
      </c>
      <c r="AV6" s="726">
        <v>23152.68195298966</v>
      </c>
      <c r="AW6" s="726">
        <v>26368.748323592768</v>
      </c>
      <c r="AX6" s="726">
        <v>29024.318927924654</v>
      </c>
      <c r="AY6" s="726">
        <v>32552.715383963445</v>
      </c>
      <c r="AZ6" s="726">
        <v>35893.18973037869</v>
      </c>
      <c r="BA6" s="726">
        <v>38972.006731589696</v>
      </c>
      <c r="BB6" s="726">
        <v>41167.144731498731</v>
      </c>
      <c r="BC6" s="726">
        <v>43233.504458738549</v>
      </c>
      <c r="BD6" s="726">
        <v>45814.643457765938</v>
      </c>
      <c r="BE6" s="726">
        <v>47892.037125367155</v>
      </c>
      <c r="BF6" s="180"/>
      <c r="BG6" s="149"/>
    </row>
    <row r="7" spans="1:64" ht="17.100000000000001" customHeight="1">
      <c r="X7" s="371"/>
      <c r="Y7" s="724" t="str">
        <f>'リンク切公表時非表示（グラフの添え物）'!$W$93</f>
        <v>発泡剤</v>
      </c>
      <c r="Z7" s="11"/>
      <c r="AA7" s="727">
        <v>1.3419351351351352</v>
      </c>
      <c r="AB7" s="726" t="s">
        <v>438</v>
      </c>
      <c r="AC7" s="727">
        <v>40.25805405405405</v>
      </c>
      <c r="AD7" s="726">
        <v>261.67735135135138</v>
      </c>
      <c r="AE7" s="726">
        <v>449.54827027027022</v>
      </c>
      <c r="AF7" s="726">
        <v>496.51599999999996</v>
      </c>
      <c r="AG7" s="726">
        <v>452.06200000000001</v>
      </c>
      <c r="AH7" s="726">
        <v>468.10599999999999</v>
      </c>
      <c r="AI7" s="726">
        <v>450.45</v>
      </c>
      <c r="AJ7" s="726">
        <v>454.74</v>
      </c>
      <c r="AK7" s="726">
        <v>484.34100000000001</v>
      </c>
      <c r="AL7" s="726">
        <v>451.47244999999998</v>
      </c>
      <c r="AM7" s="726">
        <v>491.06914999999998</v>
      </c>
      <c r="AN7" s="726">
        <v>729.74556816688573</v>
      </c>
      <c r="AO7" s="726">
        <v>901.00467355453361</v>
      </c>
      <c r="AP7" s="726">
        <v>937.48331743758206</v>
      </c>
      <c r="AQ7" s="726">
        <v>1194.4903293035479</v>
      </c>
      <c r="AR7" s="726">
        <v>1429.1351242904072</v>
      </c>
      <c r="AS7" s="726">
        <v>1509.560115</v>
      </c>
      <c r="AT7" s="726">
        <v>1608.1659916666667</v>
      </c>
      <c r="AU7" s="726">
        <v>1748.8716516666666</v>
      </c>
      <c r="AV7" s="726">
        <v>1923.4105016666665</v>
      </c>
      <c r="AW7" s="726">
        <v>2080.8298016666663</v>
      </c>
      <c r="AX7" s="726">
        <v>2229.3050616666665</v>
      </c>
      <c r="AY7" s="726">
        <v>2372.9536916666666</v>
      </c>
      <c r="AZ7" s="726">
        <v>2483.7985216666666</v>
      </c>
      <c r="BA7" s="726">
        <v>2650.9808916666666</v>
      </c>
      <c r="BB7" s="726">
        <v>2801.3866616666664</v>
      </c>
      <c r="BC7" s="726">
        <v>2921.9685216666662</v>
      </c>
      <c r="BD7" s="726">
        <v>2978.7175916666665</v>
      </c>
      <c r="BE7" s="726">
        <v>2924.9741016666667</v>
      </c>
      <c r="BF7" s="180"/>
      <c r="BG7" s="149"/>
      <c r="BJ7" s="50"/>
    </row>
    <row r="8" spans="1:64" ht="17.100000000000001" customHeight="1">
      <c r="X8" s="371"/>
      <c r="Y8" s="291" t="str">
        <f>'リンク切公表時非表示（グラフの添え物）'!$W$94</f>
        <v>エアゾール・MDI（定量噴射剤）</v>
      </c>
      <c r="Z8" s="14"/>
      <c r="AA8" s="726" t="s">
        <v>438</v>
      </c>
      <c r="AB8" s="726" t="s">
        <v>438</v>
      </c>
      <c r="AC8" s="727">
        <v>75.36486486486487</v>
      </c>
      <c r="AD8" s="726">
        <v>565.23648648648646</v>
      </c>
      <c r="AE8" s="726">
        <v>1061.8716216216214</v>
      </c>
      <c r="AF8" s="726">
        <v>1501.5</v>
      </c>
      <c r="AG8" s="726">
        <v>2291.5749999999998</v>
      </c>
      <c r="AH8" s="726">
        <v>2912.2664999999997</v>
      </c>
      <c r="AI8" s="726">
        <v>3147.8589999999995</v>
      </c>
      <c r="AJ8" s="726">
        <v>3091.3739999999998</v>
      </c>
      <c r="AK8" s="726">
        <v>3117.2955999999995</v>
      </c>
      <c r="AL8" s="726">
        <v>2949.8002000000001</v>
      </c>
      <c r="AM8" s="726">
        <v>2947.1528000000003</v>
      </c>
      <c r="AN8" s="726">
        <v>2834.6333000000004</v>
      </c>
      <c r="AO8" s="726">
        <v>2340.8935750000005</v>
      </c>
      <c r="AP8" s="726">
        <v>1695.1602550000002</v>
      </c>
      <c r="AQ8" s="726">
        <v>1123.3967709999999</v>
      </c>
      <c r="AR8" s="726">
        <v>894.51559799999995</v>
      </c>
      <c r="AS8" s="726">
        <v>930.81102200000009</v>
      </c>
      <c r="AT8" s="726">
        <v>844.67084499999999</v>
      </c>
      <c r="AU8" s="726">
        <v>666.49119000000007</v>
      </c>
      <c r="AV8" s="726">
        <v>634.08537999999999</v>
      </c>
      <c r="AW8" s="726">
        <v>560.94649800000002</v>
      </c>
      <c r="AX8" s="726">
        <v>489.36158799999998</v>
      </c>
      <c r="AY8" s="726">
        <v>503.41781799999995</v>
      </c>
      <c r="AZ8" s="726">
        <v>540.04452299999991</v>
      </c>
      <c r="BA8" s="726">
        <v>587.06930499999999</v>
      </c>
      <c r="BB8" s="726">
        <v>600.22530000000006</v>
      </c>
      <c r="BC8" s="726">
        <v>543.92255</v>
      </c>
      <c r="BD8" s="726">
        <v>572.14235000000008</v>
      </c>
      <c r="BE8" s="726">
        <v>658.50045</v>
      </c>
      <c r="BF8" s="180"/>
      <c r="BG8" s="150"/>
      <c r="BJ8" s="50"/>
    </row>
    <row r="9" spans="1:64" ht="17.100000000000001" customHeight="1">
      <c r="A9" s="182"/>
      <c r="X9" s="371"/>
      <c r="Y9" s="725" t="str">
        <f>'リンク切公表時非表示（グラフの添え物）'!$W$97</f>
        <v>洗浄剤・溶剤</v>
      </c>
      <c r="Z9" s="11"/>
      <c r="AA9" s="726" t="s">
        <v>438</v>
      </c>
      <c r="AB9" s="726" t="s">
        <v>438</v>
      </c>
      <c r="AC9" s="726" t="s">
        <v>438</v>
      </c>
      <c r="AD9" s="726" t="s">
        <v>438</v>
      </c>
      <c r="AE9" s="726" t="s">
        <v>438</v>
      </c>
      <c r="AF9" s="726" t="s">
        <v>438</v>
      </c>
      <c r="AG9" s="726" t="s">
        <v>438</v>
      </c>
      <c r="AH9" s="726" t="s">
        <v>438</v>
      </c>
      <c r="AI9" s="726" t="s">
        <v>438</v>
      </c>
      <c r="AJ9" s="726" t="s">
        <v>438</v>
      </c>
      <c r="AK9" s="726" t="s">
        <v>438</v>
      </c>
      <c r="AL9" s="726" t="s">
        <v>438</v>
      </c>
      <c r="AM9" s="726" t="s">
        <v>438</v>
      </c>
      <c r="AN9" s="727">
        <v>2.3499127259547721</v>
      </c>
      <c r="AO9" s="727">
        <v>4.3259757000531023</v>
      </c>
      <c r="AP9" s="727">
        <v>5.7679676000708051</v>
      </c>
      <c r="AQ9" s="727">
        <v>7.9576590038013881</v>
      </c>
      <c r="AR9" s="727">
        <v>15.701689577970525</v>
      </c>
      <c r="AS9" s="727">
        <v>22.911649078059032</v>
      </c>
      <c r="AT9" s="727">
        <v>39.094002622702121</v>
      </c>
      <c r="AU9" s="727">
        <v>60.136402941478941</v>
      </c>
      <c r="AV9" s="727">
        <v>85.985442926981449</v>
      </c>
      <c r="AW9" s="727">
        <v>93.976419721348321</v>
      </c>
      <c r="AX9" s="727">
        <v>108.59655415757575</v>
      </c>
      <c r="AY9" s="726">
        <v>122.3130462076923</v>
      </c>
      <c r="AZ9" s="726">
        <v>125.68869214205608</v>
      </c>
      <c r="BA9" s="726">
        <v>129.64630499999998</v>
      </c>
      <c r="BB9" s="726">
        <v>115.84106259310344</v>
      </c>
      <c r="BC9" s="726">
        <v>117.2747391103448</v>
      </c>
      <c r="BD9" s="726">
        <v>122.24481770344828</v>
      </c>
      <c r="BE9" s="726">
        <v>126.54584725517242</v>
      </c>
      <c r="BF9" s="180"/>
      <c r="BG9" s="149"/>
      <c r="BJ9" s="50"/>
    </row>
    <row r="10" spans="1:64" ht="17.100000000000001" customHeight="1">
      <c r="X10" s="371"/>
      <c r="Y10" s="291" t="str">
        <f>'リンク切公表時非表示（グラフの添え物）'!$W$98</f>
        <v>HFCsの製造時の漏出</v>
      </c>
      <c r="Z10" s="11"/>
      <c r="AA10" s="727">
        <v>1.5108061842099747</v>
      </c>
      <c r="AB10" s="726" t="s">
        <v>438</v>
      </c>
      <c r="AC10" s="727">
        <v>45.324185526299246</v>
      </c>
      <c r="AD10" s="726">
        <v>294.60720592094515</v>
      </c>
      <c r="AE10" s="726">
        <v>506.12007171034162</v>
      </c>
      <c r="AF10" s="726">
        <v>558.99828815769069</v>
      </c>
      <c r="AG10" s="726">
        <v>532.59626158890399</v>
      </c>
      <c r="AH10" s="726">
        <v>428.58755931152115</v>
      </c>
      <c r="AI10" s="726">
        <v>308.07671766165294</v>
      </c>
      <c r="AJ10" s="726">
        <v>188.64228618390447</v>
      </c>
      <c r="AK10" s="726">
        <v>296.21856583966508</v>
      </c>
      <c r="AL10" s="726">
        <v>436.30568618390453</v>
      </c>
      <c r="AM10" s="726">
        <v>410.4739861839044</v>
      </c>
      <c r="AN10" s="726">
        <v>520.338639928671</v>
      </c>
      <c r="AO10" s="726">
        <v>564.94742226701817</v>
      </c>
      <c r="AP10" s="726">
        <v>449.37063436191647</v>
      </c>
      <c r="AQ10" s="726">
        <v>366.55998714529392</v>
      </c>
      <c r="AR10" s="726">
        <v>356.72709827880294</v>
      </c>
      <c r="AS10" s="726">
        <v>306.47826027291057</v>
      </c>
      <c r="AT10" s="726">
        <v>233.75886027291054</v>
      </c>
      <c r="AU10" s="726">
        <v>128.06176027291053</v>
      </c>
      <c r="AV10" s="726">
        <v>151.34906027291052</v>
      </c>
      <c r="AW10" s="726">
        <v>120.47619377291053</v>
      </c>
      <c r="AX10" s="726">
        <v>131.15786027291054</v>
      </c>
      <c r="AY10" s="726">
        <v>100.56856027291053</v>
      </c>
      <c r="AZ10" s="727">
        <v>82.982160272910534</v>
      </c>
      <c r="BA10" s="726">
        <v>148.65688527291056</v>
      </c>
      <c r="BB10" s="727">
        <v>94.953960272910521</v>
      </c>
      <c r="BC10" s="727">
        <v>88.461360272910511</v>
      </c>
      <c r="BD10" s="726">
        <v>119.09156027291051</v>
      </c>
      <c r="BE10" s="727">
        <v>75.839640272910529</v>
      </c>
      <c r="BF10" s="180"/>
      <c r="BG10" s="149"/>
      <c r="BJ10" s="50"/>
    </row>
    <row r="11" spans="1:64" ht="17.100000000000001" customHeight="1">
      <c r="X11" s="371"/>
      <c r="Y11" s="357" t="str">
        <f>'リンク切公表時非表示（グラフの添え物）'!$W$95</f>
        <v>半導体製造</v>
      </c>
      <c r="Z11" s="14"/>
      <c r="AA11" s="728">
        <v>0.73139221483304717</v>
      </c>
      <c r="AB11" s="726" t="s">
        <v>438</v>
      </c>
      <c r="AC11" s="727">
        <v>21.941766444991416</v>
      </c>
      <c r="AD11" s="726">
        <v>142.62148189244417</v>
      </c>
      <c r="AE11" s="726">
        <v>245.01639196907078</v>
      </c>
      <c r="AF11" s="726">
        <v>270.61511948822744</v>
      </c>
      <c r="AG11" s="726">
        <v>264.10495987570835</v>
      </c>
      <c r="AH11" s="726">
        <v>294.4565908327267</v>
      </c>
      <c r="AI11" s="726">
        <v>272.04461910244851</v>
      </c>
      <c r="AJ11" s="726">
        <v>273.31824752772332</v>
      </c>
      <c r="AK11" s="726">
        <v>282.71458393162396</v>
      </c>
      <c r="AL11" s="726">
        <v>219.92074504843313</v>
      </c>
      <c r="AM11" s="726">
        <v>213.48964371045017</v>
      </c>
      <c r="AN11" s="726">
        <v>206.32061957507008</v>
      </c>
      <c r="AO11" s="726">
        <v>232.77072347963076</v>
      </c>
      <c r="AP11" s="726">
        <v>223.97577971716925</v>
      </c>
      <c r="AQ11" s="726">
        <v>242.72335247993681</v>
      </c>
      <c r="AR11" s="726">
        <v>262.77787342971925</v>
      </c>
      <c r="AS11" s="726">
        <v>234.20692864183877</v>
      </c>
      <c r="AT11" s="726">
        <v>149.81006359248079</v>
      </c>
      <c r="AU11" s="726">
        <v>164.92711200055876</v>
      </c>
      <c r="AV11" s="726">
        <v>142.19160538011073</v>
      </c>
      <c r="AW11" s="726">
        <v>121.62745052291997</v>
      </c>
      <c r="AX11" s="726">
        <v>109.24075921440111</v>
      </c>
      <c r="AY11" s="726">
        <v>112.89397430008549</v>
      </c>
      <c r="AZ11" s="726">
        <v>113.0815577772003</v>
      </c>
      <c r="BA11" s="726">
        <v>117.33322989930085</v>
      </c>
      <c r="BB11" s="726">
        <v>123.12696329684331</v>
      </c>
      <c r="BC11" s="726">
        <v>112.73736667571465</v>
      </c>
      <c r="BD11" s="726">
        <v>99.411463931774946</v>
      </c>
      <c r="BE11" s="726">
        <v>108.22257951868805</v>
      </c>
      <c r="BF11" s="180"/>
      <c r="BG11" s="149"/>
      <c r="BJ11" s="50"/>
    </row>
    <row r="12" spans="1:64" ht="17.100000000000001" customHeight="1">
      <c r="X12" s="371"/>
      <c r="Y12" s="291" t="str">
        <f>'リンク切公表時非表示（グラフの添え物）'!$W$96</f>
        <v>液晶製造</v>
      </c>
      <c r="Z12" s="14"/>
      <c r="AA12" s="727">
        <v>7.1999999999999994E-4</v>
      </c>
      <c r="AB12" s="728" t="s">
        <v>438</v>
      </c>
      <c r="AC12" s="727">
        <v>2.1599999999999998E-2</v>
      </c>
      <c r="AD12" s="727">
        <v>0.1404</v>
      </c>
      <c r="AE12" s="727">
        <v>0.24119999999999997</v>
      </c>
      <c r="AF12" s="727">
        <v>0.26639999999999997</v>
      </c>
      <c r="AG12" s="727">
        <v>0.26373599999999997</v>
      </c>
      <c r="AH12" s="727">
        <v>0.83915999999999991</v>
      </c>
      <c r="AI12" s="727">
        <v>0.7938719999999998</v>
      </c>
      <c r="AJ12" s="727">
        <v>3.7482479999999994</v>
      </c>
      <c r="AK12" s="727">
        <v>1.8381599999999996</v>
      </c>
      <c r="AL12" s="727">
        <v>1.1601719999999995</v>
      </c>
      <c r="AM12" s="727">
        <v>1.9059321599999999</v>
      </c>
      <c r="AN12" s="727">
        <v>1.6534915199999995</v>
      </c>
      <c r="AO12" s="727">
        <v>3.0454847999999992</v>
      </c>
      <c r="AP12" s="727">
        <v>2.9782187999999992</v>
      </c>
      <c r="AQ12" s="727">
        <v>2.8293811199999999</v>
      </c>
      <c r="AR12" s="727">
        <v>3.0619030319999987</v>
      </c>
      <c r="AS12" s="727">
        <v>2.8337639806266082</v>
      </c>
      <c r="AT12" s="727">
        <v>2.2982250411935596</v>
      </c>
      <c r="AU12" s="727">
        <v>3.0209759999999988</v>
      </c>
      <c r="AV12" s="727">
        <v>3.2766933599999994</v>
      </c>
      <c r="AW12" s="727">
        <v>2.3886223199999996</v>
      </c>
      <c r="AX12" s="727">
        <v>2.3678164799999997</v>
      </c>
      <c r="AY12" s="727">
        <v>2.2596847199999992</v>
      </c>
      <c r="AZ12" s="727">
        <v>1.9320286080959999</v>
      </c>
      <c r="BA12" s="727">
        <v>1.9343197439999993</v>
      </c>
      <c r="BB12" s="727">
        <v>1.9085050511999997</v>
      </c>
      <c r="BC12" s="727">
        <v>2.1510467999999987</v>
      </c>
      <c r="BD12" s="727">
        <v>1.76466024</v>
      </c>
      <c r="BE12" s="727">
        <v>1.2225895199999988</v>
      </c>
      <c r="BF12" s="180"/>
      <c r="BG12" s="149"/>
      <c r="BJ12" s="50"/>
      <c r="BK12" s="50"/>
    </row>
    <row r="13" spans="1:64" ht="17.100000000000001" customHeight="1">
      <c r="X13" s="371"/>
      <c r="Y13" s="291" t="str">
        <f>'リンク切公表時非表示（グラフの添え物）'!$W$99</f>
        <v>HCFC22製造時の副生HFC23</v>
      </c>
      <c r="Z13" s="94"/>
      <c r="AA13" s="729">
        <v>15928.725007472323</v>
      </c>
      <c r="AB13" s="729">
        <v>17349.612944863187</v>
      </c>
      <c r="AC13" s="729">
        <v>17580.106417956591</v>
      </c>
      <c r="AD13" s="729">
        <v>16792.720502919714</v>
      </c>
      <c r="AE13" s="729">
        <v>18416.856118000072</v>
      </c>
      <c r="AF13" s="729">
        <v>21460</v>
      </c>
      <c r="AG13" s="729">
        <v>19728.400000000001</v>
      </c>
      <c r="AH13" s="729">
        <v>18588.8</v>
      </c>
      <c r="AI13" s="729">
        <v>17434.400000000001</v>
      </c>
      <c r="AJ13" s="729">
        <v>17834</v>
      </c>
      <c r="AK13" s="729">
        <v>15688</v>
      </c>
      <c r="AL13" s="729">
        <v>11810.4</v>
      </c>
      <c r="AM13" s="729">
        <v>7710.8</v>
      </c>
      <c r="AN13" s="729">
        <v>6353.64</v>
      </c>
      <c r="AO13" s="729">
        <v>1287.5999999999999</v>
      </c>
      <c r="AP13" s="729">
        <v>586.08000000000004</v>
      </c>
      <c r="AQ13" s="729">
        <v>831.02</v>
      </c>
      <c r="AR13" s="729">
        <v>275.27999999999997</v>
      </c>
      <c r="AS13" s="729">
        <v>593.48</v>
      </c>
      <c r="AT13" s="730">
        <v>50.32</v>
      </c>
      <c r="AU13" s="730">
        <v>53.28</v>
      </c>
      <c r="AV13" s="730">
        <v>16.28</v>
      </c>
      <c r="AW13" s="730">
        <v>17.760000000000002</v>
      </c>
      <c r="AX13" s="730">
        <v>16.28</v>
      </c>
      <c r="AY13" s="730">
        <v>23.68</v>
      </c>
      <c r="AZ13" s="730">
        <v>29.6</v>
      </c>
      <c r="BA13" s="730">
        <v>23.68</v>
      </c>
      <c r="BB13" s="730">
        <v>38.479999999999997</v>
      </c>
      <c r="BC13" s="730">
        <v>11.84</v>
      </c>
      <c r="BD13" s="730">
        <v>13.32</v>
      </c>
      <c r="BE13" s="729">
        <v>140.6</v>
      </c>
      <c r="BF13" s="609"/>
      <c r="BG13" s="149"/>
      <c r="BJ13" s="50"/>
    </row>
    <row r="14" spans="1:64" ht="17.100000000000001" customHeight="1">
      <c r="X14" s="371"/>
      <c r="Y14" s="357" t="str">
        <f>'リンク切公表時非表示（グラフの添え物）'!$W$100</f>
        <v>消火剤</v>
      </c>
      <c r="Z14" s="14"/>
      <c r="AA14" s="726" t="s">
        <v>438</v>
      </c>
      <c r="AB14" s="726" t="s">
        <v>438</v>
      </c>
      <c r="AC14" s="726" t="s">
        <v>438</v>
      </c>
      <c r="AD14" s="726" t="s">
        <v>438</v>
      </c>
      <c r="AE14" s="726" t="s">
        <v>438</v>
      </c>
      <c r="AF14" s="726" t="s">
        <v>438</v>
      </c>
      <c r="AG14" s="728">
        <v>0.24523811019699462</v>
      </c>
      <c r="AH14" s="728">
        <v>0.66662629161488485</v>
      </c>
      <c r="AI14" s="727">
        <v>1.8120781158982342</v>
      </c>
      <c r="AJ14" s="727">
        <v>3.768746183249073</v>
      </c>
      <c r="AK14" s="727">
        <v>4.6286349924219445</v>
      </c>
      <c r="AL14" s="727">
        <v>5.3556606214299824</v>
      </c>
      <c r="AM14" s="727">
        <v>5.9854388671305658</v>
      </c>
      <c r="AN14" s="727">
        <v>6.5409426487584987</v>
      </c>
      <c r="AO14" s="727">
        <v>7.000749547092755</v>
      </c>
      <c r="AP14" s="727">
        <v>7.3389434565333334</v>
      </c>
      <c r="AQ14" s="727">
        <v>7.4607996847999996</v>
      </c>
      <c r="AR14" s="727">
        <v>7.7163717488000003</v>
      </c>
      <c r="AS14" s="727">
        <v>7.8470902575999997</v>
      </c>
      <c r="AT14" s="727">
        <v>8.0836087376000005</v>
      </c>
      <c r="AU14" s="727">
        <v>8.2935036976000003</v>
      </c>
      <c r="AV14" s="727">
        <v>8.4156612496000012</v>
      </c>
      <c r="AW14" s="727">
        <v>8.6271785776000005</v>
      </c>
      <c r="AX14" s="727">
        <v>8.8030119056</v>
      </c>
      <c r="AY14" s="727">
        <v>9.0575040336000008</v>
      </c>
      <c r="AZ14" s="727">
        <v>9.3781227055999992</v>
      </c>
      <c r="BA14" s="727">
        <v>9.514190769599999</v>
      </c>
      <c r="BB14" s="727">
        <v>9.724890049599999</v>
      </c>
      <c r="BC14" s="727">
        <v>9.8378014415999999</v>
      </c>
      <c r="BD14" s="727">
        <v>9.9503043375999987</v>
      </c>
      <c r="BE14" s="727">
        <v>9.9984799375999991</v>
      </c>
      <c r="BF14" s="609"/>
      <c r="BG14" s="149"/>
      <c r="BJ14" s="50"/>
      <c r="BK14" s="50"/>
    </row>
    <row r="15" spans="1:64" ht="16.5" customHeight="1">
      <c r="X15" s="371"/>
      <c r="Y15" s="291" t="str">
        <f>'リンク切公表時非表示（グラフの添え物）'!$W$101</f>
        <v>マグネシウム鋳造</v>
      </c>
      <c r="Z15" s="11"/>
      <c r="AA15" s="726" t="s">
        <v>438</v>
      </c>
      <c r="AB15" s="726" t="s">
        <v>438</v>
      </c>
      <c r="AC15" s="726" t="s">
        <v>438</v>
      </c>
      <c r="AD15" s="726" t="s">
        <v>438</v>
      </c>
      <c r="AE15" s="726" t="s">
        <v>438</v>
      </c>
      <c r="AF15" s="726" t="s">
        <v>438</v>
      </c>
      <c r="AG15" s="726" t="s">
        <v>438</v>
      </c>
      <c r="AH15" s="726" t="s">
        <v>438</v>
      </c>
      <c r="AI15" s="726" t="s">
        <v>438</v>
      </c>
      <c r="AJ15" s="726" t="s">
        <v>438</v>
      </c>
      <c r="AK15" s="726" t="s">
        <v>438</v>
      </c>
      <c r="AL15" s="726" t="s">
        <v>438</v>
      </c>
      <c r="AM15" s="726" t="s">
        <v>438</v>
      </c>
      <c r="AN15" s="726" t="s">
        <v>438</v>
      </c>
      <c r="AO15" s="726" t="s">
        <v>438</v>
      </c>
      <c r="AP15" s="726" t="s">
        <v>438</v>
      </c>
      <c r="AQ15" s="726" t="s">
        <v>438</v>
      </c>
      <c r="AR15" s="726" t="s">
        <v>438</v>
      </c>
      <c r="AS15" s="726" t="s">
        <v>438</v>
      </c>
      <c r="AT15" s="726" t="s">
        <v>438</v>
      </c>
      <c r="AU15" s="726" t="s">
        <v>438</v>
      </c>
      <c r="AV15" s="727">
        <v>1.0009999999999999</v>
      </c>
      <c r="AW15" s="727">
        <v>1.2869999999999999</v>
      </c>
      <c r="AX15" s="727">
        <v>1.2869999999999999</v>
      </c>
      <c r="AY15" s="727">
        <v>1.2869999999999999</v>
      </c>
      <c r="AZ15" s="728">
        <v>0.85799999999999998</v>
      </c>
      <c r="BA15" s="727">
        <v>1.1439999999999999</v>
      </c>
      <c r="BB15" s="727">
        <v>1.43</v>
      </c>
      <c r="BC15" s="727">
        <v>1.716</v>
      </c>
      <c r="BD15" s="727">
        <v>1.43</v>
      </c>
      <c r="BE15" s="727">
        <v>1.2869999999999999</v>
      </c>
      <c r="BF15" s="609"/>
      <c r="BG15" s="149"/>
      <c r="BK15" s="50"/>
      <c r="BL15" s="50"/>
    </row>
    <row r="16" spans="1:64" ht="17.100000000000001" customHeight="1">
      <c r="X16" s="372" t="s">
        <v>16</v>
      </c>
      <c r="Y16" s="373"/>
      <c r="Z16" s="57"/>
      <c r="AA16" s="57">
        <f t="shared" ref="AA16:BB16" si="2">SUM(AA17:AA22)</f>
        <v>6539.2993330603122</v>
      </c>
      <c r="AB16" s="57">
        <f t="shared" si="2"/>
        <v>7506.9220881606288</v>
      </c>
      <c r="AC16" s="57">
        <f t="shared" si="2"/>
        <v>7617.2931076973528</v>
      </c>
      <c r="AD16" s="57">
        <f t="shared" si="2"/>
        <v>10942.79702389353</v>
      </c>
      <c r="AE16" s="57">
        <f t="shared" si="2"/>
        <v>13443.461837094947</v>
      </c>
      <c r="AF16" s="57">
        <f t="shared" si="2"/>
        <v>17676.953625043756</v>
      </c>
      <c r="AG16" s="57">
        <f t="shared" si="2"/>
        <v>18321.50440968568</v>
      </c>
      <c r="AH16" s="57">
        <f t="shared" si="2"/>
        <v>20041.414860962643</v>
      </c>
      <c r="AI16" s="57">
        <f t="shared" si="2"/>
        <v>16615.961396138431</v>
      </c>
      <c r="AJ16" s="57">
        <f t="shared" si="2"/>
        <v>13146.059289846728</v>
      </c>
      <c r="AK16" s="57">
        <f t="shared" si="2"/>
        <v>11890.206050447885</v>
      </c>
      <c r="AL16" s="57">
        <f t="shared" si="2"/>
        <v>9893.2836271260094</v>
      </c>
      <c r="AM16" s="57">
        <f t="shared" si="2"/>
        <v>9213.572979082157</v>
      </c>
      <c r="AN16" s="57">
        <f t="shared" si="2"/>
        <v>8868.5457684294124</v>
      </c>
      <c r="AO16" s="57">
        <f t="shared" si="2"/>
        <v>9230.7113837214165</v>
      </c>
      <c r="AP16" s="57">
        <f t="shared" si="2"/>
        <v>8637.4369281878116</v>
      </c>
      <c r="AQ16" s="57">
        <f t="shared" si="2"/>
        <v>9012.8976406620914</v>
      </c>
      <c r="AR16" s="57">
        <f t="shared" si="2"/>
        <v>7930.8465107277389</v>
      </c>
      <c r="AS16" s="57">
        <f t="shared" si="2"/>
        <v>5757.3805284157261</v>
      </c>
      <c r="AT16" s="57">
        <f t="shared" si="2"/>
        <v>4057.3733784539986</v>
      </c>
      <c r="AU16" s="57">
        <f t="shared" si="2"/>
        <v>4259.4326052948754</v>
      </c>
      <c r="AV16" s="57">
        <f t="shared" si="2"/>
        <v>3765.3151763263927</v>
      </c>
      <c r="AW16" s="57">
        <f t="shared" si="2"/>
        <v>3444.9173725758578</v>
      </c>
      <c r="AX16" s="57">
        <f t="shared" si="2"/>
        <v>3286.2690809058886</v>
      </c>
      <c r="AY16" s="57">
        <f t="shared" si="2"/>
        <v>3362.6630521651186</v>
      </c>
      <c r="AZ16" s="57">
        <f t="shared" si="2"/>
        <v>3308.1046771154902</v>
      </c>
      <c r="BA16" s="57">
        <f t="shared" si="2"/>
        <v>3375.329347852653</v>
      </c>
      <c r="BB16" s="57">
        <f t="shared" si="2"/>
        <v>3515.5875828049725</v>
      </c>
      <c r="BC16" s="57">
        <f t="shared" ref="BC16:BD16" si="3">SUM(BC17:BC22)</f>
        <v>3487.4489205307486</v>
      </c>
      <c r="BD16" s="57">
        <f t="shared" si="3"/>
        <v>3422.6018595979958</v>
      </c>
      <c r="BE16" s="57">
        <f t="shared" ref="BE16" si="4">SUM(BE17:BE22)</f>
        <v>3474.5371361092211</v>
      </c>
      <c r="BF16" s="180"/>
      <c r="BJ16" s="50"/>
      <c r="BK16" s="50"/>
    </row>
    <row r="17" spans="24:58" ht="17.100000000000001" customHeight="1">
      <c r="X17" s="374"/>
      <c r="Y17" s="291" t="str">
        <f>'リンク切公表時非表示（グラフの添え物）'!$W$104</f>
        <v>半導体製造</v>
      </c>
      <c r="Z17" s="14"/>
      <c r="AA17" s="731">
        <v>1423.4313191740412</v>
      </c>
      <c r="AB17" s="731">
        <v>1648.1836327278372</v>
      </c>
      <c r="AC17" s="731">
        <v>1685.6423516534699</v>
      </c>
      <c r="AD17" s="731">
        <v>2434.8167301661233</v>
      </c>
      <c r="AE17" s="731">
        <v>2996.6975140506133</v>
      </c>
      <c r="AF17" s="731">
        <v>3933.1654871914297</v>
      </c>
      <c r="AG17" s="731">
        <v>4620.6895351792009</v>
      </c>
      <c r="AH17" s="731">
        <v>5803.9204889376351</v>
      </c>
      <c r="AI17" s="731">
        <v>5887.6350313287267</v>
      </c>
      <c r="AJ17" s="731">
        <v>6282.3805660741227</v>
      </c>
      <c r="AK17" s="731">
        <v>6771.4719610404945</v>
      </c>
      <c r="AL17" s="731">
        <v>5204.2758578653556</v>
      </c>
      <c r="AM17" s="731">
        <v>5186.6022711831438</v>
      </c>
      <c r="AN17" s="731">
        <v>5138.3584990482786</v>
      </c>
      <c r="AO17" s="731">
        <v>5433.2456075833979</v>
      </c>
      <c r="AP17" s="731">
        <v>4594.1136966449412</v>
      </c>
      <c r="AQ17" s="731">
        <v>4934.7855812000926</v>
      </c>
      <c r="AR17" s="731">
        <v>4432.8835937950025</v>
      </c>
      <c r="AS17" s="731">
        <v>3338.8950097896773</v>
      </c>
      <c r="AT17" s="731">
        <v>2109.0788710434817</v>
      </c>
      <c r="AU17" s="731">
        <v>2214.33318596243</v>
      </c>
      <c r="AV17" s="731">
        <v>1863.3271886046591</v>
      </c>
      <c r="AW17" s="731">
        <v>1624.1721536369046</v>
      </c>
      <c r="AX17" s="731">
        <v>1555.7323503258608</v>
      </c>
      <c r="AY17" s="731">
        <v>1616.8578402526341</v>
      </c>
      <c r="AZ17" s="731">
        <v>1582.2223403535763</v>
      </c>
      <c r="BA17" s="731">
        <v>1721.2705607226765</v>
      </c>
      <c r="BB17" s="731">
        <v>1846.9504580691764</v>
      </c>
      <c r="BC17" s="731">
        <v>1776.3238205490177</v>
      </c>
      <c r="BD17" s="731">
        <v>1676.4576298951356</v>
      </c>
      <c r="BE17" s="731">
        <v>1810.5034653133639</v>
      </c>
      <c r="BF17" s="180"/>
    </row>
    <row r="18" spans="24:58" ht="17.100000000000001" customHeight="1">
      <c r="X18" s="375"/>
      <c r="Y18" s="291" t="str">
        <f>'リンク切公表時非表示（グラフの添え物）'!$W$105</f>
        <v>液晶製造</v>
      </c>
      <c r="Z18" s="14"/>
      <c r="AA18" s="732">
        <v>31.349551817142864</v>
      </c>
      <c r="AB18" s="732">
        <v>36.299481051428579</v>
      </c>
      <c r="AC18" s="732">
        <v>37.124469257142863</v>
      </c>
      <c r="AD18" s="732">
        <v>53.624233371428581</v>
      </c>
      <c r="AE18" s="732">
        <v>65.999056457142871</v>
      </c>
      <c r="AF18" s="732">
        <v>86.623761600000009</v>
      </c>
      <c r="AG18" s="732">
        <v>83.564493030000008</v>
      </c>
      <c r="AH18" s="731">
        <v>155.47203314999999</v>
      </c>
      <c r="AI18" s="731">
        <v>170.73556505999997</v>
      </c>
      <c r="AJ18" s="731">
        <v>213.26413059000001</v>
      </c>
      <c r="AK18" s="731">
        <v>214.09925130000002</v>
      </c>
      <c r="AL18" s="731">
        <v>143.71019599500002</v>
      </c>
      <c r="AM18" s="731">
        <v>181.6312546476</v>
      </c>
      <c r="AN18" s="731">
        <v>168.05832858720001</v>
      </c>
      <c r="AO18" s="731">
        <v>179.20095742800001</v>
      </c>
      <c r="AP18" s="731">
        <v>152.02520950049998</v>
      </c>
      <c r="AQ18" s="731">
        <v>157.5987248232</v>
      </c>
      <c r="AR18" s="731">
        <v>106.94475620499857</v>
      </c>
      <c r="AS18" s="732">
        <v>83.498187482089094</v>
      </c>
      <c r="AT18" s="732">
        <v>39.3215491405386</v>
      </c>
      <c r="AU18" s="732">
        <v>46.499902434000006</v>
      </c>
      <c r="AV18" s="732">
        <v>59.124586382099992</v>
      </c>
      <c r="AW18" s="732">
        <v>68.215217988985685</v>
      </c>
      <c r="AX18" s="732">
        <v>75.629352581999996</v>
      </c>
      <c r="AY18" s="732">
        <v>89.736041879099957</v>
      </c>
      <c r="AZ18" s="732">
        <v>86.457609775786594</v>
      </c>
      <c r="BA18" s="732">
        <v>71.211340984783448</v>
      </c>
      <c r="BB18" s="732">
        <v>84.15648569302202</v>
      </c>
      <c r="BC18" s="732">
        <v>79.363502576100004</v>
      </c>
      <c r="BD18" s="732">
        <v>75.188432895300011</v>
      </c>
      <c r="BE18" s="732">
        <v>77.247482127300131</v>
      </c>
      <c r="BF18" s="180"/>
    </row>
    <row r="19" spans="24:58" ht="17.100000000000001" customHeight="1">
      <c r="X19" s="375"/>
      <c r="Y19" s="291" t="str">
        <f>'リンク切公表時非表示（グラフの添え物）'!$W$106</f>
        <v>洗浄剤・溶剤</v>
      </c>
      <c r="Z19" s="14"/>
      <c r="AA19" s="731">
        <v>4549.9385208708818</v>
      </c>
      <c r="AB19" s="731">
        <v>5268.3498662715474</v>
      </c>
      <c r="AC19" s="731">
        <v>5388.085090504992</v>
      </c>
      <c r="AD19" s="731">
        <v>7782.789575173877</v>
      </c>
      <c r="AE19" s="731">
        <v>9578.8179386755419</v>
      </c>
      <c r="AF19" s="731">
        <v>12572.198544511648</v>
      </c>
      <c r="AG19" s="731">
        <v>12249.339530097119</v>
      </c>
      <c r="AH19" s="731">
        <v>12251.37705950668</v>
      </c>
      <c r="AI19" s="731">
        <v>8790.9937642637251</v>
      </c>
      <c r="AJ19" s="731">
        <v>5009.2550271640739</v>
      </c>
      <c r="AK19" s="731">
        <v>3199.8497572023898</v>
      </c>
      <c r="AL19" s="731">
        <v>3177.632953861073</v>
      </c>
      <c r="AM19" s="731">
        <v>2552.0310004000135</v>
      </c>
      <c r="AN19" s="731">
        <v>2313.9571521052962</v>
      </c>
      <c r="AO19" s="731">
        <v>2496.2521577619618</v>
      </c>
      <c r="AP19" s="731">
        <v>2814.5689959275555</v>
      </c>
      <c r="AQ19" s="731">
        <v>2792.6567707804907</v>
      </c>
      <c r="AR19" s="731">
        <v>2377.1678167157852</v>
      </c>
      <c r="AS19" s="731">
        <v>1648.1451743999996</v>
      </c>
      <c r="AT19" s="731">
        <v>1420.4247963283594</v>
      </c>
      <c r="AU19" s="731">
        <v>1720.6851744000003</v>
      </c>
      <c r="AV19" s="731">
        <v>1605.3651743999997</v>
      </c>
      <c r="AW19" s="731">
        <v>1583.0451744</v>
      </c>
      <c r="AX19" s="731">
        <v>1517.9451743999998</v>
      </c>
      <c r="AY19" s="731">
        <v>1536.5451744</v>
      </c>
      <c r="AZ19" s="731">
        <v>1517.0151744</v>
      </c>
      <c r="BA19" s="731">
        <v>1464.9351850430055</v>
      </c>
      <c r="BB19" s="731">
        <v>1483.8513887325805</v>
      </c>
      <c r="BC19" s="731">
        <v>1505.1111822048706</v>
      </c>
      <c r="BD19" s="731">
        <v>1558.3071758190674</v>
      </c>
      <c r="BE19" s="731">
        <v>1456.5651708523314</v>
      </c>
      <c r="BF19" s="180"/>
    </row>
    <row r="20" spans="24:58" ht="17.100000000000001" customHeight="1">
      <c r="X20" s="375"/>
      <c r="Y20" s="291" t="str">
        <f>'リンク切公表時非表示（グラフの添え物）'!$W$107</f>
        <v>PFCsの製造時の漏出</v>
      </c>
      <c r="Z20" s="14"/>
      <c r="AA20" s="731">
        <v>330.91847619047621</v>
      </c>
      <c r="AB20" s="731">
        <v>383.16876190476194</v>
      </c>
      <c r="AC20" s="731">
        <v>391.87714285714287</v>
      </c>
      <c r="AD20" s="731">
        <v>566.04476190476191</v>
      </c>
      <c r="AE20" s="731">
        <v>696.67047619047628</v>
      </c>
      <c r="AF20" s="731">
        <v>914.38</v>
      </c>
      <c r="AG20" s="731">
        <v>1206.7599999999998</v>
      </c>
      <c r="AH20" s="731">
        <v>1685.26</v>
      </c>
      <c r="AI20" s="731">
        <v>1645.7600000000002</v>
      </c>
      <c r="AJ20" s="731">
        <v>1569.921</v>
      </c>
      <c r="AK20" s="731">
        <v>1661.28</v>
      </c>
      <c r="AL20" s="731">
        <v>1329.9640000000002</v>
      </c>
      <c r="AM20" s="731">
        <v>1257.3040000000001</v>
      </c>
      <c r="AN20" s="731">
        <v>1211.5829999999999</v>
      </c>
      <c r="AO20" s="731">
        <v>1086.037</v>
      </c>
      <c r="AP20" s="731">
        <v>1040.597</v>
      </c>
      <c r="AQ20" s="731">
        <v>1091.28648</v>
      </c>
      <c r="AR20" s="731">
        <v>976.84460999999999</v>
      </c>
      <c r="AS20" s="731">
        <v>648.96199999999999</v>
      </c>
      <c r="AT20" s="731">
        <v>458.69399999999985</v>
      </c>
      <c r="AU20" s="731">
        <v>248.41200000000001</v>
      </c>
      <c r="AV20" s="731">
        <v>206.45000000000002</v>
      </c>
      <c r="AW20" s="731">
        <v>147.62800000000001</v>
      </c>
      <c r="AX20" s="731">
        <v>110.79899999999999</v>
      </c>
      <c r="AY20" s="731">
        <v>107.37300000000002</v>
      </c>
      <c r="AZ20" s="731">
        <v>114.58500000000001</v>
      </c>
      <c r="BA20" s="732">
        <v>97.105001315251002</v>
      </c>
      <c r="BB20" s="732">
        <v>81.101500715449447</v>
      </c>
      <c r="BC20" s="732">
        <v>87.379999087974426</v>
      </c>
      <c r="BD20" s="732">
        <v>64.132599920257917</v>
      </c>
      <c r="BE20" s="732">
        <v>73.752299772724498</v>
      </c>
      <c r="BF20" s="180"/>
    </row>
    <row r="21" spans="24:58" ht="17.100000000000001" customHeight="1">
      <c r="X21" s="374"/>
      <c r="Y21" s="291" t="str">
        <f>'リンク切公表時非表示（グラフの添え物）'!$W$108</f>
        <v>その他</v>
      </c>
      <c r="Z21" s="94"/>
      <c r="AA21" s="729" t="s">
        <v>438</v>
      </c>
      <c r="AB21" s="729" t="s">
        <v>438</v>
      </c>
      <c r="AC21" s="729" t="s">
        <v>438</v>
      </c>
      <c r="AD21" s="729" t="s">
        <v>438</v>
      </c>
      <c r="AE21" s="729" t="s">
        <v>438</v>
      </c>
      <c r="AF21" s="729" t="s">
        <v>438</v>
      </c>
      <c r="AG21" s="729" t="s">
        <v>438</v>
      </c>
      <c r="AH21" s="729" t="s">
        <v>438</v>
      </c>
      <c r="AI21" s="729" t="s">
        <v>438</v>
      </c>
      <c r="AJ21" s="729" t="s">
        <v>438</v>
      </c>
      <c r="AK21" s="729" t="s">
        <v>438</v>
      </c>
      <c r="AL21" s="729" t="s">
        <v>438</v>
      </c>
      <c r="AM21" s="730">
        <v>3.914399345942874E-2</v>
      </c>
      <c r="AN21" s="730">
        <v>9.7045125215709724E-2</v>
      </c>
      <c r="AO21" s="730">
        <v>0.16906324307742576</v>
      </c>
      <c r="AP21" s="730">
        <v>0.28886270200039665</v>
      </c>
      <c r="AQ21" s="730">
        <v>0.63371883242693272</v>
      </c>
      <c r="AR21" s="730">
        <v>1.3873828126652086</v>
      </c>
      <c r="AS21" s="730">
        <v>2.3156910986809169</v>
      </c>
      <c r="AT21" s="730">
        <v>3.1313910456993637</v>
      </c>
      <c r="AU21" s="730">
        <v>4.3377887767085701</v>
      </c>
      <c r="AV21" s="730">
        <v>5.9351216627646517</v>
      </c>
      <c r="AW21" s="729" t="s">
        <v>438</v>
      </c>
      <c r="AX21" s="730">
        <v>10.361025748108249</v>
      </c>
      <c r="AY21" s="730">
        <v>9.0012734043159206</v>
      </c>
      <c r="AZ21" s="730">
        <v>7.8245525861269023</v>
      </c>
      <c r="BA21" s="730">
        <v>20.80725978693663</v>
      </c>
      <c r="BB21" s="730">
        <v>19.527749594744357</v>
      </c>
      <c r="BC21" s="730">
        <v>39.270416112786208</v>
      </c>
      <c r="BD21" s="730">
        <v>48.516021068235091</v>
      </c>
      <c r="BE21" s="730">
        <v>56.468718043501021</v>
      </c>
      <c r="BF21" s="180"/>
    </row>
    <row r="22" spans="24:58" ht="17.100000000000001" customHeight="1">
      <c r="X22" s="376"/>
      <c r="Y22" s="291" t="str">
        <f>'リンク切公表時非表示（グラフの添え物）'!$W$109</f>
        <v>アルミニウム精錬</v>
      </c>
      <c r="Z22" s="11"/>
      <c r="AA22" s="729">
        <v>203.66146500777003</v>
      </c>
      <c r="AB22" s="729">
        <v>170.92034620505461</v>
      </c>
      <c r="AC22" s="729">
        <v>114.5640534246054</v>
      </c>
      <c r="AD22" s="729">
        <v>105.5217232773396</v>
      </c>
      <c r="AE22" s="729">
        <v>105.27685172117191</v>
      </c>
      <c r="AF22" s="729">
        <v>170.5858317406782</v>
      </c>
      <c r="AG22" s="730">
        <v>161.15085137936398</v>
      </c>
      <c r="AH22" s="730">
        <v>145.38527936832901</v>
      </c>
      <c r="AI22" s="730">
        <v>120.83703548598001</v>
      </c>
      <c r="AJ22" s="730">
        <v>71.238566018531998</v>
      </c>
      <c r="AK22" s="730">
        <v>43.505080905000007</v>
      </c>
      <c r="AL22" s="730">
        <v>37.70061940458001</v>
      </c>
      <c r="AM22" s="730">
        <v>35.965308857940016</v>
      </c>
      <c r="AN22" s="730">
        <v>36.491743563422396</v>
      </c>
      <c r="AO22" s="730">
        <v>35.806597704979204</v>
      </c>
      <c r="AP22" s="730">
        <v>35.843163412814995</v>
      </c>
      <c r="AQ22" s="730">
        <v>35.936365025880001</v>
      </c>
      <c r="AR22" s="730">
        <v>35.618351199287993</v>
      </c>
      <c r="AS22" s="730">
        <v>35.564465645280002</v>
      </c>
      <c r="AT22" s="730">
        <v>26.722770895919997</v>
      </c>
      <c r="AU22" s="730">
        <v>25.164553721735999</v>
      </c>
      <c r="AV22" s="730">
        <v>25.11310527686928</v>
      </c>
      <c r="AW22" s="730">
        <v>21.856826549967746</v>
      </c>
      <c r="AX22" s="730">
        <v>15.80217784992</v>
      </c>
      <c r="AY22" s="730">
        <v>3.1497222290688001</v>
      </c>
      <c r="AZ22" s="729" t="s">
        <v>438</v>
      </c>
      <c r="BA22" s="729" t="s">
        <v>438</v>
      </c>
      <c r="BB22" s="729" t="s">
        <v>438</v>
      </c>
      <c r="BC22" s="729" t="s">
        <v>438</v>
      </c>
      <c r="BD22" s="729" t="s">
        <v>438</v>
      </c>
      <c r="BE22" s="729" t="s">
        <v>438</v>
      </c>
      <c r="BF22" s="180"/>
    </row>
    <row r="23" spans="24:58" ht="17.100000000000001" customHeight="1">
      <c r="X23" s="377" t="s">
        <v>197</v>
      </c>
      <c r="Y23" s="378"/>
      <c r="Z23" s="72"/>
      <c r="AA23" s="72">
        <f>SUM(AA24:AA29)</f>
        <v>12850.069876123966</v>
      </c>
      <c r="AB23" s="72">
        <f t="shared" ref="AB23:BB23" si="5">SUM(AB24:AB29)</f>
        <v>14206.042348977287</v>
      </c>
      <c r="AC23" s="72">
        <f t="shared" si="5"/>
        <v>15635.824676234235</v>
      </c>
      <c r="AD23" s="72">
        <f t="shared" si="5"/>
        <v>15701.970570462505</v>
      </c>
      <c r="AE23" s="72">
        <f t="shared" si="5"/>
        <v>15019.955788766003</v>
      </c>
      <c r="AF23" s="72">
        <f t="shared" si="5"/>
        <v>16447.524694550535</v>
      </c>
      <c r="AG23" s="72">
        <f t="shared" si="5"/>
        <v>17022.187764473412</v>
      </c>
      <c r="AH23" s="72">
        <f t="shared" si="5"/>
        <v>14510.540478356032</v>
      </c>
      <c r="AI23" s="72">
        <f t="shared" si="5"/>
        <v>13224.101247799888</v>
      </c>
      <c r="AJ23" s="72">
        <f t="shared" si="5"/>
        <v>9176.6166900014632</v>
      </c>
      <c r="AK23" s="72">
        <f t="shared" si="5"/>
        <v>7031.3589307549009</v>
      </c>
      <c r="AL23" s="72">
        <f t="shared" si="5"/>
        <v>6066.0167800018462</v>
      </c>
      <c r="AM23" s="72">
        <f t="shared" si="5"/>
        <v>5735.4807991064208</v>
      </c>
      <c r="AN23" s="72">
        <f t="shared" si="5"/>
        <v>5406.3108216924829</v>
      </c>
      <c r="AO23" s="72">
        <f t="shared" si="5"/>
        <v>5258.7023289238077</v>
      </c>
      <c r="AP23" s="72">
        <f t="shared" si="5"/>
        <v>5027.3514352714537</v>
      </c>
      <c r="AQ23" s="72">
        <f t="shared" si="5"/>
        <v>5202.3880798331502</v>
      </c>
      <c r="AR23" s="72">
        <f t="shared" si="5"/>
        <v>4708.0421318945437</v>
      </c>
      <c r="AS23" s="72">
        <f t="shared" si="5"/>
        <v>4150.8999868307092</v>
      </c>
      <c r="AT23" s="72">
        <f t="shared" si="5"/>
        <v>2419.7509350141631</v>
      </c>
      <c r="AU23" s="72">
        <f t="shared" si="5"/>
        <v>2398.1357722873777</v>
      </c>
      <c r="AV23" s="72">
        <f t="shared" si="5"/>
        <v>2222.1429593816019</v>
      </c>
      <c r="AW23" s="72">
        <f t="shared" si="5"/>
        <v>2207.2726992822631</v>
      </c>
      <c r="AX23" s="72">
        <f t="shared" si="5"/>
        <v>2075.2507946442693</v>
      </c>
      <c r="AY23" s="72">
        <f t="shared" si="5"/>
        <v>2038.8590558698668</v>
      </c>
      <c r="AZ23" s="72">
        <f t="shared" si="5"/>
        <v>2075.1053198261807</v>
      </c>
      <c r="BA23" s="72">
        <f t="shared" si="5"/>
        <v>2158.2652390468079</v>
      </c>
      <c r="BB23" s="72">
        <f t="shared" si="5"/>
        <v>2070.7538690302222</v>
      </c>
      <c r="BC23" s="72">
        <f t="shared" ref="BC23:BD23" si="6">SUM(BC24:BC29)</f>
        <v>2054.9448652505753</v>
      </c>
      <c r="BD23" s="72">
        <f t="shared" si="6"/>
        <v>2001.028795139629</v>
      </c>
      <c r="BE23" s="72">
        <f t="shared" ref="BE23" si="7">SUM(BE24:BE29)</f>
        <v>2028.314655861936</v>
      </c>
      <c r="BF23" s="180"/>
    </row>
    <row r="24" spans="24:58" ht="17.100000000000001" customHeight="1">
      <c r="X24" s="379"/>
      <c r="Y24" s="291" t="str">
        <f>'リンク切公表時非表示（グラフの添え物）'!$W$113</f>
        <v>粒子加速器等</v>
      </c>
      <c r="Z24" s="11"/>
      <c r="AA24" s="729">
        <v>701.5724160000002</v>
      </c>
      <c r="AB24" s="729">
        <v>665.65603200000021</v>
      </c>
      <c r="AC24" s="729">
        <v>702.86015999999995</v>
      </c>
      <c r="AD24" s="729">
        <v>763.63492800000006</v>
      </c>
      <c r="AE24" s="729">
        <v>790.83441600000015</v>
      </c>
      <c r="AF24" s="729">
        <v>801.58324800000003</v>
      </c>
      <c r="AG24" s="729">
        <v>817.92355199999997</v>
      </c>
      <c r="AH24" s="729">
        <v>821.54510400000004</v>
      </c>
      <c r="AI24" s="729">
        <v>825.73847999999998</v>
      </c>
      <c r="AJ24" s="729">
        <v>824.87917610958914</v>
      </c>
      <c r="AK24" s="729">
        <v>814.51358400000015</v>
      </c>
      <c r="AL24" s="729">
        <v>807.92803200000003</v>
      </c>
      <c r="AM24" s="729">
        <v>829.26153600000009</v>
      </c>
      <c r="AN24" s="729">
        <v>806.95128</v>
      </c>
      <c r="AO24" s="729">
        <v>852.16003200000011</v>
      </c>
      <c r="AP24" s="729">
        <v>841.67890786516853</v>
      </c>
      <c r="AQ24" s="729">
        <v>855.31721447432597</v>
      </c>
      <c r="AR24" s="729">
        <v>849.12278521283258</v>
      </c>
      <c r="AS24" s="729">
        <v>846.88908630855121</v>
      </c>
      <c r="AT24" s="729">
        <v>837.73267205724073</v>
      </c>
      <c r="AU24" s="729">
        <v>799.27629423179667</v>
      </c>
      <c r="AV24" s="729">
        <v>806.49875874832549</v>
      </c>
      <c r="AW24" s="729">
        <v>827.26198776202386</v>
      </c>
      <c r="AX24" s="729">
        <v>828.8009724901076</v>
      </c>
      <c r="AY24" s="729">
        <v>827.36807284863596</v>
      </c>
      <c r="AZ24" s="729">
        <v>809.34290490047817</v>
      </c>
      <c r="BA24" s="729">
        <v>789.34426113567554</v>
      </c>
      <c r="BB24" s="729">
        <v>801.26095422805759</v>
      </c>
      <c r="BC24" s="729">
        <v>814.70103615572577</v>
      </c>
      <c r="BD24" s="729">
        <v>816.39229018742799</v>
      </c>
      <c r="BE24" s="729">
        <v>784.38990016029231</v>
      </c>
      <c r="BF24" s="180"/>
    </row>
    <row r="25" spans="24:58" ht="17.100000000000001" customHeight="1">
      <c r="X25" s="379"/>
      <c r="Y25" s="291" t="str">
        <f>'リンク切公表時非表示（グラフの添え物）'!$W$114</f>
        <v>電気絶縁ガス使用機器</v>
      </c>
      <c r="Z25" s="11"/>
      <c r="AA25" s="729">
        <v>8112.4679999999998</v>
      </c>
      <c r="AB25" s="729">
        <v>9066.8760000000002</v>
      </c>
      <c r="AC25" s="729">
        <v>10021.284000000001</v>
      </c>
      <c r="AD25" s="729">
        <v>10021.284000000001</v>
      </c>
      <c r="AE25" s="729">
        <v>9544.0800000000017</v>
      </c>
      <c r="AF25" s="729">
        <v>10498.487999999999</v>
      </c>
      <c r="AG25" s="729">
        <v>11235.839999999998</v>
      </c>
      <c r="AH25" s="729">
        <v>9978.6479999999992</v>
      </c>
      <c r="AI25" s="729">
        <v>8822.4600000000009</v>
      </c>
      <c r="AJ25" s="729">
        <v>4857.0382092050213</v>
      </c>
      <c r="AK25" s="729">
        <v>2909.6902092050195</v>
      </c>
      <c r="AL25" s="729">
        <v>2123.5204518828459</v>
      </c>
      <c r="AM25" s="729">
        <v>1617.1801506276149</v>
      </c>
      <c r="AN25" s="729">
        <v>1379.8712635983259</v>
      </c>
      <c r="AO25" s="729">
        <v>1178.9975397489557</v>
      </c>
      <c r="AP25" s="729">
        <v>899.41802510460252</v>
      </c>
      <c r="AQ25" s="729">
        <v>966.94103598326433</v>
      </c>
      <c r="AR25" s="729">
        <v>879.95309748953923</v>
      </c>
      <c r="AS25" s="729">
        <v>828.10744769874634</v>
      </c>
      <c r="AT25" s="729">
        <v>711.14535564853531</v>
      </c>
      <c r="AU25" s="729">
        <v>622.22535564853592</v>
      </c>
      <c r="AV25" s="729">
        <v>706.58535564853537</v>
      </c>
      <c r="AW25" s="729">
        <v>718.89735564853618</v>
      </c>
      <c r="AX25" s="729">
        <v>642.74535564853568</v>
      </c>
      <c r="AY25" s="729">
        <v>601.70535564853571</v>
      </c>
      <c r="AZ25" s="729">
        <v>610.0957556485364</v>
      </c>
      <c r="BA25" s="729">
        <v>655.37655564853571</v>
      </c>
      <c r="BB25" s="729">
        <v>619.9453556485355</v>
      </c>
      <c r="BC25" s="729">
        <v>572.06535564853561</v>
      </c>
      <c r="BD25" s="729">
        <v>572.74935564853513</v>
      </c>
      <c r="BE25" s="729">
        <v>571.29015564853557</v>
      </c>
      <c r="BF25" s="180"/>
    </row>
    <row r="26" spans="24:58" ht="17.100000000000001" customHeight="1">
      <c r="X26" s="379"/>
      <c r="Y26" s="291" t="str">
        <f>'リンク切公表時非表示（グラフの添え物）'!$W$115</f>
        <v>マグネシウム鋳造</v>
      </c>
      <c r="Z26" s="14"/>
      <c r="AA26" s="731">
        <v>146.54270597127743</v>
      </c>
      <c r="AB26" s="731">
        <v>126.43688586545731</v>
      </c>
      <c r="AC26" s="731">
        <v>107.02040816326532</v>
      </c>
      <c r="AD26" s="731">
        <v>112.39153439153439</v>
      </c>
      <c r="AE26" s="731">
        <v>109.17460317460318</v>
      </c>
      <c r="AF26" s="731">
        <v>114</v>
      </c>
      <c r="AG26" s="731">
        <v>136.80000000000001</v>
      </c>
      <c r="AH26" s="731">
        <v>182.4</v>
      </c>
      <c r="AI26" s="731">
        <v>387.6</v>
      </c>
      <c r="AJ26" s="731">
        <v>615.6</v>
      </c>
      <c r="AK26" s="731">
        <v>980.4</v>
      </c>
      <c r="AL26" s="731">
        <v>1094.4000000000001</v>
      </c>
      <c r="AM26" s="731">
        <v>1071.5999999999999</v>
      </c>
      <c r="AN26" s="731">
        <v>1073.7246928870293</v>
      </c>
      <c r="AO26" s="731">
        <v>1059.8861422594143</v>
      </c>
      <c r="AP26" s="731">
        <v>1104.0456401673639</v>
      </c>
      <c r="AQ26" s="731">
        <v>1040.8667447698745</v>
      </c>
      <c r="AR26" s="731">
        <v>1039.2049205020921</v>
      </c>
      <c r="AS26" s="731">
        <v>622.44000000000005</v>
      </c>
      <c r="AT26" s="731">
        <v>228</v>
      </c>
      <c r="AU26" s="731">
        <v>293.73239999999998</v>
      </c>
      <c r="AV26" s="731">
        <v>182.4</v>
      </c>
      <c r="AW26" s="731">
        <v>182.4</v>
      </c>
      <c r="AX26" s="731">
        <v>159.6</v>
      </c>
      <c r="AY26" s="731">
        <v>182.4</v>
      </c>
      <c r="AZ26" s="731">
        <v>228</v>
      </c>
      <c r="BA26" s="731">
        <v>314.64</v>
      </c>
      <c r="BB26" s="731">
        <v>246.24000000000004</v>
      </c>
      <c r="BC26" s="731">
        <v>273.60000000000002</v>
      </c>
      <c r="BD26" s="731">
        <v>250.8</v>
      </c>
      <c r="BE26" s="731">
        <v>296.39999999999998</v>
      </c>
      <c r="BF26" s="180"/>
    </row>
    <row r="27" spans="24:58" ht="17.100000000000001" customHeight="1">
      <c r="X27" s="379"/>
      <c r="Y27" s="291" t="str">
        <f>'リンク切公表時非表示（グラフの添え物）'!$W$116</f>
        <v>半導体製造</v>
      </c>
      <c r="Z27" s="14"/>
      <c r="AA27" s="731">
        <v>309.08672287996046</v>
      </c>
      <c r="AB27" s="731">
        <v>345.44986674819108</v>
      </c>
      <c r="AC27" s="731">
        <v>381.81301061642176</v>
      </c>
      <c r="AD27" s="731">
        <v>381.81301061642176</v>
      </c>
      <c r="AE27" s="731">
        <v>363.63143868230645</v>
      </c>
      <c r="AF27" s="731">
        <v>399.99458255053707</v>
      </c>
      <c r="AG27" s="731">
        <v>429.41845247341388</v>
      </c>
      <c r="AH27" s="731">
        <v>529.88919035603283</v>
      </c>
      <c r="AI27" s="731">
        <v>533.46666379988676</v>
      </c>
      <c r="AJ27" s="731">
        <v>551.67430148685253</v>
      </c>
      <c r="AK27" s="731">
        <v>628.71282554988102</v>
      </c>
      <c r="AL27" s="731">
        <v>463.75076011900035</v>
      </c>
      <c r="AM27" s="731">
        <v>493.96513327880575</v>
      </c>
      <c r="AN27" s="731">
        <v>516.44690280712837</v>
      </c>
      <c r="AO27" s="731">
        <v>587.95071971543689</v>
      </c>
      <c r="AP27" s="731">
        <v>540.20721733431947</v>
      </c>
      <c r="AQ27" s="731">
        <v>463.35255030968517</v>
      </c>
      <c r="AR27" s="731">
        <v>430.60346807507943</v>
      </c>
      <c r="AS27" s="731">
        <v>328.61800191316979</v>
      </c>
      <c r="AT27" s="731">
        <v>210.92295218847789</v>
      </c>
      <c r="AU27" s="731">
        <v>224.78611040704504</v>
      </c>
      <c r="AV27" s="731">
        <v>196.49758447274104</v>
      </c>
      <c r="AW27" s="731">
        <v>183.54560330370327</v>
      </c>
      <c r="AX27" s="731">
        <v>181.46430338562618</v>
      </c>
      <c r="AY27" s="731">
        <v>174.75512481269493</v>
      </c>
      <c r="AZ27" s="731">
        <v>183.9720882131663</v>
      </c>
      <c r="BA27" s="731">
        <v>192.14661087866108</v>
      </c>
      <c r="BB27" s="731">
        <v>199.94661087866109</v>
      </c>
      <c r="BC27" s="731">
        <v>182.11201321872505</v>
      </c>
      <c r="BD27" s="731">
        <v>173.78444552715186</v>
      </c>
      <c r="BE27" s="731">
        <v>185.42508395751696</v>
      </c>
      <c r="BF27" s="180"/>
    </row>
    <row r="28" spans="24:58" ht="17.100000000000001" customHeight="1">
      <c r="X28" s="379"/>
      <c r="Y28" s="291" t="str">
        <f>'リンク切公表時非表示（グラフの添え物）'!$W$117</f>
        <v>液晶製造</v>
      </c>
      <c r="Z28" s="14"/>
      <c r="AA28" s="731">
        <v>109.61821309090909</v>
      </c>
      <c r="AB28" s="731">
        <v>122.51447345454545</v>
      </c>
      <c r="AC28" s="731">
        <v>135.41073381818182</v>
      </c>
      <c r="AD28" s="731">
        <v>135.41073381818182</v>
      </c>
      <c r="AE28" s="731">
        <v>128.96260363636364</v>
      </c>
      <c r="AF28" s="731">
        <v>141.85886400000001</v>
      </c>
      <c r="AG28" s="731">
        <v>412.20576</v>
      </c>
      <c r="AH28" s="731">
        <v>535.65818400000001</v>
      </c>
      <c r="AI28" s="731">
        <v>648.43610399999989</v>
      </c>
      <c r="AJ28" s="731">
        <v>868.22500319999983</v>
      </c>
      <c r="AK28" s="731">
        <v>877.24231200000008</v>
      </c>
      <c r="AL28" s="731">
        <v>824.01753599999984</v>
      </c>
      <c r="AM28" s="731">
        <v>902.67397919999996</v>
      </c>
      <c r="AN28" s="731">
        <v>854.11668239999983</v>
      </c>
      <c r="AO28" s="731">
        <v>850.10789520000003</v>
      </c>
      <c r="AP28" s="731">
        <v>711.7616448</v>
      </c>
      <c r="AQ28" s="731">
        <v>572.43453429599992</v>
      </c>
      <c r="AR28" s="731">
        <v>365.50986061500015</v>
      </c>
      <c r="AS28" s="731">
        <v>295.92545091024112</v>
      </c>
      <c r="AT28" s="731">
        <v>199.38995511990908</v>
      </c>
      <c r="AU28" s="731">
        <v>268.87561199999993</v>
      </c>
      <c r="AV28" s="731">
        <v>197.92126051200003</v>
      </c>
      <c r="AW28" s="731">
        <v>172.04775256799999</v>
      </c>
      <c r="AX28" s="731">
        <v>169.84416311999996</v>
      </c>
      <c r="AY28" s="731">
        <v>191.07050255999999</v>
      </c>
      <c r="AZ28" s="731">
        <v>191.25457106400009</v>
      </c>
      <c r="BA28" s="731">
        <v>156.59781138393578</v>
      </c>
      <c r="BB28" s="731">
        <v>162.66294903600007</v>
      </c>
      <c r="BC28" s="731">
        <v>166.91206032000014</v>
      </c>
      <c r="BD28" s="731">
        <v>147.151903608</v>
      </c>
      <c r="BE28" s="731">
        <v>138.77991597600032</v>
      </c>
      <c r="BF28" s="180"/>
    </row>
    <row r="29" spans="24:58" ht="17.100000000000001" customHeight="1">
      <c r="X29" s="380"/>
      <c r="Y29" s="291" t="str">
        <f>'リンク切公表時非表示（グラフの添え物）'!$W$118</f>
        <v>SF6 製造時の漏出</v>
      </c>
      <c r="Z29" s="11"/>
      <c r="AA29" s="729">
        <v>3470.7818181818179</v>
      </c>
      <c r="AB29" s="729">
        <v>3879.1090909090917</v>
      </c>
      <c r="AC29" s="729">
        <v>4287.4363636363641</v>
      </c>
      <c r="AD29" s="729">
        <v>4287.4363636363641</v>
      </c>
      <c r="AE29" s="729">
        <v>4083.2727272727275</v>
      </c>
      <c r="AF29" s="729">
        <v>4491.6000000000004</v>
      </c>
      <c r="AG29" s="729">
        <v>3990</v>
      </c>
      <c r="AH29" s="729">
        <v>2462.4</v>
      </c>
      <c r="AI29" s="729">
        <v>2006.4</v>
      </c>
      <c r="AJ29" s="729">
        <v>1459.2</v>
      </c>
      <c r="AK29" s="729">
        <v>820.8</v>
      </c>
      <c r="AL29" s="729">
        <v>752.4</v>
      </c>
      <c r="AM29" s="729">
        <v>820.8</v>
      </c>
      <c r="AN29" s="729">
        <v>775.2</v>
      </c>
      <c r="AO29" s="729">
        <v>729.6</v>
      </c>
      <c r="AP29" s="729">
        <v>930.2399999999999</v>
      </c>
      <c r="AQ29" s="729">
        <v>1303.4760000000001</v>
      </c>
      <c r="AR29" s="729">
        <v>1143.6479999999999</v>
      </c>
      <c r="AS29" s="729">
        <v>1228.92</v>
      </c>
      <c r="AT29" s="729">
        <v>232.55999999999997</v>
      </c>
      <c r="AU29" s="729">
        <v>189.24000000000004</v>
      </c>
      <c r="AV29" s="729">
        <v>132.24</v>
      </c>
      <c r="AW29" s="729">
        <v>123.12000000000002</v>
      </c>
      <c r="AX29" s="730">
        <v>92.796000000000006</v>
      </c>
      <c r="AY29" s="730">
        <v>61.560000000000009</v>
      </c>
      <c r="AZ29" s="730">
        <v>52.439999999999991</v>
      </c>
      <c r="BA29" s="730">
        <v>50.160000000000011</v>
      </c>
      <c r="BB29" s="730">
        <v>40.697999238967896</v>
      </c>
      <c r="BC29" s="730">
        <v>45.554399907588959</v>
      </c>
      <c r="BD29" s="730">
        <v>40.150800168514252</v>
      </c>
      <c r="BE29" s="730">
        <v>52.029600119590761</v>
      </c>
      <c r="BF29" s="180"/>
    </row>
    <row r="30" spans="24:58" ht="17.100000000000001" customHeight="1">
      <c r="X30" s="330" t="s">
        <v>199</v>
      </c>
      <c r="Y30" s="381"/>
      <c r="Z30" s="115"/>
      <c r="AA30" s="107">
        <f>SUM(AA31:AA33)</f>
        <v>32.609853866894952</v>
      </c>
      <c r="AB30" s="105">
        <f>SUM(AB31:AB33)</f>
        <v>32.609853866894952</v>
      </c>
      <c r="AC30" s="105">
        <f>SUM(AC31:AC33)</f>
        <v>32.609853866894952</v>
      </c>
      <c r="AD30" s="105">
        <f t="shared" ref="AD30:BA30" si="8">SUM(AD31:AD33)</f>
        <v>43.479805155859943</v>
      </c>
      <c r="AE30" s="105">
        <f t="shared" si="8"/>
        <v>76.089659022754901</v>
      </c>
      <c r="AF30" s="105">
        <f t="shared" si="8"/>
        <v>201.09409884585213</v>
      </c>
      <c r="AG30" s="105">
        <f t="shared" si="8"/>
        <v>192.55413105106322</v>
      </c>
      <c r="AH30" s="105">
        <f t="shared" si="8"/>
        <v>171.05935042516234</v>
      </c>
      <c r="AI30" s="105">
        <f t="shared" si="8"/>
        <v>188.13466808746665</v>
      </c>
      <c r="AJ30" s="105">
        <f t="shared" si="8"/>
        <v>315.26917107369837</v>
      </c>
      <c r="AK30" s="105">
        <f t="shared" si="8"/>
        <v>285.77261607893388</v>
      </c>
      <c r="AL30" s="105">
        <f t="shared" si="8"/>
        <v>294.81291048766207</v>
      </c>
      <c r="AM30" s="105">
        <f t="shared" si="8"/>
        <v>371.48283306236584</v>
      </c>
      <c r="AN30" s="105">
        <f t="shared" si="8"/>
        <v>416.09627155908129</v>
      </c>
      <c r="AO30" s="105">
        <f t="shared" si="8"/>
        <v>486.03833940564016</v>
      </c>
      <c r="AP30" s="105">
        <f t="shared" si="8"/>
        <v>1471.7527115608</v>
      </c>
      <c r="AQ30" s="105">
        <f t="shared" si="8"/>
        <v>1401.3137439505406</v>
      </c>
      <c r="AR30" s="105">
        <f t="shared" si="8"/>
        <v>1586.79745628361</v>
      </c>
      <c r="AS30" s="105">
        <f t="shared" si="8"/>
        <v>1481.039653866997</v>
      </c>
      <c r="AT30" s="105">
        <f t="shared" si="8"/>
        <v>1354.1553975192694</v>
      </c>
      <c r="AU30" s="105">
        <f t="shared" si="8"/>
        <v>1539.7414715489335</v>
      </c>
      <c r="AV30" s="105">
        <f t="shared" si="8"/>
        <v>1800.37996890664</v>
      </c>
      <c r="AW30" s="105">
        <f t="shared" si="8"/>
        <v>1511.8522493828877</v>
      </c>
      <c r="AX30" s="105">
        <f t="shared" si="8"/>
        <v>1617.2373656739449</v>
      </c>
      <c r="AY30" s="105">
        <f t="shared" si="8"/>
        <v>1122.8673385696302</v>
      </c>
      <c r="AZ30" s="105">
        <f t="shared" si="8"/>
        <v>571.03108219650824</v>
      </c>
      <c r="BA30" s="105">
        <f t="shared" si="8"/>
        <v>634.43528411853686</v>
      </c>
      <c r="BB30" s="105">
        <f t="shared" ref="BB30" si="9">SUM(BB31:BB33)</f>
        <v>449.77529760978155</v>
      </c>
      <c r="BC30" s="105">
        <f t="shared" ref="BC30:BD30" si="10">SUM(BC31:BC33)</f>
        <v>282.49689981167955</v>
      </c>
      <c r="BD30" s="105">
        <f t="shared" si="10"/>
        <v>261.47267993635819</v>
      </c>
      <c r="BE30" s="105">
        <f t="shared" ref="BE30" si="11">SUM(BE31:BE33)</f>
        <v>288.82556827642361</v>
      </c>
      <c r="BF30" s="180"/>
    </row>
    <row r="31" spans="24:58" ht="17.100000000000001" customHeight="1">
      <c r="X31" s="330"/>
      <c r="Y31" s="357" t="str">
        <f>'リンク切公表時非表示（グラフの添え物）'!$W$122</f>
        <v>半導体製造</v>
      </c>
      <c r="Z31" s="170"/>
      <c r="AA31" s="730">
        <v>27.288840724840902</v>
      </c>
      <c r="AB31" s="730">
        <v>27.288840724840902</v>
      </c>
      <c r="AC31" s="730">
        <v>27.288840724840902</v>
      </c>
      <c r="AD31" s="730">
        <v>36.385120966454537</v>
      </c>
      <c r="AE31" s="730">
        <v>63.673961691295439</v>
      </c>
      <c r="AF31" s="729">
        <v>168.28118446985215</v>
      </c>
      <c r="AG31" s="729">
        <v>168.94687182126322</v>
      </c>
      <c r="AH31" s="729">
        <v>124.28927462496232</v>
      </c>
      <c r="AI31" s="729">
        <v>118.69780575146663</v>
      </c>
      <c r="AJ31" s="729">
        <v>211.58263805349833</v>
      </c>
      <c r="AK31" s="729">
        <v>99.55017386893384</v>
      </c>
      <c r="AL31" s="729">
        <v>117.22935642846208</v>
      </c>
      <c r="AM31" s="729">
        <v>166.52600766236583</v>
      </c>
      <c r="AN31" s="729">
        <v>130.33130915908129</v>
      </c>
      <c r="AO31" s="729">
        <v>181.53149160564004</v>
      </c>
      <c r="AP31" s="729">
        <v>161.03926756079997</v>
      </c>
      <c r="AQ31" s="729">
        <v>193.15992933054008</v>
      </c>
      <c r="AR31" s="729">
        <v>245.16117660003863</v>
      </c>
      <c r="AS31" s="729">
        <v>227.29132105209004</v>
      </c>
      <c r="AT31" s="729">
        <v>182.13178385376023</v>
      </c>
      <c r="AU31" s="729">
        <v>190.69287786193343</v>
      </c>
      <c r="AV31" s="729">
        <v>174.82296773663998</v>
      </c>
      <c r="AW31" s="729">
        <v>177.03201767288814</v>
      </c>
      <c r="AX31" s="729">
        <v>109.77620623594511</v>
      </c>
      <c r="AY31" s="729">
        <v>132.00954704763009</v>
      </c>
      <c r="AZ31" s="729">
        <v>144.65359425170817</v>
      </c>
      <c r="BA31" s="729">
        <v>183.10202622525753</v>
      </c>
      <c r="BB31" s="729">
        <v>193.74117577693394</v>
      </c>
      <c r="BC31" s="729">
        <v>203.39843725924351</v>
      </c>
      <c r="BD31" s="729">
        <v>223.52575424064213</v>
      </c>
      <c r="BE31" s="729">
        <v>254.72946354031961</v>
      </c>
      <c r="BF31" s="180"/>
    </row>
    <row r="32" spans="24:58" ht="17.100000000000001" customHeight="1">
      <c r="X32" s="330"/>
      <c r="Y32" s="357" t="str">
        <f>'リンク切公表時非表示（グラフの添え物）'!$W$123</f>
        <v>NF3の製造時の漏出</v>
      </c>
      <c r="Z32" s="170"/>
      <c r="AA32" s="730">
        <v>2.7891891891891891</v>
      </c>
      <c r="AB32" s="730">
        <v>2.7891891891891891</v>
      </c>
      <c r="AC32" s="730">
        <v>2.7891891891891891</v>
      </c>
      <c r="AD32" s="730">
        <v>3.7189189189189191</v>
      </c>
      <c r="AE32" s="730">
        <v>6.5081081081081082</v>
      </c>
      <c r="AF32" s="730">
        <v>17.2</v>
      </c>
      <c r="AG32" s="730">
        <v>17.2</v>
      </c>
      <c r="AH32" s="730">
        <v>17.2</v>
      </c>
      <c r="AI32" s="730">
        <v>34.4</v>
      </c>
      <c r="AJ32" s="730">
        <v>51.6</v>
      </c>
      <c r="AK32" s="729">
        <v>120.4</v>
      </c>
      <c r="AL32" s="729">
        <v>120.4</v>
      </c>
      <c r="AM32" s="729">
        <v>154.80000000000001</v>
      </c>
      <c r="AN32" s="729">
        <v>137.6</v>
      </c>
      <c r="AO32" s="729">
        <v>139.32</v>
      </c>
      <c r="AP32" s="729">
        <v>1240.1199999999999</v>
      </c>
      <c r="AQ32" s="729">
        <v>1123.1600000000003</v>
      </c>
      <c r="AR32" s="729">
        <v>1228.0799999999997</v>
      </c>
      <c r="AS32" s="729">
        <v>1222.92</v>
      </c>
      <c r="AT32" s="729">
        <v>1148.9600000000003</v>
      </c>
      <c r="AU32" s="729">
        <v>1322.6799999999998</v>
      </c>
      <c r="AV32" s="729">
        <v>1601.32</v>
      </c>
      <c r="AW32" s="729">
        <v>1314.0799999999997</v>
      </c>
      <c r="AX32" s="729">
        <v>1486.0799999999997</v>
      </c>
      <c r="AY32" s="729">
        <v>964.66888000000006</v>
      </c>
      <c r="AZ32" s="729">
        <v>404.2</v>
      </c>
      <c r="BA32" s="729">
        <v>431.72000656127932</v>
      </c>
      <c r="BB32" s="729">
        <v>234.09200434684755</v>
      </c>
      <c r="BC32" s="730">
        <v>57.963999569416046</v>
      </c>
      <c r="BD32" s="730">
        <v>19.263999569416047</v>
      </c>
      <c r="BE32" s="730">
        <v>15.109683805704117</v>
      </c>
      <c r="BF32" s="180"/>
    </row>
    <row r="33" spans="2:64" ht="17.100000000000001" customHeight="1" thickBot="1">
      <c r="X33" s="330"/>
      <c r="Y33" s="292" t="str">
        <f>'リンク切公表時非表示（グラフの添え物）'!$W$124</f>
        <v>液晶製造</v>
      </c>
      <c r="Z33" s="382"/>
      <c r="AA33" s="733">
        <v>2.5318239528648654</v>
      </c>
      <c r="AB33" s="733">
        <v>2.5318239528648654</v>
      </c>
      <c r="AC33" s="733">
        <v>2.5318239528648654</v>
      </c>
      <c r="AD33" s="733">
        <v>3.3757652704864869</v>
      </c>
      <c r="AE33" s="733">
        <v>5.9075892233513523</v>
      </c>
      <c r="AF33" s="733">
        <v>15.612914376000004</v>
      </c>
      <c r="AG33" s="733">
        <v>6.4072592298000046</v>
      </c>
      <c r="AH33" s="733">
        <v>29.570075800200023</v>
      </c>
      <c r="AI33" s="733">
        <v>35.03686233600002</v>
      </c>
      <c r="AJ33" s="733">
        <v>52.086533020200001</v>
      </c>
      <c r="AK33" s="733">
        <v>65.82244221000002</v>
      </c>
      <c r="AL33" s="733">
        <v>57.183554059199999</v>
      </c>
      <c r="AM33" s="733">
        <v>50.15682540000001</v>
      </c>
      <c r="AN33" s="734">
        <v>148.16496240000004</v>
      </c>
      <c r="AO33" s="734">
        <v>165.18684780000009</v>
      </c>
      <c r="AP33" s="733">
        <v>70.593444000000119</v>
      </c>
      <c r="AQ33" s="733">
        <v>84.993814620000137</v>
      </c>
      <c r="AR33" s="734">
        <v>113.55627968357172</v>
      </c>
      <c r="AS33" s="733">
        <v>30.828332814906808</v>
      </c>
      <c r="AT33" s="733">
        <v>23.063613665508967</v>
      </c>
      <c r="AU33" s="733">
        <v>26.368593687000043</v>
      </c>
      <c r="AV33" s="733">
        <v>24.237001170000035</v>
      </c>
      <c r="AW33" s="733">
        <v>20.740231710000032</v>
      </c>
      <c r="AX33" s="733">
        <v>21.381159438000033</v>
      </c>
      <c r="AY33" s="733">
        <v>26.188911522000041</v>
      </c>
      <c r="AZ33" s="733">
        <v>22.177487944800042</v>
      </c>
      <c r="BA33" s="733">
        <v>19.613251332000033</v>
      </c>
      <c r="BB33" s="733">
        <v>21.942117486000036</v>
      </c>
      <c r="BC33" s="733">
        <v>21.134462983020029</v>
      </c>
      <c r="BD33" s="733">
        <v>18.682926126300028</v>
      </c>
      <c r="BE33" s="733">
        <v>18.986420930399927</v>
      </c>
      <c r="BF33" s="180"/>
    </row>
    <row r="34" spans="2:64" ht="17.100000000000001" customHeight="1" thickTop="1">
      <c r="B34" s="1" t="s">
        <v>17</v>
      </c>
      <c r="X34" s="181" t="s">
        <v>43</v>
      </c>
      <c r="Y34" s="383"/>
      <c r="Z34" s="58"/>
      <c r="AA34" s="58">
        <f t="shared" ref="AA34:BD34" si="12">AA5+AA16+AA23+AA30</f>
        <v>35354.28892405767</v>
      </c>
      <c r="AB34" s="58">
        <f t="shared" si="12"/>
        <v>39095.187235867998</v>
      </c>
      <c r="AC34" s="58">
        <f t="shared" si="12"/>
        <v>41052.951673445416</v>
      </c>
      <c r="AD34" s="58">
        <f t="shared" si="12"/>
        <v>44817.268280272008</v>
      </c>
      <c r="AE34" s="58">
        <f t="shared" si="12"/>
        <v>49591.149707530574</v>
      </c>
      <c r="AF34" s="58">
        <f t="shared" si="12"/>
        <v>59538.434128393819</v>
      </c>
      <c r="AG34" s="58">
        <f t="shared" si="12"/>
        <v>60134.012559752118</v>
      </c>
      <c r="AH34" s="58">
        <f t="shared" si="12"/>
        <v>59159.441855232057</v>
      </c>
      <c r="AI34" s="58">
        <f t="shared" si="12"/>
        <v>53769.890420675758</v>
      </c>
      <c r="AJ34" s="58">
        <f t="shared" si="12"/>
        <v>47005.324664906162</v>
      </c>
      <c r="AK34" s="58">
        <f t="shared" si="12"/>
        <v>42057.970264892559</v>
      </c>
      <c r="AL34" s="58">
        <f t="shared" si="12"/>
        <v>35714.991008672783</v>
      </c>
      <c r="AM34" s="58">
        <f t="shared" si="12"/>
        <v>31554.712190114769</v>
      </c>
      <c r="AN34" s="58">
        <f t="shared" si="12"/>
        <v>30918.302532558228</v>
      </c>
      <c r="AO34" s="58">
        <f t="shared" si="12"/>
        <v>27396.521368548609</v>
      </c>
      <c r="AP34" s="58">
        <f t="shared" si="12"/>
        <v>27920.157290433639</v>
      </c>
      <c r="AQ34" s="58">
        <f t="shared" si="12"/>
        <v>30247.918544087141</v>
      </c>
      <c r="AR34" s="58">
        <f t="shared" si="12"/>
        <v>30941.298392029545</v>
      </c>
      <c r="AS34" s="58">
        <f t="shared" si="12"/>
        <v>30688.718930134011</v>
      </c>
      <c r="AT34" s="58">
        <f t="shared" si="12"/>
        <v>28773.942835835471</v>
      </c>
      <c r="AU34" s="58">
        <f t="shared" si="12"/>
        <v>31523.81870475701</v>
      </c>
      <c r="AV34" s="58">
        <f t="shared" si="12"/>
        <v>33906.515402460558</v>
      </c>
      <c r="AW34" s="58">
        <f t="shared" si="12"/>
        <v>36540.709809415217</v>
      </c>
      <c r="AX34" s="58">
        <f t="shared" si="12"/>
        <v>39099.47582084591</v>
      </c>
      <c r="AY34" s="58">
        <f t="shared" si="12"/>
        <v>42325.536109769011</v>
      </c>
      <c r="AZ34" s="58">
        <f t="shared" si="12"/>
        <v>45234.794415689401</v>
      </c>
      <c r="BA34" s="58">
        <f t="shared" si="12"/>
        <v>48809.995729960174</v>
      </c>
      <c r="BB34" s="58">
        <f t="shared" si="12"/>
        <v>50990.338823874037</v>
      </c>
      <c r="BC34" s="58">
        <f t="shared" si="12"/>
        <v>52868.304530298788</v>
      </c>
      <c r="BD34" s="58">
        <f t="shared" si="12"/>
        <v>55417.819540592325</v>
      </c>
      <c r="BE34" s="58">
        <f t="shared" ref="BE34" si="13">BE5+BE16+BE23+BE30</f>
        <v>57730.905173785766</v>
      </c>
      <c r="BF34" s="180"/>
      <c r="BJ34" s="50"/>
      <c r="BK34" s="50"/>
      <c r="BL34" s="50"/>
    </row>
    <row r="35" spans="2:64" s="80" customFormat="1" ht="17.100000000000001" customHeight="1">
      <c r="X35" s="108"/>
      <c r="Y35" s="108"/>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J35" s="110"/>
      <c r="BK35" s="110"/>
      <c r="BL35" s="110"/>
    </row>
    <row r="36" spans="2:64">
      <c r="AF36" s="55"/>
      <c r="BJ36" s="51"/>
      <c r="BK36" s="51"/>
      <c r="BL36" s="51"/>
    </row>
    <row r="37" spans="2:64">
      <c r="X37" s="1" t="s">
        <v>196</v>
      </c>
    </row>
    <row r="38" spans="2:64">
      <c r="X38" s="369"/>
      <c r="Y38" s="370"/>
      <c r="Z38" s="91"/>
      <c r="AA38" s="63">
        <v>1990</v>
      </c>
      <c r="AB38" s="63">
        <f t="shared" ref="AB38:AP38" si="14">AA38+1</f>
        <v>1991</v>
      </c>
      <c r="AC38" s="63">
        <f t="shared" si="14"/>
        <v>1992</v>
      </c>
      <c r="AD38" s="63">
        <f t="shared" si="14"/>
        <v>1993</v>
      </c>
      <c r="AE38" s="63">
        <f t="shared" si="14"/>
        <v>1994</v>
      </c>
      <c r="AF38" s="63">
        <v>1995</v>
      </c>
      <c r="AG38" s="63">
        <f t="shared" si="14"/>
        <v>1996</v>
      </c>
      <c r="AH38" s="63">
        <f t="shared" si="14"/>
        <v>1997</v>
      </c>
      <c r="AI38" s="63">
        <f t="shared" si="14"/>
        <v>1998</v>
      </c>
      <c r="AJ38" s="63">
        <f t="shared" si="14"/>
        <v>1999</v>
      </c>
      <c r="AK38" s="63">
        <f t="shared" si="14"/>
        <v>2000</v>
      </c>
      <c r="AL38" s="63">
        <f t="shared" si="14"/>
        <v>2001</v>
      </c>
      <c r="AM38" s="63">
        <f t="shared" si="14"/>
        <v>2002</v>
      </c>
      <c r="AN38" s="63">
        <f t="shared" si="14"/>
        <v>2003</v>
      </c>
      <c r="AO38" s="63">
        <f t="shared" si="14"/>
        <v>2004</v>
      </c>
      <c r="AP38" s="63">
        <f t="shared" si="14"/>
        <v>2005</v>
      </c>
      <c r="AQ38" s="63">
        <f t="shared" ref="AQ38:AZ38" si="15">AP38+1</f>
        <v>2006</v>
      </c>
      <c r="AR38" s="63">
        <f t="shared" si="15"/>
        <v>2007</v>
      </c>
      <c r="AS38" s="63">
        <f t="shared" si="15"/>
        <v>2008</v>
      </c>
      <c r="AT38" s="63">
        <f t="shared" si="15"/>
        <v>2009</v>
      </c>
      <c r="AU38" s="63">
        <f t="shared" si="15"/>
        <v>2010</v>
      </c>
      <c r="AV38" s="63">
        <f t="shared" si="15"/>
        <v>2011</v>
      </c>
      <c r="AW38" s="63">
        <f t="shared" si="15"/>
        <v>2012</v>
      </c>
      <c r="AX38" s="63">
        <f t="shared" si="15"/>
        <v>2013</v>
      </c>
      <c r="AY38" s="63">
        <f t="shared" si="15"/>
        <v>2014</v>
      </c>
      <c r="AZ38" s="63">
        <f t="shared" si="15"/>
        <v>2015</v>
      </c>
      <c r="BA38" s="63">
        <f>AZ38+1</f>
        <v>2016</v>
      </c>
      <c r="BB38" s="63">
        <f t="shared" ref="BB38" si="16">BA38+1</f>
        <v>2017</v>
      </c>
      <c r="BC38" s="63">
        <f t="shared" ref="BC38:BE38" si="17">BB38+1</f>
        <v>2018</v>
      </c>
      <c r="BD38" s="63">
        <f t="shared" si="17"/>
        <v>2019</v>
      </c>
      <c r="BE38" s="63">
        <f t="shared" si="17"/>
        <v>2020</v>
      </c>
      <c r="BF38" s="614"/>
    </row>
    <row r="39" spans="2:64" ht="17.100000000000001" customHeight="1">
      <c r="X39" s="346" t="s">
        <v>15</v>
      </c>
      <c r="Y39" s="324"/>
      <c r="Z39" s="59"/>
      <c r="AA39" s="59">
        <f t="shared" ref="AA39:BD39" si="18">SUM(AA40:AA49)</f>
        <v>1</v>
      </c>
      <c r="AB39" s="59">
        <f t="shared" si="18"/>
        <v>1</v>
      </c>
      <c r="AC39" s="59">
        <f t="shared" si="18"/>
        <v>1</v>
      </c>
      <c r="AD39" s="59">
        <f t="shared" si="18"/>
        <v>1</v>
      </c>
      <c r="AE39" s="59">
        <f t="shared" si="18"/>
        <v>1</v>
      </c>
      <c r="AF39" s="59">
        <f t="shared" si="18"/>
        <v>1</v>
      </c>
      <c r="AG39" s="59">
        <f t="shared" si="18"/>
        <v>1</v>
      </c>
      <c r="AH39" s="59">
        <f t="shared" si="18"/>
        <v>1</v>
      </c>
      <c r="AI39" s="59">
        <f t="shared" si="18"/>
        <v>1</v>
      </c>
      <c r="AJ39" s="59">
        <f t="shared" si="18"/>
        <v>1</v>
      </c>
      <c r="AK39" s="59">
        <f t="shared" si="18"/>
        <v>0.99999999999999989</v>
      </c>
      <c r="AL39" s="59">
        <f t="shared" si="18"/>
        <v>1</v>
      </c>
      <c r="AM39" s="59">
        <f t="shared" si="18"/>
        <v>0.99999999999999989</v>
      </c>
      <c r="AN39" s="59">
        <f t="shared" si="18"/>
        <v>1.0000000000000002</v>
      </c>
      <c r="AO39" s="59">
        <f t="shared" si="18"/>
        <v>1</v>
      </c>
      <c r="AP39" s="59">
        <f t="shared" si="18"/>
        <v>0.99999999999999989</v>
      </c>
      <c r="AQ39" s="59">
        <f t="shared" si="18"/>
        <v>0.99999999999999978</v>
      </c>
      <c r="AR39" s="59">
        <f t="shared" si="18"/>
        <v>0.99999999999999978</v>
      </c>
      <c r="AS39" s="59">
        <f t="shared" si="18"/>
        <v>1.0000000000000002</v>
      </c>
      <c r="AT39" s="59">
        <f t="shared" si="18"/>
        <v>0.99999999999999956</v>
      </c>
      <c r="AU39" s="59">
        <f t="shared" si="18"/>
        <v>0.99999999999999978</v>
      </c>
      <c r="AV39" s="59">
        <f t="shared" si="18"/>
        <v>1.0000000000000002</v>
      </c>
      <c r="AW39" s="59">
        <f t="shared" si="18"/>
        <v>1</v>
      </c>
      <c r="AX39" s="59">
        <f t="shared" si="18"/>
        <v>1</v>
      </c>
      <c r="AY39" s="59">
        <f t="shared" si="18"/>
        <v>1</v>
      </c>
      <c r="AZ39" s="59">
        <f t="shared" si="18"/>
        <v>0.99999999999999989</v>
      </c>
      <c r="BA39" s="59">
        <f t="shared" si="18"/>
        <v>1</v>
      </c>
      <c r="BB39" s="59">
        <f t="shared" si="18"/>
        <v>1</v>
      </c>
      <c r="BC39" s="59">
        <f t="shared" si="18"/>
        <v>1</v>
      </c>
      <c r="BD39" s="819">
        <f t="shared" si="18"/>
        <v>0.99999999999999989</v>
      </c>
      <c r="BE39" s="819">
        <f t="shared" ref="BE39" si="19">SUM(BE40:BE49)</f>
        <v>1</v>
      </c>
      <c r="BF39" s="109"/>
      <c r="BJ39" s="50"/>
    </row>
    <row r="40" spans="2:64" ht="17.100000000000001" customHeight="1">
      <c r="X40" s="371"/>
      <c r="Y40" s="293" t="str">
        <f>'リンク切公表時非表示（グラフの添え物）'!$W$92</f>
        <v>冷蔵庫及び空調機器</v>
      </c>
      <c r="Z40" s="88"/>
      <c r="AA40" s="86" t="str">
        <f t="shared" ref="AA40:BD40" si="20">IF(AA6="NO","-",AA6/AA$5)</f>
        <v>-</v>
      </c>
      <c r="AB40" s="86" t="str">
        <f t="shared" si="20"/>
        <v>-</v>
      </c>
      <c r="AC40" s="86">
        <f t="shared" si="20"/>
        <v>2.3679257894702492E-4</v>
      </c>
      <c r="AD40" s="86">
        <f t="shared" si="20"/>
        <v>3.9724954073828631E-3</v>
      </c>
      <c r="AE40" s="86">
        <f t="shared" si="20"/>
        <v>1.7670295818596644E-2</v>
      </c>
      <c r="AF40" s="86">
        <f t="shared" si="20"/>
        <v>3.6686271988815834E-2</v>
      </c>
      <c r="AG40" s="86">
        <f t="shared" si="20"/>
        <v>5.4009744023884608E-2</v>
      </c>
      <c r="AH40" s="86">
        <f t="shared" si="20"/>
        <v>7.1315856334087921E-2</v>
      </c>
      <c r="AI40" s="86">
        <f t="shared" si="20"/>
        <v>8.9557927146960828E-2</v>
      </c>
      <c r="AJ40" s="86">
        <f t="shared" si="20"/>
        <v>0.10332616950642777</v>
      </c>
      <c r="AK40" s="86">
        <f t="shared" si="20"/>
        <v>0.13021941957278188</v>
      </c>
      <c r="AL40" s="86">
        <f t="shared" si="20"/>
        <v>0.18429090579257676</v>
      </c>
      <c r="AM40" s="86">
        <f t="shared" si="20"/>
        <v>0.27431627841578465</v>
      </c>
      <c r="AN40" s="86">
        <f t="shared" si="20"/>
        <v>0.34337875927527767</v>
      </c>
      <c r="AO40" s="86">
        <f t="shared" si="20"/>
        <v>0.56995742731637489</v>
      </c>
      <c r="AP40" s="86">
        <f t="shared" si="20"/>
        <v>0.69428407028825712</v>
      </c>
      <c r="AQ40" s="86">
        <f t="shared" si="20"/>
        <v>0.74189351902029943</v>
      </c>
      <c r="AR40" s="86">
        <f t="shared" si="20"/>
        <v>0.80587515422976341</v>
      </c>
      <c r="AS40" s="86">
        <f t="shared" si="20"/>
        <v>0.81304449563898074</v>
      </c>
      <c r="AT40" s="86">
        <f t="shared" si="20"/>
        <v>0.85979807919223894</v>
      </c>
      <c r="AU40" s="86">
        <f t="shared" si="20"/>
        <v>0.87854665204665028</v>
      </c>
      <c r="AV40" s="86">
        <f t="shared" si="20"/>
        <v>0.88644159460935334</v>
      </c>
      <c r="AW40" s="86">
        <f t="shared" si="20"/>
        <v>0.89760856415070556</v>
      </c>
      <c r="AX40" s="86">
        <f t="shared" si="20"/>
        <v>0.90360117118732253</v>
      </c>
      <c r="AY40" s="86">
        <f t="shared" si="20"/>
        <v>0.90926460233902928</v>
      </c>
      <c r="AZ40" s="86">
        <f t="shared" si="20"/>
        <v>0.91376487043983323</v>
      </c>
      <c r="BA40" s="86">
        <f t="shared" si="20"/>
        <v>0.91393550805109336</v>
      </c>
      <c r="BB40" s="86">
        <f t="shared" si="20"/>
        <v>0.91575702641099654</v>
      </c>
      <c r="BC40" s="86">
        <f t="shared" si="20"/>
        <v>0.91901290585449302</v>
      </c>
      <c r="BD40" s="86">
        <f t="shared" si="20"/>
        <v>0.9212173987857486</v>
      </c>
      <c r="BE40" s="86">
        <f t="shared" ref="BE40" si="21">IF(BE6="NO","-",BE6/BE$5)</f>
        <v>0.9220783431224574</v>
      </c>
      <c r="BF40" s="615"/>
      <c r="BH40" s="50"/>
    </row>
    <row r="41" spans="2:64" ht="17.100000000000001" customHeight="1">
      <c r="X41" s="371"/>
      <c r="Y41" s="724" t="str">
        <f>'リンク切公表時非表示（グラフの添え物）'!$W$93</f>
        <v>発泡剤</v>
      </c>
      <c r="Z41" s="61"/>
      <c r="AA41" s="86">
        <f t="shared" ref="AA41:BD41" si="22">IF(AA7="NO","-",AA7/AA$5)</f>
        <v>8.42272807171201E-5</v>
      </c>
      <c r="AB41" s="86" t="str">
        <f t="shared" si="22"/>
        <v>-</v>
      </c>
      <c r="AC41" s="86">
        <f t="shared" si="22"/>
        <v>2.2658606641804634E-3</v>
      </c>
      <c r="AD41" s="86">
        <f t="shared" si="22"/>
        <v>1.4434169008490868E-2</v>
      </c>
      <c r="AE41" s="86">
        <f t="shared" si="22"/>
        <v>2.1354546179572987E-2</v>
      </c>
      <c r="AF41" s="86">
        <f t="shared" si="22"/>
        <v>1.9692964872923668E-2</v>
      </c>
      <c r="AG41" s="86">
        <f t="shared" si="22"/>
        <v>1.8378172852038015E-2</v>
      </c>
      <c r="AH41" s="86">
        <f t="shared" si="22"/>
        <v>1.9156073710362622E-2</v>
      </c>
      <c r="AI41" s="86">
        <f t="shared" si="22"/>
        <v>1.8972951842085955E-2</v>
      </c>
      <c r="AJ41" s="86">
        <f t="shared" si="22"/>
        <v>1.8661834348622831E-2</v>
      </c>
      <c r="AK41" s="86">
        <f t="shared" si="22"/>
        <v>2.1195955798918389E-2</v>
      </c>
      <c r="AL41" s="86">
        <f t="shared" si="22"/>
        <v>2.3198976796789717E-2</v>
      </c>
      <c r="AM41" s="86">
        <f t="shared" si="22"/>
        <v>3.0249096889117675E-2</v>
      </c>
      <c r="AN41" s="86">
        <f t="shared" si="22"/>
        <v>4.4970101893874785E-2</v>
      </c>
      <c r="AO41" s="86">
        <f t="shared" si="22"/>
        <v>7.2538414414756808E-2</v>
      </c>
      <c r="AP41" s="86">
        <f t="shared" si="22"/>
        <v>7.3334751422467731E-2</v>
      </c>
      <c r="AQ41" s="86">
        <f t="shared" si="22"/>
        <v>8.1639278236069146E-2</v>
      </c>
      <c r="AR41" s="86">
        <f t="shared" si="22"/>
        <v>8.5497025130112314E-2</v>
      </c>
      <c r="AS41" s="86">
        <f t="shared" si="22"/>
        <v>7.8217986668522116E-2</v>
      </c>
      <c r="AT41" s="86">
        <f t="shared" si="22"/>
        <v>7.6788992024543937E-2</v>
      </c>
      <c r="AU41" s="86">
        <f t="shared" si="22"/>
        <v>7.4973570305394338E-2</v>
      </c>
      <c r="AV41" s="86">
        <f t="shared" si="22"/>
        <v>7.3641190927585559E-2</v>
      </c>
      <c r="AW41" s="86">
        <f t="shared" si="22"/>
        <v>7.0832738345978807E-2</v>
      </c>
      <c r="AX41" s="86">
        <f t="shared" si="22"/>
        <v>6.9403959819286043E-2</v>
      </c>
      <c r="AY41" s="86">
        <f t="shared" si="22"/>
        <v>6.6281499695879445E-2</v>
      </c>
      <c r="AZ41" s="86">
        <f t="shared" si="22"/>
        <v>6.3232269168556995E-2</v>
      </c>
      <c r="BA41" s="86">
        <f t="shared" si="22"/>
        <v>6.2168355474885931E-2</v>
      </c>
      <c r="BB41" s="86">
        <f t="shared" si="22"/>
        <v>6.2316430635336401E-2</v>
      </c>
      <c r="BC41" s="86">
        <f t="shared" si="22"/>
        <v>6.2112170075758678E-2</v>
      </c>
      <c r="BD41" s="86">
        <f t="shared" si="22"/>
        <v>5.9894528570152587E-2</v>
      </c>
      <c r="BE41" s="86">
        <f t="shared" ref="BE41" si="23">IF(BE7="NO","-",BE7/BE$5)</f>
        <v>5.6315317435355845E-2</v>
      </c>
      <c r="BF41" s="616"/>
      <c r="BH41" s="50"/>
    </row>
    <row r="42" spans="2:64" ht="17.100000000000001" customHeight="1">
      <c r="X42" s="371"/>
      <c r="Y42" s="291" t="str">
        <f>'リンク切公表時非表示（グラフの添え物）'!$W$94</f>
        <v>エアゾール・MDI（定量噴射剤）</v>
      </c>
      <c r="Z42" s="60"/>
      <c r="AA42" s="86" t="str">
        <f t="shared" ref="AA42:BD42" si="24">IF(AA8="NO","-",AA8/AA$5)</f>
        <v>-</v>
      </c>
      <c r="AB42" s="86" t="str">
        <f t="shared" si="24"/>
        <v>-</v>
      </c>
      <c r="AC42" s="86">
        <f t="shared" si="24"/>
        <v>4.241791779833361E-3</v>
      </c>
      <c r="AD42" s="86">
        <f t="shared" si="24"/>
        <v>3.1178544622139977E-2</v>
      </c>
      <c r="AE42" s="86">
        <f t="shared" si="24"/>
        <v>5.0441272006372516E-2</v>
      </c>
      <c r="AF42" s="86">
        <f t="shared" si="24"/>
        <v>5.955293838807791E-2</v>
      </c>
      <c r="AG42" s="86">
        <f t="shared" si="24"/>
        <v>9.3161914634295753E-2</v>
      </c>
      <c r="AH42" s="86">
        <f t="shared" si="24"/>
        <v>0.11917726271019762</v>
      </c>
      <c r="AI42" s="86">
        <f t="shared" si="24"/>
        <v>0.1325878059999486</v>
      </c>
      <c r="AJ42" s="86">
        <f t="shared" si="24"/>
        <v>0.1268652625624303</v>
      </c>
      <c r="AK42" s="86">
        <f t="shared" si="24"/>
        <v>0.13642053790565481</v>
      </c>
      <c r="AL42" s="86">
        <f t="shared" si="24"/>
        <v>0.15157590766605064</v>
      </c>
      <c r="AM42" s="86">
        <f t="shared" si="24"/>
        <v>0.18154003482856632</v>
      </c>
      <c r="AN42" s="86">
        <f t="shared" si="24"/>
        <v>0.1746824563155395</v>
      </c>
      <c r="AO42" s="86">
        <f t="shared" si="24"/>
        <v>0.18846151771255396</v>
      </c>
      <c r="AP42" s="86">
        <f t="shared" si="24"/>
        <v>0.13260412597149912</v>
      </c>
      <c r="AQ42" s="86">
        <f t="shared" si="24"/>
        <v>7.6780279678483818E-2</v>
      </c>
      <c r="AR42" s="86">
        <f t="shared" si="24"/>
        <v>5.3513779950973096E-2</v>
      </c>
      <c r="AS42" s="86">
        <f t="shared" si="24"/>
        <v>4.8230052838743327E-2</v>
      </c>
      <c r="AT42" s="86">
        <f t="shared" si="24"/>
        <v>4.0332542235176162E-2</v>
      </c>
      <c r="AU42" s="86">
        <f t="shared" si="24"/>
        <v>2.857226489077715E-2</v>
      </c>
      <c r="AV42" s="86">
        <f t="shared" si="24"/>
        <v>2.4277086192733603E-2</v>
      </c>
      <c r="AW42" s="86">
        <f t="shared" si="24"/>
        <v>1.9094967059344395E-2</v>
      </c>
      <c r="AX42" s="86">
        <f t="shared" si="24"/>
        <v>1.5235075977112895E-2</v>
      </c>
      <c r="AY42" s="86">
        <f t="shared" si="24"/>
        <v>1.4061499837879878E-2</v>
      </c>
      <c r="AZ42" s="86">
        <f t="shared" si="24"/>
        <v>1.3748393979406581E-2</v>
      </c>
      <c r="BA42" s="86">
        <f t="shared" si="24"/>
        <v>1.3767407134605392E-2</v>
      </c>
      <c r="BB42" s="86">
        <f t="shared" si="24"/>
        <v>1.3351922740565483E-2</v>
      </c>
      <c r="BC42" s="86">
        <f t="shared" si="24"/>
        <v>1.1562140277394271E-2</v>
      </c>
      <c r="BD42" s="86">
        <f t="shared" si="24"/>
        <v>1.1504345502285546E-2</v>
      </c>
      <c r="BE42" s="86">
        <f t="shared" ref="BE42" si="25">IF(BE8="NO","-",BE8/BE$5)</f>
        <v>1.267828725455866E-2</v>
      </c>
      <c r="BF42" s="615"/>
      <c r="BH42" s="50"/>
      <c r="BI42" s="50"/>
    </row>
    <row r="43" spans="2:64" ht="17.100000000000001" customHeight="1">
      <c r="X43" s="371"/>
      <c r="Y43" s="725" t="str">
        <f>'リンク切公表時非表示（グラフの添え物）'!$W$97</f>
        <v>洗浄剤・溶剤</v>
      </c>
      <c r="Z43" s="60"/>
      <c r="AA43" s="86" t="str">
        <f t="shared" ref="AA43:BD43" si="26">IF(AA9="NO","-",AA9/AA$5)</f>
        <v>-</v>
      </c>
      <c r="AB43" s="86" t="str">
        <f t="shared" si="26"/>
        <v>-</v>
      </c>
      <c r="AC43" s="86" t="str">
        <f t="shared" si="26"/>
        <v>-</v>
      </c>
      <c r="AD43" s="86" t="str">
        <f t="shared" si="26"/>
        <v>-</v>
      </c>
      <c r="AE43" s="86" t="str">
        <f t="shared" si="26"/>
        <v>-</v>
      </c>
      <c r="AF43" s="86" t="str">
        <f t="shared" si="26"/>
        <v>-</v>
      </c>
      <c r="AG43" s="86" t="str">
        <f t="shared" si="26"/>
        <v>-</v>
      </c>
      <c r="AH43" s="86" t="str">
        <f t="shared" si="26"/>
        <v>-</v>
      </c>
      <c r="AI43" s="86" t="str">
        <f t="shared" si="26"/>
        <v>-</v>
      </c>
      <c r="AJ43" s="86" t="str">
        <f t="shared" si="26"/>
        <v>-</v>
      </c>
      <c r="AK43" s="86" t="str">
        <f t="shared" si="26"/>
        <v>-</v>
      </c>
      <c r="AL43" s="86" t="str">
        <f t="shared" si="26"/>
        <v>-</v>
      </c>
      <c r="AM43" s="86" t="str">
        <f t="shared" si="26"/>
        <v>-</v>
      </c>
      <c r="AN43" s="86">
        <f t="shared" si="26"/>
        <v>1.4481186229517754E-4</v>
      </c>
      <c r="AO43" s="86">
        <f t="shared" si="26"/>
        <v>3.4827723683236451E-4</v>
      </c>
      <c r="AP43" s="86">
        <f t="shared" si="26"/>
        <v>4.5119999715856622E-4</v>
      </c>
      <c r="AQ43" s="86">
        <f t="shared" si="26"/>
        <v>5.4387844052106106E-4</v>
      </c>
      <c r="AR43" s="86">
        <f t="shared" si="26"/>
        <v>9.3934277145383248E-4</v>
      </c>
      <c r="AS43" s="86">
        <f t="shared" si="26"/>
        <v>1.1871690596048097E-3</v>
      </c>
      <c r="AT43" s="86">
        <f t="shared" si="26"/>
        <v>1.8667159181067993E-3</v>
      </c>
      <c r="AU43" s="86">
        <f t="shared" si="26"/>
        <v>2.5780284273861837E-3</v>
      </c>
      <c r="AV43" s="86">
        <f t="shared" si="26"/>
        <v>3.2921055666962464E-3</v>
      </c>
      <c r="AW43" s="86">
        <f t="shared" si="26"/>
        <v>3.1990156732100128E-3</v>
      </c>
      <c r="AX43" s="86">
        <f t="shared" si="26"/>
        <v>3.3808880672573792E-3</v>
      </c>
      <c r="AY43" s="86">
        <f t="shared" si="26"/>
        <v>3.4164561084726237E-3</v>
      </c>
      <c r="AZ43" s="86">
        <f t="shared" si="26"/>
        <v>3.1997688796583375E-3</v>
      </c>
      <c r="BA43" s="86">
        <f t="shared" si="26"/>
        <v>3.040345405952073E-3</v>
      </c>
      <c r="BB43" s="86">
        <f t="shared" si="26"/>
        <v>2.5768672495613348E-3</v>
      </c>
      <c r="BC43" s="86">
        <f t="shared" si="26"/>
        <v>2.492904522139453E-3</v>
      </c>
      <c r="BD43" s="86">
        <f t="shared" si="26"/>
        <v>2.4580362190010606E-3</v>
      </c>
      <c r="BE43" s="86">
        <f t="shared" ref="BE43" si="27">IF(BE9="NO","-",BE9/BE$5)</f>
        <v>2.4364214213863935E-3</v>
      </c>
      <c r="BF43" s="617"/>
      <c r="BH43" s="50"/>
    </row>
    <row r="44" spans="2:64" ht="17.100000000000001" customHeight="1">
      <c r="X44" s="314"/>
      <c r="Y44" s="291" t="str">
        <f>'リンク切公表時非表示（グラフの添え物）'!$W$98</f>
        <v>HFCsの製造時の漏出</v>
      </c>
      <c r="Z44" s="93"/>
      <c r="AA44" s="86">
        <f t="shared" ref="AA44:BD44" si="28">IF(AA10="NO","-",AA10/AA$5)</f>
        <v>9.4826562964833757E-5</v>
      </c>
      <c r="AB44" s="86" t="str">
        <f t="shared" si="28"/>
        <v>-</v>
      </c>
      <c r="AC44" s="86">
        <f t="shared" si="28"/>
        <v>2.5509998317893631E-3</v>
      </c>
      <c r="AD44" s="86">
        <f t="shared" si="28"/>
        <v>1.625058561400879E-2</v>
      </c>
      <c r="AE44" s="86">
        <f t="shared" si="28"/>
        <v>2.4041833009944603E-2</v>
      </c>
      <c r="AF44" s="86">
        <f t="shared" si="28"/>
        <v>2.217115591987744E-2</v>
      </c>
      <c r="AG44" s="86">
        <f t="shared" si="28"/>
        <v>2.1652220615380482E-2</v>
      </c>
      <c r="AH44" s="86">
        <f t="shared" si="28"/>
        <v>1.7538879821057434E-2</v>
      </c>
      <c r="AI44" s="86">
        <f t="shared" si="28"/>
        <v>1.2976189872044517E-2</v>
      </c>
      <c r="AJ44" s="86">
        <f t="shared" si="28"/>
        <v>7.7415910100486571E-3</v>
      </c>
      <c r="AK44" s="86">
        <f t="shared" si="28"/>
        <v>1.2963254459887842E-2</v>
      </c>
      <c r="AL44" s="86">
        <f t="shared" si="28"/>
        <v>2.2419630456050676E-2</v>
      </c>
      <c r="AM44" s="86">
        <f t="shared" si="28"/>
        <v>2.5284559982111023E-2</v>
      </c>
      <c r="AN44" s="86">
        <f t="shared" si="28"/>
        <v>3.2065534451538154E-2</v>
      </c>
      <c r="AO44" s="86">
        <f t="shared" si="28"/>
        <v>4.5482994086237905E-2</v>
      </c>
      <c r="AP44" s="86">
        <f t="shared" si="28"/>
        <v>3.5152074873782385E-2</v>
      </c>
      <c r="AQ44" s="86">
        <f t="shared" si="28"/>
        <v>2.5053105953744194E-2</v>
      </c>
      <c r="AR44" s="86">
        <f t="shared" si="28"/>
        <v>2.1340953117556499E-2</v>
      </c>
      <c r="AS44" s="86">
        <f t="shared" si="28"/>
        <v>1.5880197309146825E-2</v>
      </c>
      <c r="AT44" s="86">
        <f t="shared" si="28"/>
        <v>1.1161849802929811E-2</v>
      </c>
      <c r="AU44" s="86">
        <f t="shared" si="28"/>
        <v>5.4899668469688264E-3</v>
      </c>
      <c r="AV44" s="86">
        <f t="shared" si="28"/>
        <v>5.7946678749077642E-3</v>
      </c>
      <c r="AW44" s="86">
        <f t="shared" si="28"/>
        <v>4.1010844344890069E-3</v>
      </c>
      <c r="AX44" s="86">
        <f t="shared" si="28"/>
        <v>4.0832791442007282E-3</v>
      </c>
      <c r="AY44" s="86">
        <f t="shared" si="28"/>
        <v>2.8090876870260962E-3</v>
      </c>
      <c r="AZ44" s="86">
        <f t="shared" si="28"/>
        <v>2.1125506955548463E-3</v>
      </c>
      <c r="BA44" s="86">
        <f t="shared" si="28"/>
        <v>3.4861639766951944E-3</v>
      </c>
      <c r="BB44" s="86">
        <f t="shared" si="28"/>
        <v>2.1122367575552468E-3</v>
      </c>
      <c r="BC44" s="86">
        <f t="shared" si="28"/>
        <v>1.8804196601234938E-3</v>
      </c>
      <c r="BD44" s="86">
        <f t="shared" si="28"/>
        <v>2.3946321326953437E-3</v>
      </c>
      <c r="BE44" s="86">
        <f t="shared" ref="BE44" si="29">IF(BE10="NO","-",BE10/BE$5)</f>
        <v>1.4601611049200579E-3</v>
      </c>
      <c r="BF44" s="619"/>
      <c r="BJ44" s="50"/>
    </row>
    <row r="45" spans="2:64" ht="17.100000000000001" customHeight="1">
      <c r="X45" s="371"/>
      <c r="Y45" s="357" t="str">
        <f>'リンク切公表時非表示（グラフの添え物）'!$W$95</f>
        <v>半導体製造</v>
      </c>
      <c r="Z45" s="60"/>
      <c r="AA45" s="86">
        <f t="shared" ref="AA45:BD45" si="30">IF(AA11="NO","-",AA11/AA$5)</f>
        <v>4.5906225852604811E-5</v>
      </c>
      <c r="AB45" s="86" t="str">
        <f t="shared" si="30"/>
        <v>-</v>
      </c>
      <c r="AC45" s="86">
        <f t="shared" si="30"/>
        <v>1.2349574925699688E-3</v>
      </c>
      <c r="AD45" s="86">
        <f t="shared" si="30"/>
        <v>7.8670261803164953E-3</v>
      </c>
      <c r="AE45" s="86">
        <f t="shared" si="30"/>
        <v>1.1638825467864107E-2</v>
      </c>
      <c r="AF45" s="86">
        <f t="shared" si="30"/>
        <v>1.0733217141368464E-2</v>
      </c>
      <c r="AG45" s="86">
        <f t="shared" si="30"/>
        <v>1.0736948922219368E-2</v>
      </c>
      <c r="AH45" s="86">
        <f t="shared" si="30"/>
        <v>1.2049903565632143E-2</v>
      </c>
      <c r="AI45" s="86">
        <f t="shared" si="30"/>
        <v>1.1458518053345261E-2</v>
      </c>
      <c r="AJ45" s="86">
        <f t="shared" si="30"/>
        <v>1.1216563002635052E-2</v>
      </c>
      <c r="AK45" s="86">
        <f t="shared" si="30"/>
        <v>1.2372286931571566E-2</v>
      </c>
      <c r="AL45" s="86">
        <f t="shared" si="30"/>
        <v>1.130065912440794E-2</v>
      </c>
      <c r="AM45" s="86">
        <f t="shared" si="30"/>
        <v>1.3150630450763643E-2</v>
      </c>
      <c r="AN45" s="86">
        <f t="shared" si="30"/>
        <v>1.2714375653428334E-2</v>
      </c>
      <c r="AO45" s="86">
        <f t="shared" si="30"/>
        <v>1.8739990700354849E-2</v>
      </c>
      <c r="AP45" s="86">
        <f t="shared" si="30"/>
        <v>1.7520533778784382E-2</v>
      </c>
      <c r="AQ45" s="86">
        <f t="shared" si="30"/>
        <v>1.6589300743066457E-2</v>
      </c>
      <c r="AR45" s="86">
        <f t="shared" si="30"/>
        <v>1.5720505406662182E-2</v>
      </c>
      <c r="AS45" s="86">
        <f t="shared" si="30"/>
        <v>1.2135452069878552E-2</v>
      </c>
      <c r="AT45" s="86">
        <f t="shared" si="30"/>
        <v>7.1533435217574701E-3</v>
      </c>
      <c r="AU45" s="86">
        <f t="shared" si="30"/>
        <v>7.0703727257832704E-3</v>
      </c>
      <c r="AV45" s="86">
        <f t="shared" si="30"/>
        <v>5.444058432156426E-3</v>
      </c>
      <c r="AW45" s="86">
        <f t="shared" si="30"/>
        <v>4.1402739290248621E-3</v>
      </c>
      <c r="AX45" s="86">
        <f t="shared" si="30"/>
        <v>3.4009438158617723E-3</v>
      </c>
      <c r="AY45" s="86">
        <f t="shared" si="30"/>
        <v>3.1533619680467239E-3</v>
      </c>
      <c r="AZ45" s="86">
        <f t="shared" si="30"/>
        <v>2.8788178417022449E-3</v>
      </c>
      <c r="BA45" s="86">
        <f t="shared" si="30"/>
        <v>2.7515905408168617E-3</v>
      </c>
      <c r="BB45" s="86">
        <f t="shared" si="30"/>
        <v>2.7389410296765125E-3</v>
      </c>
      <c r="BC45" s="86">
        <f t="shared" si="30"/>
        <v>2.3964537745468487E-3</v>
      </c>
      <c r="BD45" s="86">
        <f t="shared" si="30"/>
        <v>1.9989148294286144E-3</v>
      </c>
      <c r="BE45" s="86">
        <f t="shared" ref="BE45" si="31">IF(BE11="NO","-",BE11/BE$5)</f>
        <v>2.0836385921486371E-3</v>
      </c>
      <c r="BF45" s="617"/>
    </row>
    <row r="46" spans="2:64" ht="17.100000000000001" customHeight="1">
      <c r="X46" s="314"/>
      <c r="Y46" s="291" t="str">
        <f>'リンク切公表時非表示（グラフの添え物）'!$W$96</f>
        <v>液晶製造</v>
      </c>
      <c r="Z46" s="60"/>
      <c r="AA46" s="86">
        <f t="shared" ref="AA46:BD46" si="32">IF(AA12="NO","-",AA12/AA$5)</f>
        <v>4.5191187359603299E-8</v>
      </c>
      <c r="AB46" s="86" t="str">
        <f t="shared" si="32"/>
        <v>-</v>
      </c>
      <c r="AC46" s="86">
        <f t="shared" si="32"/>
        <v>1.2157217107558982E-6</v>
      </c>
      <c r="AD46" s="86">
        <f t="shared" si="32"/>
        <v>7.7444888460028813E-6</v>
      </c>
      <c r="AE46" s="86">
        <f t="shared" si="32"/>
        <v>1.1457538331570872E-5</v>
      </c>
      <c r="AF46" s="86">
        <f t="shared" si="32"/>
        <v>1.0566035821900734E-5</v>
      </c>
      <c r="AG46" s="86">
        <f t="shared" si="32"/>
        <v>1.0721949191272651E-5</v>
      </c>
      <c r="AH46" s="86">
        <f t="shared" si="32"/>
        <v>3.4340535722225085E-5</v>
      </c>
      <c r="AI46" s="86">
        <f t="shared" si="32"/>
        <v>3.3437884836897456E-5</v>
      </c>
      <c r="AJ46" s="86">
        <f t="shared" si="32"/>
        <v>1.5382236722865113E-4</v>
      </c>
      <c r="AK46" s="86">
        <f t="shared" si="32"/>
        <v>8.0442411671404675E-5</v>
      </c>
      <c r="AL46" s="86">
        <f t="shared" si="32"/>
        <v>5.9615605134455285E-5</v>
      </c>
      <c r="AM46" s="86">
        <f t="shared" si="32"/>
        <v>1.1740246067570183E-4</v>
      </c>
      <c r="AN46" s="86">
        <f t="shared" si="32"/>
        <v>1.018953528170698E-4</v>
      </c>
      <c r="AO46" s="86">
        <f t="shared" si="32"/>
        <v>2.4518700623906559E-4</v>
      </c>
      <c r="AP46" s="86">
        <f t="shared" si="32"/>
        <v>2.3297154340483684E-4</v>
      </c>
      <c r="AQ46" s="86">
        <f t="shared" si="32"/>
        <v>1.9337840317739508E-4</v>
      </c>
      <c r="AR46" s="86">
        <f t="shared" si="32"/>
        <v>1.8317624136685571E-4</v>
      </c>
      <c r="AS46" s="86">
        <f t="shared" si="32"/>
        <v>1.4683172339803783E-4</v>
      </c>
      <c r="AT46" s="86">
        <f t="shared" si="32"/>
        <v>1.0973891082967202E-4</v>
      </c>
      <c r="AU46" s="86">
        <f t="shared" si="32"/>
        <v>1.2950827827248602E-4</v>
      </c>
      <c r="AV46" s="86">
        <f t="shared" si="32"/>
        <v>1.2545403132915297E-4</v>
      </c>
      <c r="AW46" s="86">
        <f t="shared" si="32"/>
        <v>8.1310186765110666E-5</v>
      </c>
      <c r="AX46" s="86">
        <f t="shared" si="32"/>
        <v>7.3716174005590343E-5</v>
      </c>
      <c r="AY46" s="86">
        <f t="shared" si="32"/>
        <v>6.3117663276550192E-5</v>
      </c>
      <c r="AZ46" s="86">
        <f t="shared" si="32"/>
        <v>4.9185371487580712E-5</v>
      </c>
      <c r="BA46" s="86">
        <f t="shared" si="32"/>
        <v>4.5361880134669391E-5</v>
      </c>
      <c r="BB46" s="86">
        <f t="shared" si="32"/>
        <v>4.2454411691078936E-5</v>
      </c>
      <c r="BC46" s="86">
        <f t="shared" si="32"/>
        <v>4.5724717323891134E-5</v>
      </c>
      <c r="BD46" s="86">
        <f t="shared" si="32"/>
        <v>3.548288480149412E-5</v>
      </c>
      <c r="BE46" s="86">
        <f t="shared" ref="BE46" si="33">IF(BE12="NO","-",BE12/BE$5)</f>
        <v>2.3538846676525393E-5</v>
      </c>
      <c r="BF46" s="618"/>
      <c r="BH46" s="50"/>
      <c r="BI46" s="50"/>
    </row>
    <row r="47" spans="2:64" ht="17.100000000000001" customHeight="1">
      <c r="X47" s="314"/>
      <c r="Y47" s="291" t="str">
        <f>'リンク切公表時非表示（グラフの添え物）'!$W$99</f>
        <v>HCFC22製造時の副生HFC23</v>
      </c>
      <c r="Z47" s="60"/>
      <c r="AA47" s="86">
        <f t="shared" ref="AA47:BD47" si="34">IF(AA13="NO","-",AA13/AA$5)</f>
        <v>0.99977499473927811</v>
      </c>
      <c r="AB47" s="86">
        <f t="shared" si="34"/>
        <v>1</v>
      </c>
      <c r="AC47" s="86">
        <f t="shared" si="34"/>
        <v>0.98946838193096909</v>
      </c>
      <c r="AD47" s="86">
        <f t="shared" si="34"/>
        <v>0.92628943467881497</v>
      </c>
      <c r="AE47" s="86">
        <f t="shared" si="34"/>
        <v>0.87484176997931751</v>
      </c>
      <c r="AF47" s="86">
        <f t="shared" si="34"/>
        <v>0.85115288565311475</v>
      </c>
      <c r="AG47" s="86">
        <f t="shared" si="34"/>
        <v>0.80204030706882412</v>
      </c>
      <c r="AH47" s="86">
        <f t="shared" si="34"/>
        <v>0.76070040330008315</v>
      </c>
      <c r="AI47" s="86">
        <f t="shared" si="34"/>
        <v>0.73433684447921732</v>
      </c>
      <c r="AJ47" s="86">
        <f t="shared" si="34"/>
        <v>0.73188009362127715</v>
      </c>
      <c r="AK47" s="86">
        <f t="shared" si="34"/>
        <v>0.68654554244516086</v>
      </c>
      <c r="AL47" s="86">
        <f t="shared" si="34"/>
        <v>0.60687910316743632</v>
      </c>
      <c r="AM47" s="86">
        <f t="shared" si="34"/>
        <v>0.47497330323562087</v>
      </c>
      <c r="AN47" s="86">
        <f t="shared" si="34"/>
        <v>0.3915389838060056</v>
      </c>
      <c r="AO47" s="86">
        <f t="shared" si="34"/>
        <v>0.10366257261681978</v>
      </c>
      <c r="AP47" s="86">
        <f t="shared" si="34"/>
        <v>4.5846182341843664E-2</v>
      </c>
      <c r="AQ47" s="86">
        <f t="shared" si="34"/>
        <v>5.6797339698258419E-2</v>
      </c>
      <c r="AR47" s="86">
        <f t="shared" si="34"/>
        <v>1.6468436523455539E-2</v>
      </c>
      <c r="AS47" s="86">
        <f t="shared" si="34"/>
        <v>3.0751217037841852E-2</v>
      </c>
      <c r="AT47" s="86">
        <f t="shared" si="34"/>
        <v>2.4027507724314369E-3</v>
      </c>
      <c r="AU47" s="86">
        <f t="shared" si="34"/>
        <v>2.2840966185623643E-3</v>
      </c>
      <c r="AV47" s="86">
        <f t="shared" si="34"/>
        <v>6.2330874624124451E-4</v>
      </c>
      <c r="AW47" s="86">
        <f t="shared" si="34"/>
        <v>6.0456142641602954E-4</v>
      </c>
      <c r="AX47" s="86">
        <f t="shared" si="34"/>
        <v>5.0683797623159166E-4</v>
      </c>
      <c r="AY47" s="86">
        <f t="shared" si="34"/>
        <v>6.6143132852122355E-4</v>
      </c>
      <c r="AZ47" s="86">
        <f t="shared" si="34"/>
        <v>7.5355353949295564E-4</v>
      </c>
      <c r="BA47" s="86">
        <f t="shared" si="34"/>
        <v>5.5532148959390015E-4</v>
      </c>
      <c r="BB47" s="86">
        <f t="shared" si="34"/>
        <v>8.5598189056169352E-4</v>
      </c>
      <c r="BC47" s="86">
        <f t="shared" si="34"/>
        <v>2.5168241486650658E-4</v>
      </c>
      <c r="BD47" s="86">
        <f t="shared" si="34"/>
        <v>2.6783174168184447E-4</v>
      </c>
      <c r="BE47" s="86">
        <f t="shared" ref="BE47" si="35">IF(BE13="NO","-",BE13/BE$5)</f>
        <v>2.7070098251124166E-3</v>
      </c>
      <c r="BF47" s="618"/>
      <c r="BH47" s="50"/>
      <c r="BI47" s="50"/>
    </row>
    <row r="48" spans="2:64" ht="17.100000000000001" customHeight="1">
      <c r="X48" s="314"/>
      <c r="Y48" s="357" t="str">
        <f>'リンク切公表時非表示（グラフの添え物）'!$W$100</f>
        <v>消火剤</v>
      </c>
      <c r="Z48" s="60"/>
      <c r="AA48" s="86" t="str">
        <f t="shared" ref="AA48:BD48" si="36">IF(AA14="NO","-",AA14/AA$5)</f>
        <v>-</v>
      </c>
      <c r="AB48" s="86" t="str">
        <f t="shared" si="36"/>
        <v>-</v>
      </c>
      <c r="AC48" s="86" t="str">
        <f t="shared" si="36"/>
        <v>-</v>
      </c>
      <c r="AD48" s="86" t="str">
        <f t="shared" si="36"/>
        <v>-</v>
      </c>
      <c r="AE48" s="86" t="str">
        <f t="shared" si="36"/>
        <v>-</v>
      </c>
      <c r="AF48" s="86" t="str">
        <f t="shared" si="36"/>
        <v>-</v>
      </c>
      <c r="AG48" s="86">
        <f t="shared" si="36"/>
        <v>9.9699341663477863E-6</v>
      </c>
      <c r="AH48" s="86">
        <f t="shared" si="36"/>
        <v>2.7280022856875199E-5</v>
      </c>
      <c r="AI48" s="86">
        <f t="shared" si="36"/>
        <v>7.6324721560739377E-5</v>
      </c>
      <c r="AJ48" s="86">
        <f t="shared" si="36"/>
        <v>1.5466358132954817E-4</v>
      </c>
      <c r="AK48" s="86">
        <f t="shared" si="36"/>
        <v>2.0256047435319844E-4</v>
      </c>
      <c r="AL48" s="86">
        <f t="shared" si="36"/>
        <v>2.7520139155342606E-4</v>
      </c>
      <c r="AM48" s="86">
        <f t="shared" si="36"/>
        <v>3.6869373736005047E-4</v>
      </c>
      <c r="AN48" s="86">
        <f t="shared" si="36"/>
        <v>4.0308138922385672E-4</v>
      </c>
      <c r="AO48" s="86">
        <f t="shared" si="36"/>
        <v>5.6361890983043722E-4</v>
      </c>
      <c r="AP48" s="86">
        <f t="shared" si="36"/>
        <v>5.7408978280219011E-4</v>
      </c>
      <c r="AQ48" s="86">
        <f t="shared" si="36"/>
        <v>5.0991982637992462E-4</v>
      </c>
      <c r="AR48" s="86">
        <f t="shared" si="36"/>
        <v>4.6162662865627155E-4</v>
      </c>
      <c r="AS48" s="86">
        <f t="shared" si="36"/>
        <v>4.0659765388385778E-4</v>
      </c>
      <c r="AT48" s="86">
        <f t="shared" si="36"/>
        <v>3.8598762198533212E-4</v>
      </c>
      <c r="AU48" s="86">
        <f t="shared" si="36"/>
        <v>3.5553986020500427E-4</v>
      </c>
      <c r="AV48" s="86">
        <f t="shared" si="36"/>
        <v>3.2220855419405413E-4</v>
      </c>
      <c r="AW48" s="86">
        <f t="shared" si="36"/>
        <v>2.9367451502363003E-4</v>
      </c>
      <c r="AX48" s="86">
        <f t="shared" si="36"/>
        <v>2.7406024195189874E-4</v>
      </c>
      <c r="AY48" s="86">
        <f t="shared" si="36"/>
        <v>2.529948026195266E-4</v>
      </c>
      <c r="AZ48" s="86">
        <f t="shared" si="36"/>
        <v>2.3874721481770717E-4</v>
      </c>
      <c r="BA48" s="86">
        <f t="shared" si="36"/>
        <v>2.2311801479961175E-4</v>
      </c>
      <c r="BB48" s="86">
        <f t="shared" si="36"/>
        <v>2.1632873623080067E-4</v>
      </c>
      <c r="BC48" s="86">
        <f t="shared" si="36"/>
        <v>2.0912175876681483E-4</v>
      </c>
      <c r="BD48" s="86">
        <f t="shared" si="36"/>
        <v>2.0007562620148793E-4</v>
      </c>
      <c r="BE48" s="86">
        <f t="shared" ref="BE48" si="37">IF(BE14="NO","-",BE14/BE$5)</f>
        <v>1.9250343831630571E-4</v>
      </c>
      <c r="BF48" s="620"/>
      <c r="BH48" s="50"/>
    </row>
    <row r="49" spans="24:61" ht="17.100000000000001" customHeight="1">
      <c r="X49" s="315"/>
      <c r="Y49" s="291" t="str">
        <f>'リンク切公表時非表示（グラフの添え物）'!$W$101</f>
        <v>マグネシウム鋳造</v>
      </c>
      <c r="Z49" s="60"/>
      <c r="AA49" s="86" t="str">
        <f t="shared" ref="AA49:BD49" si="38">IF(AA15="NO","-",AA15/AA$5)</f>
        <v>-</v>
      </c>
      <c r="AB49" s="86" t="str">
        <f t="shared" si="38"/>
        <v>-</v>
      </c>
      <c r="AC49" s="86" t="str">
        <f t="shared" si="38"/>
        <v>-</v>
      </c>
      <c r="AD49" s="86" t="str">
        <f t="shared" si="38"/>
        <v>-</v>
      </c>
      <c r="AE49" s="86" t="str">
        <f t="shared" si="38"/>
        <v>-</v>
      </c>
      <c r="AF49" s="86" t="str">
        <f t="shared" si="38"/>
        <v>-</v>
      </c>
      <c r="AG49" s="86" t="str">
        <f t="shared" si="38"/>
        <v>-</v>
      </c>
      <c r="AH49" s="86" t="str">
        <f t="shared" si="38"/>
        <v>-</v>
      </c>
      <c r="AI49" s="86" t="str">
        <f t="shared" si="38"/>
        <v>-</v>
      </c>
      <c r="AJ49" s="86" t="str">
        <f t="shared" si="38"/>
        <v>-</v>
      </c>
      <c r="AK49" s="86" t="str">
        <f t="shared" si="38"/>
        <v>-</v>
      </c>
      <c r="AL49" s="86" t="str">
        <f t="shared" si="38"/>
        <v>-</v>
      </c>
      <c r="AM49" s="86" t="str">
        <f t="shared" si="38"/>
        <v>-</v>
      </c>
      <c r="AN49" s="86" t="str">
        <f t="shared" si="38"/>
        <v>-</v>
      </c>
      <c r="AO49" s="86" t="str">
        <f t="shared" si="38"/>
        <v>-</v>
      </c>
      <c r="AP49" s="86" t="str">
        <f t="shared" si="38"/>
        <v>-</v>
      </c>
      <c r="AQ49" s="86" t="str">
        <f t="shared" si="38"/>
        <v>-</v>
      </c>
      <c r="AR49" s="86" t="str">
        <f t="shared" si="38"/>
        <v>-</v>
      </c>
      <c r="AS49" s="86" t="str">
        <f t="shared" si="38"/>
        <v>-</v>
      </c>
      <c r="AT49" s="86" t="str">
        <f t="shared" si="38"/>
        <v>-</v>
      </c>
      <c r="AU49" s="86" t="str">
        <f t="shared" si="38"/>
        <v>-</v>
      </c>
      <c r="AV49" s="86">
        <f t="shared" si="38"/>
        <v>3.8325064802671113E-5</v>
      </c>
      <c r="AW49" s="86">
        <f t="shared" si="38"/>
        <v>4.3810279042648081E-5</v>
      </c>
      <c r="AX49" s="86">
        <f t="shared" si="38"/>
        <v>4.0067596769659609E-5</v>
      </c>
      <c r="AY49" s="86">
        <f t="shared" si="38"/>
        <v>3.5948569248598592E-5</v>
      </c>
      <c r="AZ49" s="86">
        <f t="shared" si="38"/>
        <v>2.1842869489356618E-5</v>
      </c>
      <c r="BA49" s="86">
        <f t="shared" si="38"/>
        <v>2.6828031422948551E-5</v>
      </c>
      <c r="BB49" s="86">
        <f t="shared" si="38"/>
        <v>3.1810137824927803E-5</v>
      </c>
      <c r="BC49" s="86">
        <f t="shared" si="38"/>
        <v>3.647694458707139E-5</v>
      </c>
      <c r="BD49" s="86">
        <f t="shared" si="38"/>
        <v>2.8753708003381197E-5</v>
      </c>
      <c r="BE49" s="86">
        <f t="shared" ref="BE49" si="39">IF(BE15="NO","-",BE15/BE$5)</f>
        <v>2.477895906770754E-5</v>
      </c>
      <c r="BF49" s="621"/>
      <c r="BH49" s="50"/>
    </row>
    <row r="50" spans="24:61" ht="17.100000000000001" customHeight="1">
      <c r="X50" s="375" t="s">
        <v>16</v>
      </c>
      <c r="Y50" s="384"/>
      <c r="Z50" s="76"/>
      <c r="AA50" s="132">
        <f t="shared" ref="AA50:BC50" si="40">SUM(AA51:AA56)</f>
        <v>1</v>
      </c>
      <c r="AB50" s="132">
        <f t="shared" si="40"/>
        <v>1</v>
      </c>
      <c r="AC50" s="132">
        <f t="shared" si="40"/>
        <v>1</v>
      </c>
      <c r="AD50" s="132">
        <f t="shared" si="40"/>
        <v>1</v>
      </c>
      <c r="AE50" s="132">
        <f t="shared" si="40"/>
        <v>1</v>
      </c>
      <c r="AF50" s="132">
        <f t="shared" si="40"/>
        <v>1</v>
      </c>
      <c r="AG50" s="132">
        <f t="shared" si="40"/>
        <v>1</v>
      </c>
      <c r="AH50" s="132">
        <f t="shared" si="40"/>
        <v>1</v>
      </c>
      <c r="AI50" s="132">
        <f t="shared" si="40"/>
        <v>1</v>
      </c>
      <c r="AJ50" s="132">
        <f t="shared" si="40"/>
        <v>1.0000000000000002</v>
      </c>
      <c r="AK50" s="132">
        <f t="shared" si="40"/>
        <v>1</v>
      </c>
      <c r="AL50" s="132">
        <f t="shared" si="40"/>
        <v>0.99999999999999989</v>
      </c>
      <c r="AM50" s="132">
        <f t="shared" si="40"/>
        <v>1</v>
      </c>
      <c r="AN50" s="132">
        <f t="shared" si="40"/>
        <v>1</v>
      </c>
      <c r="AO50" s="132">
        <f t="shared" si="40"/>
        <v>1</v>
      </c>
      <c r="AP50" s="132">
        <f t="shared" si="40"/>
        <v>1</v>
      </c>
      <c r="AQ50" s="132">
        <f t="shared" si="40"/>
        <v>0.99999999999999989</v>
      </c>
      <c r="AR50" s="132">
        <f t="shared" si="40"/>
        <v>1</v>
      </c>
      <c r="AS50" s="132">
        <f t="shared" si="40"/>
        <v>1.0000000000000002</v>
      </c>
      <c r="AT50" s="132">
        <f t="shared" si="40"/>
        <v>1.0000000000000002</v>
      </c>
      <c r="AU50" s="132">
        <f t="shared" si="40"/>
        <v>0.99999999999999989</v>
      </c>
      <c r="AV50" s="132">
        <f t="shared" si="40"/>
        <v>1</v>
      </c>
      <c r="AW50" s="132">
        <f t="shared" si="40"/>
        <v>1</v>
      </c>
      <c r="AX50" s="132">
        <f t="shared" si="40"/>
        <v>1</v>
      </c>
      <c r="AY50" s="132">
        <f t="shared" si="40"/>
        <v>0.99999999999999989</v>
      </c>
      <c r="AZ50" s="132">
        <f t="shared" si="40"/>
        <v>0.99999999999999989</v>
      </c>
      <c r="BA50" s="132">
        <f t="shared" si="40"/>
        <v>0.99999999999999989</v>
      </c>
      <c r="BB50" s="132">
        <f t="shared" si="40"/>
        <v>1</v>
      </c>
      <c r="BC50" s="132">
        <f t="shared" si="40"/>
        <v>1</v>
      </c>
      <c r="BD50" s="820">
        <f t="shared" ref="BD50:BE50" si="41">SUM(BD51:BD56)</f>
        <v>1</v>
      </c>
      <c r="BE50" s="820">
        <f t="shared" si="41"/>
        <v>0.99999999999999989</v>
      </c>
      <c r="BF50" s="616"/>
      <c r="BH50" s="50"/>
      <c r="BI50" s="50"/>
    </row>
    <row r="51" spans="24:61" ht="17.100000000000001" customHeight="1">
      <c r="X51" s="375"/>
      <c r="Y51" s="291" t="str">
        <f>'リンク切公表時非表示（グラフの添え物）'!$W$104</f>
        <v>半導体製造</v>
      </c>
      <c r="Z51" s="61"/>
      <c r="AA51" s="78">
        <f t="shared" ref="AA51:BD51" si="42">IF(AA17="NO","-",AA17/AA$16)</f>
        <v>0.21767336937425263</v>
      </c>
      <c r="AB51" s="78">
        <f t="shared" si="42"/>
        <v>0.2195551803218036</v>
      </c>
      <c r="AC51" s="78">
        <f t="shared" si="42"/>
        <v>0.22129151757992757</v>
      </c>
      <c r="AD51" s="78">
        <f t="shared" si="42"/>
        <v>0.22250405676443746</v>
      </c>
      <c r="AE51" s="78">
        <f t="shared" si="42"/>
        <v>0.22291114821196845</v>
      </c>
      <c r="AF51" s="78">
        <f t="shared" si="42"/>
        <v>0.22250244983497228</v>
      </c>
      <c r="AG51" s="78">
        <f t="shared" si="42"/>
        <v>0.25220033420052934</v>
      </c>
      <c r="AH51" s="78">
        <f t="shared" si="42"/>
        <v>0.28959634482906249</v>
      </c>
      <c r="AI51" s="78">
        <f t="shared" si="42"/>
        <v>0.35433610436149787</v>
      </c>
      <c r="AJ51" s="78">
        <f t="shared" si="42"/>
        <v>0.47789078289995834</v>
      </c>
      <c r="AK51" s="78">
        <f t="shared" si="42"/>
        <v>0.56949996764651734</v>
      </c>
      <c r="AL51" s="78">
        <f t="shared" si="42"/>
        <v>0.52604130782179881</v>
      </c>
      <c r="AM51" s="78">
        <f t="shared" si="42"/>
        <v>0.56293061149658641</v>
      </c>
      <c r="AN51" s="78">
        <f t="shared" si="42"/>
        <v>0.57939132674265525</v>
      </c>
      <c r="AO51" s="78">
        <f t="shared" si="42"/>
        <v>0.58860529613839496</v>
      </c>
      <c r="AP51" s="78">
        <f t="shared" si="42"/>
        <v>0.53188390663117868</v>
      </c>
      <c r="AQ51" s="78">
        <f t="shared" si="42"/>
        <v>0.54752486691256608</v>
      </c>
      <c r="AR51" s="78">
        <f t="shared" si="42"/>
        <v>0.55894204834235772</v>
      </c>
      <c r="AS51" s="78">
        <f t="shared" si="42"/>
        <v>0.57993300830307459</v>
      </c>
      <c r="AT51" s="78">
        <f t="shared" si="42"/>
        <v>0.51981384859559432</v>
      </c>
      <c r="AU51" s="78">
        <f t="shared" si="42"/>
        <v>0.51986576409491858</v>
      </c>
      <c r="AV51" s="78">
        <f t="shared" si="42"/>
        <v>0.49486619349156402</v>
      </c>
      <c r="AW51" s="78">
        <f t="shared" si="42"/>
        <v>0.47146911753719861</v>
      </c>
      <c r="AX51" s="78">
        <f t="shared" si="42"/>
        <v>0.47340382422275951</v>
      </c>
      <c r="AY51" s="78">
        <f t="shared" si="42"/>
        <v>0.48082659938574207</v>
      </c>
      <c r="AZ51" s="78">
        <f t="shared" si="42"/>
        <v>0.47828666102948075</v>
      </c>
      <c r="BA51" s="78">
        <f t="shared" si="42"/>
        <v>0.50995632820771386</v>
      </c>
      <c r="BB51" s="78">
        <f t="shared" si="42"/>
        <v>0.52536038843201138</v>
      </c>
      <c r="BC51" s="78">
        <f t="shared" si="42"/>
        <v>0.5093476237291189</v>
      </c>
      <c r="BD51" s="772">
        <f t="shared" si="42"/>
        <v>0.48981964559910718</v>
      </c>
      <c r="BE51" s="772">
        <f t="shared" ref="BE51" si="43">IF(BE17="NO","-",BE17/BE$16)</f>
        <v>0.52107759807706688</v>
      </c>
      <c r="BF51" s="616"/>
    </row>
    <row r="52" spans="24:61" ht="17.100000000000001" customHeight="1">
      <c r="X52" s="374"/>
      <c r="Y52" s="291" t="str">
        <f>'リンク切公表時非表示（グラフの添え物）'!$W$105</f>
        <v>液晶製造</v>
      </c>
      <c r="Z52" s="61"/>
      <c r="AA52" s="78">
        <f t="shared" ref="AA52:BD52" si="44">IF(AA18="NO","-",AA18/AA$16)</f>
        <v>4.7940230627845654E-3</v>
      </c>
      <c r="AB52" s="78">
        <f t="shared" si="44"/>
        <v>4.8354679354775084E-3</v>
      </c>
      <c r="AC52" s="78">
        <f t="shared" si="44"/>
        <v>4.8737089058090996E-3</v>
      </c>
      <c r="AD52" s="78">
        <f t="shared" si="44"/>
        <v>4.9004137840024256E-3</v>
      </c>
      <c r="AE52" s="78">
        <f t="shared" si="44"/>
        <v>4.9093795375704267E-3</v>
      </c>
      <c r="AF52" s="78">
        <f t="shared" si="44"/>
        <v>4.9003783931002758E-3</v>
      </c>
      <c r="AG52" s="78">
        <f t="shared" si="44"/>
        <v>4.5610060812377156E-3</v>
      </c>
      <c r="AH52" s="78">
        <f t="shared" si="44"/>
        <v>7.7575377900506301E-3</v>
      </c>
      <c r="AI52" s="78">
        <f t="shared" si="44"/>
        <v>1.027539490430443E-2</v>
      </c>
      <c r="AJ52" s="78">
        <f t="shared" si="44"/>
        <v>1.6222666115214706E-2</v>
      </c>
      <c r="AK52" s="78">
        <f t="shared" si="44"/>
        <v>1.8006353329085938E-2</v>
      </c>
      <c r="AL52" s="78">
        <f t="shared" si="44"/>
        <v>1.4526036188931916E-2</v>
      </c>
      <c r="AM52" s="78">
        <f t="shared" si="44"/>
        <v>1.9713443965762547E-2</v>
      </c>
      <c r="AN52" s="78">
        <f t="shared" si="44"/>
        <v>1.8949930797612893E-2</v>
      </c>
      <c r="AO52" s="78">
        <f t="shared" si="44"/>
        <v>1.9413558714881415E-2</v>
      </c>
      <c r="AP52" s="78">
        <f t="shared" si="44"/>
        <v>1.7600731648108929E-2</v>
      </c>
      <c r="AQ52" s="78">
        <f t="shared" si="44"/>
        <v>1.7485910869794671E-2</v>
      </c>
      <c r="AR52" s="78">
        <f t="shared" si="44"/>
        <v>1.3484658423327028E-2</v>
      </c>
      <c r="AS52" s="78">
        <f t="shared" si="44"/>
        <v>1.450280853766418E-2</v>
      </c>
      <c r="AT52" s="78">
        <f t="shared" si="44"/>
        <v>9.6913804751983385E-3</v>
      </c>
      <c r="AU52" s="78">
        <f t="shared" si="44"/>
        <v>1.0916924093644833E-2</v>
      </c>
      <c r="AV52" s="78">
        <f t="shared" si="44"/>
        <v>1.5702426918690122E-2</v>
      </c>
      <c r="AW52" s="78">
        <f t="shared" si="44"/>
        <v>1.9801699318546882E-2</v>
      </c>
      <c r="AX52" s="78">
        <f t="shared" si="44"/>
        <v>2.3013743159812132E-2</v>
      </c>
      <c r="AY52" s="78">
        <f t="shared" si="44"/>
        <v>2.6686004659706119E-2</v>
      </c>
      <c r="AZ52" s="78">
        <f t="shared" si="44"/>
        <v>2.6135088884543252E-2</v>
      </c>
      <c r="BA52" s="78">
        <f t="shared" si="44"/>
        <v>2.1097597788520196E-2</v>
      </c>
      <c r="BB52" s="78">
        <f t="shared" si="44"/>
        <v>2.3938099595253521E-2</v>
      </c>
      <c r="BC52" s="78">
        <f t="shared" si="44"/>
        <v>2.275689318598588E-2</v>
      </c>
      <c r="BD52" s="772">
        <f t="shared" si="44"/>
        <v>2.1968208976585819E-2</v>
      </c>
      <c r="BE52" s="772">
        <f t="shared" ref="BE52" si="45">IF(BE18="NO","-",BE18/BE$16)</f>
        <v>2.2232452583253057E-2</v>
      </c>
      <c r="BF52" s="616"/>
    </row>
    <row r="53" spans="24:61" ht="17.100000000000001" customHeight="1">
      <c r="X53" s="375"/>
      <c r="Y53" s="291" t="str">
        <f>'リンク切公表時非表示（グラフの添え物）'!$W$106</f>
        <v>洗浄剤・溶剤</v>
      </c>
      <c r="Z53" s="61"/>
      <c r="AA53" s="78">
        <f t="shared" ref="AA53:BD53" si="46">IF(AA19="NO","-",AA19/AA$16)</f>
        <v>0.69578379718268168</v>
      </c>
      <c r="AB53" s="78">
        <f t="shared" si="46"/>
        <v>0.70179892696374258</v>
      </c>
      <c r="AC53" s="78">
        <f t="shared" si="46"/>
        <v>0.70734905619691546</v>
      </c>
      <c r="AD53" s="78">
        <f t="shared" si="46"/>
        <v>0.71122488685298679</v>
      </c>
      <c r="AE53" s="78">
        <f t="shared" si="46"/>
        <v>0.71252613759384675</v>
      </c>
      <c r="AF53" s="78">
        <f t="shared" si="46"/>
        <v>0.71121975037033724</v>
      </c>
      <c r="AG53" s="78">
        <f t="shared" si="46"/>
        <v>0.66857716791103106</v>
      </c>
      <c r="AH53" s="78">
        <f t="shared" si="46"/>
        <v>0.61130300153460393</v>
      </c>
      <c r="AI53" s="78">
        <f t="shared" si="46"/>
        <v>0.52906922173680315</v>
      </c>
      <c r="AJ53" s="78">
        <f t="shared" si="46"/>
        <v>0.3810461307620101</v>
      </c>
      <c r="AK53" s="78">
        <f t="shared" si="46"/>
        <v>0.26911642604224312</v>
      </c>
      <c r="AL53" s="78">
        <f t="shared" si="46"/>
        <v>0.32119092847479325</v>
      </c>
      <c r="AM53" s="78">
        <f t="shared" si="46"/>
        <v>0.27698602987070964</v>
      </c>
      <c r="AN53" s="78">
        <f t="shared" si="46"/>
        <v>0.26091731525394041</v>
      </c>
      <c r="AO53" s="78">
        <f t="shared" si="46"/>
        <v>0.2704290118055433</v>
      </c>
      <c r="AP53" s="78">
        <f t="shared" si="46"/>
        <v>0.32585696652005186</v>
      </c>
      <c r="AQ53" s="78">
        <f t="shared" si="46"/>
        <v>0.30985115798733748</v>
      </c>
      <c r="AR53" s="78">
        <f t="shared" si="46"/>
        <v>0.29973695916322241</v>
      </c>
      <c r="AS53" s="78">
        <f t="shared" si="46"/>
        <v>0.28626650023661443</v>
      </c>
      <c r="AT53" s="78">
        <f t="shared" si="46"/>
        <v>0.35008481197990976</v>
      </c>
      <c r="AU53" s="78">
        <f t="shared" si="46"/>
        <v>0.40397051294133091</v>
      </c>
      <c r="AV53" s="78">
        <f t="shared" si="46"/>
        <v>0.42635612139280848</v>
      </c>
      <c r="AW53" s="78">
        <f t="shared" si="46"/>
        <v>0.45953066596088321</v>
      </c>
      <c r="AX53" s="78">
        <f t="shared" si="46"/>
        <v>0.46190532090621289</v>
      </c>
      <c r="AY53" s="78">
        <f t="shared" si="46"/>
        <v>0.45694294984764061</v>
      </c>
      <c r="AZ53" s="78">
        <f t="shared" si="46"/>
        <v>0.45857532408036283</v>
      </c>
      <c r="BA53" s="78">
        <f t="shared" si="46"/>
        <v>0.43401251672669544</v>
      </c>
      <c r="BB53" s="78">
        <f t="shared" si="46"/>
        <v>0.42207777612772884</v>
      </c>
      <c r="BC53" s="78">
        <f t="shared" si="46"/>
        <v>0.43157941994339244</v>
      </c>
      <c r="BD53" s="772">
        <f t="shared" si="46"/>
        <v>0.45529899174486499</v>
      </c>
      <c r="BE53" s="772">
        <f t="shared" ref="BE53" si="47">IF(BE19="NO","-",BE19/BE$16)</f>
        <v>0.41921128305550071</v>
      </c>
      <c r="BF53" s="616"/>
    </row>
    <row r="54" spans="24:61" ht="17.100000000000001" customHeight="1">
      <c r="X54" s="375"/>
      <c r="Y54" s="291" t="str">
        <f>'リンク切公表時非表示（グラフの添え物）'!$W$107</f>
        <v>PFCsの製造時の漏出</v>
      </c>
      <c r="Z54" s="78"/>
      <c r="AA54" s="78">
        <f t="shared" ref="AA54:BD54" si="48">IF(AA20="NO","-",AA20/AA$16)</f>
        <v>5.0604576933414427E-2</v>
      </c>
      <c r="AB54" s="78">
        <f t="shared" si="48"/>
        <v>5.1042059236110604E-2</v>
      </c>
      <c r="AC54" s="78">
        <f t="shared" si="48"/>
        <v>5.1445721901018489E-2</v>
      </c>
      <c r="AD54" s="78">
        <f t="shared" si="48"/>
        <v>5.1727612297733989E-2</v>
      </c>
      <c r="AE54" s="78">
        <f t="shared" si="48"/>
        <v>5.1822252678110976E-2</v>
      </c>
      <c r="AF54" s="78">
        <f t="shared" si="48"/>
        <v>5.1727238719716712E-2</v>
      </c>
      <c r="AG54" s="78">
        <f t="shared" si="48"/>
        <v>6.5865770245485136E-2</v>
      </c>
      <c r="AH54" s="78">
        <f t="shared" si="48"/>
        <v>8.4088873549671761E-2</v>
      </c>
      <c r="AI54" s="78">
        <f t="shared" si="48"/>
        <v>9.9046932089194475E-2</v>
      </c>
      <c r="AJ54" s="78">
        <f t="shared" si="48"/>
        <v>0.1194214148427368</v>
      </c>
      <c r="AK54" s="78">
        <f t="shared" si="48"/>
        <v>0.1397183524786286</v>
      </c>
      <c r="AL54" s="78">
        <f t="shared" si="48"/>
        <v>0.13443099886001689</v>
      </c>
      <c r="AM54" s="78">
        <f t="shared" si="48"/>
        <v>0.13646215239782589</v>
      </c>
      <c r="AN54" s="78">
        <f t="shared" si="48"/>
        <v>0.13661574644098237</v>
      </c>
      <c r="AO54" s="78">
        <f t="shared" si="48"/>
        <v>0.11765474564780051</v>
      </c>
      <c r="AP54" s="78">
        <f t="shared" si="48"/>
        <v>0.12047520678316823</v>
      </c>
      <c r="AQ54" s="78">
        <f t="shared" si="48"/>
        <v>0.12108053630572838</v>
      </c>
      <c r="AR54" s="78">
        <f t="shared" si="48"/>
        <v>0.12317028310643276</v>
      </c>
      <c r="AS54" s="78">
        <f t="shared" si="48"/>
        <v>0.11271827470792115</v>
      </c>
      <c r="AT54" s="78">
        <f t="shared" si="48"/>
        <v>0.11305195682404225</v>
      </c>
      <c r="AU54" s="78">
        <f t="shared" si="48"/>
        <v>5.8320443828880054E-2</v>
      </c>
      <c r="AV54" s="78">
        <f t="shared" si="48"/>
        <v>5.4829407455187253E-2</v>
      </c>
      <c r="AW54" s="78">
        <f t="shared" si="48"/>
        <v>4.2853858027257871E-2</v>
      </c>
      <c r="AX54" s="78">
        <f t="shared" si="48"/>
        <v>3.3715741855641745E-2</v>
      </c>
      <c r="AY54" s="78">
        <f t="shared" si="48"/>
        <v>3.1930942331812207E-2</v>
      </c>
      <c r="AZ54" s="78">
        <f t="shared" si="48"/>
        <v>3.4637658473344525E-2</v>
      </c>
      <c r="BA54" s="78">
        <f t="shared" si="48"/>
        <v>2.8769044827293113E-2</v>
      </c>
      <c r="BB54" s="78">
        <f t="shared" si="48"/>
        <v>2.3069116841839907E-2</v>
      </c>
      <c r="BC54" s="78">
        <f t="shared" si="48"/>
        <v>2.5055563845986371E-2</v>
      </c>
      <c r="BD54" s="772">
        <f t="shared" si="48"/>
        <v>1.8737966772387208E-2</v>
      </c>
      <c r="BE54" s="772">
        <f t="shared" ref="BE54" si="49">IF(BE20="NO","-",BE20/BE$16)</f>
        <v>2.1226510721745272E-2</v>
      </c>
      <c r="BF54" s="616"/>
    </row>
    <row r="55" spans="24:61" ht="17.100000000000001" customHeight="1">
      <c r="X55" s="374"/>
      <c r="Y55" s="291" t="str">
        <f>'リンク切公表時非表示（グラフの添え物）'!$W$108</f>
        <v>その他</v>
      </c>
      <c r="Z55" s="88"/>
      <c r="AA55" s="772" t="str">
        <f t="shared" ref="AA55:BD55" si="50">IF(AA21="NO","-",AA21/AA$16)</f>
        <v>-</v>
      </c>
      <c r="AB55" s="772" t="str">
        <f t="shared" si="50"/>
        <v>-</v>
      </c>
      <c r="AC55" s="772" t="str">
        <f t="shared" si="50"/>
        <v>-</v>
      </c>
      <c r="AD55" s="772" t="str">
        <f t="shared" si="50"/>
        <v>-</v>
      </c>
      <c r="AE55" s="772" t="str">
        <f t="shared" si="50"/>
        <v>-</v>
      </c>
      <c r="AF55" s="772" t="str">
        <f t="shared" si="50"/>
        <v>-</v>
      </c>
      <c r="AG55" s="772" t="str">
        <f t="shared" si="50"/>
        <v>-</v>
      </c>
      <c r="AH55" s="772" t="str">
        <f t="shared" si="50"/>
        <v>-</v>
      </c>
      <c r="AI55" s="772" t="str">
        <f t="shared" si="50"/>
        <v>-</v>
      </c>
      <c r="AJ55" s="772" t="str">
        <f t="shared" si="50"/>
        <v>-</v>
      </c>
      <c r="AK55" s="772" t="str">
        <f t="shared" si="50"/>
        <v>-</v>
      </c>
      <c r="AL55" s="772" t="str">
        <f t="shared" si="50"/>
        <v>-</v>
      </c>
      <c r="AM55" s="78">
        <f t="shared" si="50"/>
        <v>4.2485139639419464E-6</v>
      </c>
      <c r="AN55" s="78">
        <f t="shared" si="50"/>
        <v>1.0942619878128685E-5</v>
      </c>
      <c r="AO55" s="78">
        <f t="shared" si="50"/>
        <v>1.8315299444371415E-5</v>
      </c>
      <c r="AP55" s="78">
        <f t="shared" si="50"/>
        <v>3.3443104059921844E-5</v>
      </c>
      <c r="AQ55" s="78">
        <f t="shared" si="50"/>
        <v>7.0312440870057353E-5</v>
      </c>
      <c r="AR55" s="78">
        <f t="shared" si="50"/>
        <v>1.7493502248323067E-4</v>
      </c>
      <c r="AS55" s="78">
        <f t="shared" si="50"/>
        <v>4.0221261861218886E-4</v>
      </c>
      <c r="AT55" s="78">
        <f t="shared" si="50"/>
        <v>7.7177788525159921E-4</v>
      </c>
      <c r="AU55" s="78">
        <f t="shared" si="50"/>
        <v>1.0183959176431835E-3</v>
      </c>
      <c r="AV55" s="78">
        <f t="shared" si="50"/>
        <v>1.5762615836465562E-3</v>
      </c>
      <c r="AW55" s="772" t="str">
        <f t="shared" si="50"/>
        <v>-</v>
      </c>
      <c r="AX55" s="78">
        <f t="shared" si="50"/>
        <v>3.1528233060124653E-3</v>
      </c>
      <c r="AY55" s="78">
        <f t="shared" si="50"/>
        <v>2.6768288302095175E-3</v>
      </c>
      <c r="AZ55" s="78">
        <f t="shared" si="50"/>
        <v>2.3652675322685195E-3</v>
      </c>
      <c r="BA55" s="78">
        <f t="shared" si="50"/>
        <v>6.1645124497773755E-3</v>
      </c>
      <c r="BB55" s="78">
        <f t="shared" si="50"/>
        <v>5.5546190031664075E-3</v>
      </c>
      <c r="BC55" s="78">
        <f t="shared" si="50"/>
        <v>1.1260499295516481E-2</v>
      </c>
      <c r="BD55" s="772">
        <f t="shared" si="50"/>
        <v>1.4175186907054849E-2</v>
      </c>
      <c r="BE55" s="772">
        <f t="shared" ref="BE55" si="51">IF(BE21="NO","-",BE21/BE$16)</f>
        <v>1.6252155562434013E-2</v>
      </c>
      <c r="BF55" s="622"/>
    </row>
    <row r="56" spans="24:61" ht="17.100000000000001" customHeight="1">
      <c r="X56" s="376"/>
      <c r="Y56" s="291" t="str">
        <f>'リンク切公表時非表示（グラフの添え物）'!$W$109</f>
        <v>アルミニウム精錬</v>
      </c>
      <c r="Z56" s="60"/>
      <c r="AA56" s="78">
        <f t="shared" ref="AA56:BD56" si="52">IF(AA22="NO","-",AA22/AA$16)</f>
        <v>3.1144233446866693E-2</v>
      </c>
      <c r="AB56" s="78">
        <f t="shared" si="52"/>
        <v>2.2768365542865796E-2</v>
      </c>
      <c r="AC56" s="78">
        <f t="shared" si="52"/>
        <v>1.5039995416329359E-2</v>
      </c>
      <c r="AD56" s="78">
        <f t="shared" si="52"/>
        <v>9.6430303008393156E-3</v>
      </c>
      <c r="AE56" s="78">
        <f t="shared" si="52"/>
        <v>7.8310819785033601E-3</v>
      </c>
      <c r="AF56" s="78">
        <f t="shared" si="52"/>
        <v>9.6501826818734971E-3</v>
      </c>
      <c r="AG56" s="78">
        <f t="shared" si="52"/>
        <v>8.7957215617169206E-3</v>
      </c>
      <c r="AH56" s="78">
        <f t="shared" si="52"/>
        <v>7.2542422966112765E-3</v>
      </c>
      <c r="AI56" s="78">
        <f t="shared" si="52"/>
        <v>7.2723469082001287E-3</v>
      </c>
      <c r="AJ56" s="78">
        <f t="shared" si="52"/>
        <v>5.4190053800801455E-3</v>
      </c>
      <c r="AK56" s="78">
        <f t="shared" si="52"/>
        <v>3.6589005035250199E-3</v>
      </c>
      <c r="AL56" s="78">
        <f t="shared" si="52"/>
        <v>3.8107286544590865E-3</v>
      </c>
      <c r="AM56" s="78">
        <f t="shared" si="52"/>
        <v>3.9035137551515688E-3</v>
      </c>
      <c r="AN56" s="78">
        <f t="shared" si="52"/>
        <v>4.114738144930942E-3</v>
      </c>
      <c r="AO56" s="78">
        <f t="shared" si="52"/>
        <v>3.8790723939354237E-3</v>
      </c>
      <c r="AP56" s="78">
        <f t="shared" si="52"/>
        <v>4.1497453134323624E-3</v>
      </c>
      <c r="AQ56" s="78">
        <f t="shared" si="52"/>
        <v>3.9872154837032074E-3</v>
      </c>
      <c r="AR56" s="78">
        <f t="shared" si="52"/>
        <v>4.4911159421769766E-3</v>
      </c>
      <c r="AS56" s="78">
        <f t="shared" si="52"/>
        <v>6.1771955961136323E-3</v>
      </c>
      <c r="AT56" s="78">
        <f t="shared" si="52"/>
        <v>6.5862242400038396E-3</v>
      </c>
      <c r="AU56" s="78">
        <f t="shared" si="52"/>
        <v>5.90795912358235E-3</v>
      </c>
      <c r="AV56" s="78">
        <f t="shared" si="52"/>
        <v>6.6695891581035538E-3</v>
      </c>
      <c r="AW56" s="78">
        <f t="shared" si="52"/>
        <v>6.3446591561134615E-3</v>
      </c>
      <c r="AX56" s="78">
        <f t="shared" si="52"/>
        <v>4.8085465495613013E-3</v>
      </c>
      <c r="AY56" s="78">
        <f t="shared" si="52"/>
        <v>9.3667494488952369E-4</v>
      </c>
      <c r="AZ56" s="772" t="str">
        <f t="shared" si="52"/>
        <v>-</v>
      </c>
      <c r="BA56" s="772" t="str">
        <f t="shared" si="52"/>
        <v>-</v>
      </c>
      <c r="BB56" s="772" t="str">
        <f t="shared" si="52"/>
        <v>-</v>
      </c>
      <c r="BC56" s="772" t="str">
        <f t="shared" si="52"/>
        <v>-</v>
      </c>
      <c r="BD56" s="772" t="str">
        <f t="shared" si="52"/>
        <v>-</v>
      </c>
      <c r="BE56" s="772" t="str">
        <f t="shared" ref="BE56" si="53">IF(BE22="NO","-",BE22/BE$16)</f>
        <v>-</v>
      </c>
      <c r="BF56" s="616"/>
    </row>
    <row r="57" spans="24:61" ht="17.100000000000001" customHeight="1">
      <c r="X57" s="377" t="s">
        <v>197</v>
      </c>
      <c r="Y57" s="378"/>
      <c r="Z57" s="77"/>
      <c r="AA57" s="757">
        <f>SUM(AA58:AA63)</f>
        <v>1</v>
      </c>
      <c r="AB57" s="757">
        <f t="shared" ref="AB57:BA57" si="54">SUM(AB58:AB63)</f>
        <v>0.99999999999999989</v>
      </c>
      <c r="AC57" s="757">
        <f t="shared" si="54"/>
        <v>1</v>
      </c>
      <c r="AD57" s="757">
        <f t="shared" si="54"/>
        <v>1</v>
      </c>
      <c r="AE57" s="757">
        <f t="shared" si="54"/>
        <v>1</v>
      </c>
      <c r="AF57" s="757">
        <f t="shared" si="54"/>
        <v>1.0000000000000002</v>
      </c>
      <c r="AG57" s="757">
        <f t="shared" si="54"/>
        <v>1</v>
      </c>
      <c r="AH57" s="757">
        <f t="shared" si="54"/>
        <v>1</v>
      </c>
      <c r="AI57" s="757">
        <f t="shared" si="54"/>
        <v>1</v>
      </c>
      <c r="AJ57" s="757">
        <f t="shared" si="54"/>
        <v>1</v>
      </c>
      <c r="AK57" s="757">
        <f t="shared" si="54"/>
        <v>1</v>
      </c>
      <c r="AL57" s="757">
        <f t="shared" si="54"/>
        <v>1</v>
      </c>
      <c r="AM57" s="757">
        <f t="shared" si="54"/>
        <v>0.99999999999999989</v>
      </c>
      <c r="AN57" s="757">
        <f t="shared" si="54"/>
        <v>1</v>
      </c>
      <c r="AO57" s="757">
        <f t="shared" si="54"/>
        <v>0.99999999999999978</v>
      </c>
      <c r="AP57" s="757">
        <f t="shared" si="54"/>
        <v>1</v>
      </c>
      <c r="AQ57" s="757">
        <f t="shared" si="54"/>
        <v>1</v>
      </c>
      <c r="AR57" s="757">
        <f t="shared" si="54"/>
        <v>1</v>
      </c>
      <c r="AS57" s="757">
        <f t="shared" si="54"/>
        <v>0.99999999999999989</v>
      </c>
      <c r="AT57" s="757">
        <f t="shared" si="54"/>
        <v>0.99999999999999978</v>
      </c>
      <c r="AU57" s="757">
        <f t="shared" si="54"/>
        <v>0.99999999999999989</v>
      </c>
      <c r="AV57" s="757">
        <f t="shared" si="54"/>
        <v>1</v>
      </c>
      <c r="AW57" s="757">
        <f t="shared" si="54"/>
        <v>1</v>
      </c>
      <c r="AX57" s="757">
        <f t="shared" si="54"/>
        <v>1</v>
      </c>
      <c r="AY57" s="757">
        <f t="shared" si="54"/>
        <v>0.99999999999999989</v>
      </c>
      <c r="AZ57" s="757">
        <f t="shared" si="54"/>
        <v>1.0000000000000002</v>
      </c>
      <c r="BA57" s="757">
        <f t="shared" si="54"/>
        <v>1</v>
      </c>
      <c r="BB57" s="757">
        <f t="shared" ref="BB57:BC57" si="55">SUM(BB58:BB63)</f>
        <v>1</v>
      </c>
      <c r="BC57" s="757">
        <f t="shared" si="55"/>
        <v>1.0000000000000002</v>
      </c>
      <c r="BD57" s="821">
        <f t="shared" ref="BD57:BE57" si="56">SUM(BD58:BD63)</f>
        <v>1</v>
      </c>
      <c r="BE57" s="821">
        <f t="shared" si="56"/>
        <v>0.99999999999999989</v>
      </c>
      <c r="BF57" s="616"/>
    </row>
    <row r="58" spans="24:61" ht="17.100000000000001" customHeight="1">
      <c r="X58" s="379"/>
      <c r="Y58" s="291" t="str">
        <f>'リンク切公表時非表示（グラフの添え物）'!$W$113</f>
        <v>粒子加速器等</v>
      </c>
      <c r="Z58" s="60"/>
      <c r="AA58" s="131">
        <f t="shared" ref="AA58:BD58" si="57">IF(AA24="NO","-",AA24/AA$23)</f>
        <v>5.4596778287062449E-2</v>
      </c>
      <c r="AB58" s="131">
        <f t="shared" si="57"/>
        <v>4.6857246772034414E-2</v>
      </c>
      <c r="AC58" s="131">
        <f t="shared" si="57"/>
        <v>4.4951908489247544E-2</v>
      </c>
      <c r="AD58" s="131">
        <f t="shared" si="57"/>
        <v>4.8633063256181296E-2</v>
      </c>
      <c r="AE58" s="131">
        <f t="shared" si="57"/>
        <v>5.2652246592596187E-2</v>
      </c>
      <c r="AF58" s="131">
        <f t="shared" si="57"/>
        <v>4.8735798418687526E-2</v>
      </c>
      <c r="AG58" s="131">
        <f t="shared" si="57"/>
        <v>4.8050436484261327E-2</v>
      </c>
      <c r="AH58" s="131">
        <f t="shared" si="57"/>
        <v>5.6617126372750855E-2</v>
      </c>
      <c r="AI58" s="131">
        <f t="shared" si="57"/>
        <v>6.2441935714714771E-2</v>
      </c>
      <c r="AJ58" s="131">
        <f t="shared" si="57"/>
        <v>8.9889248289987969E-2</v>
      </c>
      <c r="AK58" s="131">
        <f t="shared" si="57"/>
        <v>0.11584013730793179</v>
      </c>
      <c r="AL58" s="131">
        <f t="shared" si="57"/>
        <v>0.13318921811484902</v>
      </c>
      <c r="AM58" s="131">
        <f t="shared" si="57"/>
        <v>0.14458448472692956</v>
      </c>
      <c r="AN58" s="131">
        <f t="shared" si="57"/>
        <v>0.14926098528448617</v>
      </c>
      <c r="AO58" s="131">
        <f t="shared" si="57"/>
        <v>0.16204758868228133</v>
      </c>
      <c r="AP58" s="131">
        <f t="shared" si="57"/>
        <v>0.16741994640757032</v>
      </c>
      <c r="AQ58" s="131">
        <f t="shared" si="57"/>
        <v>0.16440857570582421</v>
      </c>
      <c r="AR58" s="131">
        <f t="shared" si="57"/>
        <v>0.18035581700946687</v>
      </c>
      <c r="AS58" s="131">
        <f t="shared" si="57"/>
        <v>0.20402541352367468</v>
      </c>
      <c r="AT58" s="131">
        <f t="shared" si="57"/>
        <v>0.34620615697885343</v>
      </c>
      <c r="AU58" s="131">
        <f t="shared" si="57"/>
        <v>0.33329067664481526</v>
      </c>
      <c r="AV58" s="131">
        <f t="shared" si="57"/>
        <v>0.36293738678845633</v>
      </c>
      <c r="AW58" s="131">
        <f t="shared" si="57"/>
        <v>0.3747892084340208</v>
      </c>
      <c r="AX58" s="131">
        <f t="shared" si="57"/>
        <v>0.39937388513670086</v>
      </c>
      <c r="AY58" s="131">
        <f t="shared" si="57"/>
        <v>0.40579954287013942</v>
      </c>
      <c r="AZ58" s="131">
        <f t="shared" si="57"/>
        <v>0.39002497712659329</v>
      </c>
      <c r="BA58" s="131">
        <f t="shared" si="57"/>
        <v>0.36573088740672455</v>
      </c>
      <c r="BB58" s="131">
        <f t="shared" si="57"/>
        <v>0.38694166709600547</v>
      </c>
      <c r="BC58" s="131">
        <f t="shared" si="57"/>
        <v>0.39645882959316431</v>
      </c>
      <c r="BD58" s="822">
        <f t="shared" si="57"/>
        <v>0.40798627794382203</v>
      </c>
      <c r="BE58" s="822">
        <f t="shared" ref="BE58" si="58">IF(BE24="NO","-",BE24/BE$23)</f>
        <v>0.38672002782870213</v>
      </c>
      <c r="BF58" s="616"/>
    </row>
    <row r="59" spans="24:61" ht="17.100000000000001" customHeight="1">
      <c r="X59" s="379"/>
      <c r="Y59" s="291" t="str">
        <f>'リンク切公表時非表示（グラフの添え物）'!$W$114</f>
        <v>電気絶縁ガス使用機器</v>
      </c>
      <c r="Z59" s="61"/>
      <c r="AA59" s="131">
        <f t="shared" ref="AA59:BD59" si="59">IF(AA25="NO","-",AA25/AA$23)</f>
        <v>0.63131703393094751</v>
      </c>
      <c r="AB59" s="131">
        <f t="shared" si="59"/>
        <v>0.6382408117101479</v>
      </c>
      <c r="AC59" s="131">
        <f t="shared" si="59"/>
        <v>0.64091816117840661</v>
      </c>
      <c r="AD59" s="131">
        <f t="shared" si="59"/>
        <v>0.63821823859811389</v>
      </c>
      <c r="AE59" s="131">
        <f t="shared" si="59"/>
        <v>0.635426637349917</v>
      </c>
      <c r="AF59" s="131">
        <f t="shared" si="59"/>
        <v>0.63830200561902206</v>
      </c>
      <c r="AG59" s="131">
        <f t="shared" si="59"/>
        <v>0.66007026567114024</v>
      </c>
      <c r="AH59" s="131">
        <f t="shared" si="59"/>
        <v>0.68768272380234097</v>
      </c>
      <c r="AI59" s="131">
        <f t="shared" si="59"/>
        <v>0.66715006446792036</v>
      </c>
      <c r="AJ59" s="131">
        <f t="shared" si="59"/>
        <v>0.52928419844506402</v>
      </c>
      <c r="AK59" s="131">
        <f t="shared" si="59"/>
        <v>0.41381619653608398</v>
      </c>
      <c r="AL59" s="131">
        <f t="shared" si="59"/>
        <v>0.35006834449973279</v>
      </c>
      <c r="AM59" s="131">
        <f t="shared" si="59"/>
        <v>0.28196069471273777</v>
      </c>
      <c r="AN59" s="131">
        <f t="shared" si="59"/>
        <v>0.25523343165207574</v>
      </c>
      <c r="AO59" s="131">
        <f t="shared" si="59"/>
        <v>0.22419933017776217</v>
      </c>
      <c r="AP59" s="131">
        <f t="shared" si="59"/>
        <v>0.17890494362386625</v>
      </c>
      <c r="AQ59" s="131">
        <f t="shared" si="59"/>
        <v>0.18586484151991134</v>
      </c>
      <c r="AR59" s="131">
        <f t="shared" si="59"/>
        <v>0.186904252943769</v>
      </c>
      <c r="AS59" s="131">
        <f t="shared" si="59"/>
        <v>0.19950069872221182</v>
      </c>
      <c r="AT59" s="131">
        <f t="shared" si="59"/>
        <v>0.29389196439937437</v>
      </c>
      <c r="AU59" s="131">
        <f t="shared" si="59"/>
        <v>0.2594621050396359</v>
      </c>
      <c r="AV59" s="131">
        <f t="shared" si="59"/>
        <v>0.31797475165376865</v>
      </c>
      <c r="AW59" s="131">
        <f t="shared" si="59"/>
        <v>0.32569485224109346</v>
      </c>
      <c r="AX59" s="131">
        <f t="shared" si="59"/>
        <v>0.30971936370645381</v>
      </c>
      <c r="AY59" s="131">
        <f t="shared" si="59"/>
        <v>0.29511866154564659</v>
      </c>
      <c r="AZ59" s="131">
        <f t="shared" si="59"/>
        <v>0.29400712812959323</v>
      </c>
      <c r="BA59" s="131">
        <f t="shared" si="59"/>
        <v>0.30365894969331064</v>
      </c>
      <c r="BB59" s="131">
        <f t="shared" si="59"/>
        <v>0.29938147885188743</v>
      </c>
      <c r="BC59" s="131">
        <f t="shared" si="59"/>
        <v>0.27838477096015873</v>
      </c>
      <c r="BD59" s="822">
        <f t="shared" si="59"/>
        <v>0.28622744312311083</v>
      </c>
      <c r="BE59" s="822">
        <f t="shared" ref="BE59" si="60">IF(BE25="NO","-",BE25/BE$23)</f>
        <v>0.28165755939172304</v>
      </c>
      <c r="BF59" s="616"/>
    </row>
    <row r="60" spans="24:61" ht="17.100000000000001" customHeight="1">
      <c r="X60" s="379"/>
      <c r="Y60" s="291" t="str">
        <f>'リンク切公表時非表示（グラフの添え物）'!$W$115</f>
        <v>マグネシウム鋳造</v>
      </c>
      <c r="Z60" s="61"/>
      <c r="AA60" s="131">
        <f t="shared" ref="AA60:BD60" si="61">IF(AA26="NO","-",AA26/AA$23)</f>
        <v>1.1404039618769752E-2</v>
      </c>
      <c r="AB60" s="131">
        <f t="shared" si="61"/>
        <v>8.9002188476905164E-3</v>
      </c>
      <c r="AC60" s="131">
        <f t="shared" si="61"/>
        <v>6.844564350093515E-3</v>
      </c>
      <c r="AD60" s="131">
        <f t="shared" si="61"/>
        <v>7.1577980538925362E-3</v>
      </c>
      <c r="AE60" s="131">
        <f t="shared" si="61"/>
        <v>7.2686367862852845E-3</v>
      </c>
      <c r="AF60" s="131">
        <f t="shared" si="61"/>
        <v>6.9311341443233079E-3</v>
      </c>
      <c r="AG60" s="131">
        <f t="shared" si="61"/>
        <v>8.0365697930739506E-3</v>
      </c>
      <c r="AH60" s="131">
        <f t="shared" si="61"/>
        <v>1.2570172714935631E-2</v>
      </c>
      <c r="AI60" s="131">
        <f t="shared" si="61"/>
        <v>2.931012041854153E-2</v>
      </c>
      <c r="AJ60" s="131">
        <f t="shared" si="61"/>
        <v>6.7083547324226514E-2</v>
      </c>
      <c r="AK60" s="131">
        <f t="shared" si="61"/>
        <v>0.13943250652612357</v>
      </c>
      <c r="AL60" s="131">
        <f t="shared" si="61"/>
        <v>0.18041493119636029</v>
      </c>
      <c r="AM60" s="131">
        <f t="shared" si="61"/>
        <v>0.18683699545589161</v>
      </c>
      <c r="AN60" s="131">
        <f t="shared" si="61"/>
        <v>0.19860580131256536</v>
      </c>
      <c r="AO60" s="131">
        <f t="shared" si="61"/>
        <v>0.20154898983915673</v>
      </c>
      <c r="AP60" s="131">
        <f t="shared" si="61"/>
        <v>0.21960781027192114</v>
      </c>
      <c r="AQ60" s="131">
        <f t="shared" si="61"/>
        <v>0.20007479811141982</v>
      </c>
      <c r="AR60" s="131">
        <f t="shared" si="61"/>
        <v>0.22072974102377244</v>
      </c>
      <c r="AS60" s="131">
        <f t="shared" si="61"/>
        <v>0.14995302271188779</v>
      </c>
      <c r="AT60" s="131">
        <f t="shared" si="61"/>
        <v>9.422457357110825E-2</v>
      </c>
      <c r="AU60" s="131">
        <f t="shared" si="61"/>
        <v>0.12248364058213169</v>
      </c>
      <c r="AV60" s="131">
        <f t="shared" si="61"/>
        <v>8.2082927756709195E-2</v>
      </c>
      <c r="AW60" s="131">
        <f t="shared" si="61"/>
        <v>8.2635915380691677E-2</v>
      </c>
      <c r="AX60" s="131">
        <f t="shared" si="61"/>
        <v>7.6906367371061754E-2</v>
      </c>
      <c r="AY60" s="131">
        <f t="shared" si="61"/>
        <v>8.9461799468124659E-2</v>
      </c>
      <c r="AZ60" s="131">
        <f t="shared" si="61"/>
        <v>0.10987394125089429</v>
      </c>
      <c r="BA60" s="131">
        <f t="shared" si="61"/>
        <v>0.14578374998012752</v>
      </c>
      <c r="BB60" s="131">
        <f t="shared" si="61"/>
        <v>0.1189132149806483</v>
      </c>
      <c r="BC60" s="131">
        <f t="shared" si="61"/>
        <v>0.13314225827982876</v>
      </c>
      <c r="BD60" s="822">
        <f t="shared" si="61"/>
        <v>0.125335527709135</v>
      </c>
      <c r="BE60" s="822">
        <f t="shared" ref="BE60" si="62">IF(BE26="NO","-",BE26/BE$23)</f>
        <v>0.14613117306202389</v>
      </c>
      <c r="BF60" s="616"/>
    </row>
    <row r="61" spans="24:61" ht="17.100000000000001" customHeight="1">
      <c r="X61" s="379"/>
      <c r="Y61" s="291" t="str">
        <f>'リンク切公表時非表示（グラフの添え物）'!$W$116</f>
        <v>半導体製造</v>
      </c>
      <c r="Z61" s="61"/>
      <c r="AA61" s="131">
        <f t="shared" ref="AA61:BD61" si="63">IF(AA27="NO","-",AA27/AA$23)</f>
        <v>2.4053310671427408E-2</v>
      </c>
      <c r="AB61" s="131">
        <f t="shared" si="63"/>
        <v>2.4317108048960624E-2</v>
      </c>
      <c r="AC61" s="131">
        <f t="shared" si="63"/>
        <v>2.4419115622136691E-2</v>
      </c>
      <c r="AD61" s="131">
        <f t="shared" si="63"/>
        <v>2.4316248008683879E-2</v>
      </c>
      <c r="AE61" s="131">
        <f t="shared" si="63"/>
        <v>2.4209887418861795E-2</v>
      </c>
      <c r="AF61" s="131">
        <f t="shared" si="63"/>
        <v>2.4319439549652416E-2</v>
      </c>
      <c r="AG61" s="131">
        <f t="shared" si="63"/>
        <v>2.5226983653043853E-2</v>
      </c>
      <c r="AH61" s="131">
        <f t="shared" si="63"/>
        <v>3.6517536417504035E-2</v>
      </c>
      <c r="AI61" s="131">
        <f t="shared" si="63"/>
        <v>4.0340485436667413E-2</v>
      </c>
      <c r="AJ61" s="131">
        <f t="shared" si="63"/>
        <v>6.0117396217272377E-2</v>
      </c>
      <c r="AK61" s="131">
        <f t="shared" si="63"/>
        <v>8.9415549930172769E-2</v>
      </c>
      <c r="AL61" s="131">
        <f t="shared" si="63"/>
        <v>7.6450622696572754E-2</v>
      </c>
      <c r="AM61" s="131">
        <f t="shared" si="63"/>
        <v>8.6124450692218302E-2</v>
      </c>
      <c r="AN61" s="131">
        <f t="shared" si="63"/>
        <v>9.5526676108764891E-2</v>
      </c>
      <c r="AO61" s="131">
        <f t="shared" si="63"/>
        <v>0.11180528635013286</v>
      </c>
      <c r="AP61" s="131">
        <f t="shared" si="63"/>
        <v>0.10745364120444681</v>
      </c>
      <c r="AQ61" s="131">
        <f t="shared" si="63"/>
        <v>8.9065356755266459E-2</v>
      </c>
      <c r="AR61" s="131">
        <f t="shared" si="63"/>
        <v>9.1461260543520689E-2</v>
      </c>
      <c r="AS61" s="131">
        <f t="shared" si="63"/>
        <v>7.9167892012757424E-2</v>
      </c>
      <c r="AT61" s="131">
        <f t="shared" si="63"/>
        <v>8.7167215904906073E-2</v>
      </c>
      <c r="AU61" s="131">
        <f t="shared" si="63"/>
        <v>9.3733688060805953E-2</v>
      </c>
      <c r="AV61" s="131">
        <f t="shared" si="63"/>
        <v>8.842706705396855E-2</v>
      </c>
      <c r="AW61" s="131">
        <f t="shared" si="63"/>
        <v>8.3154928416133922E-2</v>
      </c>
      <c r="AX61" s="131">
        <f t="shared" si="63"/>
        <v>8.744210764980434E-2</v>
      </c>
      <c r="AY61" s="131">
        <f t="shared" si="63"/>
        <v>8.5712214539585579E-2</v>
      </c>
      <c r="AZ61" s="131">
        <f t="shared" si="63"/>
        <v>8.8656747421656926E-2</v>
      </c>
      <c r="BA61" s="131">
        <f t="shared" si="63"/>
        <v>8.9028265572920096E-2</v>
      </c>
      <c r="BB61" s="131">
        <f t="shared" si="63"/>
        <v>9.6557400601308699E-2</v>
      </c>
      <c r="BC61" s="131">
        <f t="shared" si="63"/>
        <v>8.8621362206970325E-2</v>
      </c>
      <c r="BD61" s="822">
        <f t="shared" si="63"/>
        <v>8.6847548595633983E-2</v>
      </c>
      <c r="BE61" s="822">
        <f t="shared" ref="BE61" si="64">IF(BE27="NO","-",BE27/BE$23)</f>
        <v>9.1418303083118158E-2</v>
      </c>
      <c r="BF61" s="616"/>
    </row>
    <row r="62" spans="24:61" ht="17.100000000000001" customHeight="1">
      <c r="X62" s="379"/>
      <c r="Y62" s="291" t="str">
        <f>'リンク切公表時非表示（グラフの添え物）'!$W$117</f>
        <v>液晶製造</v>
      </c>
      <c r="Z62" s="61"/>
      <c r="AA62" s="131">
        <f t="shared" ref="AA62:BD62" si="65">IF(AA28="NO","-",AA28/AA$23)</f>
        <v>8.5305538528303946E-3</v>
      </c>
      <c r="AB62" s="131">
        <f t="shared" si="65"/>
        <v>8.6241101106787448E-3</v>
      </c>
      <c r="AC62" s="131">
        <f t="shared" si="65"/>
        <v>8.660287296774323E-3</v>
      </c>
      <c r="AD62" s="131">
        <f t="shared" si="65"/>
        <v>8.6238050957061045E-3</v>
      </c>
      <c r="AE62" s="131">
        <f t="shared" si="65"/>
        <v>8.5860841037108566E-3</v>
      </c>
      <c r="AF62" s="131">
        <f t="shared" si="65"/>
        <v>8.6249369819764617E-3</v>
      </c>
      <c r="AG62" s="131">
        <f t="shared" si="65"/>
        <v>2.4215792100490425E-2</v>
      </c>
      <c r="AH62" s="131">
        <f t="shared" si="65"/>
        <v>3.691510904083755E-2</v>
      </c>
      <c r="AI62" s="131">
        <f t="shared" si="65"/>
        <v>4.9034417677940957E-2</v>
      </c>
      <c r="AJ62" s="131">
        <f t="shared" si="65"/>
        <v>9.4612756806763981E-2</v>
      </c>
      <c r="AK62" s="131">
        <f t="shared" si="65"/>
        <v>0.12476141818944486</v>
      </c>
      <c r="AL62" s="131">
        <f t="shared" si="65"/>
        <v>0.13584161829498748</v>
      </c>
      <c r="AM62" s="131">
        <f t="shared" si="65"/>
        <v>0.15738418640345464</v>
      </c>
      <c r="AN62" s="131">
        <f t="shared" si="65"/>
        <v>0.15798512341778617</v>
      </c>
      <c r="AO62" s="131">
        <f t="shared" si="65"/>
        <v>0.16165735233277112</v>
      </c>
      <c r="AP62" s="131">
        <f t="shared" si="65"/>
        <v>0.1415778574392757</v>
      </c>
      <c r="AQ62" s="131">
        <f t="shared" si="65"/>
        <v>0.11003303204446042</v>
      </c>
      <c r="AR62" s="131">
        <f t="shared" si="65"/>
        <v>7.7635214463961655E-2</v>
      </c>
      <c r="AS62" s="131">
        <f t="shared" si="65"/>
        <v>7.1291876905997392E-2</v>
      </c>
      <c r="AT62" s="131">
        <f t="shared" si="65"/>
        <v>8.2401024103227388E-2</v>
      </c>
      <c r="AU62" s="131">
        <f t="shared" si="65"/>
        <v>0.11211859441283525</v>
      </c>
      <c r="AV62" s="131">
        <f t="shared" si="65"/>
        <v>8.9067744123483103E-2</v>
      </c>
      <c r="AW62" s="131">
        <f t="shared" si="65"/>
        <v>7.7945852646093342E-2</v>
      </c>
      <c r="AX62" s="131">
        <f t="shared" si="65"/>
        <v>8.1842716821661998E-2</v>
      </c>
      <c r="AY62" s="131">
        <f t="shared" si="65"/>
        <v>9.3714424256011619E-2</v>
      </c>
      <c r="AZ62" s="131">
        <f t="shared" si="65"/>
        <v>9.2166199583556735E-2</v>
      </c>
      <c r="BA62" s="131">
        <f t="shared" si="65"/>
        <v>7.2557259668925955E-2</v>
      </c>
      <c r="BB62" s="131">
        <f t="shared" si="65"/>
        <v>7.8552526917251911E-2</v>
      </c>
      <c r="BC62" s="131">
        <f t="shared" si="65"/>
        <v>8.1224593001256631E-2</v>
      </c>
      <c r="BD62" s="822">
        <f t="shared" si="65"/>
        <v>7.3538123971740213E-2</v>
      </c>
      <c r="BE62" s="822">
        <f t="shared" ref="BE62" si="66">IF(BE28="NO","-",BE28/BE$23)</f>
        <v>6.8421295273353708E-2</v>
      </c>
      <c r="BF62" s="616"/>
    </row>
    <row r="63" spans="24:61" ht="17.100000000000001" customHeight="1">
      <c r="X63" s="380"/>
      <c r="Y63" s="291" t="str">
        <f>'リンク切公表時非表示（グラフの添え物）'!$W$118</f>
        <v>SF6 製造時の漏出</v>
      </c>
      <c r="Z63" s="60"/>
      <c r="AA63" s="131">
        <f t="shared" ref="AA63:BD63" si="67">IF(AA29="NO","-",AA29/AA$23)</f>
        <v>0.27009828363896243</v>
      </c>
      <c r="AB63" s="131">
        <f t="shared" si="67"/>
        <v>0.27306050451048769</v>
      </c>
      <c r="AC63" s="131">
        <f t="shared" si="67"/>
        <v>0.27420596306334122</v>
      </c>
      <c r="AD63" s="131">
        <f t="shared" si="67"/>
        <v>0.27305084698742221</v>
      </c>
      <c r="AE63" s="131">
        <f t="shared" si="67"/>
        <v>0.27185650774862885</v>
      </c>
      <c r="AF63" s="131">
        <f t="shared" si="67"/>
        <v>0.27308668528633834</v>
      </c>
      <c r="AG63" s="131">
        <f t="shared" si="67"/>
        <v>0.23439995229799018</v>
      </c>
      <c r="AH63" s="131">
        <f t="shared" si="67"/>
        <v>0.16969733165163101</v>
      </c>
      <c r="AI63" s="131">
        <f t="shared" si="67"/>
        <v>0.15172297628421497</v>
      </c>
      <c r="AJ63" s="131">
        <f t="shared" si="67"/>
        <v>0.15901285291668507</v>
      </c>
      <c r="AK63" s="131">
        <f t="shared" si="67"/>
        <v>0.11673419151024299</v>
      </c>
      <c r="AL63" s="131">
        <f t="shared" si="67"/>
        <v>0.12403526519749769</v>
      </c>
      <c r="AM63" s="131">
        <f t="shared" si="67"/>
        <v>0.14310918800876804</v>
      </c>
      <c r="AN63" s="131">
        <f t="shared" si="67"/>
        <v>0.14338798222432175</v>
      </c>
      <c r="AO63" s="131">
        <f t="shared" si="67"/>
        <v>0.13874145261789567</v>
      </c>
      <c r="AP63" s="131">
        <f t="shared" si="67"/>
        <v>0.18503580105291986</v>
      </c>
      <c r="AQ63" s="131">
        <f t="shared" si="67"/>
        <v>0.2505533958631177</v>
      </c>
      <c r="AR63" s="131">
        <f t="shared" si="67"/>
        <v>0.24291371401550929</v>
      </c>
      <c r="AS63" s="131">
        <f t="shared" si="67"/>
        <v>0.29606109612347076</v>
      </c>
      <c r="AT63" s="131">
        <f t="shared" si="67"/>
        <v>9.6109065042530403E-2</v>
      </c>
      <c r="AU63" s="131">
        <f t="shared" si="67"/>
        <v>7.8911295259775929E-2</v>
      </c>
      <c r="AV63" s="131">
        <f t="shared" si="67"/>
        <v>5.9510122623614166E-2</v>
      </c>
      <c r="AW63" s="131">
        <f t="shared" si="67"/>
        <v>5.5779242881966888E-2</v>
      </c>
      <c r="AX63" s="131">
        <f t="shared" si="67"/>
        <v>4.4715559314317338E-2</v>
      </c>
      <c r="AY63" s="131">
        <f t="shared" si="67"/>
        <v>3.0193357320492078E-2</v>
      </c>
      <c r="AZ63" s="131">
        <f t="shared" si="67"/>
        <v>2.5271006487705684E-2</v>
      </c>
      <c r="BA63" s="131">
        <f t="shared" si="67"/>
        <v>2.3240887677991349E-2</v>
      </c>
      <c r="BB63" s="131">
        <f t="shared" si="67"/>
        <v>1.9653711552898186E-2</v>
      </c>
      <c r="BC63" s="131">
        <f t="shared" si="67"/>
        <v>2.2168185958621404E-2</v>
      </c>
      <c r="BD63" s="822">
        <f t="shared" si="67"/>
        <v>2.0065078656558055E-2</v>
      </c>
      <c r="BE63" s="822">
        <f t="shared" ref="BE63" si="68">IF(BE29="NO","-",BE29/BE$23)</f>
        <v>2.5651641361079003E-2</v>
      </c>
      <c r="BF63" s="616"/>
    </row>
    <row r="64" spans="24:61" ht="17.100000000000001" customHeight="1">
      <c r="X64" s="330" t="s">
        <v>199</v>
      </c>
      <c r="Y64" s="381"/>
      <c r="Z64" s="107"/>
      <c r="AA64" s="133">
        <f>SUM(AA65:AA67)</f>
        <v>1.0000000000000002</v>
      </c>
      <c r="AB64" s="133">
        <f t="shared" ref="AB64:BA64" si="69">SUM(AB65:AB67)</f>
        <v>1.0000000000000002</v>
      </c>
      <c r="AC64" s="133">
        <f t="shared" si="69"/>
        <v>1.0000000000000002</v>
      </c>
      <c r="AD64" s="133">
        <f t="shared" si="69"/>
        <v>1</v>
      </c>
      <c r="AE64" s="133">
        <f t="shared" si="69"/>
        <v>1</v>
      </c>
      <c r="AF64" s="133">
        <f t="shared" si="69"/>
        <v>1</v>
      </c>
      <c r="AG64" s="133">
        <f t="shared" si="69"/>
        <v>1</v>
      </c>
      <c r="AH64" s="133">
        <f t="shared" si="69"/>
        <v>1</v>
      </c>
      <c r="AI64" s="133">
        <f t="shared" si="69"/>
        <v>1</v>
      </c>
      <c r="AJ64" s="133">
        <f t="shared" si="69"/>
        <v>0.99999999999999978</v>
      </c>
      <c r="AK64" s="133">
        <f t="shared" si="69"/>
        <v>1</v>
      </c>
      <c r="AL64" s="133">
        <f t="shared" si="69"/>
        <v>1</v>
      </c>
      <c r="AM64" s="133">
        <f t="shared" si="69"/>
        <v>1</v>
      </c>
      <c r="AN64" s="133">
        <f t="shared" si="69"/>
        <v>1</v>
      </c>
      <c r="AO64" s="133">
        <f t="shared" si="69"/>
        <v>1</v>
      </c>
      <c r="AP64" s="133">
        <f t="shared" si="69"/>
        <v>1</v>
      </c>
      <c r="AQ64" s="133">
        <f t="shared" si="69"/>
        <v>0.99999999999999989</v>
      </c>
      <c r="AR64" s="133">
        <f t="shared" si="69"/>
        <v>0.99999999999999989</v>
      </c>
      <c r="AS64" s="133">
        <f t="shared" si="69"/>
        <v>0.99999999999999989</v>
      </c>
      <c r="AT64" s="133">
        <f t="shared" si="69"/>
        <v>1</v>
      </c>
      <c r="AU64" s="133">
        <f t="shared" si="69"/>
        <v>0.99999999999999989</v>
      </c>
      <c r="AV64" s="133">
        <f t="shared" si="69"/>
        <v>0.99999999999999989</v>
      </c>
      <c r="AW64" s="133">
        <f t="shared" si="69"/>
        <v>1.0000000000000002</v>
      </c>
      <c r="AX64" s="133">
        <f t="shared" si="69"/>
        <v>1</v>
      </c>
      <c r="AY64" s="133">
        <f t="shared" si="69"/>
        <v>0.99999999999999989</v>
      </c>
      <c r="AZ64" s="133">
        <f t="shared" si="69"/>
        <v>0.99999999999999989</v>
      </c>
      <c r="BA64" s="133">
        <f t="shared" si="69"/>
        <v>0.99999999999999989</v>
      </c>
      <c r="BB64" s="133">
        <f t="shared" ref="BB64:BC64" si="70">SUM(BB65:BB67)</f>
        <v>1</v>
      </c>
      <c r="BC64" s="133">
        <f t="shared" si="70"/>
        <v>1.0000000000000002</v>
      </c>
      <c r="BD64" s="823">
        <f t="shared" ref="BD64:BE64" si="71">SUM(BD65:BD67)</f>
        <v>1</v>
      </c>
      <c r="BE64" s="823">
        <f t="shared" si="71"/>
        <v>1.0000000000000002</v>
      </c>
      <c r="BF64" s="616"/>
    </row>
    <row r="65" spans="2:62" ht="17.100000000000001" customHeight="1">
      <c r="X65" s="330"/>
      <c r="Y65" s="357" t="str">
        <f>'リンク切公表時非表示（グラフの添え物）'!$W$122</f>
        <v>半導体製造</v>
      </c>
      <c r="Z65" s="11"/>
      <c r="AA65" s="131">
        <f t="shared" ref="AA65:BD65" si="72">IF(AA31="NO","-",AA31/AA$30)</f>
        <v>0.83682805928008575</v>
      </c>
      <c r="AB65" s="131">
        <f t="shared" si="72"/>
        <v>0.83682805928008575</v>
      </c>
      <c r="AC65" s="131">
        <f t="shared" si="72"/>
        <v>0.83682805928008575</v>
      </c>
      <c r="AD65" s="131">
        <f t="shared" si="72"/>
        <v>0.83682805928008563</v>
      </c>
      <c r="AE65" s="131">
        <f t="shared" si="72"/>
        <v>0.83682805928008563</v>
      </c>
      <c r="AF65" s="131">
        <f t="shared" si="72"/>
        <v>0.83682805928008563</v>
      </c>
      <c r="AG65" s="131">
        <f t="shared" si="72"/>
        <v>0.87739936244972261</v>
      </c>
      <c r="AH65" s="131">
        <f t="shared" si="72"/>
        <v>0.72658568102851706</v>
      </c>
      <c r="AI65" s="131">
        <f t="shared" si="72"/>
        <v>0.63091936727090736</v>
      </c>
      <c r="AJ65" s="131">
        <f t="shared" si="72"/>
        <v>0.67111743699176363</v>
      </c>
      <c r="AK65" s="131">
        <f t="shared" si="72"/>
        <v>0.34835448978581235</v>
      </c>
      <c r="AL65" s="131">
        <f t="shared" si="72"/>
        <v>0.39763983278258819</v>
      </c>
      <c r="AM65" s="131">
        <f t="shared" si="72"/>
        <v>0.44827376352653381</v>
      </c>
      <c r="AN65" s="131">
        <f t="shared" si="72"/>
        <v>0.31322392933428533</v>
      </c>
      <c r="AO65" s="131">
        <f t="shared" si="72"/>
        <v>0.373492123744042</v>
      </c>
      <c r="AP65" s="131">
        <f t="shared" si="72"/>
        <v>0.10942005833983967</v>
      </c>
      <c r="AQ65" s="131">
        <f t="shared" si="72"/>
        <v>0.13784202871370516</v>
      </c>
      <c r="AR65" s="131">
        <f t="shared" si="72"/>
        <v>0.15450061104472851</v>
      </c>
      <c r="AS65" s="131">
        <f t="shared" si="72"/>
        <v>0.15346741085468713</v>
      </c>
      <c r="AT65" s="131">
        <f t="shared" si="72"/>
        <v>0.13449843658077545</v>
      </c>
      <c r="AU65" s="131">
        <f t="shared" si="72"/>
        <v>0.12384733501404112</v>
      </c>
      <c r="AV65" s="131">
        <f t="shared" si="72"/>
        <v>9.7103373041196928E-2</v>
      </c>
      <c r="AW65" s="131">
        <f t="shared" si="72"/>
        <v>0.11709611024830607</v>
      </c>
      <c r="AX65" s="131">
        <f t="shared" si="72"/>
        <v>6.7878846090226527E-2</v>
      </c>
      <c r="AY65" s="131">
        <f t="shared" si="72"/>
        <v>0.11756468686300117</v>
      </c>
      <c r="AZ65" s="131">
        <f t="shared" si="72"/>
        <v>0.25332000089257611</v>
      </c>
      <c r="BA65" s="131">
        <f t="shared" si="72"/>
        <v>0.28860630990858799</v>
      </c>
      <c r="BB65" s="131">
        <f t="shared" si="72"/>
        <v>0.43075103680998716</v>
      </c>
      <c r="BC65" s="131">
        <f t="shared" si="72"/>
        <v>0.72000236956524011</v>
      </c>
      <c r="BD65" s="822">
        <f t="shared" si="72"/>
        <v>0.85487231130628161</v>
      </c>
      <c r="BE65" s="822">
        <f t="shared" ref="BE65" si="73">IF(BE31="NO","-",BE31/BE$30)</f>
        <v>0.88194914688622039</v>
      </c>
      <c r="BF65" s="616"/>
    </row>
    <row r="66" spans="2:62" ht="17.100000000000001" customHeight="1">
      <c r="X66" s="330"/>
      <c r="Y66" s="357" t="str">
        <f>'リンク切公表時非表示（グラフの添え物）'!$W$123</f>
        <v>NF3の製造時の漏出</v>
      </c>
      <c r="Z66" s="11"/>
      <c r="AA66" s="131">
        <f t="shared" ref="AA66:BD66" si="74">IF(AA32="NO","-",AA32/AA$30)</f>
        <v>8.5532097156091016E-2</v>
      </c>
      <c r="AB66" s="131">
        <f t="shared" si="74"/>
        <v>8.5532097156091016E-2</v>
      </c>
      <c r="AC66" s="131">
        <f t="shared" si="74"/>
        <v>8.5532097156091016E-2</v>
      </c>
      <c r="AD66" s="131">
        <f t="shared" si="74"/>
        <v>8.5532097156091003E-2</v>
      </c>
      <c r="AE66" s="131">
        <f t="shared" si="74"/>
        <v>8.5532097156091003E-2</v>
      </c>
      <c r="AF66" s="131">
        <f t="shared" si="74"/>
        <v>8.5532097156091044E-2</v>
      </c>
      <c r="AG66" s="131">
        <f t="shared" si="74"/>
        <v>8.9325530987640817E-2</v>
      </c>
      <c r="AH66" s="131">
        <f t="shared" si="74"/>
        <v>0.10054989661336823</v>
      </c>
      <c r="AI66" s="131">
        <f t="shared" si="74"/>
        <v>0.1828477459774023</v>
      </c>
      <c r="AJ66" s="131">
        <f t="shared" si="74"/>
        <v>0.16366966622289184</v>
      </c>
      <c r="AK66" s="131">
        <f t="shared" si="74"/>
        <v>0.42131398610545684</v>
      </c>
      <c r="AL66" s="131">
        <f t="shared" si="74"/>
        <v>0.40839459778352805</v>
      </c>
      <c r="AM66" s="131">
        <f t="shared" si="74"/>
        <v>0.41670835425660613</v>
      </c>
      <c r="AN66" s="131">
        <f t="shared" si="74"/>
        <v>0.33069270119730509</v>
      </c>
      <c r="AO66" s="131">
        <f t="shared" si="74"/>
        <v>0.28664405398629605</v>
      </c>
      <c r="AP66" s="131">
        <f t="shared" si="74"/>
        <v>0.84261438097494479</v>
      </c>
      <c r="AQ66" s="131">
        <f t="shared" si="74"/>
        <v>0.80150501973499677</v>
      </c>
      <c r="AR66" s="131">
        <f t="shared" si="74"/>
        <v>0.77393620410524755</v>
      </c>
      <c r="AS66" s="131">
        <f t="shared" si="74"/>
        <v>0.82571725666288132</v>
      </c>
      <c r="AT66" s="131">
        <f t="shared" si="74"/>
        <v>0.84846983005408783</v>
      </c>
      <c r="AU66" s="131">
        <f t="shared" si="74"/>
        <v>0.85902732662608849</v>
      </c>
      <c r="AV66" s="131">
        <f t="shared" si="74"/>
        <v>0.88943446808757376</v>
      </c>
      <c r="AW66" s="131">
        <f t="shared" si="74"/>
        <v>0.86918546474127001</v>
      </c>
      <c r="AX66" s="131">
        <f t="shared" si="74"/>
        <v>0.91890036153147592</v>
      </c>
      <c r="AY66" s="131">
        <f t="shared" si="74"/>
        <v>0.85911206681712549</v>
      </c>
      <c r="AZ66" s="131">
        <f t="shared" si="74"/>
        <v>0.70784237951674778</v>
      </c>
      <c r="BA66" s="131">
        <f t="shared" si="74"/>
        <v>0.68047918734705404</v>
      </c>
      <c r="BB66" s="131">
        <f t="shared" si="74"/>
        <v>0.52046434206340597</v>
      </c>
      <c r="BC66" s="131">
        <f t="shared" si="74"/>
        <v>0.20518455108022954</v>
      </c>
      <c r="BD66" s="822">
        <f t="shared" si="74"/>
        <v>7.3674999522339607E-2</v>
      </c>
      <c r="BE66" s="822">
        <f t="shared" ref="BE66" si="75">IF(BE32="NO","-",BE32/BE$30)</f>
        <v>5.2314218217838777E-2</v>
      </c>
      <c r="BF66" s="616"/>
    </row>
    <row r="67" spans="2:62" ht="17.100000000000001" customHeight="1" thickBot="1">
      <c r="X67" s="330"/>
      <c r="Y67" s="292" t="str">
        <f>'リンク切公表時非表示（グラフの添え物）'!$W$124</f>
        <v>液晶製造</v>
      </c>
      <c r="Z67" s="71"/>
      <c r="AA67" s="681">
        <f t="shared" ref="AA67:BD67" si="76">IF(AA33="NO","-",AA33/AA$30)</f>
        <v>7.7639843563823391E-2</v>
      </c>
      <c r="AB67" s="681">
        <f t="shared" si="76"/>
        <v>7.7639843563823391E-2</v>
      </c>
      <c r="AC67" s="681">
        <f t="shared" si="76"/>
        <v>7.7639843563823391E-2</v>
      </c>
      <c r="AD67" s="681">
        <f t="shared" si="76"/>
        <v>7.7639843563823377E-2</v>
      </c>
      <c r="AE67" s="681">
        <f t="shared" si="76"/>
        <v>7.7639843563823377E-2</v>
      </c>
      <c r="AF67" s="681">
        <f t="shared" si="76"/>
        <v>7.7639843563823432E-2</v>
      </c>
      <c r="AG67" s="681">
        <f t="shared" si="76"/>
        <v>3.3275106562636513E-2</v>
      </c>
      <c r="AH67" s="681">
        <f t="shared" si="76"/>
        <v>0.17286442235811478</v>
      </c>
      <c r="AI67" s="681">
        <f t="shared" si="76"/>
        <v>0.18623288675169031</v>
      </c>
      <c r="AJ67" s="681">
        <f t="shared" si="76"/>
        <v>0.16521289678534434</v>
      </c>
      <c r="AK67" s="681">
        <f t="shared" si="76"/>
        <v>0.23033152410873076</v>
      </c>
      <c r="AL67" s="681">
        <f t="shared" si="76"/>
        <v>0.19396556943388385</v>
      </c>
      <c r="AM67" s="681">
        <f t="shared" si="76"/>
        <v>0.13501788221686009</v>
      </c>
      <c r="AN67" s="681">
        <f t="shared" si="76"/>
        <v>0.35608336946840963</v>
      </c>
      <c r="AO67" s="681">
        <f t="shared" si="76"/>
        <v>0.33986382226966189</v>
      </c>
      <c r="AP67" s="681">
        <f t="shared" si="76"/>
        <v>4.7965560685215569E-2</v>
      </c>
      <c r="AQ67" s="681">
        <f t="shared" si="76"/>
        <v>6.065295155129799E-2</v>
      </c>
      <c r="AR67" s="681">
        <f t="shared" si="76"/>
        <v>7.1563184850023914E-2</v>
      </c>
      <c r="AS67" s="681">
        <f t="shared" si="76"/>
        <v>2.08153324824315E-2</v>
      </c>
      <c r="AT67" s="681">
        <f t="shared" si="76"/>
        <v>1.7031733365136754E-2</v>
      </c>
      <c r="AU67" s="681">
        <f t="shared" si="76"/>
        <v>1.7125338359870266E-2</v>
      </c>
      <c r="AV67" s="681">
        <f t="shared" si="76"/>
        <v>1.3462158871229288E-2</v>
      </c>
      <c r="AW67" s="681">
        <f t="shared" si="76"/>
        <v>1.3718425010424027E-2</v>
      </c>
      <c r="AX67" s="681">
        <f t="shared" si="76"/>
        <v>1.322079237829751E-2</v>
      </c>
      <c r="AY67" s="681">
        <f t="shared" si="76"/>
        <v>2.3323246319873286E-2</v>
      </c>
      <c r="AZ67" s="681">
        <f t="shared" si="76"/>
        <v>3.8837619590676026E-2</v>
      </c>
      <c r="BA67" s="681">
        <f t="shared" si="76"/>
        <v>3.0914502744357964E-2</v>
      </c>
      <c r="BB67" s="681">
        <f t="shared" si="76"/>
        <v>4.8784621126606857E-2</v>
      </c>
      <c r="BC67" s="681">
        <f t="shared" si="76"/>
        <v>7.4813079354530479E-2</v>
      </c>
      <c r="BD67" s="824">
        <f t="shared" si="76"/>
        <v>7.1452689171378855E-2</v>
      </c>
      <c r="BE67" s="824">
        <f t="shared" ref="BE67" si="77">IF(BE33="NO","-",BE33/BE$30)</f>
        <v>6.5736634895940962E-2</v>
      </c>
      <c r="BF67" s="616"/>
    </row>
    <row r="68" spans="2:62" ht="17.100000000000001" customHeight="1" thickTop="1">
      <c r="B68" s="1" t="s">
        <v>17</v>
      </c>
      <c r="X68" s="181"/>
      <c r="Y68" s="383"/>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109"/>
      <c r="BH68" s="50"/>
      <c r="BI68" s="50"/>
      <c r="BJ68" s="50"/>
    </row>
    <row r="70" spans="2:62">
      <c r="X70" s="1" t="s">
        <v>112</v>
      </c>
    </row>
    <row r="71" spans="2:62">
      <c r="X71" s="369"/>
      <c r="Y71" s="370"/>
      <c r="Z71" s="91"/>
      <c r="AA71" s="63">
        <v>1990</v>
      </c>
      <c r="AB71" s="63">
        <f>AA71+1</f>
        <v>1991</v>
      </c>
      <c r="AC71" s="63">
        <f>AB71+1</f>
        <v>1992</v>
      </c>
      <c r="AD71" s="63">
        <f>AC71+1</f>
        <v>1993</v>
      </c>
      <c r="AE71" s="63">
        <f>AD71+1</f>
        <v>1994</v>
      </c>
      <c r="AF71" s="63">
        <v>1995</v>
      </c>
      <c r="AG71" s="63">
        <f t="shared" ref="AG71:BA71" si="78">AF71+1</f>
        <v>1996</v>
      </c>
      <c r="AH71" s="63">
        <f t="shared" si="78"/>
        <v>1997</v>
      </c>
      <c r="AI71" s="63">
        <f t="shared" si="78"/>
        <v>1998</v>
      </c>
      <c r="AJ71" s="63">
        <f t="shared" si="78"/>
        <v>1999</v>
      </c>
      <c r="AK71" s="63">
        <f t="shared" si="78"/>
        <v>2000</v>
      </c>
      <c r="AL71" s="63">
        <f t="shared" si="78"/>
        <v>2001</v>
      </c>
      <c r="AM71" s="63">
        <f t="shared" si="78"/>
        <v>2002</v>
      </c>
      <c r="AN71" s="63">
        <f t="shared" si="78"/>
        <v>2003</v>
      </c>
      <c r="AO71" s="63">
        <f t="shared" si="78"/>
        <v>2004</v>
      </c>
      <c r="AP71" s="63">
        <f t="shared" si="78"/>
        <v>2005</v>
      </c>
      <c r="AQ71" s="63">
        <f t="shared" si="78"/>
        <v>2006</v>
      </c>
      <c r="AR71" s="63">
        <f t="shared" si="78"/>
        <v>2007</v>
      </c>
      <c r="AS71" s="63">
        <f t="shared" si="78"/>
        <v>2008</v>
      </c>
      <c r="AT71" s="63">
        <f t="shared" si="78"/>
        <v>2009</v>
      </c>
      <c r="AU71" s="63">
        <f t="shared" si="78"/>
        <v>2010</v>
      </c>
      <c r="AV71" s="63">
        <f t="shared" si="78"/>
        <v>2011</v>
      </c>
      <c r="AW71" s="63">
        <f t="shared" si="78"/>
        <v>2012</v>
      </c>
      <c r="AX71" s="63">
        <f t="shared" si="78"/>
        <v>2013</v>
      </c>
      <c r="AY71" s="63">
        <f t="shared" si="78"/>
        <v>2014</v>
      </c>
      <c r="AZ71" s="63">
        <f t="shared" si="78"/>
        <v>2015</v>
      </c>
      <c r="BA71" s="63">
        <f t="shared" si="78"/>
        <v>2016</v>
      </c>
      <c r="BB71" s="63">
        <f t="shared" ref="BB71" si="79">BA71+1</f>
        <v>2017</v>
      </c>
      <c r="BC71" s="63">
        <f t="shared" ref="BC71:BE71" si="80">BB71+1</f>
        <v>2018</v>
      </c>
      <c r="BD71" s="63">
        <f t="shared" si="80"/>
        <v>2019</v>
      </c>
      <c r="BE71" s="63">
        <f t="shared" si="80"/>
        <v>2020</v>
      </c>
      <c r="BF71" s="614"/>
    </row>
    <row r="72" spans="2:62" ht="17.100000000000001" customHeight="1">
      <c r="X72" s="346" t="s">
        <v>15</v>
      </c>
      <c r="Y72" s="324"/>
      <c r="Z72" s="104"/>
      <c r="AA72" s="680"/>
      <c r="AB72" s="680">
        <f t="shared" ref="AB72:BD72" si="81">AB5/$AA5-1</f>
        <v>8.8957790566543071E-2</v>
      </c>
      <c r="AC72" s="680">
        <f t="shared" si="81"/>
        <v>0.11516937535412142</v>
      </c>
      <c r="AD72" s="680">
        <f t="shared" si="81"/>
        <v>0.13787774898415339</v>
      </c>
      <c r="AE72" s="680">
        <f t="shared" si="81"/>
        <v>0.32131766242945514</v>
      </c>
      <c r="AF72" s="680">
        <f t="shared" si="81"/>
        <v>0.58249882973095102</v>
      </c>
      <c r="AG72" s="680">
        <f t="shared" si="81"/>
        <v>0.54389203255101903</v>
      </c>
      <c r="AH72" s="680">
        <f t="shared" si="81"/>
        <v>0.53376549782621963</v>
      </c>
      <c r="AI72" s="680">
        <f t="shared" si="81"/>
        <v>0.49016014098222715</v>
      </c>
      <c r="AJ72" s="680">
        <f t="shared" si="81"/>
        <v>0.52943168483197578</v>
      </c>
      <c r="AK72" s="680">
        <f t="shared" si="81"/>
        <v>0.43423225301037971</v>
      </c>
      <c r="AL72" s="680">
        <f t="shared" si="81"/>
        <v>0.2214724582206844</v>
      </c>
      <c r="AM72" s="680">
        <f t="shared" si="81"/>
        <v>1.8946764184905041E-2</v>
      </c>
      <c r="AN72" s="680">
        <f t="shared" si="81"/>
        <v>1.8518332397793102E-2</v>
      </c>
      <c r="AO72" s="680">
        <f t="shared" si="81"/>
        <v>-0.22038490182157022</v>
      </c>
      <c r="AP72" s="680">
        <f t="shared" si="81"/>
        <v>-0.19762945066108661</v>
      </c>
      <c r="AQ72" s="680">
        <f t="shared" si="81"/>
        <v>-8.165738632470676E-2</v>
      </c>
      <c r="AR72" s="680">
        <f t="shared" si="81"/>
        <v>4.9164398568110057E-2</v>
      </c>
      <c r="AS72" s="680">
        <f t="shared" si="81"/>
        <v>0.21133714630135669</v>
      </c>
      <c r="AT72" s="680">
        <f t="shared" si="81"/>
        <v>0.31447751817230962</v>
      </c>
      <c r="AU72" s="680">
        <f t="shared" si="81"/>
        <v>0.46410087797226707</v>
      </c>
      <c r="AV72" s="680">
        <f t="shared" si="81"/>
        <v>0.6393528324332951</v>
      </c>
      <c r="AW72" s="680">
        <f t="shared" si="81"/>
        <v>0.84384233952617738</v>
      </c>
      <c r="AX72" s="680">
        <f t="shared" si="81"/>
        <v>1.0160741825788606</v>
      </c>
      <c r="AY72" s="680">
        <f t="shared" si="81"/>
        <v>1.247078231310693</v>
      </c>
      <c r="AZ72" s="680">
        <f t="shared" si="81"/>
        <v>1.4654650630846904</v>
      </c>
      <c r="BA72" s="680">
        <f t="shared" si="81"/>
        <v>1.6764459284906432</v>
      </c>
      <c r="BB72" s="680">
        <f t="shared" si="81"/>
        <v>1.8215759338482469</v>
      </c>
      <c r="BC72" s="680">
        <f t="shared" si="81"/>
        <v>1.9527051792936874</v>
      </c>
      <c r="BD72" s="812">
        <f t="shared" si="81"/>
        <v>2.1215006888383821</v>
      </c>
      <c r="BE72" s="812">
        <f t="shared" ref="BE72" si="82">BE5/$AA5-1</f>
        <v>2.2599935769926716</v>
      </c>
      <c r="BF72" s="616"/>
      <c r="BJ72" s="50"/>
    </row>
    <row r="73" spans="2:62" ht="17.100000000000001" customHeight="1">
      <c r="X73" s="371"/>
      <c r="Y73" s="293" t="str">
        <f>'リンク切公表時非表示（グラフの添え物）'!$W$92</f>
        <v>冷蔵庫及び空調機器</v>
      </c>
      <c r="Z73" s="117"/>
      <c r="AA73" s="140"/>
      <c r="AB73" s="86" t="str">
        <f t="shared" ref="AB73:BD73" si="83">IF(OR(AB6="NO",$AA6="NO"),"-",AB6/$AA6-1)</f>
        <v>-</v>
      </c>
      <c r="AC73" s="86" t="str">
        <f t="shared" si="83"/>
        <v>-</v>
      </c>
      <c r="AD73" s="86" t="str">
        <f t="shared" si="83"/>
        <v>-</v>
      </c>
      <c r="AE73" s="86" t="str">
        <f t="shared" si="83"/>
        <v>-</v>
      </c>
      <c r="AF73" s="86" t="str">
        <f t="shared" si="83"/>
        <v>-</v>
      </c>
      <c r="AG73" s="86" t="str">
        <f t="shared" si="83"/>
        <v>-</v>
      </c>
      <c r="AH73" s="86" t="str">
        <f t="shared" si="83"/>
        <v>-</v>
      </c>
      <c r="AI73" s="86" t="str">
        <f t="shared" si="83"/>
        <v>-</v>
      </c>
      <c r="AJ73" s="86" t="str">
        <f t="shared" si="83"/>
        <v>-</v>
      </c>
      <c r="AK73" s="86" t="str">
        <f t="shared" si="83"/>
        <v>-</v>
      </c>
      <c r="AL73" s="86" t="str">
        <f t="shared" si="83"/>
        <v>-</v>
      </c>
      <c r="AM73" s="86" t="str">
        <f t="shared" si="83"/>
        <v>-</v>
      </c>
      <c r="AN73" s="86" t="str">
        <f t="shared" si="83"/>
        <v>-</v>
      </c>
      <c r="AO73" s="86" t="str">
        <f t="shared" si="83"/>
        <v>-</v>
      </c>
      <c r="AP73" s="86" t="str">
        <f t="shared" si="83"/>
        <v>-</v>
      </c>
      <c r="AQ73" s="86" t="str">
        <f t="shared" si="83"/>
        <v>-</v>
      </c>
      <c r="AR73" s="86" t="str">
        <f t="shared" si="83"/>
        <v>-</v>
      </c>
      <c r="AS73" s="86" t="str">
        <f t="shared" si="83"/>
        <v>-</v>
      </c>
      <c r="AT73" s="86" t="str">
        <f t="shared" si="83"/>
        <v>-</v>
      </c>
      <c r="AU73" s="86" t="str">
        <f t="shared" si="83"/>
        <v>-</v>
      </c>
      <c r="AV73" s="86" t="str">
        <f t="shared" si="83"/>
        <v>-</v>
      </c>
      <c r="AW73" s="86" t="str">
        <f t="shared" si="83"/>
        <v>-</v>
      </c>
      <c r="AX73" s="86" t="str">
        <f t="shared" si="83"/>
        <v>-</v>
      </c>
      <c r="AY73" s="86" t="str">
        <f t="shared" si="83"/>
        <v>-</v>
      </c>
      <c r="AZ73" s="86" t="str">
        <f t="shared" si="83"/>
        <v>-</v>
      </c>
      <c r="BA73" s="86" t="str">
        <f t="shared" si="83"/>
        <v>-</v>
      </c>
      <c r="BB73" s="86" t="str">
        <f t="shared" si="83"/>
        <v>-</v>
      </c>
      <c r="BC73" s="86" t="str">
        <f t="shared" si="83"/>
        <v>-</v>
      </c>
      <c r="BD73" s="86" t="str">
        <f t="shared" si="83"/>
        <v>-</v>
      </c>
      <c r="BE73" s="86" t="str">
        <f t="shared" ref="BE73" si="84">IF(OR(BE6="NO",$AA6="NO"),"-",BE6/$AA6-1)</f>
        <v>-</v>
      </c>
      <c r="BF73" s="616"/>
      <c r="BH73" s="50"/>
    </row>
    <row r="74" spans="2:62" ht="17.100000000000001" customHeight="1">
      <c r="X74" s="371"/>
      <c r="Y74" s="724" t="str">
        <f>'リンク切公表時非表示（グラフの添え物）'!$W$93</f>
        <v>発泡剤</v>
      </c>
      <c r="Z74" s="118"/>
      <c r="AA74" s="171"/>
      <c r="AB74" s="86" t="str">
        <f t="shared" ref="AB74:BD74" si="85">IF(OR(AB7="NO",$AA7="NO"),"-",AB7/$AA7-1)</f>
        <v>-</v>
      </c>
      <c r="AC74" s="86">
        <f t="shared" si="85"/>
        <v>28.999999999999996</v>
      </c>
      <c r="AD74" s="688">
        <f t="shared" si="85"/>
        <v>194</v>
      </c>
      <c r="AE74" s="688">
        <f t="shared" si="85"/>
        <v>333.99999999999994</v>
      </c>
      <c r="AF74" s="281">
        <f t="shared" si="85"/>
        <v>368.99999999999994</v>
      </c>
      <c r="AG74" s="281">
        <f t="shared" si="85"/>
        <v>335.87321254501364</v>
      </c>
      <c r="AH74" s="281">
        <f t="shared" si="85"/>
        <v>347.82908103666347</v>
      </c>
      <c r="AI74" s="281">
        <f t="shared" si="85"/>
        <v>334.67196223283838</v>
      </c>
      <c r="AJ74" s="281">
        <f t="shared" si="85"/>
        <v>337.86883806362732</v>
      </c>
      <c r="AK74" s="281">
        <f t="shared" si="85"/>
        <v>359.92728129607104</v>
      </c>
      <c r="AL74" s="281">
        <f t="shared" si="85"/>
        <v>335.43388430584309</v>
      </c>
      <c r="AM74" s="281">
        <f t="shared" si="85"/>
        <v>364.941048224025</v>
      </c>
      <c r="AN74" s="281">
        <f t="shared" si="85"/>
        <v>542.80092529092258</v>
      </c>
      <c r="AO74" s="281">
        <f t="shared" si="85"/>
        <v>670.42192641360487</v>
      </c>
      <c r="AP74" s="281">
        <f t="shared" si="85"/>
        <v>697.60553829464777</v>
      </c>
      <c r="AQ74" s="281">
        <f t="shared" si="85"/>
        <v>889.12523633138255</v>
      </c>
      <c r="AR74" s="281">
        <f t="shared" si="85"/>
        <v>1063.980778036258</v>
      </c>
      <c r="AS74" s="281">
        <f t="shared" si="85"/>
        <v>1123.9128780341418</v>
      </c>
      <c r="AT74" s="281">
        <f t="shared" si="85"/>
        <v>1197.3932379151258</v>
      </c>
      <c r="AU74" s="281">
        <f t="shared" si="85"/>
        <v>1302.2460406445443</v>
      </c>
      <c r="AV74" s="281">
        <f t="shared" si="85"/>
        <v>1432.3110828586925</v>
      </c>
      <c r="AW74" s="281">
        <f t="shared" si="85"/>
        <v>1549.6187647863644</v>
      </c>
      <c r="AX74" s="281">
        <f t="shared" si="85"/>
        <v>1660.2614151742673</v>
      </c>
      <c r="AY74" s="281">
        <f t="shared" si="85"/>
        <v>1767.3072970793824</v>
      </c>
      <c r="AZ74" s="281">
        <f t="shared" si="85"/>
        <v>1849.9080332087317</v>
      </c>
      <c r="BA74" s="281">
        <f t="shared" si="85"/>
        <v>1974.4910816905531</v>
      </c>
      <c r="BB74" s="281">
        <f t="shared" si="85"/>
        <v>2086.572333654236</v>
      </c>
      <c r="BC74" s="281">
        <f t="shared" si="85"/>
        <v>2176.4290315249991</v>
      </c>
      <c r="BD74" s="688">
        <f t="shared" si="85"/>
        <v>2218.7180129475519</v>
      </c>
      <c r="BE74" s="688">
        <f t="shared" ref="BE74" si="86">IF(OR(BE7="NO",$AA7="NO"),"-",BE7/$AA7-1)</f>
        <v>2178.6687672032053</v>
      </c>
      <c r="BF74" s="616"/>
      <c r="BH74" s="50"/>
    </row>
    <row r="75" spans="2:62" ht="17.100000000000001" customHeight="1">
      <c r="X75" s="371"/>
      <c r="Y75" s="291" t="str">
        <f>'リンク切公表時非表示（グラフの添え物）'!$W$94</f>
        <v>エアゾール・MDI（定量噴射剤）</v>
      </c>
      <c r="Z75" s="117"/>
      <c r="AA75" s="141"/>
      <c r="AB75" s="86" t="str">
        <f t="shared" ref="AB75:BD75" si="87">IF(OR(AB8="NO",$AA8="NO"),"-",AB8/$AA8-1)</f>
        <v>-</v>
      </c>
      <c r="AC75" s="86" t="str">
        <f t="shared" si="87"/>
        <v>-</v>
      </c>
      <c r="AD75" s="86" t="str">
        <f t="shared" si="87"/>
        <v>-</v>
      </c>
      <c r="AE75" s="86" t="str">
        <f t="shared" si="87"/>
        <v>-</v>
      </c>
      <c r="AF75" s="86" t="str">
        <f t="shared" si="87"/>
        <v>-</v>
      </c>
      <c r="AG75" s="86" t="str">
        <f t="shared" si="87"/>
        <v>-</v>
      </c>
      <c r="AH75" s="86" t="str">
        <f t="shared" si="87"/>
        <v>-</v>
      </c>
      <c r="AI75" s="86" t="str">
        <f t="shared" si="87"/>
        <v>-</v>
      </c>
      <c r="AJ75" s="86" t="str">
        <f t="shared" si="87"/>
        <v>-</v>
      </c>
      <c r="AK75" s="86" t="str">
        <f t="shared" si="87"/>
        <v>-</v>
      </c>
      <c r="AL75" s="86" t="str">
        <f t="shared" si="87"/>
        <v>-</v>
      </c>
      <c r="AM75" s="86" t="str">
        <f t="shared" si="87"/>
        <v>-</v>
      </c>
      <c r="AN75" s="86" t="str">
        <f t="shared" si="87"/>
        <v>-</v>
      </c>
      <c r="AO75" s="86" t="str">
        <f t="shared" si="87"/>
        <v>-</v>
      </c>
      <c r="AP75" s="86" t="str">
        <f t="shared" si="87"/>
        <v>-</v>
      </c>
      <c r="AQ75" s="86" t="str">
        <f t="shared" si="87"/>
        <v>-</v>
      </c>
      <c r="AR75" s="86" t="str">
        <f t="shared" si="87"/>
        <v>-</v>
      </c>
      <c r="AS75" s="86" t="str">
        <f t="shared" si="87"/>
        <v>-</v>
      </c>
      <c r="AT75" s="86" t="str">
        <f t="shared" si="87"/>
        <v>-</v>
      </c>
      <c r="AU75" s="86" t="str">
        <f t="shared" si="87"/>
        <v>-</v>
      </c>
      <c r="AV75" s="86" t="str">
        <f t="shared" si="87"/>
        <v>-</v>
      </c>
      <c r="AW75" s="86" t="str">
        <f t="shared" si="87"/>
        <v>-</v>
      </c>
      <c r="AX75" s="86" t="str">
        <f t="shared" si="87"/>
        <v>-</v>
      </c>
      <c r="AY75" s="86" t="str">
        <f t="shared" si="87"/>
        <v>-</v>
      </c>
      <c r="AZ75" s="86" t="str">
        <f t="shared" si="87"/>
        <v>-</v>
      </c>
      <c r="BA75" s="86" t="str">
        <f t="shared" si="87"/>
        <v>-</v>
      </c>
      <c r="BB75" s="86" t="str">
        <f t="shared" si="87"/>
        <v>-</v>
      </c>
      <c r="BC75" s="86" t="str">
        <f t="shared" si="87"/>
        <v>-</v>
      </c>
      <c r="BD75" s="86" t="str">
        <f t="shared" si="87"/>
        <v>-</v>
      </c>
      <c r="BE75" s="86" t="str">
        <f t="shared" ref="BE75" si="88">IF(OR(BE8="NO",$AA8="NO"),"-",BE8/$AA8-1)</f>
        <v>-</v>
      </c>
      <c r="BF75" s="616"/>
      <c r="BH75" s="50"/>
      <c r="BI75" s="50"/>
    </row>
    <row r="76" spans="2:62" ht="17.100000000000001" customHeight="1">
      <c r="X76" s="371"/>
      <c r="Y76" s="725" t="str">
        <f>'リンク切公表時非表示（グラフの添え物）'!$W$97</f>
        <v>洗浄剤・溶剤</v>
      </c>
      <c r="Z76" s="117"/>
      <c r="AA76" s="171"/>
      <c r="AB76" s="86" t="str">
        <f t="shared" ref="AB76:BD76" si="89">IF(OR(AB9="NO",$AA9="NO"),"-",AB9/$AA9-1)</f>
        <v>-</v>
      </c>
      <c r="AC76" s="86" t="str">
        <f t="shared" si="89"/>
        <v>-</v>
      </c>
      <c r="AD76" s="86" t="str">
        <f t="shared" si="89"/>
        <v>-</v>
      </c>
      <c r="AE76" s="86" t="str">
        <f t="shared" si="89"/>
        <v>-</v>
      </c>
      <c r="AF76" s="86" t="str">
        <f t="shared" si="89"/>
        <v>-</v>
      </c>
      <c r="AG76" s="86" t="str">
        <f t="shared" si="89"/>
        <v>-</v>
      </c>
      <c r="AH76" s="86" t="str">
        <f t="shared" si="89"/>
        <v>-</v>
      </c>
      <c r="AI76" s="86" t="str">
        <f t="shared" si="89"/>
        <v>-</v>
      </c>
      <c r="AJ76" s="86" t="str">
        <f t="shared" si="89"/>
        <v>-</v>
      </c>
      <c r="AK76" s="86" t="str">
        <f t="shared" si="89"/>
        <v>-</v>
      </c>
      <c r="AL76" s="86" t="str">
        <f t="shared" si="89"/>
        <v>-</v>
      </c>
      <c r="AM76" s="86" t="str">
        <f t="shared" si="89"/>
        <v>-</v>
      </c>
      <c r="AN76" s="86" t="str">
        <f t="shared" si="89"/>
        <v>-</v>
      </c>
      <c r="AO76" s="86" t="str">
        <f t="shared" si="89"/>
        <v>-</v>
      </c>
      <c r="AP76" s="86" t="str">
        <f t="shared" si="89"/>
        <v>-</v>
      </c>
      <c r="AQ76" s="86" t="str">
        <f t="shared" si="89"/>
        <v>-</v>
      </c>
      <c r="AR76" s="86" t="str">
        <f t="shared" si="89"/>
        <v>-</v>
      </c>
      <c r="AS76" s="86" t="str">
        <f t="shared" si="89"/>
        <v>-</v>
      </c>
      <c r="AT76" s="86" t="str">
        <f t="shared" si="89"/>
        <v>-</v>
      </c>
      <c r="AU76" s="86" t="str">
        <f t="shared" si="89"/>
        <v>-</v>
      </c>
      <c r="AV76" s="86" t="str">
        <f t="shared" si="89"/>
        <v>-</v>
      </c>
      <c r="AW76" s="86" t="str">
        <f t="shared" si="89"/>
        <v>-</v>
      </c>
      <c r="AX76" s="86" t="str">
        <f t="shared" si="89"/>
        <v>-</v>
      </c>
      <c r="AY76" s="86" t="str">
        <f t="shared" si="89"/>
        <v>-</v>
      </c>
      <c r="AZ76" s="86" t="str">
        <f t="shared" si="89"/>
        <v>-</v>
      </c>
      <c r="BA76" s="86" t="str">
        <f t="shared" si="89"/>
        <v>-</v>
      </c>
      <c r="BB76" s="86" t="str">
        <f t="shared" si="89"/>
        <v>-</v>
      </c>
      <c r="BC76" s="86" t="str">
        <f t="shared" si="89"/>
        <v>-</v>
      </c>
      <c r="BD76" s="86" t="str">
        <f t="shared" si="89"/>
        <v>-</v>
      </c>
      <c r="BE76" s="86" t="str">
        <f t="shared" ref="BE76" si="90">IF(OR(BE9="NO",$AA9="NO"),"-",BE9/$AA9-1)</f>
        <v>-</v>
      </c>
      <c r="BF76" s="616"/>
      <c r="BH76" s="50"/>
    </row>
    <row r="77" spans="2:62" ht="17.100000000000001" customHeight="1">
      <c r="X77" s="371"/>
      <c r="Y77" s="291" t="str">
        <f>'リンク切公表時非表示（グラフの添え物）'!$W$98</f>
        <v>HFCsの製造時の漏出</v>
      </c>
      <c r="Z77" s="111"/>
      <c r="AA77" s="121"/>
      <c r="AB77" s="86" t="str">
        <f t="shared" ref="AB77:BD77" si="91">IF(OR(AB10="NO",$AA10="NO"),"-",AB10/$AA10-1)</f>
        <v>-</v>
      </c>
      <c r="AC77" s="86">
        <f t="shared" si="91"/>
        <v>29.000000000000004</v>
      </c>
      <c r="AD77" s="688">
        <f t="shared" si="91"/>
        <v>194.00000000000006</v>
      </c>
      <c r="AE77" s="688">
        <f t="shared" si="91"/>
        <v>334.00000000000006</v>
      </c>
      <c r="AF77" s="281">
        <f t="shared" si="91"/>
        <v>369.00000000000006</v>
      </c>
      <c r="AG77" s="281">
        <f t="shared" si="91"/>
        <v>351.52454428322801</v>
      </c>
      <c r="AH77" s="281">
        <f t="shared" si="91"/>
        <v>282.68136415567864</v>
      </c>
      <c r="AI77" s="281">
        <f t="shared" si="91"/>
        <v>202.91544652218332</v>
      </c>
      <c r="AJ77" s="281">
        <f t="shared" si="91"/>
        <v>123.86200291968531</v>
      </c>
      <c r="AK77" s="281">
        <f t="shared" si="91"/>
        <v>195.06655634293861</v>
      </c>
      <c r="AL77" s="281">
        <f t="shared" si="91"/>
        <v>287.78997898202005</v>
      </c>
      <c r="AM77" s="281">
        <f t="shared" si="91"/>
        <v>270.69202143460114</v>
      </c>
      <c r="AN77" s="281">
        <f t="shared" si="91"/>
        <v>343.41124570903486</v>
      </c>
      <c r="AO77" s="281">
        <f t="shared" si="91"/>
        <v>372.93772157640353</v>
      </c>
      <c r="AP77" s="281">
        <f t="shared" si="91"/>
        <v>296.43764558185188</v>
      </c>
      <c r="AQ77" s="281">
        <f t="shared" si="91"/>
        <v>241.62542143152143</v>
      </c>
      <c r="AR77" s="281">
        <f t="shared" si="91"/>
        <v>235.11704929930599</v>
      </c>
      <c r="AS77" s="281">
        <f t="shared" si="91"/>
        <v>201.85743034151866</v>
      </c>
      <c r="AT77" s="281">
        <f t="shared" si="91"/>
        <v>153.72458526845841</v>
      </c>
      <c r="AU77" s="285">
        <f t="shared" si="91"/>
        <v>83.763857608827649</v>
      </c>
      <c r="AV77" s="285">
        <f t="shared" si="91"/>
        <v>99.177681197441899</v>
      </c>
      <c r="AW77" s="285">
        <f t="shared" si="91"/>
        <v>78.74298426366947</v>
      </c>
      <c r="AX77" s="285">
        <f t="shared" si="91"/>
        <v>85.813160843324937</v>
      </c>
      <c r="AY77" s="285">
        <f t="shared" si="91"/>
        <v>65.566156085401175</v>
      </c>
      <c r="AZ77" s="285">
        <f t="shared" si="91"/>
        <v>53.925748345611431</v>
      </c>
      <c r="BA77" s="285">
        <f t="shared" si="91"/>
        <v>97.395735221752275</v>
      </c>
      <c r="BB77" s="285">
        <f t="shared" si="91"/>
        <v>61.849862057298566</v>
      </c>
      <c r="BC77" s="285">
        <f t="shared" si="91"/>
        <v>57.5524213479232</v>
      </c>
      <c r="BD77" s="86">
        <f t="shared" si="91"/>
        <v>77.826497745099871</v>
      </c>
      <c r="BE77" s="86">
        <f t="shared" ref="BE77" si="92">IF(OR(BE10="NO",$AA10="NO"),"-",BE10/$AA10-1)</f>
        <v>49.198126712440164</v>
      </c>
      <c r="BF77" s="623"/>
      <c r="BJ77" s="50"/>
    </row>
    <row r="78" spans="2:62" ht="17.100000000000001" customHeight="1">
      <c r="X78" s="371"/>
      <c r="Y78" s="357" t="str">
        <f>'リンク切公表時非表示（グラフの添え物）'!$W$95</f>
        <v>半導体製造</v>
      </c>
      <c r="Z78" s="117"/>
      <c r="AA78" s="171"/>
      <c r="AB78" s="86" t="str">
        <f t="shared" ref="AB78:BD78" si="93">IF(OR(AB11="NO",$AA11="NO"),"-",AB11/$AA11-1)</f>
        <v>-</v>
      </c>
      <c r="AC78" s="86">
        <f t="shared" si="93"/>
        <v>29</v>
      </c>
      <c r="AD78" s="688">
        <f t="shared" si="93"/>
        <v>193.99999999999994</v>
      </c>
      <c r="AE78" s="688">
        <f t="shared" si="93"/>
        <v>333.99999999999994</v>
      </c>
      <c r="AF78" s="281">
        <f t="shared" si="93"/>
        <v>369</v>
      </c>
      <c r="AG78" s="281">
        <f t="shared" si="93"/>
        <v>360.09894871658543</v>
      </c>
      <c r="AH78" s="281">
        <f t="shared" si="93"/>
        <v>401.59738189849543</v>
      </c>
      <c r="AI78" s="281">
        <f t="shared" si="93"/>
        <v>370.95449115430819</v>
      </c>
      <c r="AJ78" s="281">
        <f t="shared" si="93"/>
        <v>372.69586657428789</v>
      </c>
      <c r="AK78" s="281">
        <f t="shared" si="93"/>
        <v>385.54305883766949</v>
      </c>
      <c r="AL78" s="281">
        <f t="shared" si="93"/>
        <v>299.68783969574218</v>
      </c>
      <c r="AM78" s="281">
        <f t="shared" si="93"/>
        <v>290.89488126993922</v>
      </c>
      <c r="AN78" s="281">
        <f t="shared" si="93"/>
        <v>281.09299386946071</v>
      </c>
      <c r="AO78" s="281">
        <f t="shared" si="93"/>
        <v>317.25704288192986</v>
      </c>
      <c r="AP78" s="281">
        <f t="shared" si="93"/>
        <v>305.23210799187348</v>
      </c>
      <c r="AQ78" s="281">
        <f t="shared" si="93"/>
        <v>330.86482923576455</v>
      </c>
      <c r="AR78" s="281">
        <f t="shared" si="93"/>
        <v>358.28448252583985</v>
      </c>
      <c r="AS78" s="281">
        <f t="shared" si="93"/>
        <v>319.22070223334345</v>
      </c>
      <c r="AT78" s="281">
        <f t="shared" si="93"/>
        <v>203.82862758756258</v>
      </c>
      <c r="AU78" s="281">
        <f t="shared" si="93"/>
        <v>224.49749458053256</v>
      </c>
      <c r="AV78" s="281">
        <f t="shared" si="93"/>
        <v>193.41224899087612</v>
      </c>
      <c r="AW78" s="281">
        <f t="shared" si="93"/>
        <v>165.29579595769081</v>
      </c>
      <c r="AX78" s="281">
        <f t="shared" si="93"/>
        <v>148.36002462008321</v>
      </c>
      <c r="AY78" s="281">
        <f t="shared" si="93"/>
        <v>153.35490289687522</v>
      </c>
      <c r="AZ78" s="281">
        <f t="shared" si="93"/>
        <v>153.61137743038884</v>
      </c>
      <c r="BA78" s="281">
        <f t="shared" si="93"/>
        <v>159.42449935850652</v>
      </c>
      <c r="BB78" s="281">
        <f t="shared" si="93"/>
        <v>167.34601298695688</v>
      </c>
      <c r="BC78" s="281">
        <f t="shared" si="93"/>
        <v>153.14078026719071</v>
      </c>
      <c r="BD78" s="688">
        <f t="shared" si="93"/>
        <v>134.92086696529483</v>
      </c>
      <c r="BE78" s="688">
        <f t="shared" ref="BE78" si="94">IF(OR(BE11="NO",$AA11="NO"),"-",BE11/$AA11-1)</f>
        <v>146.96791287065</v>
      </c>
      <c r="BF78" s="616"/>
    </row>
    <row r="79" spans="2:62" ht="17.100000000000001" customHeight="1">
      <c r="X79" s="371"/>
      <c r="Y79" s="291" t="str">
        <f>'リンク切公表時非表示（グラフの添え物）'!$W$96</f>
        <v>液晶製造</v>
      </c>
      <c r="Z79" s="117"/>
      <c r="AA79" s="141"/>
      <c r="AB79" s="86" t="str">
        <f t="shared" ref="AB79:BD79" si="95">IF(OR(AB12="NO",$AA12="NO"),"-",AB12/$AA12-1)</f>
        <v>-</v>
      </c>
      <c r="AC79" s="86">
        <f t="shared" si="95"/>
        <v>29</v>
      </c>
      <c r="AD79" s="688">
        <f t="shared" si="95"/>
        <v>194</v>
      </c>
      <c r="AE79" s="688">
        <f t="shared" si="95"/>
        <v>334</v>
      </c>
      <c r="AF79" s="281">
        <f t="shared" si="95"/>
        <v>369</v>
      </c>
      <c r="AG79" s="281">
        <f t="shared" si="95"/>
        <v>365.3</v>
      </c>
      <c r="AH79" s="281">
        <f t="shared" si="95"/>
        <v>1164.5</v>
      </c>
      <c r="AI79" s="281">
        <f t="shared" si="95"/>
        <v>1101.5999999999999</v>
      </c>
      <c r="AJ79" s="281">
        <f t="shared" si="95"/>
        <v>5204.8999999999996</v>
      </c>
      <c r="AK79" s="281">
        <f t="shared" si="95"/>
        <v>2551.9999999999995</v>
      </c>
      <c r="AL79" s="281">
        <f t="shared" si="95"/>
        <v>1610.3499999999995</v>
      </c>
      <c r="AM79" s="281">
        <f t="shared" si="95"/>
        <v>2646.1280000000002</v>
      </c>
      <c r="AN79" s="281">
        <f t="shared" si="95"/>
        <v>2295.5159999999996</v>
      </c>
      <c r="AO79" s="281">
        <f t="shared" si="95"/>
        <v>4228.8399999999992</v>
      </c>
      <c r="AP79" s="281">
        <f t="shared" si="95"/>
        <v>4135.4149999999991</v>
      </c>
      <c r="AQ79" s="281">
        <f t="shared" si="95"/>
        <v>3928.6960000000004</v>
      </c>
      <c r="AR79" s="281">
        <f t="shared" si="95"/>
        <v>4251.6430999999984</v>
      </c>
      <c r="AS79" s="281">
        <f t="shared" si="95"/>
        <v>3934.7833064258452</v>
      </c>
      <c r="AT79" s="281">
        <f t="shared" si="95"/>
        <v>3190.9792238799441</v>
      </c>
      <c r="AU79" s="281">
        <f t="shared" si="95"/>
        <v>4194.7999999999984</v>
      </c>
      <c r="AV79" s="281">
        <f t="shared" si="95"/>
        <v>4549.9629999999997</v>
      </c>
      <c r="AW79" s="281">
        <f t="shared" si="95"/>
        <v>3316.5309999999999</v>
      </c>
      <c r="AX79" s="281">
        <f t="shared" si="95"/>
        <v>3287.634</v>
      </c>
      <c r="AY79" s="281">
        <f t="shared" si="95"/>
        <v>3137.4509999999991</v>
      </c>
      <c r="AZ79" s="281">
        <f t="shared" si="95"/>
        <v>2682.3730667999998</v>
      </c>
      <c r="BA79" s="281">
        <f t="shared" si="95"/>
        <v>2685.5551999999993</v>
      </c>
      <c r="BB79" s="281">
        <f t="shared" si="95"/>
        <v>2649.7014599999998</v>
      </c>
      <c r="BC79" s="281">
        <f t="shared" si="95"/>
        <v>2986.5649999999982</v>
      </c>
      <c r="BD79" s="688">
        <f t="shared" si="95"/>
        <v>2449.9170000000004</v>
      </c>
      <c r="BE79" s="688">
        <f t="shared" ref="BE79" si="96">IF(OR(BE12="NO",$AA12="NO"),"-",BE12/$AA12-1)</f>
        <v>1697.0409999999983</v>
      </c>
      <c r="BF79" s="616"/>
      <c r="BH79" s="50"/>
      <c r="BI79" s="50"/>
    </row>
    <row r="80" spans="2:62" ht="17.100000000000001" customHeight="1">
      <c r="X80" s="371"/>
      <c r="Y80" s="291" t="str">
        <f>'リンク切公表時非表示（グラフの添え物）'!$W$99</f>
        <v>HCFC22製造時の副生HFC23</v>
      </c>
      <c r="Z80" s="117"/>
      <c r="AA80" s="141"/>
      <c r="AB80" s="86">
        <f t="shared" ref="AB80:BD80" si="97">IF(OR(AB13="NO",$AA13="NO"),"-",AB13/$AA13-1)</f>
        <v>8.9202866941598291E-2</v>
      </c>
      <c r="AC80" s="86">
        <f t="shared" si="97"/>
        <v>0.10367316967990781</v>
      </c>
      <c r="AD80" s="86">
        <f t="shared" si="97"/>
        <v>5.4241346689209768E-2</v>
      </c>
      <c r="AE80" s="86">
        <f t="shared" si="97"/>
        <v>0.15620403449494802</v>
      </c>
      <c r="AF80" s="285">
        <f t="shared" si="97"/>
        <v>0.34725158416212842</v>
      </c>
      <c r="AG80" s="285">
        <f t="shared" si="97"/>
        <v>0.23854231840559814</v>
      </c>
      <c r="AH80" s="285">
        <f t="shared" si="97"/>
        <v>0.16699861359147117</v>
      </c>
      <c r="AI80" s="285">
        <f t="shared" si="97"/>
        <v>9.4525769753784461E-2</v>
      </c>
      <c r="AJ80" s="285">
        <f t="shared" si="97"/>
        <v>0.1196125233899068</v>
      </c>
      <c r="AK80" s="285">
        <f t="shared" si="97"/>
        <v>-1.5112635026305998E-2</v>
      </c>
      <c r="AL80" s="285">
        <f t="shared" si="97"/>
        <v>-0.2585470591990493</v>
      </c>
      <c r="AM80" s="285">
        <f t="shared" si="97"/>
        <v>-0.51591856872519382</v>
      </c>
      <c r="AN80" s="285">
        <f t="shared" si="97"/>
        <v>-0.6011206171856539</v>
      </c>
      <c r="AO80" s="285">
        <f t="shared" si="97"/>
        <v>-0.91916490495027225</v>
      </c>
      <c r="AP80" s="285">
        <f t="shared" si="97"/>
        <v>-0.96320609466702045</v>
      </c>
      <c r="AQ80" s="285">
        <f t="shared" si="97"/>
        <v>-0.94782884382710098</v>
      </c>
      <c r="AR80" s="285">
        <f t="shared" si="97"/>
        <v>-0.98271801416178239</v>
      </c>
      <c r="AS80" s="285">
        <f t="shared" si="97"/>
        <v>-0.96274152515524047</v>
      </c>
      <c r="AT80" s="285">
        <f t="shared" si="97"/>
        <v>-0.99684092731989571</v>
      </c>
      <c r="AU80" s="285">
        <f t="shared" si="97"/>
        <v>-0.99665509951518372</v>
      </c>
      <c r="AV80" s="285">
        <f t="shared" si="97"/>
        <v>-0.99897794707408394</v>
      </c>
      <c r="AW80" s="285">
        <f t="shared" si="97"/>
        <v>-0.99888503317172794</v>
      </c>
      <c r="AX80" s="285">
        <f t="shared" si="97"/>
        <v>-0.99897794707408394</v>
      </c>
      <c r="AY80" s="285">
        <f t="shared" si="97"/>
        <v>-0.99851337756230385</v>
      </c>
      <c r="AZ80" s="285">
        <f t="shared" si="97"/>
        <v>-0.99814172195287987</v>
      </c>
      <c r="BA80" s="285">
        <f t="shared" si="97"/>
        <v>-0.99851337756230385</v>
      </c>
      <c r="BB80" s="285">
        <f t="shared" si="97"/>
        <v>-0.99758423853874378</v>
      </c>
      <c r="BC80" s="285">
        <f t="shared" si="97"/>
        <v>-0.99925668878115192</v>
      </c>
      <c r="BD80" s="86">
        <f t="shared" si="97"/>
        <v>-0.99916377487879593</v>
      </c>
      <c r="BE80" s="86">
        <f t="shared" ref="BE80" si="98">IF(OR(BE13="NO",$AA13="NO"),"-",BE13/$AA13-1)</f>
        <v>-0.99117317927617921</v>
      </c>
      <c r="BF80" s="616"/>
      <c r="BH80" s="50"/>
      <c r="BI80" s="50"/>
    </row>
    <row r="81" spans="24:61" ht="17.100000000000001" customHeight="1">
      <c r="X81" s="371"/>
      <c r="Y81" s="357" t="str">
        <f>'リンク切公表時非表示（グラフの添え物）'!$W$100</f>
        <v>消火剤</v>
      </c>
      <c r="Z81" s="117"/>
      <c r="AA81" s="171"/>
      <c r="AB81" s="86" t="str">
        <f t="shared" ref="AB81:BD81" si="99">IF(OR(AB14="NO",$AA14="NO"),"-",AB14/$AA14-1)</f>
        <v>-</v>
      </c>
      <c r="AC81" s="86" t="str">
        <f t="shared" si="99"/>
        <v>-</v>
      </c>
      <c r="AD81" s="86" t="str">
        <f t="shared" si="99"/>
        <v>-</v>
      </c>
      <c r="AE81" s="86" t="str">
        <f t="shared" si="99"/>
        <v>-</v>
      </c>
      <c r="AF81" s="86" t="str">
        <f t="shared" si="99"/>
        <v>-</v>
      </c>
      <c r="AG81" s="86" t="str">
        <f t="shared" si="99"/>
        <v>-</v>
      </c>
      <c r="AH81" s="86" t="str">
        <f t="shared" si="99"/>
        <v>-</v>
      </c>
      <c r="AI81" s="86" t="str">
        <f t="shared" si="99"/>
        <v>-</v>
      </c>
      <c r="AJ81" s="86" t="str">
        <f t="shared" si="99"/>
        <v>-</v>
      </c>
      <c r="AK81" s="86" t="str">
        <f t="shared" si="99"/>
        <v>-</v>
      </c>
      <c r="AL81" s="86" t="str">
        <f t="shared" si="99"/>
        <v>-</v>
      </c>
      <c r="AM81" s="86" t="str">
        <f t="shared" si="99"/>
        <v>-</v>
      </c>
      <c r="AN81" s="86" t="str">
        <f t="shared" si="99"/>
        <v>-</v>
      </c>
      <c r="AO81" s="86" t="str">
        <f t="shared" si="99"/>
        <v>-</v>
      </c>
      <c r="AP81" s="86" t="str">
        <f t="shared" si="99"/>
        <v>-</v>
      </c>
      <c r="AQ81" s="86" t="str">
        <f t="shared" si="99"/>
        <v>-</v>
      </c>
      <c r="AR81" s="86" t="str">
        <f t="shared" si="99"/>
        <v>-</v>
      </c>
      <c r="AS81" s="86" t="str">
        <f t="shared" si="99"/>
        <v>-</v>
      </c>
      <c r="AT81" s="86" t="str">
        <f t="shared" si="99"/>
        <v>-</v>
      </c>
      <c r="AU81" s="86" t="str">
        <f t="shared" si="99"/>
        <v>-</v>
      </c>
      <c r="AV81" s="86" t="str">
        <f t="shared" si="99"/>
        <v>-</v>
      </c>
      <c r="AW81" s="86" t="str">
        <f t="shared" si="99"/>
        <v>-</v>
      </c>
      <c r="AX81" s="86" t="str">
        <f t="shared" si="99"/>
        <v>-</v>
      </c>
      <c r="AY81" s="86" t="str">
        <f t="shared" si="99"/>
        <v>-</v>
      </c>
      <c r="AZ81" s="86" t="str">
        <f t="shared" si="99"/>
        <v>-</v>
      </c>
      <c r="BA81" s="86" t="str">
        <f t="shared" si="99"/>
        <v>-</v>
      </c>
      <c r="BB81" s="86" t="str">
        <f t="shared" si="99"/>
        <v>-</v>
      </c>
      <c r="BC81" s="86" t="str">
        <f t="shared" si="99"/>
        <v>-</v>
      </c>
      <c r="BD81" s="86" t="str">
        <f t="shared" si="99"/>
        <v>-</v>
      </c>
      <c r="BE81" s="86" t="str">
        <f t="shared" ref="BE81" si="100">IF(OR(BE14="NO",$AA14="NO"),"-",BE14/$AA14-1)</f>
        <v>-</v>
      </c>
      <c r="BF81" s="616"/>
      <c r="BH81" s="50"/>
    </row>
    <row r="82" spans="24:61" ht="17.100000000000001" customHeight="1">
      <c r="X82" s="371"/>
      <c r="Y82" s="291" t="str">
        <f>'リンク切公表時非表示（グラフの添え物）'!$W$101</f>
        <v>マグネシウム鋳造</v>
      </c>
      <c r="Z82" s="117"/>
      <c r="AA82" s="141"/>
      <c r="AB82" s="86" t="str">
        <f t="shared" ref="AB82:BD82" si="101">IF(OR(AB15="NO",$AA15="NO"),"-",AB15/$AA15-1)</f>
        <v>-</v>
      </c>
      <c r="AC82" s="86" t="str">
        <f t="shared" si="101"/>
        <v>-</v>
      </c>
      <c r="AD82" s="86" t="str">
        <f t="shared" si="101"/>
        <v>-</v>
      </c>
      <c r="AE82" s="86" t="str">
        <f t="shared" si="101"/>
        <v>-</v>
      </c>
      <c r="AF82" s="86" t="str">
        <f t="shared" si="101"/>
        <v>-</v>
      </c>
      <c r="AG82" s="86" t="str">
        <f t="shared" si="101"/>
        <v>-</v>
      </c>
      <c r="AH82" s="86" t="str">
        <f t="shared" si="101"/>
        <v>-</v>
      </c>
      <c r="AI82" s="86" t="str">
        <f t="shared" si="101"/>
        <v>-</v>
      </c>
      <c r="AJ82" s="86" t="str">
        <f t="shared" si="101"/>
        <v>-</v>
      </c>
      <c r="AK82" s="86" t="str">
        <f t="shared" si="101"/>
        <v>-</v>
      </c>
      <c r="AL82" s="86" t="str">
        <f t="shared" si="101"/>
        <v>-</v>
      </c>
      <c r="AM82" s="86" t="str">
        <f t="shared" si="101"/>
        <v>-</v>
      </c>
      <c r="AN82" s="86" t="str">
        <f t="shared" si="101"/>
        <v>-</v>
      </c>
      <c r="AO82" s="86" t="str">
        <f t="shared" si="101"/>
        <v>-</v>
      </c>
      <c r="AP82" s="86" t="str">
        <f t="shared" si="101"/>
        <v>-</v>
      </c>
      <c r="AQ82" s="86" t="str">
        <f t="shared" si="101"/>
        <v>-</v>
      </c>
      <c r="AR82" s="86" t="str">
        <f t="shared" si="101"/>
        <v>-</v>
      </c>
      <c r="AS82" s="86" t="str">
        <f t="shared" si="101"/>
        <v>-</v>
      </c>
      <c r="AT82" s="86" t="str">
        <f t="shared" si="101"/>
        <v>-</v>
      </c>
      <c r="AU82" s="86" t="str">
        <f t="shared" si="101"/>
        <v>-</v>
      </c>
      <c r="AV82" s="86" t="str">
        <f t="shared" si="101"/>
        <v>-</v>
      </c>
      <c r="AW82" s="86" t="str">
        <f t="shared" si="101"/>
        <v>-</v>
      </c>
      <c r="AX82" s="86" t="str">
        <f t="shared" si="101"/>
        <v>-</v>
      </c>
      <c r="AY82" s="86" t="str">
        <f t="shared" si="101"/>
        <v>-</v>
      </c>
      <c r="AZ82" s="86" t="str">
        <f t="shared" si="101"/>
        <v>-</v>
      </c>
      <c r="BA82" s="86" t="str">
        <f t="shared" si="101"/>
        <v>-</v>
      </c>
      <c r="BB82" s="86" t="str">
        <f t="shared" si="101"/>
        <v>-</v>
      </c>
      <c r="BC82" s="86" t="str">
        <f t="shared" si="101"/>
        <v>-</v>
      </c>
      <c r="BD82" s="86" t="str">
        <f t="shared" si="101"/>
        <v>-</v>
      </c>
      <c r="BE82" s="86" t="str">
        <f t="shared" ref="BE82" si="102">IF(OR(BE15="NO",$AA15="NO"),"-",BE15/$AA15-1)</f>
        <v>-</v>
      </c>
      <c r="BF82" s="616"/>
      <c r="BH82" s="50"/>
    </row>
    <row r="83" spans="24:61" ht="17.100000000000001" customHeight="1">
      <c r="X83" s="372" t="s">
        <v>16</v>
      </c>
      <c r="Y83" s="373"/>
      <c r="Z83" s="113"/>
      <c r="AA83" s="683"/>
      <c r="AB83" s="683">
        <f t="shared" ref="AB83:BD83" si="103">AB16/$AA16-1</f>
        <v>0.14797040261001193</v>
      </c>
      <c r="AC83" s="683">
        <f t="shared" si="103"/>
        <v>0.16484851353830798</v>
      </c>
      <c r="AD83" s="683">
        <f t="shared" si="103"/>
        <v>0.6733898337656361</v>
      </c>
      <c r="AE83" s="683">
        <f t="shared" si="103"/>
        <v>1.0557954533645075</v>
      </c>
      <c r="AF83" s="683">
        <f t="shared" si="103"/>
        <v>1.7031877154904849</v>
      </c>
      <c r="AG83" s="683">
        <f t="shared" si="103"/>
        <v>1.8017534412377847</v>
      </c>
      <c r="AH83" s="683">
        <f t="shared" si="103"/>
        <v>2.0647648685602387</v>
      </c>
      <c r="AI83" s="683">
        <f t="shared" si="103"/>
        <v>1.54093910522404</v>
      </c>
      <c r="AJ83" s="683">
        <f t="shared" si="103"/>
        <v>1.0103161853113294</v>
      </c>
      <c r="AK83" s="683">
        <f t="shared" si="103"/>
        <v>0.81826912102575577</v>
      </c>
      <c r="AL83" s="683">
        <f t="shared" si="103"/>
        <v>0.51289658467065058</v>
      </c>
      <c r="AM83" s="683">
        <f t="shared" si="103"/>
        <v>0.40895415698463178</v>
      </c>
      <c r="AN83" s="683">
        <f t="shared" si="103"/>
        <v>0.35619205005546695</v>
      </c>
      <c r="AO83" s="683">
        <f t="shared" si="103"/>
        <v>0.41157498893716427</v>
      </c>
      <c r="AP83" s="683">
        <f t="shared" si="103"/>
        <v>0.32085052056266661</v>
      </c>
      <c r="AQ83" s="683">
        <f t="shared" si="103"/>
        <v>0.37826656673998205</v>
      </c>
      <c r="AR83" s="683">
        <f t="shared" si="103"/>
        <v>0.2127975960103663</v>
      </c>
      <c r="AS83" s="683">
        <f t="shared" si="103"/>
        <v>-0.11957226069947435</v>
      </c>
      <c r="AT83" s="683">
        <f t="shared" si="103"/>
        <v>-0.37954004369529337</v>
      </c>
      <c r="AU83" s="683">
        <f t="shared" si="103"/>
        <v>-0.34864082704384891</v>
      </c>
      <c r="AV83" s="683">
        <f t="shared" si="103"/>
        <v>-0.42420204603720579</v>
      </c>
      <c r="AW83" s="683">
        <f t="shared" si="103"/>
        <v>-0.47319778509608634</v>
      </c>
      <c r="AX83" s="683">
        <f t="shared" si="103"/>
        <v>-0.49745853285967334</v>
      </c>
      <c r="AY83" s="683">
        <f t="shared" si="103"/>
        <v>-0.48577624590990642</v>
      </c>
      <c r="AZ83" s="683">
        <f t="shared" si="103"/>
        <v>-0.49411939894066026</v>
      </c>
      <c r="BA83" s="683">
        <f t="shared" si="103"/>
        <v>-0.48383929593370667</v>
      </c>
      <c r="BB83" s="683">
        <f t="shared" si="103"/>
        <v>-0.46239078473874962</v>
      </c>
      <c r="BC83" s="683">
        <f t="shared" si="103"/>
        <v>-0.46669379349260265</v>
      </c>
      <c r="BD83" s="813">
        <f t="shared" si="103"/>
        <v>-0.47661030864659015</v>
      </c>
      <c r="BE83" s="813">
        <f t="shared" ref="BE83" si="104">BE16/$AA16-1</f>
        <v>-0.46866828399439853</v>
      </c>
      <c r="BF83" s="612"/>
      <c r="BH83" s="50"/>
      <c r="BI83" s="50"/>
    </row>
    <row r="84" spans="24:61" ht="17.100000000000001" customHeight="1">
      <c r="X84" s="374"/>
      <c r="Y84" s="291" t="str">
        <f>'リンク切公表時非表示（グラフの添え物）'!$W$104</f>
        <v>半導体製造</v>
      </c>
      <c r="Z84" s="112"/>
      <c r="AA84" s="121"/>
      <c r="AB84" s="285">
        <f t="shared" ref="AB84:BD84" si="105">IF(OR(AB17="NO",$AA17="NO"),"-",AB17/$AA17-1)</f>
        <v>0.15789473684210531</v>
      </c>
      <c r="AC84" s="285">
        <f t="shared" si="105"/>
        <v>0.1842105263157896</v>
      </c>
      <c r="AD84" s="285">
        <f t="shared" si="105"/>
        <v>0.71052631578947389</v>
      </c>
      <c r="AE84" s="285">
        <f t="shared" si="105"/>
        <v>1.1052631578947372</v>
      </c>
      <c r="AF84" s="285">
        <f t="shared" si="105"/>
        <v>1.763157894736842</v>
      </c>
      <c r="AG84" s="285">
        <f t="shared" si="105"/>
        <v>2.2461626163040993</v>
      </c>
      <c r="AH84" s="285">
        <f t="shared" si="105"/>
        <v>3.077415194366675</v>
      </c>
      <c r="AI84" s="285">
        <f t="shared" si="105"/>
        <v>3.1362269833609391</v>
      </c>
      <c r="AJ84" s="285">
        <f t="shared" si="105"/>
        <v>3.4135466751704824</v>
      </c>
      <c r="AK84" s="285">
        <f t="shared" si="105"/>
        <v>3.7571469517543719</v>
      </c>
      <c r="AL84" s="285">
        <f t="shared" si="105"/>
        <v>2.6561482017166682</v>
      </c>
      <c r="AM84" s="285">
        <f t="shared" si="105"/>
        <v>2.6437320166544573</v>
      </c>
      <c r="AN84" s="285">
        <f t="shared" si="105"/>
        <v>2.6098394280307513</v>
      </c>
      <c r="AO84" s="285">
        <f t="shared" si="105"/>
        <v>2.8170058044922657</v>
      </c>
      <c r="AP84" s="285">
        <f t="shared" si="105"/>
        <v>2.2274923522904619</v>
      </c>
      <c r="AQ84" s="285">
        <f t="shared" si="105"/>
        <v>2.4668238043712192</v>
      </c>
      <c r="AR84" s="285">
        <f t="shared" si="105"/>
        <v>2.1142237311226388</v>
      </c>
      <c r="AS84" s="285">
        <f t="shared" si="105"/>
        <v>1.3456663941658253</v>
      </c>
      <c r="AT84" s="285">
        <f t="shared" si="105"/>
        <v>0.48168643097391861</v>
      </c>
      <c r="AU84" s="285">
        <f t="shared" si="105"/>
        <v>0.55563050786835055</v>
      </c>
      <c r="AV84" s="285">
        <f t="shared" si="105"/>
        <v>0.30903905478619897</v>
      </c>
      <c r="AW84" s="285">
        <f t="shared" si="105"/>
        <v>0.14102600649488672</v>
      </c>
      <c r="AX84" s="285">
        <f t="shared" si="105"/>
        <v>9.2945145557559172E-2</v>
      </c>
      <c r="AY84" s="285">
        <f t="shared" si="105"/>
        <v>0.1358874983802032</v>
      </c>
      <c r="AZ84" s="285">
        <f t="shared" si="105"/>
        <v>0.11155509861317014</v>
      </c>
      <c r="BA84" s="285">
        <f t="shared" si="105"/>
        <v>0.20924033182117929</v>
      </c>
      <c r="BB84" s="285">
        <f t="shared" si="105"/>
        <v>0.29753394715305692</v>
      </c>
      <c r="BC84" s="285">
        <f t="shared" si="105"/>
        <v>0.24791677450215555</v>
      </c>
      <c r="BD84" s="86">
        <f t="shared" si="105"/>
        <v>0.17775800441704148</v>
      </c>
      <c r="BE84" s="86">
        <f t="shared" ref="BE84" si="106">IF(OR(BE17="NO",$AA17="NO"),"-",BE17/$AA17-1)</f>
        <v>0.27192892338769448</v>
      </c>
      <c r="BF84" s="612"/>
    </row>
    <row r="85" spans="24:61" ht="17.100000000000001" customHeight="1">
      <c r="X85" s="375"/>
      <c r="Y85" s="291" t="str">
        <f>'リンク切公表時非表示（グラフの添え物）'!$W$105</f>
        <v>液晶製造</v>
      </c>
      <c r="Z85" s="112"/>
      <c r="AA85" s="121"/>
      <c r="AB85" s="285">
        <f t="shared" ref="AB85:BD85" si="107">IF(OR(AB18="NO",$AA18="NO"),"-",AB18/$AA18-1)</f>
        <v>0.15789473684210531</v>
      </c>
      <c r="AC85" s="285">
        <f t="shared" si="107"/>
        <v>0.18421052631578938</v>
      </c>
      <c r="AD85" s="285">
        <f t="shared" si="107"/>
        <v>0.71052631578947367</v>
      </c>
      <c r="AE85" s="285">
        <f t="shared" si="107"/>
        <v>1.1052631578947367</v>
      </c>
      <c r="AF85" s="285">
        <f t="shared" si="107"/>
        <v>1.763157894736842</v>
      </c>
      <c r="AG85" s="285">
        <f t="shared" si="107"/>
        <v>1.6655721752393431</v>
      </c>
      <c r="AH85" s="285">
        <f t="shared" si="107"/>
        <v>3.9593064059366636</v>
      </c>
      <c r="AI85" s="285">
        <f t="shared" si="107"/>
        <v>4.4461883875046881</v>
      </c>
      <c r="AJ85" s="285">
        <f t="shared" si="107"/>
        <v>5.8027808446492966</v>
      </c>
      <c r="AK85" s="285">
        <f t="shared" si="107"/>
        <v>5.8294198446219641</v>
      </c>
      <c r="AL85" s="285">
        <f t="shared" si="107"/>
        <v>3.5841228236129048</v>
      </c>
      <c r="AM85" s="285">
        <f t="shared" si="107"/>
        <v>4.7937432632857817</v>
      </c>
      <c r="AN85" s="285">
        <f t="shared" si="107"/>
        <v>4.360788874031071</v>
      </c>
      <c r="AO85" s="285">
        <f t="shared" si="107"/>
        <v>4.7162207126038602</v>
      </c>
      <c r="AP85" s="285">
        <f t="shared" si="107"/>
        <v>3.8493583062124701</v>
      </c>
      <c r="AQ85" s="285">
        <f t="shared" si="107"/>
        <v>4.0271444307226218</v>
      </c>
      <c r="AR85" s="285">
        <f t="shared" si="107"/>
        <v>2.411364756625261</v>
      </c>
      <c r="AS85" s="285">
        <f t="shared" si="107"/>
        <v>1.6634571354997747</v>
      </c>
      <c r="AT85" s="285">
        <f t="shared" si="107"/>
        <v>0.25429382116513755</v>
      </c>
      <c r="AU85" s="285">
        <f t="shared" si="107"/>
        <v>0.48327168136969934</v>
      </c>
      <c r="AV85" s="285">
        <f t="shared" si="107"/>
        <v>0.88597868087443965</v>
      </c>
      <c r="AW85" s="285">
        <f t="shared" si="107"/>
        <v>1.1759551264679828</v>
      </c>
      <c r="AX85" s="285">
        <f t="shared" si="107"/>
        <v>1.4124540287891332</v>
      </c>
      <c r="AY85" s="285">
        <f t="shared" si="107"/>
        <v>1.8624346020165312</v>
      </c>
      <c r="AZ85" s="285">
        <f t="shared" si="107"/>
        <v>1.7578579202688638</v>
      </c>
      <c r="BA85" s="285">
        <f t="shared" si="107"/>
        <v>1.2715266042764597</v>
      </c>
      <c r="BB85" s="285">
        <f t="shared" si="107"/>
        <v>1.6844557837347698</v>
      </c>
      <c r="BC85" s="285">
        <f t="shared" si="107"/>
        <v>1.531567374200919</v>
      </c>
      <c r="BD85" s="86">
        <f t="shared" si="107"/>
        <v>1.3983894039016134</v>
      </c>
      <c r="BE85" s="86">
        <f t="shared" ref="BE85" si="108">IF(OR(BE18="NO",$AA18="NO"),"-",BE18/$AA18-1)</f>
        <v>1.4640697442142989</v>
      </c>
      <c r="BF85" s="612"/>
    </row>
    <row r="86" spans="24:61" ht="17.100000000000001" customHeight="1">
      <c r="X86" s="375"/>
      <c r="Y86" s="291" t="str">
        <f>'リンク切公表時非表示（グラフの添え物）'!$W$106</f>
        <v>洗浄剤・溶剤</v>
      </c>
      <c r="Z86" s="118"/>
      <c r="AA86" s="121"/>
      <c r="AB86" s="285">
        <f t="shared" ref="AB86:BD86" si="109">IF(OR(AB19="NO",$AA19="NO"),"-",AB19/$AA19-1)</f>
        <v>0.15789473684210531</v>
      </c>
      <c r="AC86" s="285">
        <f t="shared" si="109"/>
        <v>0.1842105263157896</v>
      </c>
      <c r="AD86" s="285">
        <f t="shared" si="109"/>
        <v>0.71052631578947367</v>
      </c>
      <c r="AE86" s="285">
        <f t="shared" si="109"/>
        <v>1.1052631578947372</v>
      </c>
      <c r="AF86" s="285">
        <f t="shared" si="109"/>
        <v>1.7631578947368425</v>
      </c>
      <c r="AG86" s="285">
        <f t="shared" si="109"/>
        <v>1.6921989108003443</v>
      </c>
      <c r="AH86" s="285">
        <f t="shared" si="109"/>
        <v>1.6926467255126125</v>
      </c>
      <c r="AI86" s="285">
        <f t="shared" si="109"/>
        <v>0.932112648102569</v>
      </c>
      <c r="AJ86" s="285">
        <f t="shared" si="109"/>
        <v>0.10095004672838459</v>
      </c>
      <c r="AK86" s="285">
        <f t="shared" si="109"/>
        <v>-0.29672681454387606</v>
      </c>
      <c r="AL86" s="285">
        <f t="shared" si="109"/>
        <v>-0.30160969444201247</v>
      </c>
      <c r="AM86" s="285">
        <f t="shared" si="109"/>
        <v>-0.43910648711105194</v>
      </c>
      <c r="AN86" s="285">
        <f t="shared" si="109"/>
        <v>-0.49143111681816909</v>
      </c>
      <c r="AO86" s="285">
        <f t="shared" si="109"/>
        <v>-0.45136573905087263</v>
      </c>
      <c r="AP86" s="285">
        <f t="shared" si="109"/>
        <v>-0.3814050490974914</v>
      </c>
      <c r="AQ86" s="285">
        <f t="shared" si="109"/>
        <v>-0.38622098782865277</v>
      </c>
      <c r="AR86" s="285">
        <f t="shared" si="109"/>
        <v>-0.47753847534168814</v>
      </c>
      <c r="AS86" s="285">
        <f t="shared" si="109"/>
        <v>-0.63776539686418965</v>
      </c>
      <c r="AT86" s="285">
        <f t="shared" si="109"/>
        <v>-0.68781450786361775</v>
      </c>
      <c r="AU86" s="285">
        <f t="shared" si="109"/>
        <v>-0.62182232430018591</v>
      </c>
      <c r="AV86" s="285">
        <f t="shared" si="109"/>
        <v>-0.64716772170962777</v>
      </c>
      <c r="AW86" s="285">
        <f t="shared" si="109"/>
        <v>-0.6520732824985519</v>
      </c>
      <c r="AX86" s="285">
        <f t="shared" si="109"/>
        <v>-0.66638116813291415</v>
      </c>
      <c r="AY86" s="285">
        <f t="shared" si="109"/>
        <v>-0.66229320080881071</v>
      </c>
      <c r="AZ86" s="285">
        <f t="shared" si="109"/>
        <v>-0.66658556649911938</v>
      </c>
      <c r="BA86" s="285">
        <f t="shared" si="109"/>
        <v>-0.67803187266745546</v>
      </c>
      <c r="BB86" s="285">
        <f t="shared" si="109"/>
        <v>-0.67387440908793561</v>
      </c>
      <c r="BC86" s="285">
        <f t="shared" si="109"/>
        <v>-0.6692018638711662</v>
      </c>
      <c r="BD86" s="86">
        <f t="shared" si="109"/>
        <v>-0.65751027872772239</v>
      </c>
      <c r="BE86" s="86">
        <f t="shared" ref="BE86" si="110">IF(OR(BE19="NO",$AA19="NO"),"-",BE19/$AA19-1)</f>
        <v>-0.67987146108217367</v>
      </c>
      <c r="BF86" s="612"/>
    </row>
    <row r="87" spans="24:61" ht="16.5" customHeight="1">
      <c r="X87" s="375"/>
      <c r="Y87" s="291" t="str">
        <f>'リンク切公表時非表示（グラフの添え物）'!$W$107</f>
        <v>PFCsの製造時の漏出</v>
      </c>
      <c r="Z87" s="112"/>
      <c r="AA87" s="121"/>
      <c r="AB87" s="285">
        <f t="shared" ref="AB87:BD87" si="111">IF(OR(AB20="NO",$AA20="NO"),"-",AB20/$AA20-1)</f>
        <v>0.15789473684210531</v>
      </c>
      <c r="AC87" s="285">
        <f t="shared" si="111"/>
        <v>0.18421052631578938</v>
      </c>
      <c r="AD87" s="285">
        <f t="shared" si="111"/>
        <v>0.71052631578947367</v>
      </c>
      <c r="AE87" s="285">
        <f t="shared" si="111"/>
        <v>1.1052631578947372</v>
      </c>
      <c r="AF87" s="285">
        <f t="shared" si="111"/>
        <v>1.763157894736842</v>
      </c>
      <c r="AG87" s="285">
        <f t="shared" si="111"/>
        <v>2.6466987697156878</v>
      </c>
      <c r="AH87" s="285">
        <f t="shared" si="111"/>
        <v>4.0926742423108662</v>
      </c>
      <c r="AI87" s="285">
        <f t="shared" si="111"/>
        <v>3.9733094958792901</v>
      </c>
      <c r="AJ87" s="285">
        <f t="shared" si="111"/>
        <v>3.7441322046229768</v>
      </c>
      <c r="AK87" s="285">
        <f t="shared" si="111"/>
        <v>4.0202092646037979</v>
      </c>
      <c r="AL87" s="285">
        <f t="shared" si="111"/>
        <v>3.0190079904588787</v>
      </c>
      <c r="AM87" s="285">
        <f t="shared" si="111"/>
        <v>2.7994372948710717</v>
      </c>
      <c r="AN87" s="285">
        <f t="shared" si="111"/>
        <v>2.6612733563495996</v>
      </c>
      <c r="AO87" s="285">
        <f t="shared" si="111"/>
        <v>2.2818868638053278</v>
      </c>
      <c r="AP87" s="285">
        <f t="shared" si="111"/>
        <v>2.1445720770242933</v>
      </c>
      <c r="AQ87" s="285">
        <f t="shared" si="111"/>
        <v>2.2977502270736223</v>
      </c>
      <c r="AR87" s="285">
        <f t="shared" si="111"/>
        <v>1.9519192196380404</v>
      </c>
      <c r="AS87" s="285">
        <f t="shared" si="111"/>
        <v>0.96109328034756936</v>
      </c>
      <c r="AT87" s="285">
        <f t="shared" si="111"/>
        <v>0.38612387340976451</v>
      </c>
      <c r="AU87" s="285">
        <f t="shared" si="111"/>
        <v>-0.24932568631491459</v>
      </c>
      <c r="AV87" s="285">
        <f t="shared" si="111"/>
        <v>-0.3761303316253406</v>
      </c>
      <c r="AW87" s="285">
        <f t="shared" si="111"/>
        <v>-0.55388408136200429</v>
      </c>
      <c r="AX87" s="285">
        <f t="shared" si="111"/>
        <v>-0.66517735342095485</v>
      </c>
      <c r="AY87" s="285">
        <f t="shared" si="111"/>
        <v>-0.67553035649119741</v>
      </c>
      <c r="AZ87" s="285">
        <f t="shared" si="111"/>
        <v>-0.65373646911741168</v>
      </c>
      <c r="BA87" s="285">
        <f t="shared" si="111"/>
        <v>-0.70655914280423104</v>
      </c>
      <c r="BB87" s="285">
        <f t="shared" si="111"/>
        <v>-0.75491999827544376</v>
      </c>
      <c r="BC87" s="285">
        <f t="shared" si="111"/>
        <v>-0.73594705229550672</v>
      </c>
      <c r="BD87" s="86">
        <f t="shared" si="111"/>
        <v>-0.80619818917773789</v>
      </c>
      <c r="BE87" s="86">
        <f t="shared" ref="BE87" si="112">IF(OR(BE20="NO",$AA20="NO"),"-",BE20/$AA20-1)</f>
        <v>-0.77712849212362267</v>
      </c>
      <c r="BF87" s="612"/>
    </row>
    <row r="88" spans="24:61" ht="17.100000000000001" customHeight="1">
      <c r="X88" s="374"/>
      <c r="Y88" s="291" t="str">
        <f>'リンク切公表時非表示（グラフの添え物）'!$W$108</f>
        <v>その他</v>
      </c>
      <c r="Z88" s="117"/>
      <c r="AA88" s="141"/>
      <c r="AB88" s="750" t="str">
        <f t="shared" ref="AB88:BD88" si="113">IF(OR(AB21="NO",$AA21="NO"),"-",AB21/$AA21-1)</f>
        <v>-</v>
      </c>
      <c r="AC88" s="750" t="str">
        <f t="shared" si="113"/>
        <v>-</v>
      </c>
      <c r="AD88" s="750" t="str">
        <f t="shared" si="113"/>
        <v>-</v>
      </c>
      <c r="AE88" s="750" t="str">
        <f t="shared" si="113"/>
        <v>-</v>
      </c>
      <c r="AF88" s="750" t="str">
        <f t="shared" si="113"/>
        <v>-</v>
      </c>
      <c r="AG88" s="750" t="str">
        <f t="shared" si="113"/>
        <v>-</v>
      </c>
      <c r="AH88" s="750" t="str">
        <f t="shared" si="113"/>
        <v>-</v>
      </c>
      <c r="AI88" s="750" t="str">
        <f t="shared" si="113"/>
        <v>-</v>
      </c>
      <c r="AJ88" s="750" t="str">
        <f t="shared" si="113"/>
        <v>-</v>
      </c>
      <c r="AK88" s="750" t="str">
        <f t="shared" si="113"/>
        <v>-</v>
      </c>
      <c r="AL88" s="750" t="str">
        <f t="shared" si="113"/>
        <v>-</v>
      </c>
      <c r="AM88" s="750" t="str">
        <f t="shared" si="113"/>
        <v>-</v>
      </c>
      <c r="AN88" s="750" t="str">
        <f t="shared" si="113"/>
        <v>-</v>
      </c>
      <c r="AO88" s="750" t="str">
        <f t="shared" si="113"/>
        <v>-</v>
      </c>
      <c r="AP88" s="750" t="str">
        <f t="shared" si="113"/>
        <v>-</v>
      </c>
      <c r="AQ88" s="750" t="str">
        <f t="shared" si="113"/>
        <v>-</v>
      </c>
      <c r="AR88" s="750" t="str">
        <f t="shared" si="113"/>
        <v>-</v>
      </c>
      <c r="AS88" s="750" t="str">
        <f t="shared" si="113"/>
        <v>-</v>
      </c>
      <c r="AT88" s="750" t="str">
        <f t="shared" si="113"/>
        <v>-</v>
      </c>
      <c r="AU88" s="750" t="str">
        <f t="shared" si="113"/>
        <v>-</v>
      </c>
      <c r="AV88" s="750" t="str">
        <f t="shared" si="113"/>
        <v>-</v>
      </c>
      <c r="AW88" s="750" t="str">
        <f t="shared" si="113"/>
        <v>-</v>
      </c>
      <c r="AX88" s="750" t="str">
        <f t="shared" si="113"/>
        <v>-</v>
      </c>
      <c r="AY88" s="750" t="str">
        <f t="shared" si="113"/>
        <v>-</v>
      </c>
      <c r="AZ88" s="750" t="str">
        <f t="shared" si="113"/>
        <v>-</v>
      </c>
      <c r="BA88" s="750" t="str">
        <f t="shared" si="113"/>
        <v>-</v>
      </c>
      <c r="BB88" s="750" t="str">
        <f t="shared" si="113"/>
        <v>-</v>
      </c>
      <c r="BC88" s="750" t="str">
        <f t="shared" si="113"/>
        <v>-</v>
      </c>
      <c r="BD88" s="750" t="str">
        <f t="shared" si="113"/>
        <v>-</v>
      </c>
      <c r="BE88" s="750" t="str">
        <f t="shared" ref="BE88" si="114">IF(OR(BE21="NO",$AA21="NO"),"-",BE21/$AA21-1)</f>
        <v>-</v>
      </c>
      <c r="BF88" s="617"/>
    </row>
    <row r="89" spans="24:61" ht="16.5" customHeight="1">
      <c r="X89" s="376"/>
      <c r="Y89" s="291" t="str">
        <f>'リンク切公表時非表示（グラフの添え物）'!$W$109</f>
        <v>アルミニウム精錬</v>
      </c>
      <c r="Z89" s="272"/>
      <c r="AA89" s="121"/>
      <c r="AB89" s="86">
        <f t="shared" ref="AB89:BD89" si="115">IF(OR(AB22="NO",$AA22="NO"),"-",AB22/$AA22-1)</f>
        <v>-0.16076246334310862</v>
      </c>
      <c r="AC89" s="86">
        <f t="shared" si="115"/>
        <v>-0.43747800586510266</v>
      </c>
      <c r="AD89" s="86">
        <f t="shared" si="115"/>
        <v>-0.48187683284457483</v>
      </c>
      <c r="AE89" s="86">
        <f t="shared" si="115"/>
        <v>-0.48307917888563057</v>
      </c>
      <c r="AF89" s="86">
        <f t="shared" si="115"/>
        <v>-0.16240496583794062</v>
      </c>
      <c r="AG89" s="86">
        <f t="shared" si="115"/>
        <v>-0.20873174818213247</v>
      </c>
      <c r="AH89" s="86">
        <f t="shared" si="115"/>
        <v>-0.28614242580066729</v>
      </c>
      <c r="AI89" s="86">
        <f t="shared" si="115"/>
        <v>-0.40667697995116614</v>
      </c>
      <c r="AJ89" s="86">
        <f t="shared" si="115"/>
        <v>-0.650210873147681</v>
      </c>
      <c r="AK89" s="86">
        <f t="shared" si="115"/>
        <v>-0.78638530905519999</v>
      </c>
      <c r="AL89" s="86">
        <f t="shared" si="115"/>
        <v>-0.81488584792836649</v>
      </c>
      <c r="AM89" s="86">
        <f t="shared" si="115"/>
        <v>-0.82340641192693043</v>
      </c>
      <c r="AN89" s="86">
        <f t="shared" si="115"/>
        <v>-0.82082156012169427</v>
      </c>
      <c r="AO89" s="86">
        <f t="shared" si="115"/>
        <v>-0.82418570099349364</v>
      </c>
      <c r="AP89" s="86">
        <f t="shared" si="115"/>
        <v>-0.8240061593809731</v>
      </c>
      <c r="AQ89" s="86">
        <f t="shared" si="115"/>
        <v>-0.82354852929831879</v>
      </c>
      <c r="AR89" s="86">
        <f t="shared" si="115"/>
        <v>-0.82511001186243504</v>
      </c>
      <c r="AS89" s="86">
        <f t="shared" si="115"/>
        <v>-0.82537459580818018</v>
      </c>
      <c r="AT89" s="86">
        <f t="shared" si="115"/>
        <v>-0.86878828110707895</v>
      </c>
      <c r="AU89" s="86">
        <f t="shared" si="115"/>
        <v>-0.87643929733700032</v>
      </c>
      <c r="AV89" s="86">
        <f t="shared" si="115"/>
        <v>-0.87669191481112452</v>
      </c>
      <c r="AW89" s="86">
        <f t="shared" si="115"/>
        <v>-0.89268059841789971</v>
      </c>
      <c r="AX89" s="86">
        <f t="shared" si="115"/>
        <v>-0.92240958372111725</v>
      </c>
      <c r="AY89" s="86">
        <f t="shared" si="115"/>
        <v>-0.98453452041627687</v>
      </c>
      <c r="AZ89" s="86" t="str">
        <f t="shared" si="115"/>
        <v>-</v>
      </c>
      <c r="BA89" s="86" t="str">
        <f t="shared" si="115"/>
        <v>-</v>
      </c>
      <c r="BB89" s="86" t="str">
        <f t="shared" si="115"/>
        <v>-</v>
      </c>
      <c r="BC89" s="86" t="str">
        <f t="shared" si="115"/>
        <v>-</v>
      </c>
      <c r="BD89" s="86" t="str">
        <f t="shared" si="115"/>
        <v>-</v>
      </c>
      <c r="BE89" s="86" t="str">
        <f t="shared" ref="BE89" si="116">IF(OR(BE22="NO",$AA22="NO"),"-",BE22/$AA22-1)</f>
        <v>-</v>
      </c>
      <c r="BF89" s="612"/>
    </row>
    <row r="90" spans="24:61" ht="17.100000000000001" customHeight="1">
      <c r="X90" s="377" t="s">
        <v>197</v>
      </c>
      <c r="Y90" s="378"/>
      <c r="Z90" s="114"/>
      <c r="AA90" s="138"/>
      <c r="AB90" s="682">
        <f t="shared" ref="AB90:BD90" si="117">AB23/$AA23-1</f>
        <v>0.10552257582449287</v>
      </c>
      <c r="AC90" s="682">
        <f t="shared" si="117"/>
        <v>0.21678907795562519</v>
      </c>
      <c r="AD90" s="682">
        <f t="shared" si="117"/>
        <v>0.22193659037119362</v>
      </c>
      <c r="AE90" s="682">
        <f t="shared" si="117"/>
        <v>0.16886179869525741</v>
      </c>
      <c r="AF90" s="682">
        <f t="shared" si="117"/>
        <v>0.27995605106481247</v>
      </c>
      <c r="AG90" s="682">
        <f t="shared" si="117"/>
        <v>0.32467666935426065</v>
      </c>
      <c r="AH90" s="682">
        <f t="shared" si="117"/>
        <v>0.1292187994492775</v>
      </c>
      <c r="AI90" s="682">
        <f t="shared" si="117"/>
        <v>2.9107341460523184E-2</v>
      </c>
      <c r="AJ90" s="682">
        <f t="shared" si="117"/>
        <v>-0.28587028876379506</v>
      </c>
      <c r="AK90" s="682">
        <f t="shared" si="117"/>
        <v>-0.45281551006819842</v>
      </c>
      <c r="AL90" s="682">
        <f t="shared" si="117"/>
        <v>-0.52793900434169694</v>
      </c>
      <c r="AM90" s="682">
        <f t="shared" si="117"/>
        <v>-0.55366150889473265</v>
      </c>
      <c r="AN90" s="682">
        <f t="shared" si="117"/>
        <v>-0.57927771025294872</v>
      </c>
      <c r="AO90" s="682">
        <f t="shared" si="117"/>
        <v>-0.59076469002750531</v>
      </c>
      <c r="AP90" s="682">
        <f t="shared" si="117"/>
        <v>-0.60876855272106267</v>
      </c>
      <c r="AQ90" s="682">
        <f t="shared" si="117"/>
        <v>-0.59514709803256149</v>
      </c>
      <c r="AR90" s="682">
        <f t="shared" si="117"/>
        <v>-0.63361739062273059</v>
      </c>
      <c r="AS90" s="682">
        <f t="shared" si="117"/>
        <v>-0.67697452022861948</v>
      </c>
      <c r="AT90" s="682">
        <f t="shared" si="117"/>
        <v>-0.81169355821868527</v>
      </c>
      <c r="AU90" s="682">
        <f t="shared" si="117"/>
        <v>-0.81337566290256313</v>
      </c>
      <c r="AV90" s="682">
        <f t="shared" si="117"/>
        <v>-0.82707152717430366</v>
      </c>
      <c r="AW90" s="682">
        <f t="shared" si="117"/>
        <v>-0.82822873956635212</v>
      </c>
      <c r="AX90" s="682">
        <f t="shared" si="117"/>
        <v>-0.83850276187990369</v>
      </c>
      <c r="AY90" s="682">
        <f t="shared" si="117"/>
        <v>-0.84133478840779197</v>
      </c>
      <c r="AZ90" s="682">
        <f t="shared" si="117"/>
        <v>-0.83851408281585893</v>
      </c>
      <c r="BA90" s="682">
        <f t="shared" si="117"/>
        <v>-0.83204252896266606</v>
      </c>
      <c r="BB90" s="682">
        <f t="shared" si="117"/>
        <v>-0.8388527152776204</v>
      </c>
      <c r="BC90" s="682">
        <f t="shared" si="117"/>
        <v>-0.84008298125531911</v>
      </c>
      <c r="BD90" s="818">
        <f t="shared" si="117"/>
        <v>-0.8442787615608508</v>
      </c>
      <c r="BE90" s="818">
        <f t="shared" ref="BE90" si="118">BE23/$AA23-1</f>
        <v>-0.84215535982176726</v>
      </c>
      <c r="BF90" s="612"/>
    </row>
    <row r="91" spans="24:61" ht="17.100000000000001" customHeight="1">
      <c r="X91" s="379"/>
      <c r="Y91" s="291" t="str">
        <f>'リンク切公表時非表示（グラフの添え物）'!$W$113</f>
        <v>粒子加速器等</v>
      </c>
      <c r="Z91" s="117"/>
      <c r="AA91" s="121"/>
      <c r="AB91" s="285">
        <f t="shared" ref="AB91:BD91" si="119">IF(OR(AB24="NO",$AA24="NO"),"-",AB24/$AA24-1)</f>
        <v>-5.1194122204485271E-2</v>
      </c>
      <c r="AC91" s="285">
        <f t="shared" si="119"/>
        <v>1.8355111612593511E-3</v>
      </c>
      <c r="AD91" s="285">
        <f t="shared" si="119"/>
        <v>8.8462018438307366E-2</v>
      </c>
      <c r="AE91" s="285">
        <f t="shared" si="119"/>
        <v>0.12723134200304687</v>
      </c>
      <c r="AF91" s="285">
        <f t="shared" si="119"/>
        <v>0.14255240046381723</v>
      </c>
      <c r="AG91" s="285">
        <f t="shared" si="119"/>
        <v>0.16584337318073761</v>
      </c>
      <c r="AH91" s="285">
        <f t="shared" si="119"/>
        <v>0.17100542333751023</v>
      </c>
      <c r="AI91" s="285">
        <f t="shared" si="119"/>
        <v>0.17698253404535191</v>
      </c>
      <c r="AJ91" s="285">
        <f t="shared" si="119"/>
        <v>0.17575770839540672</v>
      </c>
      <c r="AK91" s="285">
        <f t="shared" si="119"/>
        <v>0.16098290842723206</v>
      </c>
      <c r="AL91" s="285">
        <f t="shared" si="119"/>
        <v>0.15159606275056259</v>
      </c>
      <c r="AM91" s="285">
        <f t="shared" si="119"/>
        <v>0.18200419099715548</v>
      </c>
      <c r="AN91" s="285">
        <f t="shared" si="119"/>
        <v>0.15020383013462113</v>
      </c>
      <c r="AO91" s="285">
        <f t="shared" si="119"/>
        <v>0.21464301127825403</v>
      </c>
      <c r="AP91" s="285">
        <f t="shared" si="119"/>
        <v>0.19970353547247832</v>
      </c>
      <c r="AQ91" s="285">
        <f t="shared" si="119"/>
        <v>0.2191431632259695</v>
      </c>
      <c r="AR91" s="285">
        <f t="shared" si="119"/>
        <v>0.21031381201400068</v>
      </c>
      <c r="AS91" s="285">
        <f t="shared" si="119"/>
        <v>0.2071299654810701</v>
      </c>
      <c r="AT91" s="285">
        <f t="shared" si="119"/>
        <v>0.1940786908834804</v>
      </c>
      <c r="AU91" s="285">
        <f t="shared" si="119"/>
        <v>0.13926413867416998</v>
      </c>
      <c r="AV91" s="285">
        <f t="shared" si="119"/>
        <v>0.14955882009523758</v>
      </c>
      <c r="AW91" s="285">
        <f t="shared" si="119"/>
        <v>0.17915409570781016</v>
      </c>
      <c r="AX91" s="285">
        <f t="shared" si="119"/>
        <v>0.18134771776732372</v>
      </c>
      <c r="AY91" s="285">
        <f t="shared" si="119"/>
        <v>0.17930530616619311</v>
      </c>
      <c r="AZ91" s="285">
        <f t="shared" si="119"/>
        <v>0.15361277958293895</v>
      </c>
      <c r="BA91" s="285">
        <f t="shared" si="119"/>
        <v>0.12510732054732787</v>
      </c>
      <c r="BB91" s="285">
        <f t="shared" si="119"/>
        <v>0.14209301271624875</v>
      </c>
      <c r="BC91" s="285">
        <f t="shared" si="119"/>
        <v>0.16125009703307036</v>
      </c>
      <c r="BD91" s="86">
        <f t="shared" si="119"/>
        <v>0.16366075913028455</v>
      </c>
      <c r="BE91" s="86">
        <f t="shared" ref="BE91" si="120">IF(OR(BE24="NO",$AA24="NO"),"-",BE24/$AA24-1)</f>
        <v>0.11804552498297216</v>
      </c>
      <c r="BF91" s="612"/>
    </row>
    <row r="92" spans="24:61" ht="17.100000000000001" customHeight="1">
      <c r="X92" s="379"/>
      <c r="Y92" s="291" t="str">
        <f>'リンク切公表時非表示（グラフの添え物）'!$W$114</f>
        <v>電気絶縁ガス使用機器</v>
      </c>
      <c r="Z92" s="112"/>
      <c r="AA92" s="121"/>
      <c r="AB92" s="285">
        <f t="shared" ref="AB92:BD92" si="121">IF(OR(AB25="NO",$AA25="NO"),"-",AB25/$AA25-1)</f>
        <v>0.11764705882352944</v>
      </c>
      <c r="AC92" s="285">
        <f t="shared" si="121"/>
        <v>0.2352941176470591</v>
      </c>
      <c r="AD92" s="285">
        <f t="shared" si="121"/>
        <v>0.2352941176470591</v>
      </c>
      <c r="AE92" s="285">
        <f t="shared" si="121"/>
        <v>0.17647058823529438</v>
      </c>
      <c r="AF92" s="285">
        <f t="shared" si="121"/>
        <v>0.29411764705882337</v>
      </c>
      <c r="AG92" s="285">
        <f t="shared" si="121"/>
        <v>0.38500885303954346</v>
      </c>
      <c r="AH92" s="285">
        <f t="shared" si="121"/>
        <v>0.2300385036957926</v>
      </c>
      <c r="AI92" s="285">
        <f t="shared" si="121"/>
        <v>8.7518619487929161E-2</v>
      </c>
      <c r="AJ92" s="285">
        <f t="shared" si="121"/>
        <v>-0.40128722736348277</v>
      </c>
      <c r="AK92" s="285">
        <f t="shared" si="121"/>
        <v>-0.64133107098788933</v>
      </c>
      <c r="AL92" s="285">
        <f t="shared" si="121"/>
        <v>-0.73823989790987821</v>
      </c>
      <c r="AM92" s="285">
        <f t="shared" si="121"/>
        <v>-0.8006549732303887</v>
      </c>
      <c r="AN92" s="285">
        <f t="shared" si="121"/>
        <v>-0.82990733971482833</v>
      </c>
      <c r="AO92" s="285">
        <f t="shared" si="121"/>
        <v>-0.85466845111143053</v>
      </c>
      <c r="AP92" s="285">
        <f t="shared" si="121"/>
        <v>-0.88913139317102974</v>
      </c>
      <c r="AQ92" s="285">
        <f t="shared" si="121"/>
        <v>-0.88080803080107506</v>
      </c>
      <c r="AR92" s="285">
        <f t="shared" si="121"/>
        <v>-0.89153077738001074</v>
      </c>
      <c r="AS92" s="285">
        <f t="shared" si="121"/>
        <v>-0.89792163769413369</v>
      </c>
      <c r="AT92" s="285">
        <f t="shared" si="121"/>
        <v>-0.91233920976347327</v>
      </c>
      <c r="AU92" s="285">
        <f t="shared" si="121"/>
        <v>-0.92330011586504424</v>
      </c>
      <c r="AV92" s="285">
        <f t="shared" si="121"/>
        <v>-0.91290130751227183</v>
      </c>
      <c r="AW92" s="285">
        <f t="shared" si="121"/>
        <v>-0.91138364359051571</v>
      </c>
      <c r="AX92" s="285">
        <f t="shared" si="121"/>
        <v>-0.92077067599545104</v>
      </c>
      <c r="AY92" s="285">
        <f t="shared" si="121"/>
        <v>-0.92582955573463765</v>
      </c>
      <c r="AZ92" s="285">
        <f t="shared" si="121"/>
        <v>-0.92479529587684828</v>
      </c>
      <c r="BA92" s="285">
        <f t="shared" si="121"/>
        <v>-0.91921366523127912</v>
      </c>
      <c r="BB92" s="285">
        <f t="shared" si="121"/>
        <v>-0.92358116473944363</v>
      </c>
      <c r="BC92" s="285">
        <f t="shared" si="121"/>
        <v>-0.92948319110182798</v>
      </c>
      <c r="BD92" s="86">
        <f t="shared" si="121"/>
        <v>-0.92939887643950825</v>
      </c>
      <c r="BE92" s="86">
        <f t="shared" ref="BE92" si="122">IF(OR(BE25="NO",$AA25="NO"),"-",BE25/$AA25-1)</f>
        <v>-0.92957874771912374</v>
      </c>
      <c r="BF92" s="612"/>
    </row>
    <row r="93" spans="24:61" ht="17.100000000000001" customHeight="1">
      <c r="X93" s="379"/>
      <c r="Y93" s="291" t="str">
        <f>'リンク切公表時非表示（グラフの添え物）'!$W$115</f>
        <v>マグネシウム鋳造</v>
      </c>
      <c r="Z93" s="112"/>
      <c r="AA93" s="140"/>
      <c r="AB93" s="285">
        <f t="shared" ref="AB93:BD93" si="123">IF(OR(AB26="NO",$AA26="NO"),"-",AB26/$AA26-1)</f>
        <v>-0.13720109760878085</v>
      </c>
      <c r="AC93" s="285">
        <f t="shared" si="123"/>
        <v>-0.26969815758526072</v>
      </c>
      <c r="AD93" s="285">
        <f t="shared" si="123"/>
        <v>-0.2330458643669151</v>
      </c>
      <c r="AE93" s="285">
        <f t="shared" si="123"/>
        <v>-0.25499803998432002</v>
      </c>
      <c r="AF93" s="285">
        <f t="shared" si="123"/>
        <v>-0.22206977655821258</v>
      </c>
      <c r="AG93" s="285">
        <f t="shared" si="123"/>
        <v>-6.6483731869855012E-2</v>
      </c>
      <c r="AH93" s="285">
        <f t="shared" si="123"/>
        <v>0.24468835750685991</v>
      </c>
      <c r="AI93" s="285">
        <f t="shared" si="123"/>
        <v>1.6449627597020773</v>
      </c>
      <c r="AJ93" s="285">
        <f t="shared" si="123"/>
        <v>3.2008232065856523</v>
      </c>
      <c r="AK93" s="285">
        <f t="shared" si="123"/>
        <v>5.6901999215993717</v>
      </c>
      <c r="AL93" s="285">
        <f t="shared" si="123"/>
        <v>6.4681301450411599</v>
      </c>
      <c r="AM93" s="285">
        <f t="shared" si="123"/>
        <v>6.3125441003528007</v>
      </c>
      <c r="AN93" s="285">
        <f t="shared" si="123"/>
        <v>6.3270428969523795</v>
      </c>
      <c r="AO93" s="285">
        <f t="shared" si="123"/>
        <v>6.2326093286905282</v>
      </c>
      <c r="AP93" s="285">
        <f t="shared" si="123"/>
        <v>6.5339515047835839</v>
      </c>
      <c r="AQ93" s="285">
        <f t="shared" si="123"/>
        <v>6.1028219239645116</v>
      </c>
      <c r="AR93" s="285">
        <f t="shared" si="123"/>
        <v>6.0914817193683986</v>
      </c>
      <c r="AS93" s="285">
        <f t="shared" si="123"/>
        <v>3.2474990199921594</v>
      </c>
      <c r="AT93" s="285">
        <f t="shared" si="123"/>
        <v>0.55586044688357483</v>
      </c>
      <c r="AU93" s="285">
        <f t="shared" si="123"/>
        <v>1.0044150137201093</v>
      </c>
      <c r="AV93" s="285">
        <f t="shared" si="123"/>
        <v>0.24468835750685991</v>
      </c>
      <c r="AW93" s="285">
        <f t="shared" si="123"/>
        <v>0.24468835750685991</v>
      </c>
      <c r="AX93" s="285">
        <f t="shared" si="123"/>
        <v>8.9102312818502227E-2</v>
      </c>
      <c r="AY93" s="285">
        <f t="shared" si="123"/>
        <v>0.24468835750685991</v>
      </c>
      <c r="AZ93" s="285">
        <f t="shared" si="123"/>
        <v>0.55586044688357483</v>
      </c>
      <c r="BA93" s="285">
        <f t="shared" si="123"/>
        <v>1.1470874166993332</v>
      </c>
      <c r="BB93" s="285">
        <f t="shared" si="123"/>
        <v>0.68032928263426107</v>
      </c>
      <c r="BC93" s="285">
        <f t="shared" si="123"/>
        <v>0.86703253626028998</v>
      </c>
      <c r="BD93" s="86">
        <f t="shared" si="123"/>
        <v>0.71144649157193229</v>
      </c>
      <c r="BE93" s="86">
        <f t="shared" ref="BE93" si="124">IF(OR(BE26="NO",$AA26="NO"),"-",BE26/$AA26-1)</f>
        <v>1.022618580948647</v>
      </c>
      <c r="BF93" s="612"/>
    </row>
    <row r="94" spans="24:61" ht="17.100000000000001" customHeight="1">
      <c r="X94" s="379"/>
      <c r="Y94" s="291" t="str">
        <f>'リンク切公表時非表示（グラフの添え物）'!$W$116</f>
        <v>半導体製造</v>
      </c>
      <c r="Z94" s="112"/>
      <c r="AA94" s="140"/>
      <c r="AB94" s="285">
        <f t="shared" ref="AB94:BD94" si="125">IF(OR(AB27="NO",$AA27="NO"),"-",AB27/$AA27-1)</f>
        <v>0.11764705882352944</v>
      </c>
      <c r="AC94" s="285">
        <f t="shared" si="125"/>
        <v>0.23529411764705888</v>
      </c>
      <c r="AD94" s="285">
        <f t="shared" si="125"/>
        <v>0.23529411764705888</v>
      </c>
      <c r="AE94" s="285">
        <f t="shared" si="125"/>
        <v>0.17647058823529416</v>
      </c>
      <c r="AF94" s="285">
        <f t="shared" si="125"/>
        <v>0.29411764705882359</v>
      </c>
      <c r="AG94" s="285">
        <f t="shared" si="125"/>
        <v>0.38931380963971862</v>
      </c>
      <c r="AH94" s="285">
        <f t="shared" si="125"/>
        <v>0.71437059935384251</v>
      </c>
      <c r="AI94" s="285">
        <f t="shared" si="125"/>
        <v>0.72594493490122636</v>
      </c>
      <c r="AJ94" s="285">
        <f t="shared" si="125"/>
        <v>0.78485279583201462</v>
      </c>
      <c r="AK94" s="285">
        <f t="shared" si="125"/>
        <v>1.0340984552547514</v>
      </c>
      <c r="AL94" s="285">
        <f t="shared" si="125"/>
        <v>0.50039042699063629</v>
      </c>
      <c r="AM94" s="285">
        <f t="shared" si="125"/>
        <v>0.59814413468237593</v>
      </c>
      <c r="AN94" s="285">
        <f t="shared" si="125"/>
        <v>0.67088025650231531</v>
      </c>
      <c r="AO94" s="285">
        <f t="shared" si="125"/>
        <v>0.90221926790358586</v>
      </c>
      <c r="AP94" s="285">
        <f t="shared" si="125"/>
        <v>0.74775290345978052</v>
      </c>
      <c r="AQ94" s="285">
        <f t="shared" si="125"/>
        <v>0.4991020836881328</v>
      </c>
      <c r="AR94" s="285">
        <f t="shared" si="125"/>
        <v>0.3931477355703572</v>
      </c>
      <c r="AS94" s="285">
        <f t="shared" si="125"/>
        <v>6.3190287991744754E-2</v>
      </c>
      <c r="AT94" s="285">
        <f t="shared" si="125"/>
        <v>-0.31759297124388708</v>
      </c>
      <c r="AU94" s="285">
        <f t="shared" si="125"/>
        <v>-0.27274096954871507</v>
      </c>
      <c r="AV94" s="285">
        <f t="shared" si="125"/>
        <v>-0.36426391065314534</v>
      </c>
      <c r="AW94" s="285">
        <f t="shared" si="125"/>
        <v>-0.40616794667370237</v>
      </c>
      <c r="AX94" s="285">
        <f t="shared" si="125"/>
        <v>-0.41290165525453126</v>
      </c>
      <c r="AY94" s="285">
        <f t="shared" si="125"/>
        <v>-0.43460811520990406</v>
      </c>
      <c r="AZ94" s="285">
        <f t="shared" si="125"/>
        <v>-0.40478812386705054</v>
      </c>
      <c r="BA94" s="285">
        <f t="shared" si="125"/>
        <v>-0.37834078057993847</v>
      </c>
      <c r="BB94" s="285">
        <f t="shared" si="125"/>
        <v>-0.35310514468033605</v>
      </c>
      <c r="BC94" s="285">
        <f t="shared" si="125"/>
        <v>-0.4108060950600857</v>
      </c>
      <c r="BD94" s="86">
        <f t="shared" si="125"/>
        <v>-0.43774859072596184</v>
      </c>
      <c r="BE94" s="86">
        <f t="shared" ref="BE94" si="126">IF(OR(BE27="NO",$AA27="NO"),"-",BE27/$AA27-1)</f>
        <v>-0.40008719161472939</v>
      </c>
      <c r="BF94" s="612"/>
    </row>
    <row r="95" spans="24:61" ht="17.100000000000001" customHeight="1">
      <c r="X95" s="379"/>
      <c r="Y95" s="291" t="str">
        <f>'リンク切公表時非表示（グラフの添え物）'!$W$117</f>
        <v>液晶製造</v>
      </c>
      <c r="Z95" s="118"/>
      <c r="AA95" s="121"/>
      <c r="AB95" s="285">
        <f t="shared" ref="AB95:BD95" si="127">IF(OR(AB28="NO",$AA28="NO"),"-",AB28/$AA28-1)</f>
        <v>0.11764705882352944</v>
      </c>
      <c r="AC95" s="285">
        <f t="shared" si="127"/>
        <v>0.23529411764705888</v>
      </c>
      <c r="AD95" s="285">
        <f t="shared" si="127"/>
        <v>0.23529411764705888</v>
      </c>
      <c r="AE95" s="285">
        <f t="shared" si="127"/>
        <v>0.17647058823529416</v>
      </c>
      <c r="AF95" s="285">
        <f t="shared" si="127"/>
        <v>0.29411764705882359</v>
      </c>
      <c r="AG95" s="285">
        <f t="shared" si="127"/>
        <v>2.7603765686104329</v>
      </c>
      <c r="AH95" s="285">
        <f t="shared" si="127"/>
        <v>3.8865801484627873</v>
      </c>
      <c r="AI95" s="285">
        <f t="shared" si="127"/>
        <v>4.9154048010455691</v>
      </c>
      <c r="AJ95" s="285">
        <f t="shared" si="127"/>
        <v>6.9204447757231673</v>
      </c>
      <c r="AK95" s="285">
        <f t="shared" si="127"/>
        <v>7.0027058210890676</v>
      </c>
      <c r="AL95" s="285">
        <f t="shared" si="127"/>
        <v>6.5171589899629332</v>
      </c>
      <c r="AM95" s="285">
        <f t="shared" si="127"/>
        <v>7.2347080265885211</v>
      </c>
      <c r="AN95" s="285">
        <f t="shared" si="127"/>
        <v>6.7917406087586905</v>
      </c>
      <c r="AO95" s="285">
        <f t="shared" si="127"/>
        <v>6.7551701604092429</v>
      </c>
      <c r="AP95" s="285">
        <f t="shared" si="127"/>
        <v>5.4930965824969107</v>
      </c>
      <c r="AQ95" s="285">
        <f t="shared" si="127"/>
        <v>4.2220750380346539</v>
      </c>
      <c r="AR95" s="285">
        <f t="shared" si="127"/>
        <v>2.3343898820159912</v>
      </c>
      <c r="AS95" s="285">
        <f t="shared" si="127"/>
        <v>1.6996011207081332</v>
      </c>
      <c r="AT95" s="285">
        <f t="shared" si="127"/>
        <v>0.81894914629332671</v>
      </c>
      <c r="AU95" s="285">
        <f t="shared" si="127"/>
        <v>1.4528370278852725</v>
      </c>
      <c r="AV95" s="285">
        <f t="shared" si="127"/>
        <v>0.80555087454179741</v>
      </c>
      <c r="AW95" s="285">
        <f t="shared" si="127"/>
        <v>0.56951794520967547</v>
      </c>
      <c r="AX95" s="285">
        <f t="shared" si="127"/>
        <v>0.54941554264476111</v>
      </c>
      <c r="AY95" s="285">
        <f t="shared" si="127"/>
        <v>0.74305434445953344</v>
      </c>
      <c r="AZ95" s="285">
        <f t="shared" si="127"/>
        <v>0.74473352257063286</v>
      </c>
      <c r="BA95" s="285">
        <f t="shared" si="127"/>
        <v>0.42857475020200653</v>
      </c>
      <c r="BB95" s="285">
        <f t="shared" si="127"/>
        <v>0.4839044028303916</v>
      </c>
      <c r="BC95" s="285">
        <f t="shared" si="127"/>
        <v>0.52266722484862838</v>
      </c>
      <c r="BD95" s="86">
        <f t="shared" si="127"/>
        <v>0.34240377998100824</v>
      </c>
      <c r="BE95" s="86">
        <f t="shared" ref="BE95" si="128">IF(OR(BE28="NO",$AA28="NO"),"-",BE28/$AA28-1)</f>
        <v>0.26602972318940021</v>
      </c>
      <c r="BF95" s="612"/>
    </row>
    <row r="96" spans="24:61" ht="17.100000000000001" customHeight="1">
      <c r="X96" s="380"/>
      <c r="Y96" s="291" t="str">
        <f>'リンク切公表時非表示（グラフの添え物）'!$W$118</f>
        <v>SF6 製造時の漏出</v>
      </c>
      <c r="Z96" s="112"/>
      <c r="AA96" s="121"/>
      <c r="AB96" s="285">
        <f t="shared" ref="AB96:BD96" si="129">IF(OR(AB29="NO",$AA29="NO"),"-",AB29/$AA29-1)</f>
        <v>0.11764705882352966</v>
      </c>
      <c r="AC96" s="285">
        <f t="shared" si="129"/>
        <v>0.2352941176470591</v>
      </c>
      <c r="AD96" s="285">
        <f t="shared" si="129"/>
        <v>0.2352941176470591</v>
      </c>
      <c r="AE96" s="285">
        <f t="shared" si="129"/>
        <v>0.17647058823529416</v>
      </c>
      <c r="AF96" s="285">
        <f t="shared" si="129"/>
        <v>0.29411764705882382</v>
      </c>
      <c r="AG96" s="285">
        <f t="shared" si="129"/>
        <v>0.1495968945954016</v>
      </c>
      <c r="AH96" s="285">
        <f t="shared" si="129"/>
        <v>-0.29053448790683778</v>
      </c>
      <c r="AI96" s="285">
        <f t="shared" si="129"/>
        <v>-0.42191699014631223</v>
      </c>
      <c r="AJ96" s="285">
        <f t="shared" si="129"/>
        <v>-0.57957599283368166</v>
      </c>
      <c r="AK96" s="285">
        <f t="shared" si="129"/>
        <v>-0.76351149596894596</v>
      </c>
      <c r="AL96" s="285">
        <f t="shared" si="129"/>
        <v>-0.78321887130486711</v>
      </c>
      <c r="AM96" s="285">
        <f t="shared" si="129"/>
        <v>-0.76351149596894596</v>
      </c>
      <c r="AN96" s="285">
        <f t="shared" si="129"/>
        <v>-0.7766497461928934</v>
      </c>
      <c r="AO96" s="285">
        <f t="shared" si="129"/>
        <v>-0.78978799641684083</v>
      </c>
      <c r="AP96" s="285">
        <f t="shared" si="129"/>
        <v>-0.73197969543147212</v>
      </c>
      <c r="AQ96" s="285">
        <f t="shared" si="129"/>
        <v>-0.62444311734846214</v>
      </c>
      <c r="AR96" s="285">
        <f t="shared" si="129"/>
        <v>-0.67049268438339804</v>
      </c>
      <c r="AS96" s="285">
        <f t="shared" si="129"/>
        <v>-0.64592415646461632</v>
      </c>
      <c r="AT96" s="285">
        <f t="shared" si="129"/>
        <v>-0.93299492385786797</v>
      </c>
      <c r="AU96" s="285">
        <f t="shared" si="129"/>
        <v>-0.94547626157061804</v>
      </c>
      <c r="AV96" s="285">
        <f t="shared" si="129"/>
        <v>-0.96189907435055244</v>
      </c>
      <c r="AW96" s="285">
        <f t="shared" si="129"/>
        <v>-0.96452672439534193</v>
      </c>
      <c r="AX96" s="285">
        <f t="shared" si="129"/>
        <v>-0.97326366079426696</v>
      </c>
      <c r="AY96" s="285">
        <f t="shared" si="129"/>
        <v>-0.98226336219767096</v>
      </c>
      <c r="AZ96" s="285">
        <f t="shared" si="129"/>
        <v>-0.98489101224246045</v>
      </c>
      <c r="BA96" s="285">
        <f t="shared" si="129"/>
        <v>-0.98554792475365782</v>
      </c>
      <c r="BB96" s="285">
        <f t="shared" si="129"/>
        <v>-0.98827411189439507</v>
      </c>
      <c r="BC96" s="285">
        <f t="shared" si="129"/>
        <v>-0.98687488805290191</v>
      </c>
      <c r="BD96" s="86">
        <f t="shared" si="129"/>
        <v>-0.98843177062926202</v>
      </c>
      <c r="BE96" s="86">
        <f t="shared" ref="BE96" si="130">IF(OR(BE29="NO",$AA29="NO"),"-",BE29/$AA29-1)</f>
        <v>-0.98500925646001958</v>
      </c>
      <c r="BF96" s="612"/>
    </row>
    <row r="97" spans="2:62" ht="17.100000000000001" customHeight="1">
      <c r="X97" s="330" t="s">
        <v>199</v>
      </c>
      <c r="Y97" s="381"/>
      <c r="Z97" s="273"/>
      <c r="AA97" s="274"/>
      <c r="AB97" s="684">
        <f t="shared" ref="AB97:BD97" si="131">AB30/$AA30-1</f>
        <v>0</v>
      </c>
      <c r="AC97" s="684">
        <f t="shared" si="131"/>
        <v>0</v>
      </c>
      <c r="AD97" s="684">
        <f t="shared" si="131"/>
        <v>0.33333333333333348</v>
      </c>
      <c r="AE97" s="684">
        <f t="shared" si="131"/>
        <v>1.3333333333333339</v>
      </c>
      <c r="AF97" s="684">
        <f t="shared" si="131"/>
        <v>5.1666666666666643</v>
      </c>
      <c r="AG97" s="684">
        <f t="shared" si="131"/>
        <v>4.9047836226749046</v>
      </c>
      <c r="AH97" s="684">
        <f t="shared" si="131"/>
        <v>4.2456337622174782</v>
      </c>
      <c r="AI97" s="684">
        <f t="shared" si="131"/>
        <v>4.7692582387944471</v>
      </c>
      <c r="AJ97" s="684">
        <f t="shared" si="131"/>
        <v>8.6679111890702174</v>
      </c>
      <c r="AK97" s="684">
        <f t="shared" si="131"/>
        <v>7.7633822968169159</v>
      </c>
      <c r="AL97" s="684">
        <f t="shared" si="131"/>
        <v>8.0406081453481093</v>
      </c>
      <c r="AM97" s="684">
        <f t="shared" si="131"/>
        <v>10.391735595586026</v>
      </c>
      <c r="AN97" s="684">
        <f t="shared" si="131"/>
        <v>11.759832449954526</v>
      </c>
      <c r="AO97" s="684">
        <f t="shared" si="131"/>
        <v>13.904646349827996</v>
      </c>
      <c r="AP97" s="684">
        <f t="shared" si="131"/>
        <v>44.132146791215824</v>
      </c>
      <c r="AQ97" s="684">
        <f t="shared" si="131"/>
        <v>41.972095173144396</v>
      </c>
      <c r="AR97" s="684">
        <f t="shared" si="131"/>
        <v>47.660060322886132</v>
      </c>
      <c r="AS97" s="684">
        <f t="shared" si="131"/>
        <v>44.416936239954353</v>
      </c>
      <c r="AT97" s="684">
        <f t="shared" si="131"/>
        <v>40.52595724735793</v>
      </c>
      <c r="AU97" s="684">
        <f t="shared" si="131"/>
        <v>46.217061377636426</v>
      </c>
      <c r="AV97" s="684">
        <f t="shared" si="131"/>
        <v>54.209691409698692</v>
      </c>
      <c r="AW97" s="684">
        <f t="shared" si="131"/>
        <v>45.361822274760272</v>
      </c>
      <c r="AX97" s="684">
        <f t="shared" si="131"/>
        <v>48.593517722437284</v>
      </c>
      <c r="AY97" s="684">
        <f t="shared" si="131"/>
        <v>33.433375358040131</v>
      </c>
      <c r="AZ97" s="684">
        <f t="shared" si="131"/>
        <v>16.510997888163207</v>
      </c>
      <c r="BA97" s="684">
        <f t="shared" si="131"/>
        <v>18.455324354047669</v>
      </c>
      <c r="BB97" s="684">
        <f t="shared" si="131"/>
        <v>12.792619232384444</v>
      </c>
      <c r="BC97" s="684">
        <f t="shared" si="131"/>
        <v>7.6629305658577724</v>
      </c>
      <c r="BD97" s="815">
        <f t="shared" si="131"/>
        <v>7.0182107225509966</v>
      </c>
      <c r="BE97" s="815">
        <f t="shared" ref="BE97" si="132">BE30/$AA30-1</f>
        <v>7.8570028389374382</v>
      </c>
      <c r="BF97" s="612"/>
    </row>
    <row r="98" spans="2:62" ht="17.100000000000001" customHeight="1">
      <c r="X98" s="330"/>
      <c r="Y98" s="357" t="str">
        <f>'リンク切公表時非表示（グラフの添え物）'!$W$122</f>
        <v>半導体製造</v>
      </c>
      <c r="Z98" s="170"/>
      <c r="AA98" s="140"/>
      <c r="AB98" s="285">
        <f t="shared" ref="AB98:BD98" si="133">IF(OR(AB31="NO",$AA31="NO"),"-",AB31/$AA31-1)</f>
        <v>0</v>
      </c>
      <c r="AC98" s="285">
        <f t="shared" si="133"/>
        <v>0</v>
      </c>
      <c r="AD98" s="285">
        <f t="shared" si="133"/>
        <v>0.33333333333333326</v>
      </c>
      <c r="AE98" s="285">
        <f t="shared" si="133"/>
        <v>1.3333333333333335</v>
      </c>
      <c r="AF98" s="285">
        <f t="shared" si="133"/>
        <v>5.1666666666666634</v>
      </c>
      <c r="AG98" s="285">
        <f t="shared" si="133"/>
        <v>5.1910607901885575</v>
      </c>
      <c r="AH98" s="285">
        <f t="shared" si="133"/>
        <v>3.5545824345635317</v>
      </c>
      <c r="AI98" s="285">
        <f t="shared" si="133"/>
        <v>3.3496829692518446</v>
      </c>
      <c r="AJ98" s="285">
        <f t="shared" si="133"/>
        <v>6.7534491181553076</v>
      </c>
      <c r="AK98" s="285">
        <f t="shared" si="133"/>
        <v>2.648017696050891</v>
      </c>
      <c r="AL98" s="285">
        <f t="shared" si="133"/>
        <v>3.2958716205833092</v>
      </c>
      <c r="AM98" s="285">
        <f t="shared" si="133"/>
        <v>5.1023481847940131</v>
      </c>
      <c r="AN98" s="285">
        <f t="shared" si="133"/>
        <v>3.7759928856355307</v>
      </c>
      <c r="AO98" s="285">
        <f t="shared" si="133"/>
        <v>5.6522243812428714</v>
      </c>
      <c r="AP98" s="285">
        <f t="shared" si="133"/>
        <v>4.9012865069862306</v>
      </c>
      <c r="AQ98" s="285">
        <f t="shared" si="133"/>
        <v>6.0783486656033547</v>
      </c>
      <c r="AR98" s="285">
        <f t="shared" si="133"/>
        <v>7.9839351943180787</v>
      </c>
      <c r="AS98" s="285">
        <f t="shared" si="133"/>
        <v>7.3290940551090475</v>
      </c>
      <c r="AT98" s="285">
        <f t="shared" si="133"/>
        <v>5.674222100170291</v>
      </c>
      <c r="AU98" s="285">
        <f t="shared" si="133"/>
        <v>5.987943525513951</v>
      </c>
      <c r="AV98" s="285">
        <f t="shared" si="133"/>
        <v>5.4063904179520339</v>
      </c>
      <c r="AW98" s="285">
        <f t="shared" si="133"/>
        <v>5.4873410878072493</v>
      </c>
      <c r="AX98" s="285">
        <f t="shared" si="133"/>
        <v>3.0227508138891492</v>
      </c>
      <c r="AY98" s="285">
        <f t="shared" si="133"/>
        <v>3.8374919396067426</v>
      </c>
      <c r="AZ98" s="285">
        <f t="shared" si="133"/>
        <v>4.3008332493959953</v>
      </c>
      <c r="BA98" s="285">
        <f t="shared" si="133"/>
        <v>5.7097766472205107</v>
      </c>
      <c r="BB98" s="285">
        <f t="shared" si="133"/>
        <v>6.0996484508252591</v>
      </c>
      <c r="BC98" s="285">
        <f t="shared" si="133"/>
        <v>6.453538950597153</v>
      </c>
      <c r="BD98" s="86">
        <f t="shared" si="133"/>
        <v>7.1911047997421047</v>
      </c>
      <c r="BE98" s="86">
        <f t="shared" ref="BE98" si="134">IF(OR(BE31="NO",$AA31="NO"),"-",BE31/$AA31-1)</f>
        <v>8.3345652205899903</v>
      </c>
      <c r="BF98" s="612"/>
    </row>
    <row r="99" spans="2:62" ht="17.100000000000001" customHeight="1">
      <c r="X99" s="330"/>
      <c r="Y99" s="357" t="str">
        <f>'リンク切公表時非表示（グラフの添え物）'!$W$123</f>
        <v>NF3の製造時の漏出</v>
      </c>
      <c r="Z99" s="170"/>
      <c r="AA99" s="140"/>
      <c r="AB99" s="285">
        <f t="shared" ref="AB99:BD99" si="135">IF(OR(AB32="NO",$AA32="NO"),"-",AB32/$AA32-1)</f>
        <v>0</v>
      </c>
      <c r="AC99" s="285">
        <f t="shared" si="135"/>
        <v>0</v>
      </c>
      <c r="AD99" s="285">
        <f t="shared" si="135"/>
        <v>0.33333333333333348</v>
      </c>
      <c r="AE99" s="285">
        <f t="shared" si="135"/>
        <v>1.3333333333333335</v>
      </c>
      <c r="AF99" s="285">
        <f t="shared" si="135"/>
        <v>5.166666666666667</v>
      </c>
      <c r="AG99" s="285">
        <f t="shared" si="135"/>
        <v>5.166666666666667</v>
      </c>
      <c r="AH99" s="285">
        <f t="shared" si="135"/>
        <v>5.166666666666667</v>
      </c>
      <c r="AI99" s="285">
        <f t="shared" si="135"/>
        <v>11.333333333333334</v>
      </c>
      <c r="AJ99" s="285">
        <f t="shared" si="135"/>
        <v>17.5</v>
      </c>
      <c r="AK99" s="285">
        <f t="shared" si="135"/>
        <v>42.166666666666671</v>
      </c>
      <c r="AL99" s="285">
        <f t="shared" si="135"/>
        <v>42.166666666666671</v>
      </c>
      <c r="AM99" s="285">
        <f t="shared" si="135"/>
        <v>54.500000000000007</v>
      </c>
      <c r="AN99" s="285">
        <f t="shared" si="135"/>
        <v>48.333333333333336</v>
      </c>
      <c r="AO99" s="285">
        <f t="shared" si="135"/>
        <v>48.949999999999996</v>
      </c>
      <c r="AP99" s="281">
        <f t="shared" si="135"/>
        <v>443.61666666666662</v>
      </c>
      <c r="AQ99" s="281">
        <f t="shared" si="135"/>
        <v>401.68333333333345</v>
      </c>
      <c r="AR99" s="281">
        <f t="shared" si="135"/>
        <v>439.2999999999999</v>
      </c>
      <c r="AS99" s="281">
        <f t="shared" si="135"/>
        <v>437.45000000000005</v>
      </c>
      <c r="AT99" s="281">
        <f t="shared" si="135"/>
        <v>410.93333333333345</v>
      </c>
      <c r="AU99" s="281">
        <f t="shared" si="135"/>
        <v>473.21666666666664</v>
      </c>
      <c r="AV99" s="281">
        <f t="shared" si="135"/>
        <v>573.11666666666667</v>
      </c>
      <c r="AW99" s="281">
        <f t="shared" si="135"/>
        <v>470.13333333333321</v>
      </c>
      <c r="AX99" s="281">
        <f t="shared" si="135"/>
        <v>531.79999999999995</v>
      </c>
      <c r="AY99" s="281">
        <f t="shared" si="135"/>
        <v>344.85996666666671</v>
      </c>
      <c r="AZ99" s="281">
        <f t="shared" si="135"/>
        <v>143.91666666666666</v>
      </c>
      <c r="BA99" s="281">
        <f t="shared" si="135"/>
        <v>153.78333568572998</v>
      </c>
      <c r="BB99" s="285">
        <f t="shared" si="135"/>
        <v>82.928334891796112</v>
      </c>
      <c r="BC99" s="285">
        <f t="shared" si="135"/>
        <v>19.781666512290638</v>
      </c>
      <c r="BD99" s="86">
        <f t="shared" si="135"/>
        <v>5.906666512290637</v>
      </c>
      <c r="BE99" s="86">
        <f t="shared" ref="BE99" si="136">IF(OR(BE32="NO",$AA32="NO"),"-",BE32/$AA32-1)</f>
        <v>4.417231597006321</v>
      </c>
      <c r="BF99" s="612"/>
    </row>
    <row r="100" spans="2:62" ht="17.100000000000001" customHeight="1" thickBot="1">
      <c r="X100" s="330"/>
      <c r="Y100" s="292" t="str">
        <f>'リンク切公表時非表示（グラフの添え物）'!$W$124</f>
        <v>液晶製造</v>
      </c>
      <c r="Z100" s="382"/>
      <c r="AA100" s="735"/>
      <c r="AB100" s="685">
        <f t="shared" ref="AB100:BD100" si="137">IF(OR(AB33="NO",$AA33="NO"),"-",AB33/$AA33-1)</f>
        <v>0</v>
      </c>
      <c r="AC100" s="685">
        <f t="shared" si="137"/>
        <v>0</v>
      </c>
      <c r="AD100" s="685">
        <f t="shared" si="137"/>
        <v>0.33333333333333326</v>
      </c>
      <c r="AE100" s="685">
        <f t="shared" si="137"/>
        <v>1.333333333333333</v>
      </c>
      <c r="AF100" s="685">
        <f t="shared" si="137"/>
        <v>5.166666666666667</v>
      </c>
      <c r="AG100" s="685">
        <f t="shared" si="137"/>
        <v>1.5306890799219754</v>
      </c>
      <c r="AH100" s="685">
        <f t="shared" si="137"/>
        <v>10.679356997448513</v>
      </c>
      <c r="AI100" s="685">
        <f t="shared" si="137"/>
        <v>12.838585536863389</v>
      </c>
      <c r="AJ100" s="685">
        <f t="shared" si="137"/>
        <v>19.572730959931828</v>
      </c>
      <c r="AK100" s="685">
        <f t="shared" si="137"/>
        <v>24.998032815638368</v>
      </c>
      <c r="AL100" s="685">
        <f t="shared" si="137"/>
        <v>21.585912418789782</v>
      </c>
      <c r="AM100" s="685">
        <f t="shared" si="137"/>
        <v>18.810550154265446</v>
      </c>
      <c r="AN100" s="685">
        <f t="shared" si="137"/>
        <v>57.521036674901957</v>
      </c>
      <c r="AO100" s="685">
        <f t="shared" si="137"/>
        <v>64.244207683983802</v>
      </c>
      <c r="AP100" s="685">
        <f t="shared" si="137"/>
        <v>26.882445744349905</v>
      </c>
      <c r="AQ100" s="685">
        <f t="shared" si="137"/>
        <v>32.570191372834614</v>
      </c>
      <c r="AR100" s="685">
        <f t="shared" si="137"/>
        <v>43.851570171408639</v>
      </c>
      <c r="AS100" s="685">
        <f t="shared" si="137"/>
        <v>11.176333500606649</v>
      </c>
      <c r="AT100" s="685">
        <f t="shared" si="137"/>
        <v>8.1094855309396685</v>
      </c>
      <c r="AU100" s="685">
        <f t="shared" si="137"/>
        <v>9.4148606608934511</v>
      </c>
      <c r="AV100" s="685">
        <f t="shared" si="137"/>
        <v>8.5729409395052318</v>
      </c>
      <c r="AW100" s="685">
        <f t="shared" si="137"/>
        <v>7.1918143188951138</v>
      </c>
      <c r="AX100" s="685">
        <f t="shared" si="137"/>
        <v>7.4449629342539207</v>
      </c>
      <c r="AY100" s="685">
        <f t="shared" si="137"/>
        <v>9.3438912063242725</v>
      </c>
      <c r="AZ100" s="685">
        <f t="shared" si="137"/>
        <v>7.7594905323908012</v>
      </c>
      <c r="BA100" s="685">
        <f t="shared" si="137"/>
        <v>6.7466884337699753</v>
      </c>
      <c r="BB100" s="685">
        <f t="shared" si="137"/>
        <v>7.6665257515916956</v>
      </c>
      <c r="BC100" s="685">
        <f t="shared" si="137"/>
        <v>7.3475247001694157</v>
      </c>
      <c r="BD100" s="472">
        <f t="shared" si="137"/>
        <v>6.379235868733887</v>
      </c>
      <c r="BE100" s="472">
        <f t="shared" ref="BE100" si="138">IF(OR(BE33="NO",$AA33="NO"),"-",BE33/$AA33-1)</f>
        <v>6.4991078700065197</v>
      </c>
      <c r="BF100" s="612"/>
    </row>
    <row r="101" spans="2:62" ht="17.100000000000001" customHeight="1" thickTop="1">
      <c r="B101" s="1" t="s">
        <v>17</v>
      </c>
      <c r="X101" s="181" t="s">
        <v>43</v>
      </c>
      <c r="Y101" s="383"/>
      <c r="Z101" s="116"/>
      <c r="AA101" s="139"/>
      <c r="AB101" s="686">
        <f t="shared" ref="AB101:BD101" si="139">AB34/$AA34-1</f>
        <v>0.10581172541317163</v>
      </c>
      <c r="AC101" s="686">
        <f t="shared" si="139"/>
        <v>0.16118731058708846</v>
      </c>
      <c r="AD101" s="686">
        <f t="shared" si="139"/>
        <v>0.26766142508313973</v>
      </c>
      <c r="AE101" s="686">
        <f t="shared" si="139"/>
        <v>0.40269119297107658</v>
      </c>
      <c r="AF101" s="686">
        <f t="shared" si="139"/>
        <v>0.68405124075001456</v>
      </c>
      <c r="AG101" s="686">
        <f t="shared" si="139"/>
        <v>0.70089724301688605</v>
      </c>
      <c r="AH101" s="686">
        <f t="shared" si="139"/>
        <v>0.67333140209123554</v>
      </c>
      <c r="AI101" s="686">
        <f t="shared" si="139"/>
        <v>0.5208873394731679</v>
      </c>
      <c r="AJ101" s="686">
        <f t="shared" si="139"/>
        <v>0.32955084362961884</v>
      </c>
      <c r="AK101" s="686">
        <f t="shared" si="139"/>
        <v>0.18961437338577647</v>
      </c>
      <c r="AL101" s="686">
        <f t="shared" si="139"/>
        <v>1.0202498638564483E-2</v>
      </c>
      <c r="AM101" s="686">
        <f t="shared" si="139"/>
        <v>-0.10747145111883127</v>
      </c>
      <c r="AN101" s="686">
        <f t="shared" si="139"/>
        <v>-0.1254723691665276</v>
      </c>
      <c r="AO101" s="686">
        <f t="shared" si="139"/>
        <v>-0.22508634164874997</v>
      </c>
      <c r="AP101" s="686">
        <f t="shared" si="139"/>
        <v>-0.21027524127533215</v>
      </c>
      <c r="AQ101" s="686">
        <f t="shared" si="139"/>
        <v>-0.14443425494822437</v>
      </c>
      <c r="AR101" s="686">
        <f t="shared" si="139"/>
        <v>-0.12482192872008802</v>
      </c>
      <c r="AS101" s="686">
        <f t="shared" si="139"/>
        <v>-0.13196616693226315</v>
      </c>
      <c r="AT101" s="686">
        <f t="shared" si="139"/>
        <v>-0.18612582202846806</v>
      </c>
      <c r="AU101" s="686">
        <f t="shared" si="139"/>
        <v>-0.10834527679311134</v>
      </c>
      <c r="AV101" s="686">
        <f t="shared" si="139"/>
        <v>-4.0950435312303468E-2</v>
      </c>
      <c r="AW101" s="686">
        <f t="shared" si="139"/>
        <v>3.3558046886645654E-2</v>
      </c>
      <c r="AX101" s="686">
        <f t="shared" si="139"/>
        <v>0.10593302851693731</v>
      </c>
      <c r="AY101" s="686">
        <f t="shared" si="139"/>
        <v>0.1971825031097596</v>
      </c>
      <c r="AZ101" s="686">
        <f t="shared" si="139"/>
        <v>0.27947119832774536</v>
      </c>
      <c r="BA101" s="686">
        <f t="shared" si="139"/>
        <v>0.38059616571007449</v>
      </c>
      <c r="BB101" s="686">
        <f t="shared" si="139"/>
        <v>0.44226741296941885</v>
      </c>
      <c r="BC101" s="686">
        <f t="shared" si="139"/>
        <v>0.49538588214464951</v>
      </c>
      <c r="BD101" s="811">
        <f t="shared" si="139"/>
        <v>0.56749919817739425</v>
      </c>
      <c r="BE101" s="811">
        <f t="shared" ref="BE101" si="140">BE34/$AA34-1</f>
        <v>0.63292508294520933</v>
      </c>
      <c r="BF101" s="612"/>
      <c r="BH101" s="50"/>
      <c r="BI101" s="50"/>
      <c r="BJ101" s="50"/>
    </row>
    <row r="102" spans="2:62" s="80" customFormat="1" ht="17.100000000000001" customHeight="1">
      <c r="X102" s="108"/>
      <c r="Y102" s="108"/>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c r="BD102" s="109"/>
      <c r="BE102" s="109"/>
      <c r="BF102" s="109"/>
      <c r="BH102" s="110"/>
      <c r="BI102" s="110"/>
      <c r="BJ102" s="110"/>
    </row>
    <row r="103" spans="2:62">
      <c r="X103" s="1" t="s">
        <v>113</v>
      </c>
    </row>
    <row r="104" spans="2:62">
      <c r="X104" s="369"/>
      <c r="Y104" s="370"/>
      <c r="Z104" s="91"/>
      <c r="AA104" s="63">
        <v>1990</v>
      </c>
      <c r="AB104" s="63">
        <f>AA104+1</f>
        <v>1991</v>
      </c>
      <c r="AC104" s="63">
        <f>AB104+1</f>
        <v>1992</v>
      </c>
      <c r="AD104" s="63">
        <f>AC104+1</f>
        <v>1993</v>
      </c>
      <c r="AE104" s="63">
        <f>AD104+1</f>
        <v>1994</v>
      </c>
      <c r="AF104" s="63">
        <v>1995</v>
      </c>
      <c r="AG104" s="63">
        <f t="shared" ref="AG104:BA104" si="141">AF104+1</f>
        <v>1996</v>
      </c>
      <c r="AH104" s="63">
        <f t="shared" si="141"/>
        <v>1997</v>
      </c>
      <c r="AI104" s="63">
        <f t="shared" si="141"/>
        <v>1998</v>
      </c>
      <c r="AJ104" s="63">
        <f t="shared" si="141"/>
        <v>1999</v>
      </c>
      <c r="AK104" s="63">
        <f t="shared" si="141"/>
        <v>2000</v>
      </c>
      <c r="AL104" s="63">
        <f t="shared" si="141"/>
        <v>2001</v>
      </c>
      <c r="AM104" s="63">
        <f t="shared" si="141"/>
        <v>2002</v>
      </c>
      <c r="AN104" s="63">
        <f t="shared" si="141"/>
        <v>2003</v>
      </c>
      <c r="AO104" s="63">
        <f t="shared" si="141"/>
        <v>2004</v>
      </c>
      <c r="AP104" s="63">
        <f t="shared" si="141"/>
        <v>2005</v>
      </c>
      <c r="AQ104" s="63">
        <f t="shared" si="141"/>
        <v>2006</v>
      </c>
      <c r="AR104" s="63">
        <f t="shared" si="141"/>
        <v>2007</v>
      </c>
      <c r="AS104" s="63">
        <f t="shared" si="141"/>
        <v>2008</v>
      </c>
      <c r="AT104" s="63">
        <f t="shared" si="141"/>
        <v>2009</v>
      </c>
      <c r="AU104" s="63">
        <f t="shared" si="141"/>
        <v>2010</v>
      </c>
      <c r="AV104" s="63">
        <f t="shared" si="141"/>
        <v>2011</v>
      </c>
      <c r="AW104" s="63">
        <f t="shared" si="141"/>
        <v>2012</v>
      </c>
      <c r="AX104" s="63">
        <f t="shared" si="141"/>
        <v>2013</v>
      </c>
      <c r="AY104" s="63">
        <f t="shared" si="141"/>
        <v>2014</v>
      </c>
      <c r="AZ104" s="63">
        <f t="shared" si="141"/>
        <v>2015</v>
      </c>
      <c r="BA104" s="63">
        <f t="shared" si="141"/>
        <v>2016</v>
      </c>
      <c r="BB104" s="63">
        <f t="shared" ref="BB104" si="142">BA104+1</f>
        <v>2017</v>
      </c>
      <c r="BC104" s="63">
        <f t="shared" ref="BC104:BE104" si="143">BB104+1</f>
        <v>2018</v>
      </c>
      <c r="BD104" s="63">
        <f t="shared" si="143"/>
        <v>2019</v>
      </c>
      <c r="BE104" s="63">
        <f t="shared" si="143"/>
        <v>2020</v>
      </c>
      <c r="BF104" s="614"/>
    </row>
    <row r="105" spans="2:62" ht="17.100000000000001" customHeight="1">
      <c r="X105" s="346" t="s">
        <v>15</v>
      </c>
      <c r="Y105" s="324"/>
      <c r="Z105" s="104"/>
      <c r="AA105" s="120"/>
      <c r="AB105" s="120"/>
      <c r="AC105" s="120"/>
      <c r="AD105" s="120"/>
      <c r="AE105" s="120"/>
      <c r="AF105" s="120"/>
      <c r="AG105" s="120"/>
      <c r="AH105" s="120"/>
      <c r="AI105" s="120"/>
      <c r="AJ105" s="120"/>
      <c r="AK105" s="120"/>
      <c r="AL105" s="120"/>
      <c r="AM105" s="120"/>
      <c r="AN105" s="120"/>
      <c r="AO105" s="120"/>
      <c r="AP105" s="120"/>
      <c r="AQ105" s="680">
        <f t="shared" ref="AQ105:BD105" si="144">AQ5/$AP5-1</f>
        <v>0.14453679092774685</v>
      </c>
      <c r="AR105" s="680">
        <f t="shared" si="144"/>
        <v>0.30758089193644289</v>
      </c>
      <c r="AS105" s="680">
        <f t="shared" si="144"/>
        <v>0.50969791613039361</v>
      </c>
      <c r="AT105" s="680">
        <f t="shared" si="144"/>
        <v>0.63824247943213996</v>
      </c>
      <c r="AU105" s="680">
        <f t="shared" si="144"/>
        <v>0.82471911410328369</v>
      </c>
      <c r="AV105" s="680">
        <f t="shared" si="144"/>
        <v>1.0431368446710634</v>
      </c>
      <c r="AW105" s="680">
        <f t="shared" si="144"/>
        <v>1.2979935405721834</v>
      </c>
      <c r="AX105" s="680">
        <f t="shared" si="144"/>
        <v>1.512647285272295</v>
      </c>
      <c r="AY105" s="680">
        <f t="shared" si="144"/>
        <v>1.8005492389546185</v>
      </c>
      <c r="AZ105" s="680">
        <f t="shared" si="144"/>
        <v>2.0727262673287652</v>
      </c>
      <c r="BA105" s="680">
        <f t="shared" si="144"/>
        <v>2.3356731882741859</v>
      </c>
      <c r="BB105" s="680">
        <f t="shared" si="144"/>
        <v>2.5165497240308623</v>
      </c>
      <c r="BC105" s="680">
        <f t="shared" si="144"/>
        <v>2.6799770152661648</v>
      </c>
      <c r="BD105" s="812">
        <f t="shared" si="144"/>
        <v>2.8903480335989888</v>
      </c>
      <c r="BE105" s="812">
        <f t="shared" ref="BE105" si="145">BE5/$AP5-1</f>
        <v>3.0629526839919974</v>
      </c>
      <c r="BF105" s="612"/>
      <c r="BJ105" s="50"/>
    </row>
    <row r="106" spans="2:62" ht="17.100000000000001" customHeight="1">
      <c r="X106" s="371"/>
      <c r="Y106" s="293" t="str">
        <f>'リンク切公表時非表示（グラフの添え物）'!$W$92</f>
        <v>冷蔵庫及び空調機器</v>
      </c>
      <c r="Z106" s="117"/>
      <c r="AA106" s="121"/>
      <c r="AB106" s="121"/>
      <c r="AC106" s="121"/>
      <c r="AD106" s="121"/>
      <c r="AE106" s="121"/>
      <c r="AF106" s="121"/>
      <c r="AG106" s="121"/>
      <c r="AH106" s="121"/>
      <c r="AI106" s="121"/>
      <c r="AJ106" s="121"/>
      <c r="AK106" s="121"/>
      <c r="AL106" s="121"/>
      <c r="AM106" s="121"/>
      <c r="AN106" s="121"/>
      <c r="AO106" s="121"/>
      <c r="AP106" s="121"/>
      <c r="AQ106" s="285">
        <f t="shared" ref="AQ106:BD106" si="146">IF(OR(AQ6="NO",$AP6="NO"),"-",AQ6/$AP6-1)</f>
        <v>0.22302161868274206</v>
      </c>
      <c r="AR106" s="285">
        <f t="shared" si="146"/>
        <v>0.5177461187027832</v>
      </c>
      <c r="AS106" s="285">
        <f t="shared" si="146"/>
        <v>0.76793856191722121</v>
      </c>
      <c r="AT106" s="285">
        <f t="shared" si="146"/>
        <v>1.0287916680589708</v>
      </c>
      <c r="AU106" s="285">
        <f t="shared" si="146"/>
        <v>1.3089984881194012</v>
      </c>
      <c r="AV106" s="285">
        <f t="shared" si="146"/>
        <v>1.6086173658620564</v>
      </c>
      <c r="AW106" s="285">
        <f t="shared" si="146"/>
        <v>1.9709722153414666</v>
      </c>
      <c r="AX106" s="285">
        <f t="shared" si="146"/>
        <v>2.2701758932911149</v>
      </c>
      <c r="AY106" s="285">
        <f t="shared" si="146"/>
        <v>2.6677210367676962</v>
      </c>
      <c r="AZ106" s="285">
        <f t="shared" si="146"/>
        <v>3.0440929580841507</v>
      </c>
      <c r="BA106" s="285">
        <f t="shared" si="146"/>
        <v>3.390983893310481</v>
      </c>
      <c r="BB106" s="285">
        <f t="shared" si="146"/>
        <v>3.6383105364463955</v>
      </c>
      <c r="BC106" s="285">
        <f t="shared" si="146"/>
        <v>3.8711277055130546</v>
      </c>
      <c r="BD106" s="86">
        <f t="shared" si="146"/>
        <v>4.1619451594148567</v>
      </c>
      <c r="BE106" s="86">
        <f t="shared" ref="BE106" si="147">IF(OR(BE6="NO",$AP6="NO"),"-",BE6/$AP6-1)</f>
        <v>4.3960055247772649</v>
      </c>
      <c r="BF106" s="612"/>
      <c r="BH106" s="50"/>
    </row>
    <row r="107" spans="2:62" ht="17.100000000000001" customHeight="1">
      <c r="X107" s="371"/>
      <c r="Y107" s="724" t="str">
        <f>'リンク切公表時非表示（グラフの添え物）'!$W$93</f>
        <v>発泡剤</v>
      </c>
      <c r="Z107" s="118"/>
      <c r="AA107" s="121"/>
      <c r="AB107" s="121"/>
      <c r="AC107" s="121"/>
      <c r="AD107" s="121"/>
      <c r="AE107" s="121"/>
      <c r="AF107" s="121"/>
      <c r="AG107" s="121"/>
      <c r="AH107" s="121"/>
      <c r="AI107" s="121"/>
      <c r="AJ107" s="121"/>
      <c r="AK107" s="121"/>
      <c r="AL107" s="121"/>
      <c r="AM107" s="121"/>
      <c r="AN107" s="121"/>
      <c r="AO107" s="121"/>
      <c r="AP107" s="121"/>
      <c r="AQ107" s="285">
        <f t="shared" ref="AQ107:BD107" si="148">IF(OR(AQ7="NO",$AP7="NO"),"-",AQ7/$AP7-1)</f>
        <v>0.27414569100647213</v>
      </c>
      <c r="AR107" s="285">
        <f t="shared" si="148"/>
        <v>0.5244379262093477</v>
      </c>
      <c r="AS107" s="285">
        <f t="shared" si="148"/>
        <v>0.61022610954408485</v>
      </c>
      <c r="AT107" s="285">
        <f t="shared" si="148"/>
        <v>0.71540758299812524</v>
      </c>
      <c r="AU107" s="285">
        <f t="shared" si="148"/>
        <v>0.86549629111998261</v>
      </c>
      <c r="AV107" s="285">
        <f t="shared" si="148"/>
        <v>1.0516743774426982</v>
      </c>
      <c r="AW107" s="285">
        <f t="shared" si="148"/>
        <v>1.2195912854792841</v>
      </c>
      <c r="AX107" s="285">
        <f t="shared" si="148"/>
        <v>1.377967714412256</v>
      </c>
      <c r="AY107" s="285">
        <f t="shared" si="148"/>
        <v>1.5311956463957648</v>
      </c>
      <c r="AZ107" s="285">
        <f t="shared" si="148"/>
        <v>1.649432235717665</v>
      </c>
      <c r="BA107" s="285">
        <f t="shared" si="148"/>
        <v>1.8277632704041902</v>
      </c>
      <c r="BB107" s="285">
        <f t="shared" si="148"/>
        <v>1.9881989466475853</v>
      </c>
      <c r="BC107" s="285">
        <f t="shared" si="148"/>
        <v>2.1168218861251491</v>
      </c>
      <c r="BD107" s="86">
        <f t="shared" si="148"/>
        <v>2.1773553046345175</v>
      </c>
      <c r="BE107" s="86">
        <f t="shared" ref="BE107" si="149">IF(OR(BE7="NO",$AP7="NO"),"-",BE7/$AP7-1)</f>
        <v>2.1200278951752254</v>
      </c>
      <c r="BF107" s="612"/>
      <c r="BH107" s="50"/>
    </row>
    <row r="108" spans="2:62" ht="17.100000000000001" customHeight="1">
      <c r="X108" s="371"/>
      <c r="Y108" s="291" t="str">
        <f>'リンク切公表時非表示（グラフの添え物）'!$W$94</f>
        <v>エアゾール・MDI（定量噴射剤）</v>
      </c>
      <c r="Z108" s="117"/>
      <c r="AA108" s="121"/>
      <c r="AB108" s="121"/>
      <c r="AC108" s="121"/>
      <c r="AD108" s="121"/>
      <c r="AE108" s="121"/>
      <c r="AF108" s="121"/>
      <c r="AG108" s="121"/>
      <c r="AH108" s="121"/>
      <c r="AI108" s="121"/>
      <c r="AJ108" s="121"/>
      <c r="AK108" s="121"/>
      <c r="AL108" s="121"/>
      <c r="AM108" s="121"/>
      <c r="AN108" s="121"/>
      <c r="AO108" s="121"/>
      <c r="AP108" s="121"/>
      <c r="AQ108" s="285">
        <f t="shared" ref="AQ108:BD108" si="150">IF(OR(AQ8="NO",$AP8="NO"),"-",AQ8/$AP8-1)</f>
        <v>-0.33729169989299934</v>
      </c>
      <c r="AR108" s="285">
        <f t="shared" si="150"/>
        <v>-0.47231207470706071</v>
      </c>
      <c r="AS108" s="285">
        <f t="shared" si="150"/>
        <v>-0.45090086954640174</v>
      </c>
      <c r="AT108" s="285">
        <f t="shared" si="150"/>
        <v>-0.50171622859338461</v>
      </c>
      <c r="AU108" s="285">
        <f t="shared" si="150"/>
        <v>-0.60682703122956361</v>
      </c>
      <c r="AV108" s="285">
        <f t="shared" si="150"/>
        <v>-0.62594369580709652</v>
      </c>
      <c r="AW108" s="285">
        <f t="shared" si="150"/>
        <v>-0.66908939945621837</v>
      </c>
      <c r="AX108" s="285">
        <f t="shared" si="150"/>
        <v>-0.71131839213632353</v>
      </c>
      <c r="AY108" s="285">
        <f t="shared" si="150"/>
        <v>-0.70302641504534336</v>
      </c>
      <c r="AZ108" s="285">
        <f t="shared" si="150"/>
        <v>-0.68141978234382339</v>
      </c>
      <c r="BA108" s="285">
        <f t="shared" si="150"/>
        <v>-0.65367917088169347</v>
      </c>
      <c r="BB108" s="285">
        <f t="shared" si="150"/>
        <v>-0.64591825567547889</v>
      </c>
      <c r="BC108" s="285">
        <f t="shared" si="150"/>
        <v>-0.67913207710264545</v>
      </c>
      <c r="BD108" s="86">
        <f t="shared" si="150"/>
        <v>-0.66248480147382882</v>
      </c>
      <c r="BE108" s="86">
        <f t="shared" ref="BE108" si="151">IF(OR(BE8="NO",$AP8="NO"),"-",BE8/$AP8-1)</f>
        <v>-0.61154088643967186</v>
      </c>
      <c r="BF108" s="612"/>
      <c r="BH108" s="50"/>
      <c r="BI108" s="50"/>
    </row>
    <row r="109" spans="2:62" ht="17.100000000000001" customHeight="1">
      <c r="X109" s="371"/>
      <c r="Y109" s="725" t="str">
        <f>'リンク切公表時非表示（グラフの添え物）'!$W$97</f>
        <v>洗浄剤・溶剤</v>
      </c>
      <c r="Z109" s="117"/>
      <c r="AA109" s="121"/>
      <c r="AB109" s="121"/>
      <c r="AC109" s="121"/>
      <c r="AD109" s="121"/>
      <c r="AE109" s="121"/>
      <c r="AF109" s="121"/>
      <c r="AG109" s="121"/>
      <c r="AH109" s="121"/>
      <c r="AI109" s="121"/>
      <c r="AJ109" s="121"/>
      <c r="AK109" s="121"/>
      <c r="AL109" s="121"/>
      <c r="AM109" s="121"/>
      <c r="AN109" s="121"/>
      <c r="AO109" s="121"/>
      <c r="AP109" s="121"/>
      <c r="AQ109" s="285">
        <f t="shared" ref="AQ109:BD109" si="152">IF(OR(AQ9="NO",$AP9="NO"),"-",AQ9/$AP9-1)</f>
        <v>0.37962962962962954</v>
      </c>
      <c r="AR109" s="285">
        <f t="shared" si="152"/>
        <v>1.7222222222222223</v>
      </c>
      <c r="AS109" s="285">
        <f t="shared" si="152"/>
        <v>2.9722222222222223</v>
      </c>
      <c r="AT109" s="285">
        <f t="shared" si="152"/>
        <v>5.7777777777777777</v>
      </c>
      <c r="AU109" s="285">
        <f t="shared" si="152"/>
        <v>9.4259259259259238</v>
      </c>
      <c r="AV109" s="285">
        <f t="shared" si="152"/>
        <v>13.907407407407408</v>
      </c>
      <c r="AW109" s="285">
        <f t="shared" si="152"/>
        <v>15.292813385462619</v>
      </c>
      <c r="AX109" s="285">
        <f t="shared" si="152"/>
        <v>17.82752499446125</v>
      </c>
      <c r="AY109" s="285">
        <f t="shared" si="152"/>
        <v>20.205570954696562</v>
      </c>
      <c r="AZ109" s="285">
        <f t="shared" si="152"/>
        <v>20.790811054575478</v>
      </c>
      <c r="BA109" s="285">
        <f t="shared" si="152"/>
        <v>21.476947512397349</v>
      </c>
      <c r="BB109" s="285">
        <f t="shared" si="152"/>
        <v>19.083514788065283</v>
      </c>
      <c r="BC109" s="285">
        <f t="shared" si="152"/>
        <v>19.332073139402723</v>
      </c>
      <c r="BD109" s="86">
        <f t="shared" si="152"/>
        <v>20.193742090705857</v>
      </c>
      <c r="BE109" s="86">
        <f t="shared" ref="BE109" si="153">IF(OR(BE9="NO",$AP9="NO"),"-",BE9/$AP9-1)</f>
        <v>20.939417144718185</v>
      </c>
      <c r="BF109" s="612"/>
      <c r="BH109" s="50"/>
    </row>
    <row r="110" spans="2:62" ht="17.100000000000001" customHeight="1">
      <c r="X110" s="371"/>
      <c r="Y110" s="291" t="str">
        <f>'リンク切公表時非表示（グラフの添え物）'!$W$98</f>
        <v>HFCsの製造時の漏出</v>
      </c>
      <c r="Z110" s="111"/>
      <c r="AA110" s="121"/>
      <c r="AB110" s="121"/>
      <c r="AC110" s="121"/>
      <c r="AD110" s="121"/>
      <c r="AE110" s="121"/>
      <c r="AF110" s="121"/>
      <c r="AG110" s="121"/>
      <c r="AH110" s="121"/>
      <c r="AI110" s="121"/>
      <c r="AJ110" s="121"/>
      <c r="AK110" s="121"/>
      <c r="AL110" s="121"/>
      <c r="AM110" s="121"/>
      <c r="AN110" s="121"/>
      <c r="AO110" s="121"/>
      <c r="AP110" s="121"/>
      <c r="AQ110" s="285">
        <f t="shared" ref="AQ110:BD110" si="154">IF(OR(AQ10="NO",$AP10="NO"),"-",AQ10/$AP10-1)</f>
        <v>-0.18428139465367932</v>
      </c>
      <c r="AR110" s="285">
        <f t="shared" si="154"/>
        <v>-0.20616286200958067</v>
      </c>
      <c r="AS110" s="285">
        <f t="shared" si="154"/>
        <v>-0.31798333750024821</v>
      </c>
      <c r="AT110" s="285">
        <f t="shared" si="154"/>
        <v>-0.479808331034278</v>
      </c>
      <c r="AU110" s="285">
        <f t="shared" si="154"/>
        <v>-0.71501973987518852</v>
      </c>
      <c r="AV110" s="285">
        <f t="shared" si="154"/>
        <v>-0.66319770652610954</v>
      </c>
      <c r="AW110" s="285">
        <f t="shared" si="154"/>
        <v>-0.73190016311595296</v>
      </c>
      <c r="AX110" s="285">
        <f t="shared" si="154"/>
        <v>-0.70812988156391654</v>
      </c>
      <c r="AY110" s="285">
        <f t="shared" si="154"/>
        <v>-0.77620130782307839</v>
      </c>
      <c r="AZ110" s="285">
        <f t="shared" si="154"/>
        <v>-0.81533693141577668</v>
      </c>
      <c r="BA110" s="285">
        <f t="shared" si="154"/>
        <v>-0.66918869657783531</v>
      </c>
      <c r="BB110" s="285">
        <f t="shared" si="154"/>
        <v>-0.78869567120748707</v>
      </c>
      <c r="BC110" s="285">
        <f t="shared" si="154"/>
        <v>-0.80314387832991985</v>
      </c>
      <c r="BD110" s="86">
        <f t="shared" si="154"/>
        <v>-0.73498143588751752</v>
      </c>
      <c r="BE110" s="86">
        <f t="shared" ref="BE110" si="155">IF(OR(BE10="NO",$AP10="NO"),"-",BE10/$AP10-1)</f>
        <v>-0.83123142797125815</v>
      </c>
      <c r="BF110" s="612"/>
      <c r="BJ110" s="50"/>
    </row>
    <row r="111" spans="2:62" ht="17.100000000000001" customHeight="1">
      <c r="X111" s="371"/>
      <c r="Y111" s="357" t="str">
        <f>'リンク切公表時非表示（グラフの添え物）'!$W$95</f>
        <v>半導体製造</v>
      </c>
      <c r="Z111" s="117"/>
      <c r="AA111" s="121"/>
      <c r="AB111" s="121"/>
      <c r="AC111" s="121"/>
      <c r="AD111" s="121"/>
      <c r="AE111" s="121"/>
      <c r="AF111" s="121"/>
      <c r="AG111" s="121"/>
      <c r="AH111" s="121"/>
      <c r="AI111" s="121"/>
      <c r="AJ111" s="121"/>
      <c r="AK111" s="121"/>
      <c r="AL111" s="121"/>
      <c r="AM111" s="121"/>
      <c r="AN111" s="121"/>
      <c r="AO111" s="121"/>
      <c r="AP111" s="121"/>
      <c r="AQ111" s="285">
        <f t="shared" ref="AQ111:BD111" si="156">IF(OR(AQ11="NO",$AP11="NO"),"-",AQ11/$AP11-1)</f>
        <v>8.3703571816745148E-2</v>
      </c>
      <c r="AR111" s="285">
        <f t="shared" si="156"/>
        <v>0.17324236469473742</v>
      </c>
      <c r="AS111" s="285">
        <f t="shared" si="156"/>
        <v>4.5679711161578096E-2</v>
      </c>
      <c r="AT111" s="285">
        <f t="shared" si="156"/>
        <v>-0.331132751132033</v>
      </c>
      <c r="AU111" s="285">
        <f t="shared" si="156"/>
        <v>-0.2636386299946164</v>
      </c>
      <c r="AV111" s="285">
        <f t="shared" si="156"/>
        <v>-0.36514740317159933</v>
      </c>
      <c r="AW111" s="285">
        <f t="shared" si="156"/>
        <v>-0.45696159345216736</v>
      </c>
      <c r="AX111" s="285">
        <f t="shared" si="156"/>
        <v>-0.51226530229140188</v>
      </c>
      <c r="AY111" s="285">
        <f t="shared" si="156"/>
        <v>-0.49595454275169826</v>
      </c>
      <c r="AZ111" s="285">
        <f t="shared" si="156"/>
        <v>-0.49511702595701756</v>
      </c>
      <c r="BA111" s="285">
        <f t="shared" si="156"/>
        <v>-0.47613429430866949</v>
      </c>
      <c r="BB111" s="285">
        <f t="shared" si="156"/>
        <v>-0.45026661609427221</v>
      </c>
      <c r="BC111" s="285">
        <f t="shared" si="156"/>
        <v>-0.49665375953562274</v>
      </c>
      <c r="BD111" s="86">
        <f t="shared" si="156"/>
        <v>-0.55615082998121879</v>
      </c>
      <c r="BE111" s="86">
        <f t="shared" ref="BE111" si="157">IF(OR(BE11="NO",$AP11="NO"),"-",BE11/$AP11-1)</f>
        <v>-0.51681123889668479</v>
      </c>
      <c r="BF111" s="612"/>
    </row>
    <row r="112" spans="2:62" ht="17.100000000000001" customHeight="1">
      <c r="X112" s="371"/>
      <c r="Y112" s="291" t="str">
        <f>'リンク切公表時非表示（グラフの添え物）'!$W$96</f>
        <v>液晶製造</v>
      </c>
      <c r="Z112" s="117"/>
      <c r="AA112" s="123"/>
      <c r="AB112" s="123"/>
      <c r="AC112" s="123"/>
      <c r="AD112" s="123"/>
      <c r="AE112" s="123"/>
      <c r="AF112" s="123"/>
      <c r="AG112" s="123"/>
      <c r="AH112" s="123"/>
      <c r="AI112" s="123"/>
      <c r="AJ112" s="123"/>
      <c r="AK112" s="123"/>
      <c r="AL112" s="123"/>
      <c r="AM112" s="123"/>
      <c r="AN112" s="123"/>
      <c r="AO112" s="123"/>
      <c r="AP112" s="123"/>
      <c r="AQ112" s="285">
        <f t="shared" ref="AQ112:BD112" si="158">IF(OR(AQ12="NO",$AP12="NO"),"-",AQ12/$AP12-1)</f>
        <v>-4.9975401404355968E-2</v>
      </c>
      <c r="AR112" s="285">
        <f t="shared" si="158"/>
        <v>2.8098752180329978E-2</v>
      </c>
      <c r="AS112" s="285">
        <f t="shared" si="158"/>
        <v>-4.8503763179989057E-2</v>
      </c>
      <c r="AT112" s="285">
        <f t="shared" si="158"/>
        <v>-0.22832229747741828</v>
      </c>
      <c r="AU112" s="285">
        <f t="shared" si="158"/>
        <v>1.4356634912115807E-2</v>
      </c>
      <c r="AV112" s="285">
        <f t="shared" si="158"/>
        <v>0.10021915112482671</v>
      </c>
      <c r="AW112" s="285">
        <f t="shared" si="158"/>
        <v>-0.1979694977414016</v>
      </c>
      <c r="AX112" s="285">
        <f t="shared" si="158"/>
        <v>-0.20495549890424425</v>
      </c>
      <c r="AY112" s="285">
        <f t="shared" si="158"/>
        <v>-0.24126302607451144</v>
      </c>
      <c r="AZ112" s="285">
        <f t="shared" si="158"/>
        <v>-0.35128050091685659</v>
      </c>
      <c r="BA112" s="285">
        <f t="shared" si="158"/>
        <v>-0.35051120354219778</v>
      </c>
      <c r="BB112" s="285">
        <f t="shared" si="158"/>
        <v>-0.35917903305156751</v>
      </c>
      <c r="BC112" s="285">
        <f t="shared" si="158"/>
        <v>-0.27774050717831766</v>
      </c>
      <c r="BD112" s="86">
        <f t="shared" si="158"/>
        <v>-0.40747797307571876</v>
      </c>
      <c r="BE112" s="86">
        <f t="shared" ref="BE112" si="159">IF(OR(BE12="NO",$AP12="NO"),"-",BE12/$AP12-1)</f>
        <v>-0.58948969095218962</v>
      </c>
      <c r="BF112" s="612"/>
      <c r="BH112" s="50"/>
      <c r="BI112" s="50"/>
    </row>
    <row r="113" spans="24:61" ht="17.100000000000001" customHeight="1">
      <c r="X113" s="371"/>
      <c r="Y113" s="291" t="str">
        <f>'リンク切公表時非表示（グラフの添え物）'!$W$99</f>
        <v>HCFC22製造時の副生HFC23</v>
      </c>
      <c r="Z113" s="117"/>
      <c r="AA113" s="121"/>
      <c r="AB113" s="121"/>
      <c r="AC113" s="121"/>
      <c r="AD113" s="121"/>
      <c r="AE113" s="121"/>
      <c r="AF113" s="121"/>
      <c r="AG113" s="121"/>
      <c r="AH113" s="121"/>
      <c r="AI113" s="121"/>
      <c r="AJ113" s="121"/>
      <c r="AK113" s="121"/>
      <c r="AL113" s="121"/>
      <c r="AM113" s="121"/>
      <c r="AN113" s="121"/>
      <c r="AO113" s="121"/>
      <c r="AP113" s="121"/>
      <c r="AQ113" s="285">
        <f t="shared" ref="AQ113:BD113" si="160">IF(OR(AQ13="NO",$AP13="NO"),"-",AQ13/$AP13-1)</f>
        <v>0.41792929292929282</v>
      </c>
      <c r="AR113" s="285">
        <f t="shared" si="160"/>
        <v>-0.53030303030303039</v>
      </c>
      <c r="AS113" s="285">
        <f t="shared" si="160"/>
        <v>1.2626262626262541E-2</v>
      </c>
      <c r="AT113" s="285">
        <f t="shared" si="160"/>
        <v>-0.91414141414141414</v>
      </c>
      <c r="AU113" s="285">
        <f t="shared" si="160"/>
        <v>-0.90909090909090906</v>
      </c>
      <c r="AV113" s="285">
        <f t="shared" si="160"/>
        <v>-0.97222222222222221</v>
      </c>
      <c r="AW113" s="285">
        <f t="shared" si="160"/>
        <v>-0.96969696969696972</v>
      </c>
      <c r="AX113" s="285">
        <f t="shared" si="160"/>
        <v>-0.97222222222222221</v>
      </c>
      <c r="AY113" s="285">
        <f t="shared" si="160"/>
        <v>-0.95959595959595956</v>
      </c>
      <c r="AZ113" s="285">
        <f t="shared" si="160"/>
        <v>-0.9494949494949495</v>
      </c>
      <c r="BA113" s="285">
        <f t="shared" si="160"/>
        <v>-0.95959595959595956</v>
      </c>
      <c r="BB113" s="285">
        <f t="shared" si="160"/>
        <v>-0.93434343434343436</v>
      </c>
      <c r="BC113" s="285">
        <f t="shared" si="160"/>
        <v>-0.97979797979797978</v>
      </c>
      <c r="BD113" s="86">
        <f t="shared" si="160"/>
        <v>-0.97727272727272729</v>
      </c>
      <c r="BE113" s="86">
        <f t="shared" ref="BE113" si="161">IF(OR(BE13="NO",$AP13="NO"),"-",BE13/$AP13-1)</f>
        <v>-0.76010101010101017</v>
      </c>
      <c r="BF113" s="612"/>
      <c r="BH113" s="50"/>
      <c r="BI113" s="50"/>
    </row>
    <row r="114" spans="24:61" ht="17.100000000000001" customHeight="1">
      <c r="X114" s="371"/>
      <c r="Y114" s="357" t="str">
        <f>'リンク切公表時非表示（グラフの添え物）'!$W$100</f>
        <v>消火剤</v>
      </c>
      <c r="Z114" s="117"/>
      <c r="AA114" s="121"/>
      <c r="AB114" s="121"/>
      <c r="AC114" s="121"/>
      <c r="AD114" s="121"/>
      <c r="AE114" s="121"/>
      <c r="AF114" s="121"/>
      <c r="AG114" s="121"/>
      <c r="AH114" s="121"/>
      <c r="AI114" s="121"/>
      <c r="AJ114" s="121"/>
      <c r="AK114" s="121"/>
      <c r="AL114" s="121"/>
      <c r="AM114" s="121"/>
      <c r="AN114" s="121"/>
      <c r="AO114" s="121"/>
      <c r="AP114" s="121"/>
      <c r="AQ114" s="285">
        <f t="shared" ref="AQ114:BD114" si="162">IF(OR(AQ14="NO",$AP14="NO"),"-",AQ14/$AP14-1)</f>
        <v>1.6604056018197921E-2</v>
      </c>
      <c r="AR114" s="285">
        <f t="shared" si="162"/>
        <v>5.1428151000491695E-2</v>
      </c>
      <c r="AS114" s="285">
        <f t="shared" si="162"/>
        <v>6.9239776008125586E-2</v>
      </c>
      <c r="AT114" s="285">
        <f t="shared" si="162"/>
        <v>0.10146764114986406</v>
      </c>
      <c r="AU114" s="285">
        <f t="shared" si="162"/>
        <v>0.13006780154667785</v>
      </c>
      <c r="AV114" s="285">
        <f t="shared" si="162"/>
        <v>0.14671291575467094</v>
      </c>
      <c r="AW114" s="285">
        <f t="shared" si="162"/>
        <v>0.17553413903466497</v>
      </c>
      <c r="AX114" s="285">
        <f t="shared" si="162"/>
        <v>0.199493082040755</v>
      </c>
      <c r="AY114" s="285">
        <f t="shared" si="162"/>
        <v>0.23417002559636235</v>
      </c>
      <c r="AZ114" s="285">
        <f t="shared" si="162"/>
        <v>0.27785733207296093</v>
      </c>
      <c r="BA114" s="285">
        <f t="shared" si="162"/>
        <v>0.29639788423907243</v>
      </c>
      <c r="BB114" s="285">
        <f t="shared" si="162"/>
        <v>0.32510764079298493</v>
      </c>
      <c r="BC114" s="285">
        <f t="shared" si="162"/>
        <v>0.34049287882741663</v>
      </c>
      <c r="BD114" s="86">
        <f t="shared" si="162"/>
        <v>0.35582245544376812</v>
      </c>
      <c r="BE114" s="86">
        <f t="shared" ref="BE114" si="163">IF(OR(BE14="NO",$AP14="NO"),"-",BE14/$AP14-1)</f>
        <v>0.36238683358420909</v>
      </c>
      <c r="BF114" s="612"/>
      <c r="BH114" s="50"/>
    </row>
    <row r="115" spans="24:61" ht="17.100000000000001" customHeight="1">
      <c r="X115" s="371"/>
      <c r="Y115" s="291" t="str">
        <f>'リンク切公表時非表示（グラフの添え物）'!$W$101</f>
        <v>マグネシウム鋳造</v>
      </c>
      <c r="Z115" s="117"/>
      <c r="AA115" s="121"/>
      <c r="AB115" s="121"/>
      <c r="AC115" s="121"/>
      <c r="AD115" s="121"/>
      <c r="AE115" s="121"/>
      <c r="AF115" s="121"/>
      <c r="AG115" s="121"/>
      <c r="AH115" s="121"/>
      <c r="AI115" s="121"/>
      <c r="AJ115" s="121"/>
      <c r="AK115" s="121"/>
      <c r="AL115" s="121"/>
      <c r="AM115" s="121"/>
      <c r="AN115" s="121"/>
      <c r="AO115" s="121"/>
      <c r="AP115" s="121"/>
      <c r="AQ115" s="86" t="str">
        <f t="shared" ref="AQ115:BD115" si="164">IF(OR(AQ15="NO",$AP15="NO"),"-",AQ15/$AP15-1)</f>
        <v>-</v>
      </c>
      <c r="AR115" s="86" t="str">
        <f t="shared" si="164"/>
        <v>-</v>
      </c>
      <c r="AS115" s="86" t="str">
        <f t="shared" si="164"/>
        <v>-</v>
      </c>
      <c r="AT115" s="86" t="str">
        <f t="shared" si="164"/>
        <v>-</v>
      </c>
      <c r="AU115" s="86" t="str">
        <f t="shared" si="164"/>
        <v>-</v>
      </c>
      <c r="AV115" s="86" t="str">
        <f t="shared" si="164"/>
        <v>-</v>
      </c>
      <c r="AW115" s="86" t="str">
        <f t="shared" si="164"/>
        <v>-</v>
      </c>
      <c r="AX115" s="86" t="str">
        <f t="shared" si="164"/>
        <v>-</v>
      </c>
      <c r="AY115" s="86" t="str">
        <f t="shared" si="164"/>
        <v>-</v>
      </c>
      <c r="AZ115" s="86" t="str">
        <f t="shared" si="164"/>
        <v>-</v>
      </c>
      <c r="BA115" s="86" t="str">
        <f t="shared" si="164"/>
        <v>-</v>
      </c>
      <c r="BB115" s="86" t="str">
        <f t="shared" si="164"/>
        <v>-</v>
      </c>
      <c r="BC115" s="86" t="str">
        <f t="shared" si="164"/>
        <v>-</v>
      </c>
      <c r="BD115" s="86" t="str">
        <f t="shared" si="164"/>
        <v>-</v>
      </c>
      <c r="BE115" s="86" t="str">
        <f t="shared" ref="BE115" si="165">IF(OR(BE15="NO",$AP15="NO"),"-",BE15/$AP15-1)</f>
        <v>-</v>
      </c>
      <c r="BF115" s="617"/>
      <c r="BH115" s="50"/>
    </row>
    <row r="116" spans="24:61" ht="17.100000000000001" customHeight="1">
      <c r="X116" s="372" t="s">
        <v>16</v>
      </c>
      <c r="Y116" s="373"/>
      <c r="Z116" s="113"/>
      <c r="AA116" s="106"/>
      <c r="AB116" s="106"/>
      <c r="AC116" s="106"/>
      <c r="AD116" s="106"/>
      <c r="AE116" s="106"/>
      <c r="AF116" s="106"/>
      <c r="AG116" s="106"/>
      <c r="AH116" s="106"/>
      <c r="AI116" s="106"/>
      <c r="AJ116" s="106"/>
      <c r="AK116" s="106"/>
      <c r="AL116" s="106"/>
      <c r="AM116" s="106"/>
      <c r="AN116" s="106"/>
      <c r="AO116" s="106"/>
      <c r="AP116" s="106"/>
      <c r="AQ116" s="683">
        <f t="shared" ref="AQ116:BD116" si="166">AQ16/$AP16-1</f>
        <v>4.3468996138076976E-2</v>
      </c>
      <c r="AR116" s="683">
        <f t="shared" si="166"/>
        <v>-8.1805566088031578E-2</v>
      </c>
      <c r="AS116" s="683">
        <f t="shared" si="166"/>
        <v>-0.33343877630795493</v>
      </c>
      <c r="AT116" s="683">
        <f t="shared" si="166"/>
        <v>-0.5302572496694038</v>
      </c>
      <c r="AU116" s="683">
        <f t="shared" si="166"/>
        <v>-0.50686382537921104</v>
      </c>
      <c r="AV116" s="683">
        <f t="shared" si="166"/>
        <v>-0.56407031303018962</v>
      </c>
      <c r="AW116" s="683">
        <f t="shared" si="166"/>
        <v>-0.60116439619564055</v>
      </c>
      <c r="AX116" s="683">
        <f t="shared" si="166"/>
        <v>-0.61953191574906596</v>
      </c>
      <c r="AY116" s="683">
        <f t="shared" si="166"/>
        <v>-0.61068739718477727</v>
      </c>
      <c r="AZ116" s="683">
        <f t="shared" si="166"/>
        <v>-0.61700389772807851</v>
      </c>
      <c r="BA116" s="683">
        <f t="shared" si="166"/>
        <v>-0.6092209557169157</v>
      </c>
      <c r="BB116" s="683">
        <f t="shared" si="166"/>
        <v>-0.59298254655474925</v>
      </c>
      <c r="BC116" s="683">
        <f t="shared" si="166"/>
        <v>-0.59624030258911109</v>
      </c>
      <c r="BD116" s="813">
        <f t="shared" si="166"/>
        <v>-0.60374797662156943</v>
      </c>
      <c r="BE116" s="813">
        <f t="shared" ref="BE116" si="167">BE16/$AP16-1</f>
        <v>-0.59773516553617245</v>
      </c>
      <c r="BF116" s="612"/>
      <c r="BH116" s="50"/>
      <c r="BI116" s="50"/>
    </row>
    <row r="117" spans="24:61" ht="17.100000000000001" customHeight="1">
      <c r="X117" s="374"/>
      <c r="Y117" s="291" t="str">
        <f>'リンク切公表時非表示（グラフの添え物）'!$W$104</f>
        <v>半導体製造</v>
      </c>
      <c r="Z117" s="112"/>
      <c r="AA117" s="122"/>
      <c r="AB117" s="122"/>
      <c r="AC117" s="122"/>
      <c r="AD117" s="122"/>
      <c r="AE117" s="122"/>
      <c r="AF117" s="122"/>
      <c r="AG117" s="122"/>
      <c r="AH117" s="122"/>
      <c r="AI117" s="122"/>
      <c r="AJ117" s="122"/>
      <c r="AK117" s="122"/>
      <c r="AL117" s="122"/>
      <c r="AM117" s="122"/>
      <c r="AN117" s="122"/>
      <c r="AO117" s="122"/>
      <c r="AP117" s="122"/>
      <c r="AQ117" s="285">
        <f t="shared" ref="AQ117:BD117" si="168">IF(OR(AQ17="NO",$AP17="NO"),"-",AQ17/$AP17-1)</f>
        <v>7.4153995101153614E-2</v>
      </c>
      <c r="AR117" s="285">
        <f t="shared" si="168"/>
        <v>-3.5094930925998691E-2</v>
      </c>
      <c r="AS117" s="285">
        <f t="shared" si="168"/>
        <v>-0.27322325256598334</v>
      </c>
      <c r="AT117" s="285">
        <f t="shared" si="168"/>
        <v>-0.54091713651237416</v>
      </c>
      <c r="AU117" s="285">
        <f t="shared" si="168"/>
        <v>-0.51800644647093808</v>
      </c>
      <c r="AV117" s="285">
        <f t="shared" si="168"/>
        <v>-0.59440986626747228</v>
      </c>
      <c r="AW117" s="285">
        <f t="shared" si="168"/>
        <v>-0.64646670481337254</v>
      </c>
      <c r="AX117" s="285">
        <f t="shared" si="168"/>
        <v>-0.66136398594967194</v>
      </c>
      <c r="AY117" s="285">
        <f t="shared" si="168"/>
        <v>-0.64805881024811862</v>
      </c>
      <c r="AZ117" s="285">
        <f t="shared" si="168"/>
        <v>-0.65559791402005008</v>
      </c>
      <c r="BA117" s="285">
        <f t="shared" si="168"/>
        <v>-0.62533130993694996</v>
      </c>
      <c r="BB117" s="285">
        <f t="shared" si="168"/>
        <v>-0.59797458660677139</v>
      </c>
      <c r="BC117" s="285">
        <f t="shared" si="168"/>
        <v>-0.61334787559866921</v>
      </c>
      <c r="BD117" s="86">
        <f t="shared" si="168"/>
        <v>-0.63508573348555908</v>
      </c>
      <c r="BE117" s="86">
        <f t="shared" ref="BE117" si="169">IF(OR(BE17="NO",$AP17="NO"),"-",BE17/$AP17-1)</f>
        <v>-0.60590799774163928</v>
      </c>
      <c r="BF117" s="612"/>
    </row>
    <row r="118" spans="24:61" ht="17.100000000000001" customHeight="1">
      <c r="X118" s="375"/>
      <c r="Y118" s="291" t="str">
        <f>'リンク切公表時非表示（グラフの添え物）'!$W$105</f>
        <v>液晶製造</v>
      </c>
      <c r="Z118" s="112"/>
      <c r="AA118" s="122"/>
      <c r="AB118" s="122"/>
      <c r="AC118" s="122"/>
      <c r="AD118" s="122"/>
      <c r="AE118" s="122"/>
      <c r="AF118" s="122"/>
      <c r="AG118" s="122"/>
      <c r="AH118" s="122"/>
      <c r="AI118" s="122"/>
      <c r="AJ118" s="122"/>
      <c r="AK118" s="122"/>
      <c r="AL118" s="122"/>
      <c r="AM118" s="122"/>
      <c r="AN118" s="122"/>
      <c r="AO118" s="122"/>
      <c r="AP118" s="122"/>
      <c r="AQ118" s="285">
        <f t="shared" ref="AQ118:BD118" si="170">IF(OR(AQ18="NO",$AP18="NO"),"-",AQ18/$AP18-1)</f>
        <v>3.6661783535852921E-2</v>
      </c>
      <c r="AR118" s="285">
        <f t="shared" si="170"/>
        <v>-0.29653274903300264</v>
      </c>
      <c r="AS118" s="285">
        <f t="shared" si="170"/>
        <v>-0.45076091158542697</v>
      </c>
      <c r="AT118" s="285">
        <f t="shared" si="170"/>
        <v>-0.74134849562296257</v>
      </c>
      <c r="AU118" s="285">
        <f t="shared" si="170"/>
        <v>-0.69413031834139938</v>
      </c>
      <c r="AV118" s="285">
        <f t="shared" si="170"/>
        <v>-0.61108696000905338</v>
      </c>
      <c r="AW118" s="285">
        <f t="shared" si="170"/>
        <v>-0.55129009055066391</v>
      </c>
      <c r="AX118" s="285">
        <f t="shared" si="170"/>
        <v>-0.5025209777346088</v>
      </c>
      <c r="AY118" s="285">
        <f t="shared" si="170"/>
        <v>-0.4097292010059369</v>
      </c>
      <c r="AZ118" s="285">
        <f t="shared" si="170"/>
        <v>-0.43129425665746413</v>
      </c>
      <c r="BA118" s="285">
        <f t="shared" si="170"/>
        <v>-0.53158202367384833</v>
      </c>
      <c r="BB118" s="285">
        <f t="shared" si="170"/>
        <v>-0.44643072047373011</v>
      </c>
      <c r="BC118" s="285">
        <f t="shared" si="170"/>
        <v>-0.47795827523040513</v>
      </c>
      <c r="BD118" s="86">
        <f t="shared" si="170"/>
        <v>-0.50542128412555987</v>
      </c>
      <c r="BE118" s="86">
        <f t="shared" ref="BE118" si="171">IF(OR(BE18="NO",$AP18="NO"),"-",BE18/$AP18-1)</f>
        <v>-0.4918771539200143</v>
      </c>
      <c r="BF118" s="612"/>
    </row>
    <row r="119" spans="24:61" ht="17.100000000000001" customHeight="1">
      <c r="X119" s="375"/>
      <c r="Y119" s="291" t="str">
        <f>'リンク切公表時非表示（グラフの添え物）'!$W$106</f>
        <v>洗浄剤・溶剤</v>
      </c>
      <c r="Z119" s="118"/>
      <c r="AA119" s="122"/>
      <c r="AB119" s="122"/>
      <c r="AC119" s="122"/>
      <c r="AD119" s="122"/>
      <c r="AE119" s="122"/>
      <c r="AF119" s="122"/>
      <c r="AG119" s="122"/>
      <c r="AH119" s="122"/>
      <c r="AI119" s="122"/>
      <c r="AJ119" s="122"/>
      <c r="AK119" s="122"/>
      <c r="AL119" s="122"/>
      <c r="AM119" s="122"/>
      <c r="AN119" s="122"/>
      <c r="AO119" s="122"/>
      <c r="AP119" s="122"/>
      <c r="AQ119" s="285">
        <f t="shared" ref="AQ119:BD119" si="172">IF(OR(AQ19="NO",$AP19="NO"),"-",AQ19/$AP19-1)</f>
        <v>-7.7852861943586982E-3</v>
      </c>
      <c r="AR119" s="285">
        <f t="shared" si="172"/>
        <v>-0.15540609586926202</v>
      </c>
      <c r="AS119" s="285">
        <f t="shared" si="172"/>
        <v>-0.41442360205604234</v>
      </c>
      <c r="AT119" s="285">
        <f t="shared" si="172"/>
        <v>-0.49533132839038785</v>
      </c>
      <c r="AU119" s="285">
        <f t="shared" si="172"/>
        <v>-0.38865056181259483</v>
      </c>
      <c r="AV119" s="285">
        <f t="shared" si="172"/>
        <v>-0.42962308732781895</v>
      </c>
      <c r="AW119" s="285">
        <f t="shared" si="172"/>
        <v>-0.43755325355657182</v>
      </c>
      <c r="AX119" s="285">
        <f t="shared" si="172"/>
        <v>-0.46068290505710152</v>
      </c>
      <c r="AY119" s="285">
        <f t="shared" si="172"/>
        <v>-0.45407443319980734</v>
      </c>
      <c r="AZ119" s="285">
        <f t="shared" si="172"/>
        <v>-0.46101332864996625</v>
      </c>
      <c r="BA119" s="285">
        <f t="shared" si="172"/>
        <v>-0.47951704606899193</v>
      </c>
      <c r="BB119" s="285">
        <f t="shared" si="172"/>
        <v>-0.47279622887923922</v>
      </c>
      <c r="BC119" s="285">
        <f t="shared" si="172"/>
        <v>-0.46524274786560937</v>
      </c>
      <c r="BD119" s="86">
        <f t="shared" si="172"/>
        <v>-0.44634252062258672</v>
      </c>
      <c r="BE119" s="86">
        <f t="shared" ref="BE119" si="173">IF(OR(BE19="NO",$AP19="NO"),"-",BE19/$AP19-1)</f>
        <v>-0.48249086344663827</v>
      </c>
      <c r="BF119" s="612"/>
    </row>
    <row r="120" spans="24:61" ht="17.100000000000001" customHeight="1">
      <c r="X120" s="375"/>
      <c r="Y120" s="291" t="str">
        <f>'リンク切公表時非表示（グラフの添え物）'!$W$107</f>
        <v>PFCsの製造時の漏出</v>
      </c>
      <c r="Z120" s="112"/>
      <c r="AA120" s="122"/>
      <c r="AB120" s="122"/>
      <c r="AC120" s="122"/>
      <c r="AD120" s="122"/>
      <c r="AE120" s="122"/>
      <c r="AF120" s="122"/>
      <c r="AG120" s="122"/>
      <c r="AH120" s="122"/>
      <c r="AI120" s="122"/>
      <c r="AJ120" s="122"/>
      <c r="AK120" s="122"/>
      <c r="AL120" s="122"/>
      <c r="AM120" s="122"/>
      <c r="AN120" s="122"/>
      <c r="AO120" s="122"/>
      <c r="AP120" s="122"/>
      <c r="AQ120" s="285">
        <f t="shared" ref="AQ120:BD120" si="174">IF(OR(AQ20="NO",$AP20="NO"),"-",AQ20/$AP20-1)</f>
        <v>4.8711922098564564E-2</v>
      </c>
      <c r="AR120" s="285">
        <f t="shared" si="174"/>
        <v>-6.1265206415163642E-2</v>
      </c>
      <c r="AS120" s="285">
        <f t="shared" si="174"/>
        <v>-0.37635607252375314</v>
      </c>
      <c r="AT120" s="285">
        <f t="shared" si="174"/>
        <v>-0.55920111243834081</v>
      </c>
      <c r="AU120" s="285">
        <f t="shared" si="174"/>
        <v>-0.76127934253125851</v>
      </c>
      <c r="AV120" s="285">
        <f t="shared" si="174"/>
        <v>-0.80160427139420931</v>
      </c>
      <c r="AW120" s="285">
        <f t="shared" si="174"/>
        <v>-0.85813143801106473</v>
      </c>
      <c r="AX120" s="285">
        <f t="shared" si="174"/>
        <v>-0.89352362153648335</v>
      </c>
      <c r="AY120" s="285">
        <f t="shared" si="174"/>
        <v>-0.89681596237544403</v>
      </c>
      <c r="AZ120" s="285">
        <f t="shared" si="174"/>
        <v>-0.88988532544299093</v>
      </c>
      <c r="BA120" s="285">
        <f t="shared" si="174"/>
        <v>-0.90668337376020591</v>
      </c>
      <c r="BB120" s="285">
        <f t="shared" si="174"/>
        <v>-0.92206252688077184</v>
      </c>
      <c r="BC120" s="285">
        <f t="shared" si="174"/>
        <v>-0.91602897270703798</v>
      </c>
      <c r="BD120" s="86">
        <f t="shared" si="174"/>
        <v>-0.93836941686334108</v>
      </c>
      <c r="BE120" s="86">
        <f t="shared" ref="BE120" si="175">IF(OR(BE20="NO",$AP20="NO"),"-",BE20/$AP20-1)</f>
        <v>-0.9291250121106206</v>
      </c>
      <c r="BF120" s="612"/>
    </row>
    <row r="121" spans="24:61" ht="17.100000000000001" customHeight="1">
      <c r="X121" s="374"/>
      <c r="Y121" s="291" t="str">
        <f>'リンク切公表時非表示（グラフの添え物）'!$W$108</f>
        <v>その他</v>
      </c>
      <c r="Z121" s="117"/>
      <c r="AA121" s="142"/>
      <c r="AB121" s="142"/>
      <c r="AC121" s="142"/>
      <c r="AD121" s="142"/>
      <c r="AE121" s="142"/>
      <c r="AF121" s="142"/>
      <c r="AG121" s="142"/>
      <c r="AH121" s="142"/>
      <c r="AI121" s="142"/>
      <c r="AJ121" s="142"/>
      <c r="AK121" s="142"/>
      <c r="AL121" s="142"/>
      <c r="AM121" s="142"/>
      <c r="AN121" s="142"/>
      <c r="AO121" s="142"/>
      <c r="AP121" s="142"/>
      <c r="AQ121" s="86">
        <f t="shared" ref="AQ121:BD121" si="176">IF(OR(AQ21="NO",$AP21="NO"),"-",AQ21/$AP21-1)</f>
        <v>1.1938409771783638</v>
      </c>
      <c r="AR121" s="86">
        <f t="shared" si="176"/>
        <v>3.8029143363178246</v>
      </c>
      <c r="AS121" s="86">
        <f t="shared" si="176"/>
        <v>7.0165804814694877</v>
      </c>
      <c r="AT121" s="86">
        <f t="shared" si="176"/>
        <v>9.8404131928914236</v>
      </c>
      <c r="AU121" s="86">
        <f t="shared" si="176"/>
        <v>14.016783913842271</v>
      </c>
      <c r="AV121" s="86">
        <f t="shared" si="176"/>
        <v>19.546514387850952</v>
      </c>
      <c r="AW121" s="86" t="str">
        <f t="shared" si="176"/>
        <v>-</v>
      </c>
      <c r="AX121" s="86">
        <f t="shared" si="176"/>
        <v>34.868340482718402</v>
      </c>
      <c r="AY121" s="86">
        <f t="shared" si="176"/>
        <v>30.161078747728258</v>
      </c>
      <c r="AZ121" s="86">
        <f t="shared" si="176"/>
        <v>26.087445114724982</v>
      </c>
      <c r="BA121" s="86">
        <f t="shared" si="176"/>
        <v>71.031659479900796</v>
      </c>
      <c r="BB121" s="86">
        <f t="shared" si="176"/>
        <v>66.602184219399646</v>
      </c>
      <c r="BC121" s="688">
        <f t="shared" si="176"/>
        <v>134.94837907710314</v>
      </c>
      <c r="BD121" s="688">
        <f t="shared" si="176"/>
        <v>166.95529755921368</v>
      </c>
      <c r="BE121" s="688">
        <f t="shared" ref="BE121" si="177">IF(OR(BE21="NO",$AP21="NO"),"-",BE21/$AP21-1)</f>
        <v>194.48635961808418</v>
      </c>
      <c r="BF121" s="612"/>
    </row>
    <row r="122" spans="24:61" ht="17.100000000000001" customHeight="1">
      <c r="X122" s="376"/>
      <c r="Y122" s="291" t="str">
        <f>'リンク切公表時非表示（グラフの添え物）'!$W$109</f>
        <v>アルミニウム精錬</v>
      </c>
      <c r="Z122" s="112"/>
      <c r="AA122" s="122"/>
      <c r="AB122" s="122"/>
      <c r="AC122" s="122"/>
      <c r="AD122" s="122"/>
      <c r="AE122" s="122"/>
      <c r="AF122" s="122"/>
      <c r="AG122" s="122"/>
      <c r="AH122" s="122"/>
      <c r="AI122" s="122"/>
      <c r="AJ122" s="122"/>
      <c r="AK122" s="122"/>
      <c r="AL122" s="122"/>
      <c r="AM122" s="122"/>
      <c r="AN122" s="122"/>
      <c r="AO122" s="122"/>
      <c r="AP122" s="122"/>
      <c r="AQ122" s="285">
        <f t="shared" ref="AQ122:BD122" si="178">IF(OR(AQ22="NO",$AP22="NO"),"-",AQ22/$AP22-1)</f>
        <v>2.6002619241940472E-3</v>
      </c>
      <c r="AR122" s="285">
        <f t="shared" si="178"/>
        <v>-6.2721086009563942E-3</v>
      </c>
      <c r="AS122" s="285">
        <f t="shared" si="178"/>
        <v>-7.7754790871876756E-3</v>
      </c>
      <c r="AT122" s="285">
        <f t="shared" si="178"/>
        <v>-0.25445277839606606</v>
      </c>
      <c r="AU122" s="285">
        <f t="shared" si="178"/>
        <v>-0.29792598292987382</v>
      </c>
      <c r="AV122" s="285">
        <f t="shared" si="178"/>
        <v>-0.29936135972053735</v>
      </c>
      <c r="AW122" s="285">
        <f t="shared" si="178"/>
        <v>-0.39020933230036048</v>
      </c>
      <c r="AX122" s="285">
        <f t="shared" si="178"/>
        <v>-0.55912993315008985</v>
      </c>
      <c r="AY122" s="285">
        <f t="shared" si="178"/>
        <v>-0.91212488159059424</v>
      </c>
      <c r="AZ122" s="86" t="str">
        <f t="shared" si="178"/>
        <v>-</v>
      </c>
      <c r="BA122" s="86" t="str">
        <f t="shared" si="178"/>
        <v>-</v>
      </c>
      <c r="BB122" s="86" t="str">
        <f t="shared" si="178"/>
        <v>-</v>
      </c>
      <c r="BC122" s="86" t="str">
        <f t="shared" si="178"/>
        <v>-</v>
      </c>
      <c r="BD122" s="86" t="str">
        <f t="shared" si="178"/>
        <v>-</v>
      </c>
      <c r="BE122" s="86" t="str">
        <f t="shared" ref="BE122" si="179">IF(OR(BE22="NO",$AP22="NO"),"-",BE22/$AP22-1)</f>
        <v>-</v>
      </c>
      <c r="BF122" s="612"/>
    </row>
    <row r="123" spans="24:61" ht="17.100000000000001" customHeight="1">
      <c r="X123" s="377" t="s">
        <v>197</v>
      </c>
      <c r="Y123" s="378"/>
      <c r="Z123" s="276"/>
      <c r="AA123" s="277"/>
      <c r="AB123" s="277"/>
      <c r="AC123" s="277"/>
      <c r="AD123" s="277"/>
      <c r="AE123" s="277"/>
      <c r="AF123" s="277"/>
      <c r="AG123" s="277"/>
      <c r="AH123" s="277"/>
      <c r="AI123" s="277"/>
      <c r="AJ123" s="277"/>
      <c r="AK123" s="277"/>
      <c r="AL123" s="277"/>
      <c r="AM123" s="277"/>
      <c r="AN123" s="277"/>
      <c r="AO123" s="277"/>
      <c r="AP123" s="277"/>
      <c r="AQ123" s="687">
        <f t="shared" ref="AQ123:BD123" si="180">AQ23/$AP23-1</f>
        <v>3.4816870635630215E-2</v>
      </c>
      <c r="AR123" s="687">
        <f t="shared" si="180"/>
        <v>-6.3514418573697551E-2</v>
      </c>
      <c r="AS123" s="687">
        <f t="shared" si="180"/>
        <v>-0.17433661834174519</v>
      </c>
      <c r="AT123" s="687">
        <f t="shared" si="180"/>
        <v>-0.51868275648338324</v>
      </c>
      <c r="AU123" s="687">
        <f t="shared" si="180"/>
        <v>-0.5229822694585724</v>
      </c>
      <c r="AV123" s="687">
        <f t="shared" si="180"/>
        <v>-0.5579893333513064</v>
      </c>
      <c r="AW123" s="687">
        <f t="shared" si="180"/>
        <v>-0.56094720496438089</v>
      </c>
      <c r="AX123" s="687">
        <f t="shared" si="180"/>
        <v>-0.5872079321758783</v>
      </c>
      <c r="AY123" s="687">
        <f t="shared" si="180"/>
        <v>-0.59444668189189809</v>
      </c>
      <c r="AZ123" s="687">
        <f t="shared" si="180"/>
        <v>-0.58723686884759529</v>
      </c>
      <c r="BA123" s="687">
        <f t="shared" si="180"/>
        <v>-0.57069537174095097</v>
      </c>
      <c r="BB123" s="687">
        <f t="shared" si="180"/>
        <v>-0.58810242417070824</v>
      </c>
      <c r="BC123" s="687">
        <f t="shared" si="180"/>
        <v>-0.59124702306799892</v>
      </c>
      <c r="BD123" s="814">
        <f t="shared" si="180"/>
        <v>-0.60197157073591723</v>
      </c>
      <c r="BE123" s="814">
        <f t="shared" ref="BE123" si="181">BE23/$AP23-1</f>
        <v>-0.59654408847739204</v>
      </c>
      <c r="BF123" s="612"/>
    </row>
    <row r="124" spans="24:61" ht="17.100000000000001" customHeight="1">
      <c r="X124" s="379"/>
      <c r="Y124" s="291" t="str">
        <f>'リンク切公表時非表示（グラフの添え物）'!$W$113</f>
        <v>粒子加速器等</v>
      </c>
      <c r="Z124" s="117"/>
      <c r="AA124" s="123"/>
      <c r="AB124" s="123"/>
      <c r="AC124" s="123"/>
      <c r="AD124" s="123"/>
      <c r="AE124" s="123"/>
      <c r="AF124" s="123"/>
      <c r="AG124" s="123"/>
      <c r="AH124" s="123"/>
      <c r="AI124" s="123"/>
      <c r="AJ124" s="123"/>
      <c r="AK124" s="123"/>
      <c r="AL124" s="123"/>
      <c r="AM124" s="123"/>
      <c r="AN124" s="123"/>
      <c r="AO124" s="123"/>
      <c r="AP124" s="123"/>
      <c r="AQ124" s="285">
        <f t="shared" ref="AQ124:BD124" si="182">IF(OR(AQ24="NO",$AP24="NO"),"-",AQ24/$AP24-1)</f>
        <v>1.6203692978061568E-2</v>
      </c>
      <c r="AR124" s="285">
        <f t="shared" si="182"/>
        <v>8.8440820817818899E-3</v>
      </c>
      <c r="AS124" s="285">
        <f t="shared" si="182"/>
        <v>6.1902209912776396E-3</v>
      </c>
      <c r="AT124" s="285">
        <f t="shared" si="182"/>
        <v>-4.6885288095634969E-3</v>
      </c>
      <c r="AU124" s="285">
        <f t="shared" si="182"/>
        <v>-5.0378610224321441E-2</v>
      </c>
      <c r="AV124" s="285">
        <f t="shared" si="182"/>
        <v>-4.1797589066445595E-2</v>
      </c>
      <c r="AW124" s="285">
        <f t="shared" si="182"/>
        <v>-1.7128764863208579E-2</v>
      </c>
      <c r="AX124" s="285">
        <f t="shared" si="182"/>
        <v>-1.5300294749840515E-2</v>
      </c>
      <c r="AY124" s="285">
        <f t="shared" si="182"/>
        <v>-1.7002725009268138E-2</v>
      </c>
      <c r="AZ124" s="285">
        <f t="shared" si="182"/>
        <v>-3.8418454665458235E-2</v>
      </c>
      <c r="BA124" s="285">
        <f t="shared" si="182"/>
        <v>-6.2178873963034675E-2</v>
      </c>
      <c r="BB124" s="285">
        <f t="shared" si="182"/>
        <v>-4.8020632641997518E-2</v>
      </c>
      <c r="BC124" s="285">
        <f t="shared" si="182"/>
        <v>-3.2052450711720137E-2</v>
      </c>
      <c r="BD124" s="86">
        <f t="shared" si="182"/>
        <v>-3.0043069205425876E-2</v>
      </c>
      <c r="BE124" s="86">
        <f t="shared" ref="BE124" si="183">IF(OR(BE24="NO",$AP24="NO"),"-",BE24/$AP24-1)</f>
        <v>-6.8065157828635425E-2</v>
      </c>
      <c r="BF124" s="612"/>
    </row>
    <row r="125" spans="24:61" ht="17.100000000000001" customHeight="1">
      <c r="X125" s="379"/>
      <c r="Y125" s="291" t="str">
        <f>'リンク切公表時非表示（グラフの添え物）'!$W$114</f>
        <v>電気絶縁ガス使用機器</v>
      </c>
      <c r="Z125" s="112"/>
      <c r="AA125" s="122"/>
      <c r="AB125" s="122"/>
      <c r="AC125" s="122"/>
      <c r="AD125" s="122"/>
      <c r="AE125" s="122"/>
      <c r="AF125" s="122"/>
      <c r="AG125" s="122"/>
      <c r="AH125" s="122"/>
      <c r="AI125" s="122"/>
      <c r="AJ125" s="122"/>
      <c r="AK125" s="122"/>
      <c r="AL125" s="122"/>
      <c r="AM125" s="122"/>
      <c r="AN125" s="122"/>
      <c r="AO125" s="122"/>
      <c r="AP125" s="122"/>
      <c r="AQ125" s="285">
        <f t="shared" ref="AQ125:BD125" si="184">IF(OR(AQ25="NO",$AP25="NO"),"-",AQ25/$AP25-1)</f>
        <v>7.5074113475554149E-2</v>
      </c>
      <c r="AR125" s="285">
        <f t="shared" si="184"/>
        <v>-2.1641691707034116E-2</v>
      </c>
      <c r="AS125" s="285">
        <f t="shared" si="184"/>
        <v>-7.928524380814217E-2</v>
      </c>
      <c r="AT125" s="285">
        <f t="shared" si="184"/>
        <v>-0.20932721404396026</v>
      </c>
      <c r="AU125" s="285">
        <f t="shared" si="184"/>
        <v>-0.30819114329383046</v>
      </c>
      <c r="AV125" s="285">
        <f t="shared" si="184"/>
        <v>-0.21439715913369728</v>
      </c>
      <c r="AW125" s="285">
        <f t="shared" si="184"/>
        <v>-0.20070830739140655</v>
      </c>
      <c r="AX125" s="285">
        <f t="shared" si="184"/>
        <v>-0.28537639039001439</v>
      </c>
      <c r="AY125" s="285">
        <f t="shared" si="184"/>
        <v>-0.33100589619764709</v>
      </c>
      <c r="AZ125" s="285">
        <f t="shared" si="184"/>
        <v>-0.3216771972325303</v>
      </c>
      <c r="BA125" s="285">
        <f t="shared" si="184"/>
        <v>-0.27133264249144295</v>
      </c>
      <c r="BB125" s="285">
        <f t="shared" si="184"/>
        <v>-0.31072611583869947</v>
      </c>
      <c r="BC125" s="285">
        <f t="shared" si="184"/>
        <v>-0.36396053928093752</v>
      </c>
      <c r="BD125" s="86">
        <f t="shared" si="184"/>
        <v>-0.36320004751747748</v>
      </c>
      <c r="BE125" s="86">
        <f t="shared" ref="BE125" si="185">IF(OR(BE25="NO",$AP25="NO"),"-",BE25/$AP25-1)</f>
        <v>-0.36482242994619285</v>
      </c>
      <c r="BF125" s="612"/>
    </row>
    <row r="126" spans="24:61" ht="17.100000000000001" customHeight="1">
      <c r="X126" s="379"/>
      <c r="Y126" s="291" t="str">
        <f>'リンク切公表時非表示（グラフの添え物）'!$W$115</f>
        <v>マグネシウム鋳造</v>
      </c>
      <c r="Z126" s="112"/>
      <c r="AA126" s="122"/>
      <c r="AB126" s="122"/>
      <c r="AC126" s="122"/>
      <c r="AD126" s="122"/>
      <c r="AE126" s="122"/>
      <c r="AF126" s="122"/>
      <c r="AG126" s="122"/>
      <c r="AH126" s="122"/>
      <c r="AI126" s="122"/>
      <c r="AJ126" s="122"/>
      <c r="AK126" s="122"/>
      <c r="AL126" s="122"/>
      <c r="AM126" s="122"/>
      <c r="AN126" s="122"/>
      <c r="AO126" s="122"/>
      <c r="AP126" s="122"/>
      <c r="AQ126" s="285">
        <f t="shared" ref="AQ126:BD126" si="186">IF(OR(AQ26="NO",$AP26="NO"),"-",AQ26/$AP26-1)</f>
        <v>-5.7224894604820942E-2</v>
      </c>
      <c r="AR126" s="285">
        <f t="shared" si="186"/>
        <v>-5.8730107983074431E-2</v>
      </c>
      <c r="AS126" s="285">
        <f t="shared" si="186"/>
        <v>-0.43621895929443333</v>
      </c>
      <c r="AT126" s="285">
        <f t="shared" si="186"/>
        <v>-0.79348679827634916</v>
      </c>
      <c r="AU126" s="285">
        <f t="shared" si="186"/>
        <v>-0.7339490422194207</v>
      </c>
      <c r="AV126" s="285">
        <f t="shared" si="186"/>
        <v>-0.83478943862107935</v>
      </c>
      <c r="AW126" s="285">
        <f t="shared" si="186"/>
        <v>-0.83478943862107935</v>
      </c>
      <c r="AX126" s="285">
        <f t="shared" si="186"/>
        <v>-0.8554407587934445</v>
      </c>
      <c r="AY126" s="285">
        <f t="shared" si="186"/>
        <v>-0.83478943862107935</v>
      </c>
      <c r="AZ126" s="285">
        <f t="shared" si="186"/>
        <v>-0.79348679827634916</v>
      </c>
      <c r="BA126" s="285">
        <f t="shared" si="186"/>
        <v>-0.71501178162136192</v>
      </c>
      <c r="BB126" s="285">
        <f t="shared" si="186"/>
        <v>-0.77696574213845704</v>
      </c>
      <c r="BC126" s="285">
        <f t="shared" si="186"/>
        <v>-0.75218415793161908</v>
      </c>
      <c r="BD126" s="86">
        <f t="shared" si="186"/>
        <v>-0.77283547810398412</v>
      </c>
      <c r="BE126" s="86">
        <f t="shared" ref="BE126" si="187">IF(OR(BE26="NO",$AP26="NO"),"-",BE26/$AP26-1)</f>
        <v>-0.73153283775925404</v>
      </c>
      <c r="BF126" s="612"/>
    </row>
    <row r="127" spans="24:61" ht="17.100000000000001" customHeight="1">
      <c r="X127" s="379"/>
      <c r="Y127" s="291" t="str">
        <f>'リンク切公表時非表示（グラフの添え物）'!$W$116</f>
        <v>半導体製造</v>
      </c>
      <c r="Z127" s="112"/>
      <c r="AA127" s="122"/>
      <c r="AB127" s="122"/>
      <c r="AC127" s="122"/>
      <c r="AD127" s="122"/>
      <c r="AE127" s="122"/>
      <c r="AF127" s="122"/>
      <c r="AG127" s="122"/>
      <c r="AH127" s="122"/>
      <c r="AI127" s="122"/>
      <c r="AJ127" s="122"/>
      <c r="AK127" s="122"/>
      <c r="AL127" s="122"/>
      <c r="AM127" s="122"/>
      <c r="AN127" s="122"/>
      <c r="AO127" s="122"/>
      <c r="AP127" s="122"/>
      <c r="AQ127" s="285">
        <f t="shared" ref="AQ127:BD127" si="188">IF(OR(AQ27="NO",$AP27="NO"),"-",AQ27/$AP27-1)</f>
        <v>-0.14226886379615145</v>
      </c>
      <c r="AR127" s="285">
        <f t="shared" si="188"/>
        <v>-0.20289204909198622</v>
      </c>
      <c r="AS127" s="285">
        <f t="shared" si="188"/>
        <v>-0.39168157816411198</v>
      </c>
      <c r="AT127" s="285">
        <f t="shared" si="188"/>
        <v>-0.60955176935752886</v>
      </c>
      <c r="AU127" s="285">
        <f t="shared" si="188"/>
        <v>-0.58388910182232712</v>
      </c>
      <c r="AV127" s="285">
        <f t="shared" si="188"/>
        <v>-0.63625516622608536</v>
      </c>
      <c r="AW127" s="285">
        <f t="shared" si="188"/>
        <v>-0.66023111610870622</v>
      </c>
      <c r="AX127" s="285">
        <f t="shared" si="188"/>
        <v>-0.66408389676637203</v>
      </c>
      <c r="AY127" s="285">
        <f t="shared" si="188"/>
        <v>-0.67650353567093546</v>
      </c>
      <c r="AZ127" s="285">
        <f t="shared" si="188"/>
        <v>-0.65944163219257579</v>
      </c>
      <c r="BA127" s="285">
        <f t="shared" si="188"/>
        <v>-0.64430943402270979</v>
      </c>
      <c r="BB127" s="285">
        <f t="shared" si="188"/>
        <v>-0.62987053030259754</v>
      </c>
      <c r="BC127" s="285">
        <f t="shared" si="188"/>
        <v>-0.66288489421269448</v>
      </c>
      <c r="BD127" s="86">
        <f t="shared" si="188"/>
        <v>-0.67830040038209738</v>
      </c>
      <c r="BE127" s="86">
        <f t="shared" ref="BE127" si="189">IF(OR(BE27="NO",$AP27="NO"),"-",BE27/$AP27-1)</f>
        <v>-0.65675193146713839</v>
      </c>
      <c r="BF127" s="612"/>
    </row>
    <row r="128" spans="24:61" ht="17.100000000000001" customHeight="1">
      <c r="X128" s="379"/>
      <c r="Y128" s="291" t="str">
        <f>'リンク切公表時非表示（グラフの添え物）'!$W$117</f>
        <v>液晶製造</v>
      </c>
      <c r="Z128" s="118"/>
      <c r="AA128" s="122"/>
      <c r="AB128" s="122"/>
      <c r="AC128" s="122"/>
      <c r="AD128" s="122"/>
      <c r="AE128" s="122"/>
      <c r="AF128" s="122"/>
      <c r="AG128" s="122"/>
      <c r="AH128" s="122"/>
      <c r="AI128" s="122"/>
      <c r="AJ128" s="122"/>
      <c r="AK128" s="122"/>
      <c r="AL128" s="122"/>
      <c r="AM128" s="122"/>
      <c r="AN128" s="122"/>
      <c r="AO128" s="122"/>
      <c r="AP128" s="122"/>
      <c r="AQ128" s="285">
        <f t="shared" ref="AQ128:BD128" si="190">IF(OR(AQ28="NO",$AP28="NO"),"-",AQ28/$AP28-1)</f>
        <v>-0.19574967479899819</v>
      </c>
      <c r="AR128" s="285">
        <f t="shared" si="190"/>
        <v>-0.48647154102030066</v>
      </c>
      <c r="AS128" s="285">
        <f t="shared" si="190"/>
        <v>-0.58423518171818034</v>
      </c>
      <c r="AT128" s="285">
        <f t="shared" si="190"/>
        <v>-0.71986414753223138</v>
      </c>
      <c r="AU128" s="285">
        <f t="shared" si="190"/>
        <v>-0.6222392510690119</v>
      </c>
      <c r="AV128" s="285">
        <f t="shared" si="190"/>
        <v>-0.72192761164081198</v>
      </c>
      <c r="AW128" s="285">
        <f t="shared" si="190"/>
        <v>-0.75827897748502004</v>
      </c>
      <c r="AX128" s="285">
        <f t="shared" si="190"/>
        <v>-0.76137494291684549</v>
      </c>
      <c r="AY128" s="285">
        <f t="shared" si="190"/>
        <v>-0.73155268486869729</v>
      </c>
      <c r="AZ128" s="285">
        <f t="shared" si="190"/>
        <v>-0.73129407511451217</v>
      </c>
      <c r="BA128" s="285">
        <f t="shared" si="190"/>
        <v>-0.77998559977485349</v>
      </c>
      <c r="BB128" s="285">
        <f t="shared" si="190"/>
        <v>-0.77146429535170136</v>
      </c>
      <c r="BC128" s="285">
        <f t="shared" si="190"/>
        <v>-0.76549444390628651</v>
      </c>
      <c r="BD128" s="86">
        <f t="shared" si="190"/>
        <v>-0.79325676694850755</v>
      </c>
      <c r="BE128" s="86">
        <f t="shared" ref="BE128" si="191">IF(OR(BE28="NO",$AP28="NO"),"-",BE28/$AP28-1)</f>
        <v>-0.80501911420782379</v>
      </c>
      <c r="BF128" s="612"/>
    </row>
    <row r="129" spans="2:62" ht="17.100000000000001" customHeight="1">
      <c r="X129" s="380"/>
      <c r="Y129" s="291" t="str">
        <f>'リンク切公表時非表示（グラフの添え物）'!$W$118</f>
        <v>SF6 製造時の漏出</v>
      </c>
      <c r="Z129" s="112"/>
      <c r="AA129" s="122"/>
      <c r="AB129" s="122"/>
      <c r="AC129" s="122"/>
      <c r="AD129" s="122"/>
      <c r="AE129" s="122"/>
      <c r="AF129" s="122"/>
      <c r="AG129" s="122"/>
      <c r="AH129" s="122"/>
      <c r="AI129" s="122"/>
      <c r="AJ129" s="122"/>
      <c r="AK129" s="122"/>
      <c r="AL129" s="122"/>
      <c r="AM129" s="122"/>
      <c r="AN129" s="122"/>
      <c r="AO129" s="122"/>
      <c r="AP129" s="122"/>
      <c r="AQ129" s="285">
        <f t="shared" ref="AQ129:BD129" si="192">IF(OR(AQ29="NO",$AP29="NO"),"-",AQ29/$AP29-1)</f>
        <v>0.40122549019607878</v>
      </c>
      <c r="AR129" s="285">
        <f t="shared" si="192"/>
        <v>0.22941176470588243</v>
      </c>
      <c r="AS129" s="285">
        <f t="shared" si="192"/>
        <v>0.32107843137254921</v>
      </c>
      <c r="AT129" s="285">
        <f t="shared" si="192"/>
        <v>-0.75</v>
      </c>
      <c r="AU129" s="285">
        <f t="shared" si="192"/>
        <v>-0.79656862745098034</v>
      </c>
      <c r="AV129" s="285">
        <f t="shared" si="192"/>
        <v>-0.85784313725490191</v>
      </c>
      <c r="AW129" s="285">
        <f t="shared" si="192"/>
        <v>-0.86764705882352944</v>
      </c>
      <c r="AX129" s="285">
        <f t="shared" si="192"/>
        <v>-0.90024509803921571</v>
      </c>
      <c r="AY129" s="285">
        <f t="shared" si="192"/>
        <v>-0.93382352941176472</v>
      </c>
      <c r="AZ129" s="285">
        <f t="shared" si="192"/>
        <v>-0.94362745098039214</v>
      </c>
      <c r="BA129" s="285">
        <f t="shared" si="192"/>
        <v>-0.94607843137254899</v>
      </c>
      <c r="BB129" s="285">
        <f t="shared" si="192"/>
        <v>-0.95625000081810296</v>
      </c>
      <c r="BC129" s="285">
        <f t="shared" si="192"/>
        <v>-0.95102941186404699</v>
      </c>
      <c r="BD129" s="86">
        <f t="shared" si="192"/>
        <v>-0.95683823511296628</v>
      </c>
      <c r="BE129" s="86">
        <f t="shared" ref="BE129" si="193">IF(OR(BE29="NO",$AP29="NO"),"-",BE29/$AP29-1)</f>
        <v>-0.94406862732242136</v>
      </c>
      <c r="BF129" s="612"/>
    </row>
    <row r="130" spans="2:62" ht="17.100000000000001" customHeight="1">
      <c r="X130" s="330" t="s">
        <v>199</v>
      </c>
      <c r="Y130" s="381"/>
      <c r="Z130" s="273"/>
      <c r="AA130" s="275"/>
      <c r="AB130" s="275"/>
      <c r="AC130" s="275"/>
      <c r="AD130" s="275"/>
      <c r="AE130" s="275"/>
      <c r="AF130" s="275"/>
      <c r="AG130" s="275"/>
      <c r="AH130" s="275"/>
      <c r="AI130" s="275"/>
      <c r="AJ130" s="275"/>
      <c r="AK130" s="275"/>
      <c r="AL130" s="275"/>
      <c r="AM130" s="275"/>
      <c r="AN130" s="275"/>
      <c r="AO130" s="275"/>
      <c r="AP130" s="275"/>
      <c r="AQ130" s="684">
        <f t="shared" ref="AQ130:BD130" si="194">AQ30/$AP30-1</f>
        <v>-4.7860599852782681E-2</v>
      </c>
      <c r="AR130" s="684">
        <f t="shared" si="194"/>
        <v>7.8168529141559695E-2</v>
      </c>
      <c r="AS130" s="684">
        <f t="shared" si="194"/>
        <v>6.3101241351533055E-3</v>
      </c>
      <c r="AT130" s="684">
        <f t="shared" si="194"/>
        <v>-7.9902902925055974E-2</v>
      </c>
      <c r="AU130" s="684">
        <f t="shared" si="194"/>
        <v>4.6195776949533363E-2</v>
      </c>
      <c r="AV130" s="684">
        <f t="shared" si="194"/>
        <v>0.22328972439760575</v>
      </c>
      <c r="AW130" s="684">
        <f t="shared" si="194"/>
        <v>2.724611105323671E-2</v>
      </c>
      <c r="AX130" s="684">
        <f t="shared" si="194"/>
        <v>9.8851290009758452E-2</v>
      </c>
      <c r="AY130" s="684">
        <f t="shared" si="194"/>
        <v>-0.23705434360720512</v>
      </c>
      <c r="AZ130" s="684">
        <f t="shared" si="194"/>
        <v>-0.61200609469852618</v>
      </c>
      <c r="BA130" s="684">
        <f t="shared" si="194"/>
        <v>-0.56892535061429195</v>
      </c>
      <c r="BB130" s="684">
        <f t="shared" si="194"/>
        <v>-0.69439478923548714</v>
      </c>
      <c r="BC130" s="684">
        <f t="shared" si="194"/>
        <v>-0.8080540993112284</v>
      </c>
      <c r="BD130" s="815">
        <f t="shared" si="194"/>
        <v>-0.82233925721185508</v>
      </c>
      <c r="BE130" s="815">
        <f t="shared" ref="BE130" si="195">BE30/$AP30-1</f>
        <v>-0.80375400975472111</v>
      </c>
      <c r="BF130" s="612"/>
    </row>
    <row r="131" spans="2:62" ht="17.100000000000001" customHeight="1">
      <c r="X131" s="330"/>
      <c r="Y131" s="357" t="str">
        <f>'リンク切公表時非表示（グラフの添え物）'!$W$122</f>
        <v>半導体製造</v>
      </c>
      <c r="Z131" s="117"/>
      <c r="AA131" s="123"/>
      <c r="AB131" s="123"/>
      <c r="AC131" s="123"/>
      <c r="AD131" s="123"/>
      <c r="AE131" s="123"/>
      <c r="AF131" s="123"/>
      <c r="AG131" s="123"/>
      <c r="AH131" s="123"/>
      <c r="AI131" s="123"/>
      <c r="AJ131" s="123"/>
      <c r="AK131" s="123"/>
      <c r="AL131" s="123"/>
      <c r="AM131" s="123"/>
      <c r="AN131" s="123"/>
      <c r="AO131" s="123"/>
      <c r="AP131" s="123"/>
      <c r="AQ131" s="285">
        <f t="shared" ref="AQ131:BD131" si="196">IF(OR(AQ31="NO",$AP31="NO"),"-",AQ31/$AP31-1)</f>
        <v>0.19945856843650289</v>
      </c>
      <c r="AR131" s="285">
        <f t="shared" si="196"/>
        <v>0.52236892475606078</v>
      </c>
      <c r="AS131" s="285">
        <f t="shared" si="196"/>
        <v>0.41140309748538062</v>
      </c>
      <c r="AT131" s="285">
        <f t="shared" si="196"/>
        <v>0.13097747283901939</v>
      </c>
      <c r="AU131" s="285">
        <f t="shared" si="196"/>
        <v>0.184139003798796</v>
      </c>
      <c r="AV131" s="285">
        <f t="shared" si="196"/>
        <v>8.5592168820787906E-2</v>
      </c>
      <c r="AW131" s="285">
        <f t="shared" si="196"/>
        <v>9.9309630218295419E-2</v>
      </c>
      <c r="AX131" s="285">
        <f t="shared" si="196"/>
        <v>-0.31832646845279911</v>
      </c>
      <c r="AY131" s="285">
        <f t="shared" si="196"/>
        <v>-0.18026485684437044</v>
      </c>
      <c r="AZ131" s="285">
        <f t="shared" si="196"/>
        <v>-0.1017495518781184</v>
      </c>
      <c r="BA131" s="285">
        <f t="shared" si="196"/>
        <v>0.1370023535168392</v>
      </c>
      <c r="BB131" s="285">
        <f t="shared" si="196"/>
        <v>0.20306791449971939</v>
      </c>
      <c r="BC131" s="285">
        <f t="shared" si="196"/>
        <v>0.2630362789153331</v>
      </c>
      <c r="BD131" s="86">
        <f t="shared" si="196"/>
        <v>0.38802018679233341</v>
      </c>
      <c r="BE131" s="86">
        <f t="shared" ref="BE131" si="197">IF(OR(BE31="NO",$AP31="NO"),"-",BE31/$AP31-1)</f>
        <v>0.58178478701877578</v>
      </c>
      <c r="BF131" s="612"/>
    </row>
    <row r="132" spans="2:62" ht="17.100000000000001" customHeight="1">
      <c r="X132" s="330"/>
      <c r="Y132" s="357" t="str">
        <f>'リンク切公表時非表示（グラフの添え物）'!$W$123</f>
        <v>NF3の製造時の漏出</v>
      </c>
      <c r="Z132" s="117"/>
      <c r="AA132" s="123"/>
      <c r="AB132" s="123"/>
      <c r="AC132" s="123"/>
      <c r="AD132" s="123"/>
      <c r="AE132" s="123"/>
      <c r="AF132" s="123"/>
      <c r="AG132" s="123"/>
      <c r="AH132" s="123"/>
      <c r="AI132" s="123"/>
      <c r="AJ132" s="123"/>
      <c r="AK132" s="123"/>
      <c r="AL132" s="123"/>
      <c r="AM132" s="123"/>
      <c r="AN132" s="123"/>
      <c r="AO132" s="123"/>
      <c r="AP132" s="123"/>
      <c r="AQ132" s="285">
        <f t="shared" ref="AQ132:BD132" si="198">IF(OR(AQ32="NO",$AP32="NO"),"-",AQ32/$AP32-1)</f>
        <v>-9.4313453536754133E-2</v>
      </c>
      <c r="AR132" s="285">
        <f t="shared" si="198"/>
        <v>-9.7087378640777766E-3</v>
      </c>
      <c r="AS132" s="285">
        <f t="shared" si="198"/>
        <v>-1.386962552011084E-2</v>
      </c>
      <c r="AT132" s="285">
        <f t="shared" si="198"/>
        <v>-7.3509015256587817E-2</v>
      </c>
      <c r="AU132" s="285">
        <f t="shared" si="198"/>
        <v>6.6574202496532564E-2</v>
      </c>
      <c r="AV132" s="285">
        <f t="shared" si="198"/>
        <v>0.29126213592233019</v>
      </c>
      <c r="AW132" s="285">
        <f t="shared" si="198"/>
        <v>5.9639389736476867E-2</v>
      </c>
      <c r="AX132" s="285">
        <f t="shared" si="198"/>
        <v>0.1983356449375866</v>
      </c>
      <c r="AY132" s="285">
        <f t="shared" si="198"/>
        <v>-0.22211650485436885</v>
      </c>
      <c r="AZ132" s="285">
        <f t="shared" si="198"/>
        <v>-0.67406380027739243</v>
      </c>
      <c r="BA132" s="285">
        <f t="shared" si="198"/>
        <v>-0.6518723941543727</v>
      </c>
      <c r="BB132" s="285">
        <f t="shared" si="198"/>
        <v>-0.81123439316610679</v>
      </c>
      <c r="BC132" s="285">
        <f t="shared" si="198"/>
        <v>-0.95325936234443764</v>
      </c>
      <c r="BD132" s="86">
        <f t="shared" si="198"/>
        <v>-0.98446601976468728</v>
      </c>
      <c r="BE132" s="86">
        <f t="shared" ref="BE132" si="199">IF(OR(BE32="NO",$AP32="NO"),"-",BE32/$AP32-1)</f>
        <v>-0.9878159502260232</v>
      </c>
      <c r="BF132" s="612"/>
    </row>
    <row r="133" spans="2:62" ht="17.100000000000001" customHeight="1" thickBot="1">
      <c r="X133" s="330"/>
      <c r="Y133" s="292" t="str">
        <f>'リンク切公表時非表示（グラフの添え物）'!$W$124</f>
        <v>液晶製造</v>
      </c>
      <c r="Z133" s="119"/>
      <c r="AA133" s="124"/>
      <c r="AB133" s="124"/>
      <c r="AC133" s="124"/>
      <c r="AD133" s="124"/>
      <c r="AE133" s="124"/>
      <c r="AF133" s="124"/>
      <c r="AG133" s="124"/>
      <c r="AH133" s="124"/>
      <c r="AI133" s="124"/>
      <c r="AJ133" s="124"/>
      <c r="AK133" s="124"/>
      <c r="AL133" s="124"/>
      <c r="AM133" s="124"/>
      <c r="AN133" s="124"/>
      <c r="AO133" s="124"/>
      <c r="AP133" s="124"/>
      <c r="AQ133" s="685">
        <f t="shared" ref="AQ133:BD133" si="200">IF(OR(AQ33="NO",$AP33="NO"),"-",AQ33/$AP33-1)</f>
        <v>0.20399019801328855</v>
      </c>
      <c r="AR133" s="685">
        <f t="shared" si="200"/>
        <v>0.60859526393940389</v>
      </c>
      <c r="AS133" s="685">
        <f t="shared" si="200"/>
        <v>-0.56329750939893575</v>
      </c>
      <c r="AT133" s="685">
        <f t="shared" si="200"/>
        <v>-0.67328958103377234</v>
      </c>
      <c r="AU133" s="685">
        <f t="shared" si="200"/>
        <v>-0.62647248536280509</v>
      </c>
      <c r="AV133" s="685">
        <f t="shared" si="200"/>
        <v>-0.65666781790671669</v>
      </c>
      <c r="AW133" s="685">
        <f t="shared" si="200"/>
        <v>-0.70620173014933241</v>
      </c>
      <c r="AX133" s="685">
        <f t="shared" si="200"/>
        <v>-0.69712259061903825</v>
      </c>
      <c r="AY133" s="685">
        <f t="shared" si="200"/>
        <v>-0.62901779488191578</v>
      </c>
      <c r="AZ133" s="685">
        <f t="shared" si="200"/>
        <v>-0.68584210249325694</v>
      </c>
      <c r="BA133" s="685">
        <f t="shared" si="200"/>
        <v>-0.72216610749292809</v>
      </c>
      <c r="BB133" s="685">
        <f t="shared" si="200"/>
        <v>-0.68917627129794101</v>
      </c>
      <c r="BC133" s="685">
        <f t="shared" si="200"/>
        <v>-0.70061719919742127</v>
      </c>
      <c r="BD133" s="472">
        <f t="shared" si="200"/>
        <v>-0.73534474212222878</v>
      </c>
      <c r="BE133" s="472">
        <f t="shared" ref="BE133" si="201">IF(OR(BE33="NO",$AP33="NO"),"-",BE33/$AP33-1)</f>
        <v>-0.73104554963489399</v>
      </c>
      <c r="BF133" s="612"/>
    </row>
    <row r="134" spans="2:62" ht="17.100000000000001" customHeight="1" thickTop="1">
      <c r="B134" s="1" t="s">
        <v>17</v>
      </c>
      <c r="X134" s="181" t="s">
        <v>43</v>
      </c>
      <c r="Y134" s="383"/>
      <c r="Z134" s="116"/>
      <c r="AA134" s="62"/>
      <c r="AB134" s="62"/>
      <c r="AC134" s="62"/>
      <c r="AD134" s="62"/>
      <c r="AE134" s="62"/>
      <c r="AF134" s="62"/>
      <c r="AG134" s="62"/>
      <c r="AH134" s="62"/>
      <c r="AI134" s="62"/>
      <c r="AJ134" s="62"/>
      <c r="AK134" s="62"/>
      <c r="AL134" s="62"/>
      <c r="AM134" s="62"/>
      <c r="AN134" s="62"/>
      <c r="AO134" s="62"/>
      <c r="AP134" s="62"/>
      <c r="AQ134" s="686">
        <f t="shared" ref="AQ134:BD134" si="202">AQ34/$AP34-1</f>
        <v>8.3372068052463E-2</v>
      </c>
      <c r="AR134" s="686">
        <f t="shared" si="202"/>
        <v>0.10820644991964445</v>
      </c>
      <c r="AS134" s="686">
        <f t="shared" si="202"/>
        <v>9.9159958552560656E-2</v>
      </c>
      <c r="AT134" s="686">
        <f t="shared" si="202"/>
        <v>3.0579539238282383E-2</v>
      </c>
      <c r="AU134" s="686">
        <f t="shared" si="202"/>
        <v>0.12907024043013204</v>
      </c>
      <c r="AV134" s="686">
        <f t="shared" si="202"/>
        <v>0.21440989926220944</v>
      </c>
      <c r="AW134" s="686">
        <f t="shared" si="202"/>
        <v>0.30875730495742082</v>
      </c>
      <c r="AX134" s="686">
        <f t="shared" si="202"/>
        <v>0.40040313577469244</v>
      </c>
      <c r="AY134" s="686">
        <f t="shared" si="202"/>
        <v>0.515949056786694</v>
      </c>
      <c r="AZ134" s="686">
        <f t="shared" si="202"/>
        <v>0.62014826582615012</v>
      </c>
      <c r="BA134" s="686">
        <f t="shared" si="202"/>
        <v>0.74819916744108306</v>
      </c>
      <c r="BB134" s="686">
        <f t="shared" si="202"/>
        <v>0.82629124519097896</v>
      </c>
      <c r="BC134" s="686">
        <f t="shared" si="202"/>
        <v>0.89355324829825378</v>
      </c>
      <c r="BD134" s="811">
        <f t="shared" si="202"/>
        <v>0.98486774139987698</v>
      </c>
      <c r="BE134" s="811">
        <f t="shared" ref="BE134" si="203">BE34/$AP34-1</f>
        <v>1.0677141813082214</v>
      </c>
      <c r="BF134" s="612"/>
      <c r="BH134" s="50"/>
      <c r="BI134" s="50"/>
      <c r="BJ134" s="50"/>
    </row>
    <row r="135" spans="2:62" s="80" customFormat="1" ht="17.100000000000001" customHeight="1">
      <c r="X135" s="108"/>
      <c r="Y135" s="108"/>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E135" s="109"/>
      <c r="BF135" s="109"/>
      <c r="BH135" s="110"/>
      <c r="BI135" s="110"/>
      <c r="BJ135" s="110"/>
    </row>
    <row r="136" spans="2:62">
      <c r="X136" s="1" t="s">
        <v>114</v>
      </c>
    </row>
    <row r="137" spans="2:62">
      <c r="X137" s="369"/>
      <c r="Y137" s="370"/>
      <c r="Z137" s="91"/>
      <c r="AA137" s="63">
        <v>1990</v>
      </c>
      <c r="AB137" s="63">
        <f>AA137+1</f>
        <v>1991</v>
      </c>
      <c r="AC137" s="63">
        <f>AB137+1</f>
        <v>1992</v>
      </c>
      <c r="AD137" s="63">
        <f>AC137+1</f>
        <v>1993</v>
      </c>
      <c r="AE137" s="63">
        <f>AD137+1</f>
        <v>1994</v>
      </c>
      <c r="AF137" s="63">
        <v>1995</v>
      </c>
      <c r="AG137" s="63">
        <f t="shared" ref="AG137:BA137" si="204">AF137+1</f>
        <v>1996</v>
      </c>
      <c r="AH137" s="63">
        <f t="shared" si="204"/>
        <v>1997</v>
      </c>
      <c r="AI137" s="63">
        <f t="shared" si="204"/>
        <v>1998</v>
      </c>
      <c r="AJ137" s="63">
        <f t="shared" si="204"/>
        <v>1999</v>
      </c>
      <c r="AK137" s="63">
        <f t="shared" si="204"/>
        <v>2000</v>
      </c>
      <c r="AL137" s="63">
        <f t="shared" si="204"/>
        <v>2001</v>
      </c>
      <c r="AM137" s="63">
        <f t="shared" si="204"/>
        <v>2002</v>
      </c>
      <c r="AN137" s="63">
        <f t="shared" si="204"/>
        <v>2003</v>
      </c>
      <c r="AO137" s="63">
        <f t="shared" si="204"/>
        <v>2004</v>
      </c>
      <c r="AP137" s="63">
        <f t="shared" si="204"/>
        <v>2005</v>
      </c>
      <c r="AQ137" s="63">
        <f t="shared" si="204"/>
        <v>2006</v>
      </c>
      <c r="AR137" s="63">
        <f t="shared" si="204"/>
        <v>2007</v>
      </c>
      <c r="AS137" s="63">
        <f t="shared" si="204"/>
        <v>2008</v>
      </c>
      <c r="AT137" s="63">
        <f t="shared" si="204"/>
        <v>2009</v>
      </c>
      <c r="AU137" s="63">
        <f t="shared" si="204"/>
        <v>2010</v>
      </c>
      <c r="AV137" s="63">
        <f t="shared" si="204"/>
        <v>2011</v>
      </c>
      <c r="AW137" s="63">
        <f t="shared" si="204"/>
        <v>2012</v>
      </c>
      <c r="AX137" s="63">
        <f t="shared" si="204"/>
        <v>2013</v>
      </c>
      <c r="AY137" s="63">
        <f t="shared" si="204"/>
        <v>2014</v>
      </c>
      <c r="AZ137" s="63">
        <f t="shared" si="204"/>
        <v>2015</v>
      </c>
      <c r="BA137" s="63">
        <f t="shared" si="204"/>
        <v>2016</v>
      </c>
      <c r="BB137" s="63">
        <f t="shared" ref="BB137" si="205">BA137+1</f>
        <v>2017</v>
      </c>
      <c r="BC137" s="63">
        <f t="shared" ref="BC137:BE137" si="206">BB137+1</f>
        <v>2018</v>
      </c>
      <c r="BD137" s="63">
        <f t="shared" si="206"/>
        <v>2019</v>
      </c>
      <c r="BE137" s="63">
        <f t="shared" si="206"/>
        <v>2020</v>
      </c>
      <c r="BF137" s="614"/>
    </row>
    <row r="138" spans="2:62" ht="17.100000000000001" customHeight="1">
      <c r="X138" s="346" t="s">
        <v>15</v>
      </c>
      <c r="Y138" s="324"/>
      <c r="Z138" s="104"/>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680">
        <f t="shared" ref="AY138:BD138" si="207">AY5/$AX5-1</f>
        <v>0.1145811254010225</v>
      </c>
      <c r="AZ138" s="680">
        <f t="shared" si="207"/>
        <v>0.22290394093087951</v>
      </c>
      <c r="BA138" s="680">
        <f t="shared" si="207"/>
        <v>0.32755329720410797</v>
      </c>
      <c r="BB138" s="680">
        <f t="shared" si="207"/>
        <v>0.39953973828434686</v>
      </c>
      <c r="BC138" s="680">
        <f t="shared" si="207"/>
        <v>0.46458161351817684</v>
      </c>
      <c r="BD138" s="812">
        <f t="shared" si="207"/>
        <v>0.54830646402381644</v>
      </c>
      <c r="BE138" s="812">
        <f t="shared" ref="BE138" si="208">BE5/$AX5-1</f>
        <v>0.61700080540818769</v>
      </c>
      <c r="BF138" s="612"/>
      <c r="BJ138" s="50"/>
    </row>
    <row r="139" spans="2:62" ht="17.100000000000001" customHeight="1">
      <c r="X139" s="371"/>
      <c r="Y139" s="293" t="str">
        <f>'リンク切公表時非表示（グラフの添え物）'!$W$92</f>
        <v>冷蔵庫及び空調機器</v>
      </c>
      <c r="Z139" s="165"/>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c r="AY139" s="285">
        <f t="shared" ref="AY139:BD148" si="209">IF(OR(AY6="NO",$AX6="NO"),"-",AY6/$AX6-1)</f>
        <v>0.12156689928886077</v>
      </c>
      <c r="AZ139" s="285">
        <f t="shared" si="209"/>
        <v>0.23665915536248505</v>
      </c>
      <c r="BA139" s="285">
        <f t="shared" si="209"/>
        <v>0.34273630428220825</v>
      </c>
      <c r="BB139" s="285">
        <f t="shared" si="209"/>
        <v>0.41836729515438575</v>
      </c>
      <c r="BC139" s="285">
        <f t="shared" si="209"/>
        <v>0.4895613766544944</v>
      </c>
      <c r="BD139" s="86">
        <f t="shared" si="209"/>
        <v>0.57849159429154096</v>
      </c>
      <c r="BE139" s="86">
        <f t="shared" ref="BE139" si="210">IF(OR(BE6="NO",$AX6="NO"),"-",BE6/$AX6-1)</f>
        <v>0.65006583769618231</v>
      </c>
      <c r="BF139" s="612"/>
      <c r="BH139" s="50"/>
    </row>
    <row r="140" spans="2:62" ht="17.100000000000001" customHeight="1">
      <c r="X140" s="371"/>
      <c r="Y140" s="724" t="str">
        <f>'リンク切公表時非表示（グラフの添え物）'!$W$93</f>
        <v>発泡剤</v>
      </c>
      <c r="Z140" s="166"/>
      <c r="AA140" s="121"/>
      <c r="AB140" s="121"/>
      <c r="AC140" s="121"/>
      <c r="AD140" s="121"/>
      <c r="AE140" s="121"/>
      <c r="AF140" s="121"/>
      <c r="AG140" s="121"/>
      <c r="AH140" s="121"/>
      <c r="AI140" s="121"/>
      <c r="AJ140" s="121"/>
      <c r="AK140" s="121"/>
      <c r="AL140" s="121"/>
      <c r="AM140" s="121"/>
      <c r="AN140" s="121"/>
      <c r="AO140" s="121"/>
      <c r="AP140" s="121"/>
      <c r="AQ140" s="121"/>
      <c r="AR140" s="121"/>
      <c r="AS140" s="121"/>
      <c r="AT140" s="121"/>
      <c r="AU140" s="121"/>
      <c r="AV140" s="121"/>
      <c r="AW140" s="121"/>
      <c r="AX140" s="121"/>
      <c r="AY140" s="285">
        <f t="shared" si="209"/>
        <v>6.4436506456682974E-2</v>
      </c>
      <c r="AZ140" s="285">
        <f t="shared" si="209"/>
        <v>0.11415820309928182</v>
      </c>
      <c r="BA140" s="285">
        <f t="shared" si="209"/>
        <v>0.18915124594242294</v>
      </c>
      <c r="BB140" s="285">
        <f t="shared" si="209"/>
        <v>0.25661880459388642</v>
      </c>
      <c r="BC140" s="285">
        <f t="shared" si="209"/>
        <v>0.31070824352865944</v>
      </c>
      <c r="BD140" s="86">
        <f t="shared" si="209"/>
        <v>0.33616418985732111</v>
      </c>
      <c r="BE140" s="86">
        <f t="shared" ref="BE140" si="211">IF(OR(BE7="NO",$AX7="NO"),"-",BE7/$AX7-1)</f>
        <v>0.31205645739659604</v>
      </c>
      <c r="BF140" s="612"/>
      <c r="BH140" s="50"/>
    </row>
    <row r="141" spans="2:62" ht="17.100000000000001" customHeight="1">
      <c r="X141" s="371"/>
      <c r="Y141" s="291" t="str">
        <f>'リンク切公表時非表示（グラフの添え物）'!$W$94</f>
        <v>エアゾール・MDI（定量噴射剤）</v>
      </c>
      <c r="Z141" s="165"/>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121"/>
      <c r="AY141" s="285">
        <f t="shared" si="209"/>
        <v>2.8723607133627205E-2</v>
      </c>
      <c r="AZ141" s="285">
        <f t="shared" si="209"/>
        <v>0.10356950002377374</v>
      </c>
      <c r="BA141" s="285">
        <f t="shared" si="209"/>
        <v>0.19966364217372945</v>
      </c>
      <c r="BB141" s="285">
        <f t="shared" si="209"/>
        <v>0.22654763822615376</v>
      </c>
      <c r="BC141" s="285">
        <f t="shared" si="209"/>
        <v>0.11149416574150894</v>
      </c>
      <c r="BD141" s="86">
        <f t="shared" si="209"/>
        <v>0.16916072701644103</v>
      </c>
      <c r="BE141" s="86">
        <f t="shared" ref="BE141" si="212">IF(OR(BE8="NO",$AX8="NO"),"-",BE8/$AX8-1)</f>
        <v>0.34563166817253355</v>
      </c>
      <c r="BF141" s="612"/>
      <c r="BH141" s="50"/>
      <c r="BI141" s="50"/>
    </row>
    <row r="142" spans="2:62" ht="17.100000000000001" customHeight="1">
      <c r="X142" s="371"/>
      <c r="Y142" s="725" t="str">
        <f>'リンク切公表時非表示（グラフの添え物）'!$W$97</f>
        <v>洗浄剤・溶剤</v>
      </c>
      <c r="Z142" s="165"/>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285">
        <f t="shared" si="209"/>
        <v>0.12630688106561494</v>
      </c>
      <c r="AZ142" s="285">
        <f t="shared" si="209"/>
        <v>0.15739116325624192</v>
      </c>
      <c r="BA142" s="285">
        <f t="shared" si="209"/>
        <v>0.19383442693661013</v>
      </c>
      <c r="BB142" s="285">
        <f t="shared" si="209"/>
        <v>6.6710297501850535E-2</v>
      </c>
      <c r="BC142" s="285">
        <f t="shared" si="209"/>
        <v>7.9912157619447255E-2</v>
      </c>
      <c r="BD142" s="86">
        <f t="shared" si="209"/>
        <v>0.12567860602711778</v>
      </c>
      <c r="BE142" s="86">
        <f t="shared" ref="BE142" si="213">IF(OR(BE9="NO",$AX9="NO"),"-",BE9/$AX9-1)</f>
        <v>0.16528418637990927</v>
      </c>
      <c r="BF142" s="612"/>
      <c r="BH142" s="50"/>
    </row>
    <row r="143" spans="2:62" ht="17.100000000000001" customHeight="1">
      <c r="X143" s="371"/>
      <c r="Y143" s="291" t="str">
        <f>'リンク切公表時非表示（グラフの添え物）'!$W$98</f>
        <v>HFCsの製造時の漏出</v>
      </c>
      <c r="Z143" s="164"/>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c r="AY143" s="285">
        <f t="shared" si="209"/>
        <v>-0.23322506128378762</v>
      </c>
      <c r="AZ143" s="285">
        <f t="shared" si="209"/>
        <v>-0.36731081080277628</v>
      </c>
      <c r="BA143" s="285">
        <f t="shared" si="209"/>
        <v>0.13341956756223694</v>
      </c>
      <c r="BB143" s="285">
        <f t="shared" si="209"/>
        <v>-0.27603301795765578</v>
      </c>
      <c r="BC143" s="285">
        <f t="shared" si="209"/>
        <v>-0.32553519789937135</v>
      </c>
      <c r="BD143" s="86">
        <f t="shared" si="209"/>
        <v>-9.199829865242326E-2</v>
      </c>
      <c r="BE143" s="86">
        <f t="shared" ref="BE143" si="214">IF(OR(BE10="NO",$AX10="NO"),"-",BE10/$AX10-1)</f>
        <v>-0.42176824084271436</v>
      </c>
      <c r="BF143" s="612"/>
      <c r="BJ143" s="50"/>
    </row>
    <row r="144" spans="2:62" ht="17.100000000000001" customHeight="1">
      <c r="X144" s="371"/>
      <c r="Y144" s="357" t="str">
        <f>'リンク切公表時非表示（グラフの添え物）'!$W$95</f>
        <v>半導体製造</v>
      </c>
      <c r="Z144" s="165"/>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c r="AY144" s="285">
        <f t="shared" si="209"/>
        <v>3.3441868327868329E-2</v>
      </c>
      <c r="AZ144" s="285">
        <f t="shared" si="209"/>
        <v>3.5159024803746108E-2</v>
      </c>
      <c r="BA144" s="285">
        <f t="shared" si="209"/>
        <v>7.4079224120157106E-2</v>
      </c>
      <c r="BB144" s="285">
        <f t="shared" si="209"/>
        <v>0.12711559478626921</v>
      </c>
      <c r="BC144" s="285">
        <f t="shared" si="209"/>
        <v>3.200826766913023E-2</v>
      </c>
      <c r="BD144" s="86">
        <f t="shared" si="209"/>
        <v>-8.9978276911594102E-2</v>
      </c>
      <c r="BE144" s="86">
        <f t="shared" ref="BE144" si="215">IF(OR(BE11="NO",$AX11="NO"),"-",BE11/$AX11-1)</f>
        <v>-9.3205109799240349E-3</v>
      </c>
      <c r="BF144" s="612"/>
    </row>
    <row r="145" spans="24:61" ht="17.100000000000001" customHeight="1">
      <c r="X145" s="371"/>
      <c r="Y145" s="291" t="str">
        <f>'リンク切公表時非表示（グラフの添え物）'!$W$96</f>
        <v>液晶製造</v>
      </c>
      <c r="Z145" s="165"/>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285">
        <f t="shared" si="209"/>
        <v>-4.5667289214914364E-2</v>
      </c>
      <c r="AZ145" s="285">
        <f t="shared" si="209"/>
        <v>-0.18404630408856681</v>
      </c>
      <c r="BA145" s="285">
        <f t="shared" si="209"/>
        <v>-0.18307868859836651</v>
      </c>
      <c r="BB145" s="285">
        <f t="shared" si="209"/>
        <v>-0.19398100852816091</v>
      </c>
      <c r="BC145" s="285">
        <f t="shared" si="209"/>
        <v>-9.1548344996737696E-2</v>
      </c>
      <c r="BD145" s="86">
        <f t="shared" si="209"/>
        <v>-0.25473099165185287</v>
      </c>
      <c r="BE145" s="86">
        <f t="shared" ref="BE145" si="216">IF(OR(BE12="NO",$AX12="NO"),"-",BE12/$AX12-1)</f>
        <v>-0.48366373393938078</v>
      </c>
      <c r="BF145" s="612"/>
      <c r="BH145" s="50"/>
      <c r="BI145" s="50"/>
    </row>
    <row r="146" spans="24:61" ht="17.100000000000001" customHeight="1">
      <c r="X146" s="371"/>
      <c r="Y146" s="291" t="str">
        <f>'リンク切公表時非表示（グラフの添え物）'!$W$99</f>
        <v>HCFC22製造時の副生HFC23</v>
      </c>
      <c r="Z146" s="165"/>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c r="AY146" s="285">
        <f t="shared" si="209"/>
        <v>0.45454545454545436</v>
      </c>
      <c r="AZ146" s="285">
        <f t="shared" si="209"/>
        <v>0.81818181818181812</v>
      </c>
      <c r="BA146" s="285">
        <f t="shared" si="209"/>
        <v>0.45454545454545436</v>
      </c>
      <c r="BB146" s="285">
        <f t="shared" si="209"/>
        <v>1.3636363636363633</v>
      </c>
      <c r="BC146" s="285">
        <f t="shared" si="209"/>
        <v>-0.27272727272727282</v>
      </c>
      <c r="BD146" s="86">
        <f t="shared" si="209"/>
        <v>-0.18181818181818188</v>
      </c>
      <c r="BE146" s="86">
        <f t="shared" ref="BE146" si="217">IF(OR(BE13="NO",$AX13="NO"),"-",BE13/$AX13-1)</f>
        <v>7.6363636363636349</v>
      </c>
      <c r="BF146" s="612"/>
      <c r="BH146" s="50"/>
      <c r="BI146" s="50"/>
    </row>
    <row r="147" spans="24:61" ht="17.100000000000001" customHeight="1">
      <c r="X147" s="371"/>
      <c r="Y147" s="357" t="str">
        <f>'リンク切公表時非表示（グラフの添え物）'!$W$100</f>
        <v>消火剤</v>
      </c>
      <c r="Z147" s="165"/>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c r="AY147" s="285">
        <f t="shared" si="209"/>
        <v>2.8909665320128397E-2</v>
      </c>
      <c r="AZ147" s="285">
        <f t="shared" si="209"/>
        <v>6.5331139633486579E-2</v>
      </c>
      <c r="BA147" s="285">
        <f t="shared" si="209"/>
        <v>8.0788129293291711E-2</v>
      </c>
      <c r="BB147" s="285">
        <f t="shared" si="209"/>
        <v>0.10472303728381305</v>
      </c>
      <c r="BC147" s="285">
        <f t="shared" si="209"/>
        <v>0.11754948727738546</v>
      </c>
      <c r="BD147" s="86">
        <f t="shared" si="209"/>
        <v>0.13032953315332363</v>
      </c>
      <c r="BE147" s="86">
        <f t="shared" ref="BE147" si="218">IF(OR(BE14="NO",$AX14="NO"),"-",BE14/$AX14-1)</f>
        <v>0.13580216008108614</v>
      </c>
      <c r="BF147" s="612"/>
      <c r="BH147" s="50"/>
    </row>
    <row r="148" spans="24:61" ht="17.100000000000001" customHeight="1">
      <c r="X148" s="371"/>
      <c r="Y148" s="291" t="str">
        <f>'リンク切公表時非表示（グラフの添え物）'!$W$101</f>
        <v>マグネシウム鋳造</v>
      </c>
      <c r="Z148" s="165"/>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c r="AY148" s="285">
        <f t="shared" si="209"/>
        <v>0</v>
      </c>
      <c r="AZ148" s="285">
        <f t="shared" si="209"/>
        <v>-0.33333333333333326</v>
      </c>
      <c r="BA148" s="285">
        <f t="shared" si="209"/>
        <v>-0.11111111111111116</v>
      </c>
      <c r="BB148" s="285">
        <f t="shared" si="209"/>
        <v>0.11111111111111116</v>
      </c>
      <c r="BC148" s="285">
        <f t="shared" si="209"/>
        <v>0.33333333333333348</v>
      </c>
      <c r="BD148" s="86">
        <f t="shared" si="209"/>
        <v>0.11111111111111116</v>
      </c>
      <c r="BE148" s="86">
        <f t="shared" ref="BE148" si="219">IF(OR(BE15="NO",$AX15="NO"),"-",BE15/$AX15-1)</f>
        <v>0</v>
      </c>
      <c r="BF148" s="612"/>
      <c r="BH148" s="50"/>
    </row>
    <row r="149" spans="24:61" ht="17.100000000000001" customHeight="1">
      <c r="X149" s="372" t="s">
        <v>16</v>
      </c>
      <c r="Y149" s="373"/>
      <c r="Z149" s="167"/>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683">
        <f t="shared" ref="AY149:BD149" si="220">AY16/$AX16-1</f>
        <v>2.3246413905391838E-2</v>
      </c>
      <c r="AZ149" s="683">
        <f t="shared" si="220"/>
        <v>6.6444943101198195E-3</v>
      </c>
      <c r="BA149" s="683">
        <f t="shared" si="220"/>
        <v>2.7100722659695986E-2</v>
      </c>
      <c r="BB149" s="683">
        <f t="shared" si="220"/>
        <v>6.9780804996001811E-2</v>
      </c>
      <c r="BC149" s="683">
        <f t="shared" si="220"/>
        <v>6.1218310087195693E-2</v>
      </c>
      <c r="BD149" s="813">
        <f t="shared" si="220"/>
        <v>4.1485579949687379E-2</v>
      </c>
      <c r="BE149" s="813">
        <f t="shared" ref="BE149" si="221">BE16/$AX16-1</f>
        <v>5.7289299983747766E-2</v>
      </c>
      <c r="BF149" s="612"/>
      <c r="BH149" s="50"/>
      <c r="BI149" s="50"/>
    </row>
    <row r="150" spans="24:61" ht="17.100000000000001" customHeight="1">
      <c r="X150" s="374"/>
      <c r="Y150" s="291" t="str">
        <f>'リンク切公表時非表示（グラフの添え物）'!$W$104</f>
        <v>半導体製造</v>
      </c>
      <c r="Z150" s="166"/>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285">
        <f t="shared" ref="AY150:BD155" si="222">IF(OR(AY17="NO",$AX17="NO"),"-",AY17/$AX17-1)</f>
        <v>3.929049229706516E-2</v>
      </c>
      <c r="AZ150" s="285">
        <f t="shared" si="222"/>
        <v>1.7027344081497642E-2</v>
      </c>
      <c r="BA150" s="285">
        <f t="shared" si="222"/>
        <v>0.1064053276015906</v>
      </c>
      <c r="BB150" s="285">
        <f t="shared" si="222"/>
        <v>0.18719036579930837</v>
      </c>
      <c r="BC150" s="285">
        <f t="shared" si="222"/>
        <v>0.14179268701133085</v>
      </c>
      <c r="BD150" s="86">
        <f t="shared" si="222"/>
        <v>7.7600288728320033E-2</v>
      </c>
      <c r="BE150" s="86">
        <f t="shared" ref="BE150" si="223">IF(OR(BE17="NO",$AX17="NO"),"-",BE17/$AX17-1)</f>
        <v>0.16376281879986565</v>
      </c>
      <c r="BF150" s="612"/>
    </row>
    <row r="151" spans="24:61" ht="17.100000000000001" customHeight="1">
      <c r="X151" s="375"/>
      <c r="Y151" s="291" t="str">
        <f>'リンク切公表時非表示（グラフの添え物）'!$W$105</f>
        <v>液晶製造</v>
      </c>
      <c r="Z151" s="166"/>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285">
        <f t="shared" si="222"/>
        <v>0.18652399915502382</v>
      </c>
      <c r="AZ151" s="285">
        <f t="shared" si="222"/>
        <v>0.14317532577111813</v>
      </c>
      <c r="BA151" s="285">
        <f t="shared" si="222"/>
        <v>-5.8416625904953889E-2</v>
      </c>
      <c r="BB151" s="285">
        <f t="shared" si="222"/>
        <v>0.11274898990807314</v>
      </c>
      <c r="BC151" s="285">
        <f t="shared" si="222"/>
        <v>4.9374348273724999E-2</v>
      </c>
      <c r="BD151" s="86">
        <f t="shared" si="222"/>
        <v>-5.8300074196976359E-3</v>
      </c>
      <c r="BE151" s="86">
        <f t="shared" ref="BE151" si="224">IF(OR(BE18="NO",$AX18="NO"),"-",BE18/$AX18-1)</f>
        <v>2.1395522902905917E-2</v>
      </c>
      <c r="BF151" s="612"/>
    </row>
    <row r="152" spans="24:61" ht="17.100000000000001" customHeight="1">
      <c r="X152" s="375"/>
      <c r="Y152" s="291" t="str">
        <f>'リンク切公表時非表示（グラフの添え物）'!$W$106</f>
        <v>洗浄剤・溶剤</v>
      </c>
      <c r="Z152" s="166"/>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285">
        <f t="shared" si="222"/>
        <v>1.2253406983129045E-2</v>
      </c>
      <c r="AZ152" s="285">
        <f t="shared" si="222"/>
        <v>-6.1267034915635232E-4</v>
      </c>
      <c r="BA152" s="285">
        <f t="shared" si="222"/>
        <v>-3.4922202890461884E-2</v>
      </c>
      <c r="BB152" s="285">
        <f t="shared" si="222"/>
        <v>-2.2460485557981746E-2</v>
      </c>
      <c r="BC152" s="285">
        <f t="shared" si="222"/>
        <v>-8.4548456766246893E-3</v>
      </c>
      <c r="BD152" s="86">
        <f t="shared" si="222"/>
        <v>2.6589894088250965E-2</v>
      </c>
      <c r="BE152" s="86">
        <f t="shared" ref="BE152" si="225">IF(OR(BE19="NO",$AX19="NO"),"-",BE19/$AX19-1)</f>
        <v>-4.043624538147772E-2</v>
      </c>
      <c r="BF152" s="612"/>
    </row>
    <row r="153" spans="24:61" ht="17.100000000000001" customHeight="1">
      <c r="X153" s="375"/>
      <c r="Y153" s="291" t="str">
        <f>'リンク切公表時非表示（グラフの添え物）'!$W$107</f>
        <v>PFCsの製造時の漏出</v>
      </c>
      <c r="Z153" s="166"/>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c r="AU153" s="122"/>
      <c r="AV153" s="122"/>
      <c r="AW153" s="122"/>
      <c r="AX153" s="122"/>
      <c r="AY153" s="285">
        <f t="shared" si="222"/>
        <v>-3.0920856686431963E-2</v>
      </c>
      <c r="AZ153" s="285">
        <f t="shared" si="222"/>
        <v>3.4169983483605559E-2</v>
      </c>
      <c r="BA153" s="285">
        <f t="shared" si="222"/>
        <v>-0.12359316135298148</v>
      </c>
      <c r="BB153" s="285">
        <f t="shared" si="222"/>
        <v>-0.26803039092907466</v>
      </c>
      <c r="BC153" s="285">
        <f t="shared" si="222"/>
        <v>-0.21136473173968684</v>
      </c>
      <c r="BD153" s="86">
        <f t="shared" si="222"/>
        <v>-0.4211806972963843</v>
      </c>
      <c r="BE153" s="86">
        <f t="shared" ref="BE153" si="226">IF(OR(BE20="NO",$AX20="NO"),"-",BE20/$AX20-1)</f>
        <v>-0.33435951793134866</v>
      </c>
      <c r="BF153" s="612"/>
    </row>
    <row r="154" spans="24:61" ht="17.100000000000001" customHeight="1">
      <c r="X154" s="374"/>
      <c r="Y154" s="291" t="str">
        <f>'リンク切公表時非表示（グラフの添え物）'!$W$108</f>
        <v>その他</v>
      </c>
      <c r="Z154" s="165"/>
      <c r="AA154" s="142"/>
      <c r="AB154" s="142"/>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285">
        <f t="shared" si="222"/>
        <v>-0.13123723237929374</v>
      </c>
      <c r="AZ154" s="285">
        <f t="shared" si="222"/>
        <v>-0.24480907814020869</v>
      </c>
      <c r="BA154" s="285">
        <f t="shared" si="222"/>
        <v>1.0082239242321824</v>
      </c>
      <c r="BB154" s="285">
        <f t="shared" si="222"/>
        <v>0.88473130648380049</v>
      </c>
      <c r="BC154" s="285">
        <f t="shared" si="222"/>
        <v>2.7902054359778359</v>
      </c>
      <c r="BD154" s="86">
        <f t="shared" si="222"/>
        <v>3.6825499953123186</v>
      </c>
      <c r="BE154" s="86">
        <f t="shared" ref="BE154" si="227">IF(OR(BE21="NO",$AX21="NO"),"-",BE21/$AX21-1)</f>
        <v>4.4501088421492696</v>
      </c>
      <c r="BF154" s="612"/>
    </row>
    <row r="155" spans="24:61" ht="17.100000000000001" customHeight="1">
      <c r="X155" s="376"/>
      <c r="Y155" s="291" t="str">
        <f>'リンク切公表時非表示（グラフの添え物）'!$W$109</f>
        <v>アルミニウム精錬</v>
      </c>
      <c r="Z155" s="166"/>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122"/>
      <c r="AY155" s="285">
        <f t="shared" si="222"/>
        <v>-0.80067796610169495</v>
      </c>
      <c r="AZ155" s="86" t="str">
        <f t="shared" si="222"/>
        <v>-</v>
      </c>
      <c r="BA155" s="86" t="str">
        <f t="shared" si="222"/>
        <v>-</v>
      </c>
      <c r="BB155" s="86" t="str">
        <f t="shared" si="222"/>
        <v>-</v>
      </c>
      <c r="BC155" s="86" t="str">
        <f t="shared" si="222"/>
        <v>-</v>
      </c>
      <c r="BD155" s="86" t="str">
        <f t="shared" si="222"/>
        <v>-</v>
      </c>
      <c r="BE155" s="86" t="str">
        <f t="shared" ref="BE155" si="228">IF(OR(BE22="NO",$AX22="NO"),"-",BE22/$AX22-1)</f>
        <v>-</v>
      </c>
      <c r="BF155" s="612"/>
    </row>
    <row r="156" spans="24:61" ht="17.100000000000001" customHeight="1">
      <c r="X156" s="377" t="s">
        <v>197</v>
      </c>
      <c r="Y156" s="378"/>
      <c r="Z156" s="278"/>
      <c r="AA156" s="277"/>
      <c r="AB156" s="277"/>
      <c r="AC156" s="277"/>
      <c r="AD156" s="277"/>
      <c r="AE156" s="277"/>
      <c r="AF156" s="277"/>
      <c r="AG156" s="277"/>
      <c r="AH156" s="277"/>
      <c r="AI156" s="277"/>
      <c r="AJ156" s="277"/>
      <c r="AK156" s="277"/>
      <c r="AL156" s="277"/>
      <c r="AM156" s="277"/>
      <c r="AN156" s="277"/>
      <c r="AO156" s="277"/>
      <c r="AP156" s="277"/>
      <c r="AQ156" s="277"/>
      <c r="AR156" s="277"/>
      <c r="AS156" s="277"/>
      <c r="AT156" s="277"/>
      <c r="AU156" s="277"/>
      <c r="AV156" s="277"/>
      <c r="AW156" s="277"/>
      <c r="AX156" s="277"/>
      <c r="AY156" s="687">
        <f t="shared" ref="AY156:BD156" si="229">AY23/$AX23-1</f>
        <v>-1.7536067866265048E-2</v>
      </c>
      <c r="AZ156" s="687">
        <f t="shared" si="229"/>
        <v>-7.0099873453410844E-5</v>
      </c>
      <c r="BA156" s="687">
        <f t="shared" si="229"/>
        <v>4.0002126305302088E-2</v>
      </c>
      <c r="BB156" s="687">
        <f t="shared" si="229"/>
        <v>-2.1669311611167696E-3</v>
      </c>
      <c r="BC156" s="687">
        <f t="shared" si="229"/>
        <v>-9.7848074295882048E-3</v>
      </c>
      <c r="BD156" s="814">
        <f t="shared" si="229"/>
        <v>-3.5765315544602938E-2</v>
      </c>
      <c r="BE156" s="814">
        <f t="shared" ref="BE156" si="230">BE23/$AX23-1</f>
        <v>-2.2617092306850051E-2</v>
      </c>
      <c r="BF156" s="612"/>
    </row>
    <row r="157" spans="24:61" ht="17.100000000000001" customHeight="1">
      <c r="X157" s="379"/>
      <c r="Y157" s="291" t="str">
        <f>'リンク切公表時非表示（グラフの添え物）'!$W$113</f>
        <v>粒子加速器等</v>
      </c>
      <c r="Z157" s="165"/>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285">
        <f t="shared" ref="AY157:BD162" si="231">IF(OR(AY24="NO",$AX24="NO"),"-",AY24/$AX24-1)</f>
        <v>-1.7288826739265684E-3</v>
      </c>
      <c r="AZ157" s="285">
        <f t="shared" si="231"/>
        <v>-2.3477370605838321E-2</v>
      </c>
      <c r="BA157" s="285">
        <f t="shared" si="231"/>
        <v>-4.7606980039955227E-2</v>
      </c>
      <c r="BB157" s="285">
        <f t="shared" si="231"/>
        <v>-3.3228747523433633E-2</v>
      </c>
      <c r="BC157" s="285">
        <f t="shared" si="231"/>
        <v>-1.7012451484002211E-2</v>
      </c>
      <c r="BD157" s="86">
        <f t="shared" si="231"/>
        <v>-1.4971848145156175E-2</v>
      </c>
      <c r="BE157" s="86">
        <f t="shared" ref="BE157" si="232">IF(OR(BE24="NO",$AX24="NO"),"-",BE24/$AX24-1)</f>
        <v>-5.3584725167953873E-2</v>
      </c>
      <c r="BF157" s="612"/>
    </row>
    <row r="158" spans="24:61" ht="17.100000000000001" customHeight="1">
      <c r="X158" s="379"/>
      <c r="Y158" s="291" t="str">
        <f>'リンク切公表時非表示（グラフの添え物）'!$W$114</f>
        <v>電気絶縁ガス使用機器</v>
      </c>
      <c r="Z158" s="166"/>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122"/>
      <c r="AY158" s="285">
        <f t="shared" si="231"/>
        <v>-6.3851103145802224E-2</v>
      </c>
      <c r="AZ158" s="285">
        <f t="shared" si="231"/>
        <v>-5.0797099835992676E-2</v>
      </c>
      <c r="BA158" s="285">
        <f t="shared" si="231"/>
        <v>1.9651950634874682E-2</v>
      </c>
      <c r="BB158" s="285">
        <f t="shared" si="231"/>
        <v>-3.5472835081001519E-2</v>
      </c>
      <c r="BC158" s="285">
        <f t="shared" si="231"/>
        <v>-0.10996578875110397</v>
      </c>
      <c r="BD158" s="86">
        <f t="shared" si="231"/>
        <v>-0.10890160369867463</v>
      </c>
      <c r="BE158" s="86">
        <f t="shared" ref="BE158" si="233">IF(OR(BE25="NO",$AX25="NO"),"-",BE25/$AX25-1)</f>
        <v>-0.11117186514385813</v>
      </c>
      <c r="BF158" s="612"/>
    </row>
    <row r="159" spans="24:61" ht="17.100000000000001" customHeight="1">
      <c r="X159" s="379"/>
      <c r="Y159" s="291" t="str">
        <f>'リンク切公表時非表示（グラフの添え物）'!$W$115</f>
        <v>マグネシウム鋳造</v>
      </c>
      <c r="Z159" s="166"/>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285">
        <f t="shared" si="231"/>
        <v>0.14285714285714302</v>
      </c>
      <c r="AZ159" s="285">
        <f t="shared" si="231"/>
        <v>0.4285714285714286</v>
      </c>
      <c r="BA159" s="285">
        <f t="shared" si="231"/>
        <v>0.97142857142857131</v>
      </c>
      <c r="BB159" s="285">
        <f t="shared" si="231"/>
        <v>0.54285714285714315</v>
      </c>
      <c r="BC159" s="285">
        <f t="shared" si="231"/>
        <v>0.71428571428571441</v>
      </c>
      <c r="BD159" s="86">
        <f t="shared" si="231"/>
        <v>0.57142857142857162</v>
      </c>
      <c r="BE159" s="86">
        <f t="shared" ref="BE159" si="234">IF(OR(BE26="NO",$AX26="NO"),"-",BE26/$AX26-1)</f>
        <v>0.85714285714285698</v>
      </c>
      <c r="BF159" s="612"/>
    </row>
    <row r="160" spans="24:61" ht="17.100000000000001" customHeight="1">
      <c r="X160" s="379"/>
      <c r="Y160" s="291" t="str">
        <f>'リンク切公表時非表示（グラフの添え物）'!$W$116</f>
        <v>半導体製造</v>
      </c>
      <c r="Z160" s="166"/>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285">
        <f t="shared" si="231"/>
        <v>-3.6972442776658454E-2</v>
      </c>
      <c r="AZ160" s="285">
        <f t="shared" si="231"/>
        <v>1.3819714295052687E-2</v>
      </c>
      <c r="BA160" s="285">
        <f t="shared" si="231"/>
        <v>5.8867266419523556E-2</v>
      </c>
      <c r="BB160" s="285">
        <f t="shared" si="231"/>
        <v>0.10185092686663855</v>
      </c>
      <c r="BC160" s="285">
        <f t="shared" si="231"/>
        <v>3.5693512223307078E-3</v>
      </c>
      <c r="BD160" s="86">
        <f t="shared" si="231"/>
        <v>-4.2321590060354741E-2</v>
      </c>
      <c r="BE160" s="86">
        <f t="shared" ref="BE160" si="235">IF(OR(BE27="NO",$AX27="NO"),"-",BE27/$AX27-1)</f>
        <v>2.1826775283036337E-2</v>
      </c>
      <c r="BF160" s="612"/>
    </row>
    <row r="161" spans="2:62" ht="17.100000000000001" customHeight="1">
      <c r="X161" s="379"/>
      <c r="Y161" s="291" t="str">
        <f>'リンク切公表時非表示（グラフの添え物）'!$W$117</f>
        <v>液晶製造</v>
      </c>
      <c r="Z161" s="166"/>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285">
        <f t="shared" si="231"/>
        <v>0.12497538361093397</v>
      </c>
      <c r="AZ161" s="285">
        <f t="shared" si="231"/>
        <v>0.12605913297634519</v>
      </c>
      <c r="BA161" s="285">
        <f t="shared" si="231"/>
        <v>-7.79912096637978E-2</v>
      </c>
      <c r="BB161" s="285">
        <f t="shared" si="231"/>
        <v>-4.2281194431899038E-2</v>
      </c>
      <c r="BC161" s="285">
        <f t="shared" si="231"/>
        <v>-1.7263488754265865E-2</v>
      </c>
      <c r="BD161" s="86">
        <f t="shared" si="231"/>
        <v>-0.13360635476161287</v>
      </c>
      <c r="BE161" s="86">
        <f t="shared" ref="BE161" si="236">IF(OR(BE28="NO",$AX28="NO"),"-",BE28/$AX28-1)</f>
        <v>-0.18289852635119297</v>
      </c>
      <c r="BF161" s="612"/>
    </row>
    <row r="162" spans="2:62" ht="17.100000000000001" customHeight="1">
      <c r="X162" s="380"/>
      <c r="Y162" s="291" t="str">
        <f>'リンク切公表時非表示（グラフの添え物）'!$W$118</f>
        <v>SF6 製造時の漏出</v>
      </c>
      <c r="Z162" s="166"/>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285">
        <f t="shared" si="231"/>
        <v>-0.33660933660933656</v>
      </c>
      <c r="AZ162" s="285">
        <f t="shared" si="231"/>
        <v>-0.43488943488943499</v>
      </c>
      <c r="BA162" s="285">
        <f t="shared" si="231"/>
        <v>-0.45945945945945943</v>
      </c>
      <c r="BB162" s="285">
        <f t="shared" si="231"/>
        <v>-0.56142506962619199</v>
      </c>
      <c r="BC162" s="285">
        <f t="shared" si="231"/>
        <v>-0.50909091008676066</v>
      </c>
      <c r="BD162" s="86">
        <f t="shared" si="231"/>
        <v>-0.56732186550590269</v>
      </c>
      <c r="BE162" s="86">
        <f t="shared" ref="BE162" si="237">IF(OR(BE29="NO",$AX29="NO"),"-",BE29/$AX29-1)</f>
        <v>-0.43931203802329022</v>
      </c>
      <c r="BF162" s="612"/>
    </row>
    <row r="163" spans="2:62" ht="17.100000000000001" customHeight="1">
      <c r="X163" s="330" t="s">
        <v>199</v>
      </c>
      <c r="Y163" s="381"/>
      <c r="Z163" s="279"/>
      <c r="AA163" s="275"/>
      <c r="AB163" s="275"/>
      <c r="AC163" s="275"/>
      <c r="AD163" s="275"/>
      <c r="AE163" s="275"/>
      <c r="AF163" s="275"/>
      <c r="AG163" s="275"/>
      <c r="AH163" s="275"/>
      <c r="AI163" s="275"/>
      <c r="AJ163" s="275"/>
      <c r="AK163" s="275"/>
      <c r="AL163" s="275"/>
      <c r="AM163" s="275"/>
      <c r="AN163" s="275"/>
      <c r="AO163" s="275"/>
      <c r="AP163" s="275"/>
      <c r="AQ163" s="275"/>
      <c r="AR163" s="275"/>
      <c r="AS163" s="275"/>
      <c r="AT163" s="275"/>
      <c r="AU163" s="275"/>
      <c r="AV163" s="275"/>
      <c r="AW163" s="275"/>
      <c r="AX163" s="275"/>
      <c r="AY163" s="684">
        <f t="shared" ref="AY163:BD163" si="238">AY30/$AX30-1</f>
        <v>-0.30568798223277371</v>
      </c>
      <c r="AZ163" s="684">
        <f t="shared" si="238"/>
        <v>-0.64690954196538453</v>
      </c>
      <c r="BA163" s="684">
        <f t="shared" si="238"/>
        <v>-0.60770428782780983</v>
      </c>
      <c r="BB163" s="684">
        <f t="shared" si="238"/>
        <v>-0.72188665241335892</v>
      </c>
      <c r="BC163" s="684">
        <f t="shared" si="238"/>
        <v>-0.82532131287112842</v>
      </c>
      <c r="BD163" s="815">
        <f t="shared" si="238"/>
        <v>-0.83832139580364218</v>
      </c>
      <c r="BE163" s="815">
        <f t="shared" ref="BE163" si="239">BE30/$AX30-1</f>
        <v>-0.82140805400197858</v>
      </c>
      <c r="BF163" s="612"/>
    </row>
    <row r="164" spans="2:62" ht="17.100000000000001" customHeight="1">
      <c r="X164" s="330"/>
      <c r="Y164" s="357" t="str">
        <f>'リンク切公表時非表示（グラフの添え物）'!$W$122</f>
        <v>半導体製造</v>
      </c>
      <c r="Z164" s="165"/>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285">
        <f t="shared" ref="AY164:BD166" si="240">IF(OR(AY31="NO",$AX31="NO"),"-",AY31/$AX31-1)</f>
        <v>0.20253333189432898</v>
      </c>
      <c r="AZ164" s="285">
        <f t="shared" si="240"/>
        <v>0.31771354842414667</v>
      </c>
      <c r="BA164" s="285">
        <f t="shared" si="240"/>
        <v>0.66795731519188384</v>
      </c>
      <c r="BB164" s="285">
        <f t="shared" si="240"/>
        <v>0.76487403254326858</v>
      </c>
      <c r="BC164" s="285">
        <f t="shared" si="240"/>
        <v>0.85284629733034745</v>
      </c>
      <c r="BD164" s="86">
        <f t="shared" si="240"/>
        <v>1.0361949269790931</v>
      </c>
      <c r="BE164" s="86">
        <f t="shared" ref="BE164" si="241">IF(OR(BE31="NO",$AX31="NO"),"-",BE31/$AX31-1)</f>
        <v>1.320443311666486</v>
      </c>
      <c r="BF164" s="612"/>
    </row>
    <row r="165" spans="2:62" ht="17.100000000000001" customHeight="1">
      <c r="X165" s="330"/>
      <c r="Y165" s="357" t="str">
        <f>'リンク切公表時非表示（グラフの添え物）'!$W$123</f>
        <v>NF3の製造時の漏出</v>
      </c>
      <c r="Z165" s="165"/>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285">
        <f t="shared" si="240"/>
        <v>-0.35086342592592579</v>
      </c>
      <c r="AZ165" s="285">
        <f t="shared" si="240"/>
        <v>-0.72800925925925919</v>
      </c>
      <c r="BA165" s="285">
        <f t="shared" si="240"/>
        <v>-0.70949073632558179</v>
      </c>
      <c r="BB165" s="285">
        <f t="shared" si="240"/>
        <v>-0.84247684892680907</v>
      </c>
      <c r="BC165" s="285">
        <f t="shared" si="240"/>
        <v>-0.9609953706601152</v>
      </c>
      <c r="BD165" s="86">
        <f t="shared" si="240"/>
        <v>-0.98703703732678183</v>
      </c>
      <c r="BE165" s="86">
        <f t="shared" ref="BE165" si="242">IF(OR(BE32="NO",$AX32="NO"),"-",BE32/$AX32-1)</f>
        <v>-0.98983252327889204</v>
      </c>
      <c r="BF165" s="612"/>
    </row>
    <row r="166" spans="2:62" ht="17.100000000000001" customHeight="1" thickBot="1">
      <c r="X166" s="330"/>
      <c r="Y166" s="292" t="str">
        <f>'リンク切公表時非表示（グラフの添え物）'!$W$124</f>
        <v>液晶製造</v>
      </c>
      <c r="Z166" s="168"/>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751">
        <f t="shared" si="240"/>
        <v>0.22485927846622511</v>
      </c>
      <c r="AZ166" s="751">
        <f t="shared" si="240"/>
        <v>3.7244402442681457E-2</v>
      </c>
      <c r="BA166" s="751">
        <f t="shared" si="240"/>
        <v>-8.2685324485161193E-2</v>
      </c>
      <c r="BB166" s="751">
        <f t="shared" si="240"/>
        <v>2.62360911543007E-2</v>
      </c>
      <c r="BC166" s="751">
        <f t="shared" si="240"/>
        <v>-1.1538029810561068E-2</v>
      </c>
      <c r="BD166" s="816">
        <f t="shared" si="240"/>
        <v>-0.12619677242126182</v>
      </c>
      <c r="BE166" s="816">
        <f t="shared" ref="BE166" si="243">IF(OR(BE33="NO",$AX33="NO"),"-",BE33/$AX33-1)</f>
        <v>-0.11200227539316765</v>
      </c>
      <c r="BF166" s="612"/>
    </row>
    <row r="167" spans="2:62" ht="17.100000000000001" customHeight="1" thickTop="1">
      <c r="B167" s="1" t="s">
        <v>17</v>
      </c>
      <c r="X167" s="181" t="s">
        <v>43</v>
      </c>
      <c r="Y167" s="383"/>
      <c r="Z167" s="169"/>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752">
        <f t="shared" ref="AY167:BD167" si="244">AY34/$AX34-1</f>
        <v>8.2509041903910285E-2</v>
      </c>
      <c r="AZ167" s="752">
        <f t="shared" si="244"/>
        <v>0.15691562267881976</v>
      </c>
      <c r="BA167" s="752">
        <f t="shared" si="244"/>
        <v>0.248354222281852</v>
      </c>
      <c r="BB167" s="752">
        <f t="shared" si="244"/>
        <v>0.30411822034423563</v>
      </c>
      <c r="BC167" s="752">
        <f t="shared" si="244"/>
        <v>0.35214867770968983</v>
      </c>
      <c r="BD167" s="817">
        <f t="shared" si="244"/>
        <v>0.41735453934260369</v>
      </c>
      <c r="BE167" s="817">
        <f t="shared" ref="BE167" si="245">BE34/$AX34-1</f>
        <v>0.47651353277238817</v>
      </c>
      <c r="BF167" s="612"/>
      <c r="BH167" s="50"/>
      <c r="BI167" s="50"/>
      <c r="BJ167" s="50"/>
    </row>
    <row r="168" spans="2:62" s="80" customFormat="1" ht="17.100000000000001" customHeight="1">
      <c r="X168" s="108"/>
      <c r="Y168" s="108"/>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F168" s="109"/>
      <c r="BH168" s="110"/>
      <c r="BI168" s="110"/>
      <c r="BJ168" s="110"/>
    </row>
    <row r="169" spans="2:62">
      <c r="X169" s="1" t="s">
        <v>115</v>
      </c>
    </row>
    <row r="170" spans="2:62">
      <c r="X170" s="369"/>
      <c r="Y170" s="370"/>
      <c r="Z170" s="91"/>
      <c r="AA170" s="63">
        <v>1990</v>
      </c>
      <c r="AB170" s="63">
        <f>AA170+1</f>
        <v>1991</v>
      </c>
      <c r="AC170" s="63">
        <f>AB170+1</f>
        <v>1992</v>
      </c>
      <c r="AD170" s="63">
        <f>AC170+1</f>
        <v>1993</v>
      </c>
      <c r="AE170" s="63">
        <f>AD170+1</f>
        <v>1994</v>
      </c>
      <c r="AF170" s="63">
        <v>1995</v>
      </c>
      <c r="AG170" s="63">
        <f t="shared" ref="AG170:BA170" si="246">AF170+1</f>
        <v>1996</v>
      </c>
      <c r="AH170" s="63">
        <f t="shared" si="246"/>
        <v>1997</v>
      </c>
      <c r="AI170" s="63">
        <f t="shared" si="246"/>
        <v>1998</v>
      </c>
      <c r="AJ170" s="63">
        <f t="shared" si="246"/>
        <v>1999</v>
      </c>
      <c r="AK170" s="63">
        <f t="shared" si="246"/>
        <v>2000</v>
      </c>
      <c r="AL170" s="63">
        <f t="shared" si="246"/>
        <v>2001</v>
      </c>
      <c r="AM170" s="63">
        <f t="shared" si="246"/>
        <v>2002</v>
      </c>
      <c r="AN170" s="63">
        <f t="shared" si="246"/>
        <v>2003</v>
      </c>
      <c r="AO170" s="63">
        <f t="shared" si="246"/>
        <v>2004</v>
      </c>
      <c r="AP170" s="63">
        <f t="shared" si="246"/>
        <v>2005</v>
      </c>
      <c r="AQ170" s="63">
        <f t="shared" si="246"/>
        <v>2006</v>
      </c>
      <c r="AR170" s="63">
        <f t="shared" si="246"/>
        <v>2007</v>
      </c>
      <c r="AS170" s="63">
        <f t="shared" si="246"/>
        <v>2008</v>
      </c>
      <c r="AT170" s="63">
        <f t="shared" si="246"/>
        <v>2009</v>
      </c>
      <c r="AU170" s="63">
        <f t="shared" si="246"/>
        <v>2010</v>
      </c>
      <c r="AV170" s="63">
        <f t="shared" si="246"/>
        <v>2011</v>
      </c>
      <c r="AW170" s="63">
        <f t="shared" si="246"/>
        <v>2012</v>
      </c>
      <c r="AX170" s="63">
        <f t="shared" si="246"/>
        <v>2013</v>
      </c>
      <c r="AY170" s="63">
        <f t="shared" si="246"/>
        <v>2014</v>
      </c>
      <c r="AZ170" s="63">
        <f t="shared" si="246"/>
        <v>2015</v>
      </c>
      <c r="BA170" s="63">
        <f t="shared" si="246"/>
        <v>2016</v>
      </c>
      <c r="BB170" s="63">
        <f t="shared" ref="BB170" si="247">BA170+1</f>
        <v>2017</v>
      </c>
      <c r="BC170" s="63">
        <f t="shared" ref="BC170:BE170" si="248">BB170+1</f>
        <v>2018</v>
      </c>
      <c r="BD170" s="63">
        <f t="shared" si="248"/>
        <v>2019</v>
      </c>
      <c r="BE170" s="63">
        <f t="shared" si="248"/>
        <v>2020</v>
      </c>
      <c r="BF170" s="614"/>
    </row>
    <row r="171" spans="2:62" ht="17.100000000000001" customHeight="1">
      <c r="X171" s="346" t="s">
        <v>15</v>
      </c>
      <c r="Y171" s="324"/>
      <c r="Z171" s="104"/>
      <c r="AA171" s="120"/>
      <c r="AB171" s="680">
        <f t="shared" ref="AB171:BE171" si="249">AB5/AA5-1</f>
        <v>8.8957790566543071E-2</v>
      </c>
      <c r="AC171" s="680">
        <f t="shared" si="249"/>
        <v>2.4070340480269126E-2</v>
      </c>
      <c r="AD171" s="680">
        <f t="shared" si="249"/>
        <v>2.0363161087364912E-2</v>
      </c>
      <c r="AE171" s="680">
        <f t="shared" si="249"/>
        <v>0.16121232145462772</v>
      </c>
      <c r="AF171" s="680">
        <f t="shared" si="249"/>
        <v>0.19766720352566258</v>
      </c>
      <c r="AG171" s="680">
        <f t="shared" si="249"/>
        <v>-2.4396098407539313E-2</v>
      </c>
      <c r="AH171" s="680">
        <f t="shared" si="249"/>
        <v>-6.5590951383218687E-3</v>
      </c>
      <c r="AI171" s="680">
        <f t="shared" si="249"/>
        <v>-2.8430263235021069E-2</v>
      </c>
      <c r="AJ171" s="680">
        <f t="shared" si="249"/>
        <v>2.6353908395283732E-2</v>
      </c>
      <c r="AK171" s="680">
        <f t="shared" si="249"/>
        <v>-6.2244971622942846E-2</v>
      </c>
      <c r="AL171" s="680">
        <f t="shared" si="249"/>
        <v>-0.14834403168881716</v>
      </c>
      <c r="AM171" s="680">
        <f t="shared" si="249"/>
        <v>-0.16580455226210977</v>
      </c>
      <c r="AN171" s="680">
        <f t="shared" si="249"/>
        <v>-4.2046532966288908E-4</v>
      </c>
      <c r="AO171" s="680">
        <f t="shared" si="249"/>
        <v>-0.23455958191438542</v>
      </c>
      <c r="AP171" s="680">
        <f t="shared" si="249"/>
        <v>2.918805858641238E-2</v>
      </c>
      <c r="AQ171" s="680">
        <f t="shared" si="249"/>
        <v>0.14453679092774685</v>
      </c>
      <c r="AR171" s="680">
        <f t="shared" si="249"/>
        <v>0.1424542245396363</v>
      </c>
      <c r="AS171" s="680">
        <f t="shared" si="249"/>
        <v>0.15457324700931396</v>
      </c>
      <c r="AT171" s="680">
        <f t="shared" si="249"/>
        <v>8.5145883774700559E-2</v>
      </c>
      <c r="AU171" s="680">
        <f t="shared" si="249"/>
        <v>0.11382724902590846</v>
      </c>
      <c r="AV171" s="680">
        <f t="shared" si="249"/>
        <v>0.11969937119616136</v>
      </c>
      <c r="AW171" s="680">
        <f t="shared" si="249"/>
        <v>0.12473794722357479</v>
      </c>
      <c r="AX171" s="680">
        <f t="shared" si="249"/>
        <v>9.3409202815541548E-2</v>
      </c>
      <c r="AY171" s="680">
        <f t="shared" si="249"/>
        <v>0.1145811254010225</v>
      </c>
      <c r="AZ171" s="680">
        <f t="shared" si="249"/>
        <v>9.7187017670770981E-2</v>
      </c>
      <c r="BA171" s="680">
        <f t="shared" si="249"/>
        <v>8.5574469727825786E-2</v>
      </c>
      <c r="BB171" s="680">
        <f t="shared" si="249"/>
        <v>5.4224897208907441E-2</v>
      </c>
      <c r="BC171" s="680">
        <f t="shared" si="249"/>
        <v>4.6473760947697729E-2</v>
      </c>
      <c r="BD171" s="680">
        <f t="shared" si="249"/>
        <v>5.7166394643257901E-2</v>
      </c>
      <c r="BE171" s="680">
        <f t="shared" si="249"/>
        <v>4.436740592417654E-2</v>
      </c>
      <c r="BF171" s="612"/>
      <c r="BJ171" s="50"/>
    </row>
    <row r="172" spans="2:62" ht="17.100000000000001" customHeight="1">
      <c r="X172" s="371"/>
      <c r="Y172" s="293" t="str">
        <f>'リンク切公表時非表示（グラフの添え物）'!$W$92</f>
        <v>冷蔵庫及び空調機器</v>
      </c>
      <c r="Z172" s="117"/>
      <c r="AA172" s="121"/>
      <c r="AB172" s="287" t="str">
        <f t="shared" ref="AB172:BE172" si="250">IF(OR(AB6="NO",AA6="NO"),"-",AB6/AA6-1)</f>
        <v>-</v>
      </c>
      <c r="AC172" s="287" t="str">
        <f t="shared" si="250"/>
        <v>-</v>
      </c>
      <c r="AD172" s="287">
        <f t="shared" si="250"/>
        <v>16.117884307468259</v>
      </c>
      <c r="AE172" s="287">
        <f t="shared" si="250"/>
        <v>4.1652583890136707</v>
      </c>
      <c r="AF172" s="287">
        <f t="shared" si="250"/>
        <v>1.4865426833650153</v>
      </c>
      <c r="AG172" s="287">
        <f t="shared" si="250"/>
        <v>0.43628976554978438</v>
      </c>
      <c r="AH172" s="287">
        <f t="shared" si="250"/>
        <v>0.31176494404770283</v>
      </c>
      <c r="AI172" s="287">
        <f t="shared" si="250"/>
        <v>0.22009011987141425</v>
      </c>
      <c r="AJ172" s="287">
        <f t="shared" si="250"/>
        <v>0.18414105027702754</v>
      </c>
      <c r="AK172" s="287">
        <f t="shared" si="250"/>
        <v>0.18182950243908391</v>
      </c>
      <c r="AL172" s="287">
        <f t="shared" si="250"/>
        <v>0.20529219327381876</v>
      </c>
      <c r="AM172" s="287">
        <f t="shared" si="250"/>
        <v>0.24169659761943962</v>
      </c>
      <c r="AN172" s="287">
        <f t="shared" si="250"/>
        <v>0.25123591787657262</v>
      </c>
      <c r="AO172" s="287">
        <f t="shared" si="250"/>
        <v>0.2705167098186827</v>
      </c>
      <c r="AP172" s="287">
        <f t="shared" si="250"/>
        <v>0.25368815311675585</v>
      </c>
      <c r="AQ172" s="287">
        <f t="shared" si="250"/>
        <v>0.22302161868274206</v>
      </c>
      <c r="AR172" s="287">
        <f t="shared" si="250"/>
        <v>0.24098061352134947</v>
      </c>
      <c r="AS172" s="287">
        <f t="shared" si="250"/>
        <v>0.16484472609179024</v>
      </c>
      <c r="AT172" s="287">
        <f t="shared" si="250"/>
        <v>0.14754647687466615</v>
      </c>
      <c r="AU172" s="287">
        <f t="shared" si="250"/>
        <v>0.13811512757666011</v>
      </c>
      <c r="AV172" s="287">
        <f t="shared" si="250"/>
        <v>0.12976140057444763</v>
      </c>
      <c r="AW172" s="287">
        <f t="shared" si="250"/>
        <v>0.13890686086100801</v>
      </c>
      <c r="AX172" s="287">
        <f t="shared" si="250"/>
        <v>0.10070901249248454</v>
      </c>
      <c r="AY172" s="287">
        <f t="shared" si="250"/>
        <v>0.12156689928886077</v>
      </c>
      <c r="AZ172" s="287">
        <f t="shared" si="250"/>
        <v>0.1026173794417431</v>
      </c>
      <c r="BA172" s="287">
        <f t="shared" si="250"/>
        <v>8.5777191281643184E-2</v>
      </c>
      <c r="BB172" s="287">
        <f t="shared" si="250"/>
        <v>5.6326019212393108E-2</v>
      </c>
      <c r="BC172" s="287">
        <f t="shared" si="250"/>
        <v>5.019439022835015E-2</v>
      </c>
      <c r="BD172" s="287">
        <f t="shared" si="250"/>
        <v>5.9702284867764854E-2</v>
      </c>
      <c r="BE172" s="287">
        <f t="shared" si="250"/>
        <v>4.5343442856130789E-2</v>
      </c>
      <c r="BF172" s="613"/>
      <c r="BH172" s="50"/>
    </row>
    <row r="173" spans="2:62" ht="17.100000000000001" customHeight="1">
      <c r="X173" s="371"/>
      <c r="Y173" s="724" t="str">
        <f>'リンク切公表時非表示（グラフの添え物）'!$W$93</f>
        <v>発泡剤</v>
      </c>
      <c r="Z173" s="118"/>
      <c r="AA173" s="121"/>
      <c r="AB173" s="287" t="str">
        <f t="shared" ref="AB173:BE173" si="251">IF(OR(AB7="NO",AA7="NO"),"-",AB7/AA7-1)</f>
        <v>-</v>
      </c>
      <c r="AC173" s="287" t="str">
        <f t="shared" si="251"/>
        <v>-</v>
      </c>
      <c r="AD173" s="287">
        <f t="shared" si="251"/>
        <v>5.5000000000000009</v>
      </c>
      <c r="AE173" s="287">
        <f t="shared" si="251"/>
        <v>0.71794871794871762</v>
      </c>
      <c r="AF173" s="287">
        <f t="shared" si="251"/>
        <v>0.10447761194029859</v>
      </c>
      <c r="AG173" s="287">
        <f t="shared" si="251"/>
        <v>-8.953185798644947E-2</v>
      </c>
      <c r="AH173" s="287">
        <f t="shared" si="251"/>
        <v>3.5490707026912149E-2</v>
      </c>
      <c r="AI173" s="287">
        <f t="shared" si="251"/>
        <v>-3.7717952771380903E-2</v>
      </c>
      <c r="AJ173" s="287">
        <f t="shared" si="251"/>
        <v>9.52380952380949E-3</v>
      </c>
      <c r="AK173" s="287">
        <f t="shared" si="251"/>
        <v>6.509433962264155E-2</v>
      </c>
      <c r="AL173" s="287">
        <f t="shared" si="251"/>
        <v>-6.7862415116622388E-2</v>
      </c>
      <c r="AM173" s="287">
        <f t="shared" si="251"/>
        <v>8.7705683923791966E-2</v>
      </c>
      <c r="AN173" s="287">
        <f t="shared" si="251"/>
        <v>0.48603423401141321</v>
      </c>
      <c r="AO173" s="287">
        <f t="shared" si="251"/>
        <v>0.23468330998960263</v>
      </c>
      <c r="AP173" s="287">
        <f t="shared" si="251"/>
        <v>4.0486631150465913E-2</v>
      </c>
      <c r="AQ173" s="287">
        <f t="shared" si="251"/>
        <v>0.27414569100647213</v>
      </c>
      <c r="AR173" s="287">
        <f t="shared" si="251"/>
        <v>0.19643925884579572</v>
      </c>
      <c r="AS173" s="287">
        <f t="shared" si="251"/>
        <v>5.627528799946413E-2</v>
      </c>
      <c r="AT173" s="287">
        <f t="shared" si="251"/>
        <v>6.5320934017037535E-2</v>
      </c>
      <c r="AU173" s="287">
        <f t="shared" si="251"/>
        <v>8.7494487962760381E-2</v>
      </c>
      <c r="AV173" s="287">
        <f t="shared" si="251"/>
        <v>9.9800834345771028E-2</v>
      </c>
      <c r="AW173" s="287">
        <f t="shared" si="251"/>
        <v>8.1843839296704246E-2</v>
      </c>
      <c r="AX173" s="287">
        <f t="shared" si="251"/>
        <v>7.1353870403565445E-2</v>
      </c>
      <c r="AY173" s="287">
        <f t="shared" si="251"/>
        <v>6.4436506456682974E-2</v>
      </c>
      <c r="AZ173" s="287">
        <f t="shared" si="251"/>
        <v>4.6711754379895609E-2</v>
      </c>
      <c r="BA173" s="287">
        <f t="shared" si="251"/>
        <v>6.7309151101280884E-2</v>
      </c>
      <c r="BB173" s="287">
        <f t="shared" si="251"/>
        <v>5.6735893673469651E-2</v>
      </c>
      <c r="BC173" s="287">
        <f t="shared" si="251"/>
        <v>4.3043633229930656E-2</v>
      </c>
      <c r="BD173" s="287">
        <f t="shared" si="251"/>
        <v>1.9421519971622114E-2</v>
      </c>
      <c r="BE173" s="287">
        <f t="shared" si="251"/>
        <v>-1.804249256470436E-2</v>
      </c>
      <c r="BF173" s="613"/>
      <c r="BH173" s="50"/>
    </row>
    <row r="174" spans="2:62" ht="17.100000000000001" customHeight="1">
      <c r="X174" s="371"/>
      <c r="Y174" s="291" t="str">
        <f>'リンク切公表時非表示（グラフの添え物）'!$W$94</f>
        <v>エアゾール・MDI（定量噴射剤）</v>
      </c>
      <c r="Z174" s="117"/>
      <c r="AA174" s="121"/>
      <c r="AB174" s="287" t="str">
        <f t="shared" ref="AB174:BE174" si="252">IF(OR(AB8="NO",AA8="NO"),"-",AB8/AA8-1)</f>
        <v>-</v>
      </c>
      <c r="AC174" s="287" t="str">
        <f t="shared" si="252"/>
        <v>-</v>
      </c>
      <c r="AD174" s="287">
        <f t="shared" si="252"/>
        <v>6.4999999999999991</v>
      </c>
      <c r="AE174" s="287">
        <f t="shared" si="252"/>
        <v>0.8786324786324784</v>
      </c>
      <c r="AF174" s="287">
        <f t="shared" si="252"/>
        <v>0.41401273885350331</v>
      </c>
      <c r="AG174" s="287">
        <f t="shared" si="252"/>
        <v>0.5261904761904761</v>
      </c>
      <c r="AH174" s="287">
        <f t="shared" si="252"/>
        <v>0.2708580343213729</v>
      </c>
      <c r="AI174" s="287">
        <f t="shared" si="252"/>
        <v>8.0896614372345299E-2</v>
      </c>
      <c r="AJ174" s="287">
        <f t="shared" si="252"/>
        <v>-1.7943942215963182E-2</v>
      </c>
      <c r="AK174" s="287">
        <f t="shared" si="252"/>
        <v>8.385138776479284E-3</v>
      </c>
      <c r="AL174" s="287">
        <f t="shared" si="252"/>
        <v>-5.3730996829431055E-2</v>
      </c>
      <c r="AM174" s="287">
        <f t="shared" si="252"/>
        <v>-8.9748451437487997E-4</v>
      </c>
      <c r="AN174" s="287">
        <f t="shared" si="252"/>
        <v>-3.8179051998932567E-2</v>
      </c>
      <c r="AO174" s="287">
        <f t="shared" si="252"/>
        <v>-0.17418116304496944</v>
      </c>
      <c r="AP174" s="287">
        <f t="shared" si="252"/>
        <v>-0.27584907186564434</v>
      </c>
      <c r="AQ174" s="287">
        <f t="shared" si="252"/>
        <v>-0.33729169989299934</v>
      </c>
      <c r="AR174" s="287">
        <f t="shared" si="252"/>
        <v>-0.20374028028962532</v>
      </c>
      <c r="AS174" s="287">
        <f t="shared" si="252"/>
        <v>4.0575507102560415E-2</v>
      </c>
      <c r="AT174" s="287">
        <f t="shared" si="252"/>
        <v>-9.254314244680284E-2</v>
      </c>
      <c r="AU174" s="287">
        <f t="shared" si="252"/>
        <v>-0.21094566724390718</v>
      </c>
      <c r="AV174" s="287">
        <f t="shared" si="252"/>
        <v>-4.862151291152117E-2</v>
      </c>
      <c r="AW174" s="287">
        <f t="shared" si="252"/>
        <v>-0.11534547918452243</v>
      </c>
      <c r="AX174" s="287">
        <f t="shared" si="252"/>
        <v>-0.12761450558160015</v>
      </c>
      <c r="AY174" s="287">
        <f t="shared" si="252"/>
        <v>2.8723607133627205E-2</v>
      </c>
      <c r="AZ174" s="287">
        <f t="shared" si="252"/>
        <v>7.2756075948030796E-2</v>
      </c>
      <c r="BA174" s="287">
        <f t="shared" si="252"/>
        <v>8.7075750234022919E-2</v>
      </c>
      <c r="BB174" s="287">
        <f t="shared" si="252"/>
        <v>2.2409611417173458E-2</v>
      </c>
      <c r="BC174" s="287">
        <f t="shared" si="252"/>
        <v>-9.3802693755161703E-2</v>
      </c>
      <c r="BD174" s="287">
        <f t="shared" si="252"/>
        <v>5.1882018864634505E-2</v>
      </c>
      <c r="BE174" s="287">
        <f t="shared" si="252"/>
        <v>0.15093813628723685</v>
      </c>
      <c r="BF174" s="613"/>
      <c r="BH174" s="50"/>
      <c r="BI174" s="50"/>
    </row>
    <row r="175" spans="2:62" ht="16.5" customHeight="1">
      <c r="X175" s="371"/>
      <c r="Y175" s="725" t="str">
        <f>'リンク切公表時非表示（グラフの添え物）'!$W$97</f>
        <v>洗浄剤・溶剤</v>
      </c>
      <c r="Z175" s="117"/>
      <c r="AA175" s="121"/>
      <c r="AB175" s="287" t="str">
        <f t="shared" ref="AB175:BE175" si="253">IF(OR(AB9="NO",AA9="NO"),"-",AB9/AA9-1)</f>
        <v>-</v>
      </c>
      <c r="AC175" s="287" t="str">
        <f t="shared" si="253"/>
        <v>-</v>
      </c>
      <c r="AD175" s="287" t="str">
        <f t="shared" si="253"/>
        <v>-</v>
      </c>
      <c r="AE175" s="287" t="str">
        <f t="shared" si="253"/>
        <v>-</v>
      </c>
      <c r="AF175" s="287" t="str">
        <f t="shared" si="253"/>
        <v>-</v>
      </c>
      <c r="AG175" s="287" t="str">
        <f t="shared" si="253"/>
        <v>-</v>
      </c>
      <c r="AH175" s="287" t="str">
        <f t="shared" si="253"/>
        <v>-</v>
      </c>
      <c r="AI175" s="287" t="str">
        <f t="shared" si="253"/>
        <v>-</v>
      </c>
      <c r="AJ175" s="287" t="str">
        <f t="shared" si="253"/>
        <v>-</v>
      </c>
      <c r="AK175" s="287" t="str">
        <f t="shared" si="253"/>
        <v>-</v>
      </c>
      <c r="AL175" s="287" t="str">
        <f t="shared" si="253"/>
        <v>-</v>
      </c>
      <c r="AM175" s="287" t="str">
        <f t="shared" si="253"/>
        <v>-</v>
      </c>
      <c r="AN175" s="287" t="str">
        <f t="shared" si="253"/>
        <v>-</v>
      </c>
      <c r="AO175" s="287">
        <f t="shared" si="253"/>
        <v>0.84090909090909061</v>
      </c>
      <c r="AP175" s="287">
        <f t="shared" si="253"/>
        <v>0.3333333333333337</v>
      </c>
      <c r="AQ175" s="287">
        <f t="shared" si="253"/>
        <v>0.37962962962962954</v>
      </c>
      <c r="AR175" s="287">
        <f t="shared" si="253"/>
        <v>0.97315436241610742</v>
      </c>
      <c r="AS175" s="287">
        <f t="shared" si="253"/>
        <v>0.45918367346938771</v>
      </c>
      <c r="AT175" s="287">
        <f t="shared" si="253"/>
        <v>0.70629370629370625</v>
      </c>
      <c r="AU175" s="287">
        <f t="shared" si="253"/>
        <v>0.5382513661202184</v>
      </c>
      <c r="AV175" s="287">
        <f t="shared" si="253"/>
        <v>0.42984014209591503</v>
      </c>
      <c r="AW175" s="287">
        <f t="shared" si="253"/>
        <v>9.2934065608672567E-2</v>
      </c>
      <c r="AX175" s="287">
        <f t="shared" si="253"/>
        <v>0.15557237102219834</v>
      </c>
      <c r="AY175" s="287">
        <f t="shared" si="253"/>
        <v>0.12630688106561494</v>
      </c>
      <c r="AZ175" s="287">
        <f t="shared" si="253"/>
        <v>2.759841275338526E-2</v>
      </c>
      <c r="BA175" s="287">
        <f t="shared" si="253"/>
        <v>3.1487421744121002E-2</v>
      </c>
      <c r="BB175" s="287">
        <f t="shared" si="253"/>
        <v>-0.10648388634675354</v>
      </c>
      <c r="BC175" s="287">
        <f t="shared" si="253"/>
        <v>1.2376237623762165E-2</v>
      </c>
      <c r="BD175" s="287">
        <f t="shared" si="253"/>
        <v>4.237978810105969E-2</v>
      </c>
      <c r="BE175" s="287">
        <f t="shared" si="253"/>
        <v>3.5183737294761652E-2</v>
      </c>
      <c r="BF175" s="613"/>
      <c r="BH175" s="50"/>
    </row>
    <row r="176" spans="2:62" ht="17.100000000000001" customHeight="1">
      <c r="X176" s="371"/>
      <c r="Y176" s="291" t="str">
        <f>'リンク切公表時非表示（グラフの添え物）'!$W$98</f>
        <v>HFCsの製造時の漏出</v>
      </c>
      <c r="Z176" s="111"/>
      <c r="AA176" s="121"/>
      <c r="AB176" s="287" t="str">
        <f t="shared" ref="AB176:BE176" si="254">IF(OR(AB10="NO",AA10="NO"),"-",AB10/AA10-1)</f>
        <v>-</v>
      </c>
      <c r="AC176" s="287" t="str">
        <f t="shared" si="254"/>
        <v>-</v>
      </c>
      <c r="AD176" s="287">
        <f t="shared" si="254"/>
        <v>5.5000000000000009</v>
      </c>
      <c r="AE176" s="287">
        <f t="shared" si="254"/>
        <v>0.71794871794871784</v>
      </c>
      <c r="AF176" s="287">
        <f t="shared" si="254"/>
        <v>0.10447761194029836</v>
      </c>
      <c r="AG176" s="287">
        <f t="shared" si="254"/>
        <v>-4.7230961396681148E-2</v>
      </c>
      <c r="AH176" s="287">
        <f t="shared" si="254"/>
        <v>-0.19528620416352871</v>
      </c>
      <c r="AI176" s="287">
        <f t="shared" si="254"/>
        <v>-0.28118138063422948</v>
      </c>
      <c r="AJ176" s="287">
        <f t="shared" si="254"/>
        <v>-0.38767756416087895</v>
      </c>
      <c r="AK176" s="287">
        <f t="shared" si="254"/>
        <v>0.57026598771648751</v>
      </c>
      <c r="AL176" s="287">
        <f t="shared" si="254"/>
        <v>0.47291809663295958</v>
      </c>
      <c r="AM176" s="287">
        <f t="shared" si="254"/>
        <v>-5.920550847258943E-2</v>
      </c>
      <c r="AN176" s="287">
        <f t="shared" si="254"/>
        <v>0.26765314597925327</v>
      </c>
      <c r="AO176" s="287">
        <f t="shared" si="254"/>
        <v>8.573028969069485E-2</v>
      </c>
      <c r="AP176" s="287">
        <f t="shared" si="254"/>
        <v>-0.20457972432428451</v>
      </c>
      <c r="AQ176" s="287">
        <f t="shared" si="254"/>
        <v>-0.18428139465367932</v>
      </c>
      <c r="AR176" s="287">
        <f t="shared" si="254"/>
        <v>-2.6824774146976149E-2</v>
      </c>
      <c r="AS176" s="287">
        <f t="shared" si="254"/>
        <v>-0.14086072588357157</v>
      </c>
      <c r="AT176" s="287">
        <f t="shared" si="254"/>
        <v>-0.23727425212883091</v>
      </c>
      <c r="AU176" s="287">
        <f t="shared" si="254"/>
        <v>-0.45216296775489051</v>
      </c>
      <c r="AV176" s="287">
        <f t="shared" si="254"/>
        <v>0.18184429099188359</v>
      </c>
      <c r="AW176" s="287">
        <f t="shared" si="254"/>
        <v>-0.20398452718722182</v>
      </c>
      <c r="AX176" s="287">
        <f t="shared" si="254"/>
        <v>8.8662051526413821E-2</v>
      </c>
      <c r="AY176" s="287">
        <f t="shared" si="254"/>
        <v>-0.23322506128378762</v>
      </c>
      <c r="AZ176" s="287">
        <f t="shared" si="254"/>
        <v>-0.17486976001521948</v>
      </c>
      <c r="BA176" s="287">
        <f t="shared" si="254"/>
        <v>0.79143185455777409</v>
      </c>
      <c r="BB176" s="287">
        <f t="shared" si="254"/>
        <v>-0.36125420562532273</v>
      </c>
      <c r="BC176" s="287">
        <f t="shared" si="254"/>
        <v>-6.8376295010122767E-2</v>
      </c>
      <c r="BD176" s="287">
        <f t="shared" si="254"/>
        <v>0.34625513224647841</v>
      </c>
      <c r="BE176" s="287">
        <f t="shared" si="254"/>
        <v>-0.3631820752107352</v>
      </c>
      <c r="BF176" s="610"/>
      <c r="BJ176" s="50"/>
    </row>
    <row r="177" spans="24:61" ht="17.100000000000001" customHeight="1">
      <c r="X177" s="371"/>
      <c r="Y177" s="357" t="str">
        <f>'リンク切公表時非表示（グラフの添え物）'!$W$95</f>
        <v>半導体製造</v>
      </c>
      <c r="Z177" s="117"/>
      <c r="AA177" s="121"/>
      <c r="AB177" s="287" t="str">
        <f t="shared" ref="AB177:BE177" si="255">IF(OR(AB11="NO",AA11="NO"),"-",AB11/AA11-1)</f>
        <v>-</v>
      </c>
      <c r="AC177" s="287" t="str">
        <f t="shared" si="255"/>
        <v>-</v>
      </c>
      <c r="AD177" s="287">
        <f t="shared" si="255"/>
        <v>5.4999999999999982</v>
      </c>
      <c r="AE177" s="287">
        <f t="shared" si="255"/>
        <v>0.71794871794871828</v>
      </c>
      <c r="AF177" s="287">
        <f t="shared" si="255"/>
        <v>0.10447761194029859</v>
      </c>
      <c r="AG177" s="287">
        <f t="shared" si="255"/>
        <v>-2.4056895360579755E-2</v>
      </c>
      <c r="AH177" s="287">
        <f t="shared" si="255"/>
        <v>0.11492260869050797</v>
      </c>
      <c r="AI177" s="287">
        <f t="shared" si="255"/>
        <v>-7.6112990600403552E-2</v>
      </c>
      <c r="AJ177" s="287">
        <f t="shared" si="255"/>
        <v>4.6816894576957591E-3</v>
      </c>
      <c r="AK177" s="287">
        <f t="shared" si="255"/>
        <v>3.4378737932408088E-2</v>
      </c>
      <c r="AL177" s="287">
        <f t="shared" si="255"/>
        <v>-0.22211036307337384</v>
      </c>
      <c r="AM177" s="287">
        <f t="shared" si="255"/>
        <v>-2.9242813526148437E-2</v>
      </c>
      <c r="AN177" s="287">
        <f t="shared" si="255"/>
        <v>-3.3580196260495021E-2</v>
      </c>
      <c r="AO177" s="287">
        <f t="shared" si="255"/>
        <v>0.12819903293735879</v>
      </c>
      <c r="AP177" s="287">
        <f t="shared" si="255"/>
        <v>-3.7783719666236948E-2</v>
      </c>
      <c r="AQ177" s="287">
        <f t="shared" si="255"/>
        <v>8.3703571816745148E-2</v>
      </c>
      <c r="AR177" s="287">
        <f t="shared" si="255"/>
        <v>8.26229563199532E-2</v>
      </c>
      <c r="AS177" s="287">
        <f t="shared" si="255"/>
        <v>-0.10872660020791991</v>
      </c>
      <c r="AT177" s="287">
        <f t="shared" si="255"/>
        <v>-0.36035170068952993</v>
      </c>
      <c r="AU177" s="287">
        <f t="shared" si="255"/>
        <v>0.10090809686323854</v>
      </c>
      <c r="AV177" s="287">
        <f t="shared" si="255"/>
        <v>-0.13785184464014022</v>
      </c>
      <c r="AW177" s="287">
        <f t="shared" si="255"/>
        <v>-0.14462284747554588</v>
      </c>
      <c r="AX177" s="287">
        <f t="shared" si="255"/>
        <v>-0.10184124763993685</v>
      </c>
      <c r="AY177" s="287">
        <f t="shared" si="255"/>
        <v>3.3441868327868329E-2</v>
      </c>
      <c r="AZ177" s="287">
        <f t="shared" si="255"/>
        <v>1.6615898082938951E-3</v>
      </c>
      <c r="BA177" s="287">
        <f t="shared" si="255"/>
        <v>3.7598280441780263E-2</v>
      </c>
      <c r="BB177" s="287">
        <f t="shared" si="255"/>
        <v>4.9378453167230107E-2</v>
      </c>
      <c r="BC177" s="287">
        <f t="shared" si="255"/>
        <v>-8.4381165123683544E-2</v>
      </c>
      <c r="BD177" s="287">
        <f t="shared" si="255"/>
        <v>-0.11820306910548328</v>
      </c>
      <c r="BE177" s="287">
        <f t="shared" si="255"/>
        <v>8.8632791817250478E-2</v>
      </c>
      <c r="BF177" s="613"/>
    </row>
    <row r="178" spans="24:61" ht="17.100000000000001" customHeight="1">
      <c r="X178" s="371"/>
      <c r="Y178" s="291" t="str">
        <f>'リンク切公表時非表示（グラフの添え物）'!$W$96</f>
        <v>液晶製造</v>
      </c>
      <c r="Z178" s="117"/>
      <c r="AA178" s="123"/>
      <c r="AB178" s="287" t="str">
        <f t="shared" ref="AB178:BE178" si="256">IF(OR(AB12="NO",AA12="NO"),"-",AB12/AA12-1)</f>
        <v>-</v>
      </c>
      <c r="AC178" s="287" t="str">
        <f t="shared" si="256"/>
        <v>-</v>
      </c>
      <c r="AD178" s="287">
        <f t="shared" si="256"/>
        <v>5.5000000000000009</v>
      </c>
      <c r="AE178" s="287">
        <f t="shared" si="256"/>
        <v>0.71794871794871784</v>
      </c>
      <c r="AF178" s="287">
        <f t="shared" si="256"/>
        <v>0.10447761194029859</v>
      </c>
      <c r="AG178" s="287">
        <f t="shared" si="256"/>
        <v>-1.0000000000000009E-2</v>
      </c>
      <c r="AH178" s="287">
        <f t="shared" si="256"/>
        <v>2.1818181818181817</v>
      </c>
      <c r="AI178" s="287">
        <f t="shared" si="256"/>
        <v>-5.396825396825411E-2</v>
      </c>
      <c r="AJ178" s="287">
        <f t="shared" si="256"/>
        <v>3.7214765100671148</v>
      </c>
      <c r="AK178" s="287">
        <f t="shared" si="256"/>
        <v>-0.50959488272921116</v>
      </c>
      <c r="AL178" s="287">
        <f t="shared" si="256"/>
        <v>-0.36884057971014506</v>
      </c>
      <c r="AM178" s="287">
        <f t="shared" si="256"/>
        <v>0.64280137772675139</v>
      </c>
      <c r="AN178" s="287">
        <f t="shared" si="256"/>
        <v>-0.13244996086324523</v>
      </c>
      <c r="AO178" s="287">
        <f t="shared" si="256"/>
        <v>0.84185087323580587</v>
      </c>
      <c r="AP178" s="287">
        <f t="shared" si="256"/>
        <v>-2.2087123862841174E-2</v>
      </c>
      <c r="AQ178" s="287">
        <f t="shared" si="256"/>
        <v>-4.9975401404355968E-2</v>
      </c>
      <c r="AR178" s="287">
        <f t="shared" si="256"/>
        <v>8.2181191623982741E-2</v>
      </c>
      <c r="AS178" s="287">
        <f t="shared" si="256"/>
        <v>-7.4508908018675157E-2</v>
      </c>
      <c r="AT178" s="287">
        <f t="shared" si="256"/>
        <v>-0.18898501889865538</v>
      </c>
      <c r="AU178" s="287">
        <f t="shared" si="256"/>
        <v>0.31448223992507107</v>
      </c>
      <c r="AV178" s="287">
        <f t="shared" si="256"/>
        <v>8.4647266313933267E-2</v>
      </c>
      <c r="AW178" s="287">
        <f t="shared" si="256"/>
        <v>-0.27102659371214399</v>
      </c>
      <c r="AX178" s="287">
        <f t="shared" si="256"/>
        <v>-8.7103933618103424E-3</v>
      </c>
      <c r="AY178" s="287">
        <f t="shared" si="256"/>
        <v>-4.5667289214914364E-2</v>
      </c>
      <c r="AZ178" s="287">
        <f t="shared" si="256"/>
        <v>-0.14500080874291144</v>
      </c>
      <c r="BA178" s="287">
        <f t="shared" si="256"/>
        <v>1.1858705892855426E-3</v>
      </c>
      <c r="BB178" s="287">
        <f t="shared" si="256"/>
        <v>-1.3345618210264032E-2</v>
      </c>
      <c r="BC178" s="287">
        <f t="shared" si="256"/>
        <v>0.12708467742723428</v>
      </c>
      <c r="BD178" s="287">
        <f t="shared" si="256"/>
        <v>-0.17962722149978283</v>
      </c>
      <c r="BE178" s="287">
        <f t="shared" si="256"/>
        <v>-0.30718135293851312</v>
      </c>
      <c r="BF178" s="613"/>
      <c r="BH178" s="50"/>
      <c r="BI178" s="50"/>
    </row>
    <row r="179" spans="24:61" ht="17.100000000000001" customHeight="1">
      <c r="X179" s="371"/>
      <c r="Y179" s="291" t="str">
        <f>'リンク切公表時非表示（グラフの添え物）'!$W$99</f>
        <v>HCFC22製造時の副生HFC23</v>
      </c>
      <c r="Z179" s="117"/>
      <c r="AA179" s="121"/>
      <c r="AB179" s="287">
        <f t="shared" ref="AB179:AC179" si="257">IF(OR(AB13="NO",AA13="NO"),"-",AB13/AA13-1)</f>
        <v>8.9202866941598291E-2</v>
      </c>
      <c r="AC179" s="287">
        <f t="shared" si="257"/>
        <v>1.3285222778508521E-2</v>
      </c>
      <c r="AD179" s="287">
        <f t="shared" ref="AD179:AE181" si="258">IF(OR(AD13="NO",AC13="NO"),"-",AD13/AC13-1)</f>
        <v>-4.4788461248029154E-2</v>
      </c>
      <c r="AE179" s="287">
        <f t="shared" si="258"/>
        <v>9.6716646644477544E-2</v>
      </c>
      <c r="AF179" s="287">
        <f t="shared" ref="AF179:AI179" si="259">IF(OR(AF13="NO",AE13="NO"),"-",AF13/AE13-1)</f>
        <v>0.16523688204446851</v>
      </c>
      <c r="AG179" s="287">
        <f t="shared" si="259"/>
        <v>-8.0689655172413777E-2</v>
      </c>
      <c r="AH179" s="287">
        <f t="shared" si="259"/>
        <v>-5.7764441110277676E-2</v>
      </c>
      <c r="AI179" s="287">
        <f t="shared" si="259"/>
        <v>-6.2101910828025408E-2</v>
      </c>
      <c r="AJ179" s="287">
        <f t="shared" ref="AJ179:BE179" si="260">IF(OR(AJ13="NO",AI13="NO"),"-",AJ13/AI13-1)</f>
        <v>2.292020373514414E-2</v>
      </c>
      <c r="AK179" s="287">
        <f t="shared" si="260"/>
        <v>-0.1203319502074689</v>
      </c>
      <c r="AL179" s="287">
        <f t="shared" si="260"/>
        <v>-0.24716981132075477</v>
      </c>
      <c r="AM179" s="287">
        <f t="shared" si="260"/>
        <v>-0.34711779448621549</v>
      </c>
      <c r="AN179" s="287">
        <f t="shared" si="260"/>
        <v>-0.17600767754318614</v>
      </c>
      <c r="AO179" s="287">
        <f t="shared" si="260"/>
        <v>-0.79734451432564646</v>
      </c>
      <c r="AP179" s="287">
        <f t="shared" si="260"/>
        <v>-0.54482758620689653</v>
      </c>
      <c r="AQ179" s="287">
        <f t="shared" si="260"/>
        <v>0.41792929292929282</v>
      </c>
      <c r="AR179" s="287">
        <f t="shared" si="260"/>
        <v>-0.66874443455031174</v>
      </c>
      <c r="AS179" s="287">
        <f t="shared" si="260"/>
        <v>1.155913978494624</v>
      </c>
      <c r="AT179" s="287">
        <f t="shared" si="260"/>
        <v>-0.91521197007481292</v>
      </c>
      <c r="AU179" s="287">
        <f t="shared" si="260"/>
        <v>5.8823529411764719E-2</v>
      </c>
      <c r="AV179" s="287">
        <f t="shared" si="260"/>
        <v>-0.69444444444444442</v>
      </c>
      <c r="AW179" s="287">
        <f t="shared" si="260"/>
        <v>9.0909090909090828E-2</v>
      </c>
      <c r="AX179" s="287">
        <f t="shared" si="260"/>
        <v>-8.333333333333337E-2</v>
      </c>
      <c r="AY179" s="287">
        <f t="shared" si="260"/>
        <v>0.45454545454545436</v>
      </c>
      <c r="AZ179" s="287">
        <f t="shared" si="260"/>
        <v>0.25</v>
      </c>
      <c r="BA179" s="287">
        <f t="shared" si="260"/>
        <v>-0.20000000000000007</v>
      </c>
      <c r="BB179" s="287">
        <f t="shared" si="260"/>
        <v>0.62499999999999978</v>
      </c>
      <c r="BC179" s="287">
        <f t="shared" si="260"/>
        <v>-0.69230769230769229</v>
      </c>
      <c r="BD179" s="287">
        <f t="shared" si="260"/>
        <v>0.125</v>
      </c>
      <c r="BE179" s="287">
        <f t="shared" si="260"/>
        <v>9.5555555555555554</v>
      </c>
      <c r="BF179" s="613"/>
      <c r="BH179" s="50"/>
      <c r="BI179" s="50"/>
    </row>
    <row r="180" spans="24:61" ht="17.100000000000001" customHeight="1">
      <c r="X180" s="371"/>
      <c r="Y180" s="357" t="str">
        <f>'リンク切公表時非表示（グラフの添え物）'!$W$100</f>
        <v>消火剤</v>
      </c>
      <c r="Z180" s="117"/>
      <c r="AA180" s="121"/>
      <c r="AB180" s="287" t="str">
        <f t="shared" ref="AB180:AC180" si="261">IF(OR(AB14="NO",AA14="NO"),"-",AB14/AA14-1)</f>
        <v>-</v>
      </c>
      <c r="AC180" s="287" t="str">
        <f t="shared" si="261"/>
        <v>-</v>
      </c>
      <c r="AD180" s="287" t="str">
        <f t="shared" si="258"/>
        <v>-</v>
      </c>
      <c r="AE180" s="287" t="str">
        <f t="shared" si="258"/>
        <v>-</v>
      </c>
      <c r="AF180" s="287" t="str">
        <f t="shared" ref="AF180:AI180" si="262">IF(OR(AF14="NO",AE14="NO"),"-",AF14/AE14-1)</f>
        <v>-</v>
      </c>
      <c r="AG180" s="287" t="str">
        <f t="shared" si="262"/>
        <v>-</v>
      </c>
      <c r="AH180" s="287">
        <f t="shared" si="262"/>
        <v>1.7182817999999997</v>
      </c>
      <c r="AI180" s="287">
        <f t="shared" si="262"/>
        <v>1.7182818000000002</v>
      </c>
      <c r="AJ180" s="287">
        <f t="shared" ref="AJ180:BE180" si="263">IF(OR(AJ14="NO",AI14="NO"),"-",AJ14/AI14-1)</f>
        <v>1.0797923390741531</v>
      </c>
      <c r="AK180" s="287">
        <f t="shared" si="263"/>
        <v>0.22816309917468436</v>
      </c>
      <c r="AL180" s="287">
        <f t="shared" si="263"/>
        <v>0.15707128131691794</v>
      </c>
      <c r="AM180" s="287">
        <f t="shared" si="263"/>
        <v>0.11759114145145921</v>
      </c>
      <c r="AN180" s="287">
        <f t="shared" si="263"/>
        <v>9.2809198115533231E-2</v>
      </c>
      <c r="AO180" s="287">
        <f t="shared" si="263"/>
        <v>7.0296732906155235E-2</v>
      </c>
      <c r="AP180" s="287">
        <f t="shared" si="263"/>
        <v>4.8308242876796248E-2</v>
      </c>
      <c r="AQ180" s="287">
        <f t="shared" si="263"/>
        <v>1.6604056018197921E-2</v>
      </c>
      <c r="AR180" s="287">
        <f t="shared" si="263"/>
        <v>3.4255317767166726E-2</v>
      </c>
      <c r="AS180" s="287">
        <f t="shared" si="263"/>
        <v>1.6940410993071753E-2</v>
      </c>
      <c r="AT180" s="287">
        <f t="shared" si="263"/>
        <v>3.0140914942443864E-2</v>
      </c>
      <c r="AU180" s="287">
        <f t="shared" si="263"/>
        <v>2.5965502143083352E-2</v>
      </c>
      <c r="AV180" s="287">
        <f t="shared" si="263"/>
        <v>1.4729305786087776E-2</v>
      </c>
      <c r="AW180" s="287">
        <f t="shared" si="263"/>
        <v>2.513377401093142E-2</v>
      </c>
      <c r="AX180" s="287">
        <f t="shared" si="263"/>
        <v>2.0381324719131344E-2</v>
      </c>
      <c r="AY180" s="287">
        <f t="shared" si="263"/>
        <v>2.8909665320128397E-2</v>
      </c>
      <c r="AZ180" s="287">
        <f t="shared" si="263"/>
        <v>3.5398126328249013E-2</v>
      </c>
      <c r="BA180" s="287">
        <f t="shared" si="263"/>
        <v>1.4509094012893353E-2</v>
      </c>
      <c r="BB180" s="287">
        <f t="shared" si="263"/>
        <v>2.2145790966608736E-2</v>
      </c>
      <c r="BC180" s="287">
        <f t="shared" si="263"/>
        <v>1.1610557181018777E-2</v>
      </c>
      <c r="BD180" s="287">
        <f t="shared" si="263"/>
        <v>1.143577624206471E-2</v>
      </c>
      <c r="BE180" s="287">
        <f t="shared" si="263"/>
        <v>4.8416207550512347E-3</v>
      </c>
      <c r="BF180" s="622"/>
      <c r="BH180" s="50"/>
    </row>
    <row r="181" spans="24:61" ht="17.100000000000001" customHeight="1">
      <c r="X181" s="371"/>
      <c r="Y181" s="291" t="str">
        <f>'リンク切公表時非表示（グラフの添え物）'!$W$101</f>
        <v>マグネシウム鋳造</v>
      </c>
      <c r="Z181" s="117"/>
      <c r="AA181" s="121"/>
      <c r="AB181" s="287" t="str">
        <f t="shared" ref="AB181:AC181" si="264">IF(OR(AB15="NO",AA15="NO"),"-",AB15/AA15-1)</f>
        <v>-</v>
      </c>
      <c r="AC181" s="287" t="str">
        <f t="shared" si="264"/>
        <v>-</v>
      </c>
      <c r="AD181" s="287" t="str">
        <f t="shared" si="258"/>
        <v>-</v>
      </c>
      <c r="AE181" s="287" t="str">
        <f t="shared" si="258"/>
        <v>-</v>
      </c>
      <c r="AF181" s="287" t="str">
        <f t="shared" ref="AF181:AI181" si="265">IF(OR(AF15="NO",AE15="NO"),"-",AF15/AE15-1)</f>
        <v>-</v>
      </c>
      <c r="AG181" s="287" t="str">
        <f t="shared" si="265"/>
        <v>-</v>
      </c>
      <c r="AH181" s="287" t="str">
        <f t="shared" si="265"/>
        <v>-</v>
      </c>
      <c r="AI181" s="287" t="str">
        <f t="shared" si="265"/>
        <v>-</v>
      </c>
      <c r="AJ181" s="287" t="str">
        <f t="shared" ref="AJ181:BE181" si="266">IF(OR(AJ15="NO",AI15="NO"),"-",AJ15/AI15-1)</f>
        <v>-</v>
      </c>
      <c r="AK181" s="287" t="str">
        <f t="shared" si="266"/>
        <v>-</v>
      </c>
      <c r="AL181" s="287" t="str">
        <f t="shared" si="266"/>
        <v>-</v>
      </c>
      <c r="AM181" s="287" t="str">
        <f t="shared" si="266"/>
        <v>-</v>
      </c>
      <c r="AN181" s="287" t="str">
        <f t="shared" si="266"/>
        <v>-</v>
      </c>
      <c r="AO181" s="287" t="str">
        <f t="shared" si="266"/>
        <v>-</v>
      </c>
      <c r="AP181" s="287" t="str">
        <f t="shared" si="266"/>
        <v>-</v>
      </c>
      <c r="AQ181" s="287" t="str">
        <f t="shared" si="266"/>
        <v>-</v>
      </c>
      <c r="AR181" s="287" t="str">
        <f t="shared" si="266"/>
        <v>-</v>
      </c>
      <c r="AS181" s="287" t="str">
        <f t="shared" si="266"/>
        <v>-</v>
      </c>
      <c r="AT181" s="287" t="str">
        <f t="shared" si="266"/>
        <v>-</v>
      </c>
      <c r="AU181" s="287" t="str">
        <f t="shared" si="266"/>
        <v>-</v>
      </c>
      <c r="AV181" s="287" t="str">
        <f t="shared" si="266"/>
        <v>-</v>
      </c>
      <c r="AW181" s="287">
        <f t="shared" si="266"/>
        <v>0.28571428571428581</v>
      </c>
      <c r="AX181" s="287">
        <f t="shared" si="266"/>
        <v>0</v>
      </c>
      <c r="AY181" s="287">
        <f t="shared" si="266"/>
        <v>0</v>
      </c>
      <c r="AZ181" s="287">
        <f t="shared" si="266"/>
        <v>-0.33333333333333326</v>
      </c>
      <c r="BA181" s="287">
        <f t="shared" si="266"/>
        <v>0.33333333333333326</v>
      </c>
      <c r="BB181" s="287">
        <f t="shared" si="266"/>
        <v>0.25</v>
      </c>
      <c r="BC181" s="287">
        <f t="shared" si="266"/>
        <v>0.19999999999999996</v>
      </c>
      <c r="BD181" s="287">
        <f t="shared" si="266"/>
        <v>-0.16666666666666674</v>
      </c>
      <c r="BE181" s="287">
        <f t="shared" si="266"/>
        <v>-9.9999999999999978E-2</v>
      </c>
      <c r="BF181" s="613"/>
      <c r="BH181" s="50"/>
    </row>
    <row r="182" spans="24:61" ht="17.100000000000001" customHeight="1">
      <c r="X182" s="372" t="s">
        <v>16</v>
      </c>
      <c r="Y182" s="373"/>
      <c r="Z182" s="113"/>
      <c r="AA182" s="106"/>
      <c r="AB182" s="683">
        <f t="shared" ref="AB182:BE182" si="267">AB16/AA16-1</f>
        <v>0.14797040261001193</v>
      </c>
      <c r="AC182" s="683">
        <f t="shared" si="267"/>
        <v>1.4702566276902251E-2</v>
      </c>
      <c r="AD182" s="683">
        <f t="shared" si="267"/>
        <v>0.43657292284521931</v>
      </c>
      <c r="AE182" s="683">
        <f t="shared" si="267"/>
        <v>0.22852153866522706</v>
      </c>
      <c r="AF182" s="683">
        <f t="shared" si="267"/>
        <v>0.31491083466813641</v>
      </c>
      <c r="AG182" s="683">
        <f t="shared" si="267"/>
        <v>3.6462775108984768E-2</v>
      </c>
      <c r="AH182" s="683">
        <f t="shared" si="267"/>
        <v>9.3873866076616075E-2</v>
      </c>
      <c r="AI182" s="683">
        <f t="shared" si="267"/>
        <v>-0.17091874443936728</v>
      </c>
      <c r="AJ182" s="683">
        <f t="shared" si="267"/>
        <v>-0.20882945160778432</v>
      </c>
      <c r="AK182" s="683">
        <f t="shared" si="267"/>
        <v>-9.553077555102707E-2</v>
      </c>
      <c r="AL182" s="683">
        <f t="shared" si="267"/>
        <v>-0.16794683076553196</v>
      </c>
      <c r="AM182" s="683">
        <f t="shared" si="267"/>
        <v>-6.8704251658183613E-2</v>
      </c>
      <c r="AN182" s="683">
        <f t="shared" si="267"/>
        <v>-3.7447710181063298E-2</v>
      </c>
      <c r="AO182" s="683">
        <f t="shared" si="267"/>
        <v>4.0837091530976366E-2</v>
      </c>
      <c r="AP182" s="683">
        <f t="shared" si="267"/>
        <v>-6.4271802125658306E-2</v>
      </c>
      <c r="AQ182" s="683">
        <f t="shared" si="267"/>
        <v>4.3468996138076976E-2</v>
      </c>
      <c r="AR182" s="683">
        <f t="shared" si="267"/>
        <v>-0.12005585474005942</v>
      </c>
      <c r="AS182" s="683">
        <f t="shared" si="267"/>
        <v>-0.27405220607561276</v>
      </c>
      <c r="AT182" s="683">
        <f t="shared" si="267"/>
        <v>-0.29527441196066351</v>
      </c>
      <c r="AU182" s="683">
        <f t="shared" si="267"/>
        <v>4.9800500962982275E-2</v>
      </c>
      <c r="AV182" s="683">
        <f t="shared" si="267"/>
        <v>-0.11600545771149151</v>
      </c>
      <c r="AW182" s="683">
        <f t="shared" si="267"/>
        <v>-8.5091895033108211E-2</v>
      </c>
      <c r="AX182" s="683">
        <f t="shared" si="267"/>
        <v>-4.6052858316117939E-2</v>
      </c>
      <c r="AY182" s="683">
        <f t="shared" si="267"/>
        <v>2.3246413905391838E-2</v>
      </c>
      <c r="AZ182" s="683">
        <f t="shared" si="267"/>
        <v>-1.6224752288071187E-2</v>
      </c>
      <c r="BA182" s="683">
        <f t="shared" si="267"/>
        <v>2.0321204223736844E-2</v>
      </c>
      <c r="BB182" s="683">
        <f t="shared" si="267"/>
        <v>4.1553940518886057E-2</v>
      </c>
      <c r="BC182" s="683">
        <f t="shared" si="267"/>
        <v>-8.0039713451749428E-3</v>
      </c>
      <c r="BD182" s="683">
        <f t="shared" si="267"/>
        <v>-1.8594411677543277E-2</v>
      </c>
      <c r="BE182" s="683">
        <f t="shared" si="267"/>
        <v>1.5174209166509689E-2</v>
      </c>
      <c r="BF182" s="612"/>
      <c r="BH182" s="50"/>
      <c r="BI182" s="50"/>
    </row>
    <row r="183" spans="24:61" ht="17.100000000000001" customHeight="1">
      <c r="X183" s="374"/>
      <c r="Y183" s="291" t="str">
        <f>'リンク切公表時非表示（グラフの添え物）'!$W$104</f>
        <v>半導体製造</v>
      </c>
      <c r="Z183" s="112"/>
      <c r="AA183" s="122"/>
      <c r="AB183" s="287">
        <f t="shared" ref="AB183:AC183" si="268">IF(OR(AB17="NO",AA17="NO"),"-",AB17/AA17-1)</f>
        <v>0.15789473684210531</v>
      </c>
      <c r="AC183" s="287">
        <f t="shared" si="268"/>
        <v>2.2727272727272707E-2</v>
      </c>
      <c r="AD183" s="287">
        <f t="shared" ref="AD183:BE183" si="269">IF(OR(AD17="NO",AC17="NO"),"-",AD17/AC17-1)</f>
        <v>0.44444444444444464</v>
      </c>
      <c r="AE183" s="287">
        <f t="shared" si="269"/>
        <v>0.23076923076923084</v>
      </c>
      <c r="AF183" s="287">
        <f t="shared" si="269"/>
        <v>0.3125</v>
      </c>
      <c r="AG183" s="287">
        <f t="shared" si="269"/>
        <v>0.17480170875767387</v>
      </c>
      <c r="AH183" s="287">
        <f t="shared" si="269"/>
        <v>0.25607237723937359</v>
      </c>
      <c r="AI183" s="287">
        <f t="shared" si="269"/>
        <v>1.442379208168898E-2</v>
      </c>
      <c r="AJ183" s="287">
        <f t="shared" si="269"/>
        <v>6.7046536112532973E-2</v>
      </c>
      <c r="AK183" s="287">
        <f t="shared" si="269"/>
        <v>7.7851284210247451E-2</v>
      </c>
      <c r="AL183" s="287">
        <f t="shared" si="269"/>
        <v>-0.23144097947860742</v>
      </c>
      <c r="AM183" s="287">
        <f t="shared" si="269"/>
        <v>-3.3959742267507531E-3</v>
      </c>
      <c r="AN183" s="287">
        <f t="shared" si="269"/>
        <v>-9.301613968533573E-3</v>
      </c>
      <c r="AO183" s="287">
        <f t="shared" si="269"/>
        <v>5.7389360549626511E-2</v>
      </c>
      <c r="AP183" s="287">
        <f t="shared" si="269"/>
        <v>-0.15444394962879038</v>
      </c>
      <c r="AQ183" s="287">
        <f t="shared" si="269"/>
        <v>7.4153995101153614E-2</v>
      </c>
      <c r="AR183" s="287">
        <f t="shared" si="269"/>
        <v>-0.10170694939961955</v>
      </c>
      <c r="AS183" s="287">
        <f t="shared" si="269"/>
        <v>-0.24678937780740573</v>
      </c>
      <c r="AT183" s="287">
        <f t="shared" si="269"/>
        <v>-0.36833028146747981</v>
      </c>
      <c r="AU183" s="287">
        <f t="shared" si="269"/>
        <v>4.9905347952622137E-2</v>
      </c>
      <c r="AV183" s="287">
        <f t="shared" si="269"/>
        <v>-0.1585154391321697</v>
      </c>
      <c r="AW183" s="287">
        <f t="shared" si="269"/>
        <v>-0.12834838477661259</v>
      </c>
      <c r="AX183" s="287">
        <f t="shared" si="269"/>
        <v>-4.2138269122390049E-2</v>
      </c>
      <c r="AY183" s="287">
        <f t="shared" si="269"/>
        <v>3.929049229706516E-2</v>
      </c>
      <c r="AZ183" s="287">
        <f t="shared" si="269"/>
        <v>-2.142148742875627E-2</v>
      </c>
      <c r="BA183" s="287">
        <f t="shared" si="269"/>
        <v>8.7881593390994217E-2</v>
      </c>
      <c r="BB183" s="287">
        <f t="shared" si="269"/>
        <v>7.3015771148571273E-2</v>
      </c>
      <c r="BC183" s="287">
        <f t="shared" si="269"/>
        <v>-3.8239595010032157E-2</v>
      </c>
      <c r="BD183" s="287">
        <f t="shared" si="269"/>
        <v>-5.6220712405363082E-2</v>
      </c>
      <c r="BE183" s="287">
        <f t="shared" si="269"/>
        <v>7.9957783022892803E-2</v>
      </c>
      <c r="BF183" s="611"/>
    </row>
    <row r="184" spans="24:61" ht="17.100000000000001" customHeight="1">
      <c r="X184" s="375"/>
      <c r="Y184" s="291" t="str">
        <f>'リンク切公表時非表示（グラフの添え物）'!$W$105</f>
        <v>液晶製造</v>
      </c>
      <c r="Z184" s="112"/>
      <c r="AA184" s="122"/>
      <c r="AB184" s="287">
        <f t="shared" ref="AB184:AC184" si="270">IF(OR(AB18="NO",AA18="NO"),"-",AB18/AA18-1)</f>
        <v>0.15789473684210531</v>
      </c>
      <c r="AC184" s="287">
        <f t="shared" si="270"/>
        <v>2.2727272727272707E-2</v>
      </c>
      <c r="AD184" s="287">
        <f t="shared" ref="AD184:BE184" si="271">IF(OR(AD18="NO",AC18="NO"),"-",AD18/AC18-1)</f>
        <v>0.44444444444444442</v>
      </c>
      <c r="AE184" s="287">
        <f t="shared" si="271"/>
        <v>0.23076923076923084</v>
      </c>
      <c r="AF184" s="287">
        <f t="shared" si="271"/>
        <v>0.31249999999999978</v>
      </c>
      <c r="AG184" s="287">
        <f t="shared" si="271"/>
        <v>-3.5316736580047081E-2</v>
      </c>
      <c r="AH184" s="287">
        <f t="shared" si="271"/>
        <v>0.86050351665730651</v>
      </c>
      <c r="AI184" s="287">
        <f t="shared" si="271"/>
        <v>9.8175418438592565E-2</v>
      </c>
      <c r="AJ184" s="287">
        <f t="shared" si="271"/>
        <v>0.24909025553671049</v>
      </c>
      <c r="AK184" s="287">
        <f t="shared" si="271"/>
        <v>3.9158985980887184E-3</v>
      </c>
      <c r="AL184" s="287">
        <f t="shared" si="271"/>
        <v>-0.32876833934542582</v>
      </c>
      <c r="AM184" s="287">
        <f t="shared" si="271"/>
        <v>0.26387173429169453</v>
      </c>
      <c r="AN184" s="287">
        <f t="shared" si="271"/>
        <v>-7.4727921065865677E-2</v>
      </c>
      <c r="AO184" s="287">
        <f t="shared" si="271"/>
        <v>6.6302151963973932E-2</v>
      </c>
      <c r="AP184" s="287">
        <f t="shared" si="271"/>
        <v>-0.15164956882788305</v>
      </c>
      <c r="AQ184" s="287">
        <f t="shared" si="271"/>
        <v>3.6661783535852921E-2</v>
      </c>
      <c r="AR184" s="287">
        <f t="shared" si="271"/>
        <v>-0.32141103092697543</v>
      </c>
      <c r="AS184" s="287">
        <f t="shared" si="271"/>
        <v>-0.21924000348334605</v>
      </c>
      <c r="AT184" s="287">
        <f t="shared" si="271"/>
        <v>-0.52907302150752278</v>
      </c>
      <c r="AU184" s="287">
        <f t="shared" si="271"/>
        <v>0.18255520065614284</v>
      </c>
      <c r="AV184" s="287">
        <f t="shared" si="271"/>
        <v>0.27149914918679507</v>
      </c>
      <c r="AW184" s="287">
        <f t="shared" si="271"/>
        <v>0.15375383005872312</v>
      </c>
      <c r="AX184" s="287">
        <f t="shared" si="271"/>
        <v>0.10868739867123822</v>
      </c>
      <c r="AY184" s="287">
        <f t="shared" si="271"/>
        <v>0.18652399915502382</v>
      </c>
      <c r="AZ184" s="287">
        <f t="shared" si="271"/>
        <v>-3.6534173278228055E-2</v>
      </c>
      <c r="BA184" s="287">
        <f t="shared" si="271"/>
        <v>-0.17634386181322625</v>
      </c>
      <c r="BB184" s="287">
        <f t="shared" si="271"/>
        <v>0.1817848748418418</v>
      </c>
      <c r="BC184" s="287">
        <f t="shared" si="271"/>
        <v>-5.6953223241823614E-2</v>
      </c>
      <c r="BD184" s="287">
        <f t="shared" si="271"/>
        <v>-5.2606923148289852E-2</v>
      </c>
      <c r="BE184" s="287">
        <f t="shared" si="271"/>
        <v>2.738518616111274E-2</v>
      </c>
      <c r="BF184" s="611"/>
    </row>
    <row r="185" spans="24:61" ht="17.100000000000001" customHeight="1">
      <c r="X185" s="375"/>
      <c r="Y185" s="291" t="str">
        <f>'リンク切公表時非表示（グラフの添え物）'!$W$106</f>
        <v>洗浄剤・溶剤</v>
      </c>
      <c r="Z185" s="118"/>
      <c r="AA185" s="122"/>
      <c r="AB185" s="287">
        <f t="shared" ref="AB185:AC185" si="272">IF(OR(AB19="NO",AA19="NO"),"-",AB19/AA19-1)</f>
        <v>0.15789473684210531</v>
      </c>
      <c r="AC185" s="287">
        <f t="shared" si="272"/>
        <v>2.2727272727272707E-2</v>
      </c>
      <c r="AD185" s="287">
        <f t="shared" ref="AD185:BE185" si="273">IF(OR(AD19="NO",AC19="NO"),"-",AD19/AC19-1)</f>
        <v>0.44444444444444442</v>
      </c>
      <c r="AE185" s="287">
        <f t="shared" si="273"/>
        <v>0.23076923076923084</v>
      </c>
      <c r="AF185" s="287">
        <f t="shared" si="273"/>
        <v>0.3125</v>
      </c>
      <c r="AG185" s="287">
        <f t="shared" si="273"/>
        <v>-2.5680394186541999E-2</v>
      </c>
      <c r="AH185" s="287">
        <f t="shared" si="273"/>
        <v>1.6633789965214696E-4</v>
      </c>
      <c r="AI185" s="287">
        <f t="shared" si="273"/>
        <v>-0.28244851810824045</v>
      </c>
      <c r="AJ185" s="287">
        <f t="shared" si="273"/>
        <v>-0.43018330333400989</v>
      </c>
      <c r="AK185" s="287">
        <f t="shared" si="273"/>
        <v>-0.36121244778907891</v>
      </c>
      <c r="AL185" s="287">
        <f t="shared" si="273"/>
        <v>-6.9430770276979192E-3</v>
      </c>
      <c r="AM185" s="287">
        <f t="shared" si="273"/>
        <v>-0.1968767200443664</v>
      </c>
      <c r="AN185" s="287">
        <f t="shared" si="273"/>
        <v>-9.3287992292178545E-2</v>
      </c>
      <c r="AO185" s="287">
        <f t="shared" si="273"/>
        <v>7.878063147833525E-2</v>
      </c>
      <c r="AP185" s="287">
        <f t="shared" si="273"/>
        <v>0.12751790205801306</v>
      </c>
      <c r="AQ185" s="287">
        <f t="shared" si="273"/>
        <v>-7.7852861943586982E-3</v>
      </c>
      <c r="AR185" s="287">
        <f t="shared" si="273"/>
        <v>-0.14877909752890428</v>
      </c>
      <c r="AS185" s="287">
        <f t="shared" si="273"/>
        <v>-0.3066769780364007</v>
      </c>
      <c r="AT185" s="287">
        <f t="shared" si="273"/>
        <v>-0.13816766969847838</v>
      </c>
      <c r="AU185" s="287">
        <f t="shared" si="273"/>
        <v>0.21138773333708372</v>
      </c>
      <c r="AV185" s="287">
        <f t="shared" si="273"/>
        <v>-6.7019813801913242E-2</v>
      </c>
      <c r="AW185" s="287">
        <f t="shared" si="273"/>
        <v>-1.3903378717768478E-2</v>
      </c>
      <c r="AX185" s="287">
        <f t="shared" si="273"/>
        <v>-4.1123273708644548E-2</v>
      </c>
      <c r="AY185" s="287">
        <f t="shared" si="273"/>
        <v>1.2253406983129045E-2</v>
      </c>
      <c r="AZ185" s="287">
        <f t="shared" si="273"/>
        <v>-1.2710332455813544E-2</v>
      </c>
      <c r="BA185" s="287">
        <f t="shared" si="273"/>
        <v>-3.433056586107841E-2</v>
      </c>
      <c r="BB185" s="287">
        <f t="shared" si="273"/>
        <v>1.291265571522171E-2</v>
      </c>
      <c r="BC185" s="287">
        <f t="shared" si="273"/>
        <v>1.4327441166765986E-2</v>
      </c>
      <c r="BD185" s="287">
        <f t="shared" si="273"/>
        <v>3.5343564145386752E-2</v>
      </c>
      <c r="BE185" s="287">
        <f t="shared" si="273"/>
        <v>-6.5290083075731808E-2</v>
      </c>
      <c r="BF185" s="611"/>
    </row>
    <row r="186" spans="24:61" ht="17.100000000000001" customHeight="1">
      <c r="X186" s="375"/>
      <c r="Y186" s="291" t="str">
        <f>'リンク切公表時非表示（グラフの添え物）'!$W$107</f>
        <v>PFCsの製造時の漏出</v>
      </c>
      <c r="Z186" s="112"/>
      <c r="AA186" s="122"/>
      <c r="AB186" s="287">
        <f t="shared" ref="AB186:AC186" si="274">IF(OR(AB20="NO",AA20="NO"),"-",AB20/AA20-1)</f>
        <v>0.15789473684210531</v>
      </c>
      <c r="AC186" s="287">
        <f t="shared" si="274"/>
        <v>2.2727272727272707E-2</v>
      </c>
      <c r="AD186" s="287">
        <f t="shared" ref="AD186:BE186" si="275">IF(OR(AD20="NO",AC20="NO"),"-",AD20/AC20-1)</f>
        <v>0.44444444444444442</v>
      </c>
      <c r="AE186" s="287">
        <f t="shared" si="275"/>
        <v>0.23076923076923084</v>
      </c>
      <c r="AF186" s="287">
        <f t="shared" si="275"/>
        <v>0.31249999999999978</v>
      </c>
      <c r="AG186" s="287">
        <f t="shared" si="275"/>
        <v>0.31975764999234424</v>
      </c>
      <c r="AH186" s="287">
        <f t="shared" si="275"/>
        <v>0.3965162915575593</v>
      </c>
      <c r="AI186" s="287">
        <f t="shared" si="275"/>
        <v>-2.3438519872304386E-2</v>
      </c>
      <c r="AJ186" s="287">
        <f t="shared" si="275"/>
        <v>-4.6081445654287512E-2</v>
      </c>
      <c r="AK186" s="287">
        <f t="shared" si="275"/>
        <v>5.8193374061497272E-2</v>
      </c>
      <c r="AL186" s="287">
        <f t="shared" si="275"/>
        <v>-0.19943417124145224</v>
      </c>
      <c r="AM186" s="287">
        <f t="shared" si="275"/>
        <v>-5.4633057736901192E-2</v>
      </c>
      <c r="AN186" s="287">
        <f t="shared" si="275"/>
        <v>-3.6364316028581922E-2</v>
      </c>
      <c r="AO186" s="287">
        <f t="shared" si="275"/>
        <v>-0.10362146051900678</v>
      </c>
      <c r="AP186" s="287">
        <f t="shared" si="275"/>
        <v>-4.1840195131473523E-2</v>
      </c>
      <c r="AQ186" s="287">
        <f t="shared" si="275"/>
        <v>4.8711922098564564E-2</v>
      </c>
      <c r="AR186" s="287">
        <f t="shared" si="275"/>
        <v>-0.1048687691979836</v>
      </c>
      <c r="AS186" s="287">
        <f t="shared" si="275"/>
        <v>-0.33565482845833583</v>
      </c>
      <c r="AT186" s="287">
        <f t="shared" si="275"/>
        <v>-0.29318819900086623</v>
      </c>
      <c r="AU186" s="287">
        <f t="shared" si="275"/>
        <v>-0.45843634318303683</v>
      </c>
      <c r="AV186" s="287">
        <f t="shared" si="275"/>
        <v>-0.16892098610373085</v>
      </c>
      <c r="AW186" s="287">
        <f t="shared" si="275"/>
        <v>-0.28492128844756603</v>
      </c>
      <c r="AX186" s="287">
        <f t="shared" si="275"/>
        <v>-0.24947164494540341</v>
      </c>
      <c r="AY186" s="287">
        <f t="shared" si="275"/>
        <v>-3.0920856686431963E-2</v>
      </c>
      <c r="AZ186" s="287">
        <f t="shared" si="275"/>
        <v>6.716772372942903E-2</v>
      </c>
      <c r="BA186" s="287">
        <f t="shared" si="275"/>
        <v>-0.15255049687785494</v>
      </c>
      <c r="BB186" s="287">
        <f t="shared" si="275"/>
        <v>-0.16480614163060725</v>
      </c>
      <c r="BC186" s="287">
        <f t="shared" si="275"/>
        <v>7.7415316820752089E-2</v>
      </c>
      <c r="BD186" s="287">
        <f t="shared" si="275"/>
        <v>-0.26604943248295254</v>
      </c>
      <c r="BE186" s="287">
        <f t="shared" si="275"/>
        <v>0.14999703527422348</v>
      </c>
      <c r="BF186" s="611"/>
    </row>
    <row r="187" spans="24:61" ht="17.100000000000001" customHeight="1">
      <c r="X187" s="374"/>
      <c r="Y187" s="291" t="str">
        <f>'リンク切公表時非表示（グラフの添え物）'!$W$108</f>
        <v>その他</v>
      </c>
      <c r="Z187" s="117"/>
      <c r="AA187" s="142"/>
      <c r="AB187" s="287" t="str">
        <f t="shared" ref="AB187:AC187" si="276">IF(OR(AB21="NO",AA21="NO"),"-",AB21/AA21-1)</f>
        <v>-</v>
      </c>
      <c r="AC187" s="287" t="str">
        <f t="shared" si="276"/>
        <v>-</v>
      </c>
      <c r="AD187" s="287" t="str">
        <f t="shared" ref="AD187:BE187" si="277">IF(OR(AD21="NO",AC21="NO"),"-",AD21/AC21-1)</f>
        <v>-</v>
      </c>
      <c r="AE187" s="287" t="str">
        <f t="shared" si="277"/>
        <v>-</v>
      </c>
      <c r="AF187" s="287" t="str">
        <f t="shared" si="277"/>
        <v>-</v>
      </c>
      <c r="AG187" s="287" t="str">
        <f t="shared" si="277"/>
        <v>-</v>
      </c>
      <c r="AH187" s="287" t="str">
        <f t="shared" si="277"/>
        <v>-</v>
      </c>
      <c r="AI187" s="287" t="str">
        <f t="shared" si="277"/>
        <v>-</v>
      </c>
      <c r="AJ187" s="287" t="str">
        <f t="shared" si="277"/>
        <v>-</v>
      </c>
      <c r="AK187" s="287" t="str">
        <f t="shared" si="277"/>
        <v>-</v>
      </c>
      <c r="AL187" s="287" t="str">
        <f t="shared" si="277"/>
        <v>-</v>
      </c>
      <c r="AM187" s="287" t="str">
        <f t="shared" si="277"/>
        <v>-</v>
      </c>
      <c r="AN187" s="287">
        <f t="shared" si="277"/>
        <v>1.4791830531111576</v>
      </c>
      <c r="AO187" s="287">
        <f t="shared" si="277"/>
        <v>0.74210958769578372</v>
      </c>
      <c r="AP187" s="287">
        <f t="shared" si="277"/>
        <v>0.70860736338830566</v>
      </c>
      <c r="AQ187" s="287">
        <f t="shared" si="277"/>
        <v>1.1938409771783638</v>
      </c>
      <c r="AR187" s="287">
        <f t="shared" si="277"/>
        <v>1.1892718689643371</v>
      </c>
      <c r="AS187" s="287">
        <f t="shared" si="277"/>
        <v>0.66910752932883555</v>
      </c>
      <c r="AT187" s="287">
        <f t="shared" si="277"/>
        <v>0.35224903161008503</v>
      </c>
      <c r="AU187" s="287">
        <f t="shared" si="277"/>
        <v>0.38525936665306193</v>
      </c>
      <c r="AV187" s="287">
        <f t="shared" si="277"/>
        <v>0.36823666809984856</v>
      </c>
      <c r="AW187" s="287" t="str">
        <f t="shared" si="277"/>
        <v>-</v>
      </c>
      <c r="AX187" s="287" t="str">
        <f t="shared" si="277"/>
        <v>-</v>
      </c>
      <c r="AY187" s="287">
        <f t="shared" si="277"/>
        <v>-0.13123723237929374</v>
      </c>
      <c r="AZ187" s="287">
        <f t="shared" si="277"/>
        <v>-0.13072826091748369</v>
      </c>
      <c r="BA187" s="287">
        <f t="shared" si="277"/>
        <v>1.6592267810722294</v>
      </c>
      <c r="BB187" s="287">
        <f t="shared" si="277"/>
        <v>-6.1493450136840488E-2</v>
      </c>
      <c r="BC187" s="287">
        <f t="shared" si="277"/>
        <v>1.0110057189260218</v>
      </c>
      <c r="BD187" s="287">
        <f t="shared" si="277"/>
        <v>0.23543435162222726</v>
      </c>
      <c r="BE187" s="287">
        <f t="shared" si="277"/>
        <v>0.16391898593829257</v>
      </c>
      <c r="BF187" s="613"/>
    </row>
    <row r="188" spans="24:61" ht="17.100000000000001" customHeight="1">
      <c r="X188" s="376"/>
      <c r="Y188" s="291" t="str">
        <f>'リンク切公表時非表示（グラフの添え物）'!$W$109</f>
        <v>アルミニウム精錬</v>
      </c>
      <c r="Z188" s="112"/>
      <c r="AA188" s="122"/>
      <c r="AB188" s="287">
        <f t="shared" ref="AB188:AC188" si="278">IF(OR(AB22="NO",AA22="NO"),"-",AB22/AA22-1)</f>
        <v>-0.16076246334310862</v>
      </c>
      <c r="AC188" s="287">
        <f t="shared" si="278"/>
        <v>-0.32972255223984903</v>
      </c>
      <c r="AD188" s="287">
        <f t="shared" ref="AD188:BE188" si="279">IF(OR(AD22="NO",AC22="NO"),"-",AD22/AC22-1)</f>
        <v>-7.8928161818371367E-2</v>
      </c>
      <c r="AE188" s="287">
        <f t="shared" si="279"/>
        <v>-2.3205795788996397E-3</v>
      </c>
      <c r="AF188" s="287">
        <f t="shared" si="279"/>
        <v>0.62035460741624937</v>
      </c>
      <c r="AG188" s="287">
        <f t="shared" si="279"/>
        <v>-5.5309284862866681E-2</v>
      </c>
      <c r="AH188" s="287">
        <f t="shared" si="279"/>
        <v>-9.78311431561808E-2</v>
      </c>
      <c r="AI188" s="287">
        <f t="shared" si="279"/>
        <v>-0.16884958359612734</v>
      </c>
      <c r="AJ188" s="287">
        <f t="shared" si="279"/>
        <v>-0.41045751633986938</v>
      </c>
      <c r="AK188" s="287">
        <f t="shared" si="279"/>
        <v>-0.38930437070164214</v>
      </c>
      <c r="AL188" s="287">
        <f t="shared" si="279"/>
        <v>-0.13342031274680133</v>
      </c>
      <c r="AM188" s="287">
        <f t="shared" si="279"/>
        <v>-4.6028701226834001E-2</v>
      </c>
      <c r="AN188" s="287">
        <f t="shared" si="279"/>
        <v>1.4637291384365758E-2</v>
      </c>
      <c r="AO188" s="287">
        <f t="shared" si="279"/>
        <v>-1.8775366467552179E-2</v>
      </c>
      <c r="AP188" s="287">
        <f t="shared" si="279"/>
        <v>1.0212002865244152E-3</v>
      </c>
      <c r="AQ188" s="287">
        <f t="shared" si="279"/>
        <v>2.6002619241940472E-3</v>
      </c>
      <c r="AR188" s="287">
        <f t="shared" si="279"/>
        <v>-8.8493598716227195E-3</v>
      </c>
      <c r="AS188" s="287">
        <f t="shared" si="279"/>
        <v>-1.5128593040845129E-3</v>
      </c>
      <c r="AT188" s="287">
        <f t="shared" si="279"/>
        <v>-0.24861036399497949</v>
      </c>
      <c r="AU188" s="287">
        <f t="shared" si="279"/>
        <v>-5.8310464145090002E-2</v>
      </c>
      <c r="AV188" s="287">
        <f t="shared" si="279"/>
        <v>-2.0444807182207203E-3</v>
      </c>
      <c r="AW188" s="287">
        <f t="shared" si="279"/>
        <v>-0.12966451942129065</v>
      </c>
      <c r="AX188" s="287">
        <f t="shared" si="279"/>
        <v>-0.2770140800726939</v>
      </c>
      <c r="AY188" s="287">
        <f t="shared" si="279"/>
        <v>-0.80067796610169495</v>
      </c>
      <c r="AZ188" s="287" t="str">
        <f t="shared" si="279"/>
        <v>-</v>
      </c>
      <c r="BA188" s="287" t="str">
        <f t="shared" si="279"/>
        <v>-</v>
      </c>
      <c r="BB188" s="287" t="str">
        <f t="shared" si="279"/>
        <v>-</v>
      </c>
      <c r="BC188" s="287" t="str">
        <f t="shared" si="279"/>
        <v>-</v>
      </c>
      <c r="BD188" s="287" t="str">
        <f t="shared" si="279"/>
        <v>-</v>
      </c>
      <c r="BE188" s="287" t="str">
        <f t="shared" si="279"/>
        <v>-</v>
      </c>
      <c r="BF188" s="611"/>
    </row>
    <row r="189" spans="24:61" ht="17.100000000000001" customHeight="1">
      <c r="X189" s="377" t="s">
        <v>197</v>
      </c>
      <c r="Y189" s="378"/>
      <c r="Z189" s="276"/>
      <c r="AA189" s="277"/>
      <c r="AB189" s="682">
        <f t="shared" ref="AB189:BE189" si="280">AB23/AA23-1</f>
        <v>0.10552257582449287</v>
      </c>
      <c r="AC189" s="682">
        <f t="shared" si="280"/>
        <v>0.10064606961838884</v>
      </c>
      <c r="AD189" s="682">
        <f t="shared" si="280"/>
        <v>4.2304064926494966E-3</v>
      </c>
      <c r="AE189" s="682">
        <f t="shared" si="280"/>
        <v>-4.3434980255246614E-2</v>
      </c>
      <c r="AF189" s="682">
        <f t="shared" si="280"/>
        <v>9.50448141033986E-2</v>
      </c>
      <c r="AG189" s="682">
        <f t="shared" si="280"/>
        <v>3.4939182679158742E-2</v>
      </c>
      <c r="AH189" s="682">
        <f t="shared" si="280"/>
        <v>-0.14755137946247887</v>
      </c>
      <c r="AI189" s="682">
        <f t="shared" si="280"/>
        <v>-8.8655500632454087E-2</v>
      </c>
      <c r="AJ189" s="682">
        <f t="shared" si="280"/>
        <v>-0.30606878168539509</v>
      </c>
      <c r="AK189" s="682">
        <f t="shared" si="280"/>
        <v>-0.2337743671460053</v>
      </c>
      <c r="AL189" s="682">
        <f t="shared" si="280"/>
        <v>-0.13729097892168241</v>
      </c>
      <c r="AM189" s="682">
        <f t="shared" si="280"/>
        <v>-5.4489790068685706E-2</v>
      </c>
      <c r="AN189" s="682">
        <f t="shared" si="280"/>
        <v>-5.7391871569899111E-2</v>
      </c>
      <c r="AO189" s="682">
        <f t="shared" si="280"/>
        <v>-2.7302997855100264E-2</v>
      </c>
      <c r="AP189" s="682">
        <f t="shared" si="280"/>
        <v>-4.3993913171293753E-2</v>
      </c>
      <c r="AQ189" s="682">
        <f t="shared" si="280"/>
        <v>3.4816870635630215E-2</v>
      </c>
      <c r="AR189" s="682">
        <f t="shared" si="280"/>
        <v>-9.5022889556224954E-2</v>
      </c>
      <c r="AS189" s="682">
        <f t="shared" si="280"/>
        <v>-0.11833839406183</v>
      </c>
      <c r="AT189" s="682">
        <f t="shared" si="280"/>
        <v>-0.41705390573341927</v>
      </c>
      <c r="AU189" s="682">
        <f t="shared" si="280"/>
        <v>-8.9328047833397983E-3</v>
      </c>
      <c r="AV189" s="682">
        <f t="shared" si="280"/>
        <v>-7.3387343176950837E-2</v>
      </c>
      <c r="AW189" s="682">
        <f t="shared" si="280"/>
        <v>-6.6918557316748561E-3</v>
      </c>
      <c r="AX189" s="682">
        <f t="shared" si="280"/>
        <v>-5.9812231031047158E-2</v>
      </c>
      <c r="AY189" s="682">
        <f t="shared" si="280"/>
        <v>-1.7536067866265048E-2</v>
      </c>
      <c r="AZ189" s="682">
        <f t="shared" si="280"/>
        <v>1.7777719284695515E-2</v>
      </c>
      <c r="BA189" s="682">
        <f t="shared" si="280"/>
        <v>4.0075035433668083E-2</v>
      </c>
      <c r="BB189" s="682">
        <f t="shared" si="280"/>
        <v>-4.0547087741280019E-2</v>
      </c>
      <c r="BC189" s="682">
        <f t="shared" si="280"/>
        <v>-7.6344195300480644E-3</v>
      </c>
      <c r="BD189" s="682">
        <f t="shared" si="280"/>
        <v>-2.6237234401114695E-2</v>
      </c>
      <c r="BE189" s="682">
        <f t="shared" si="280"/>
        <v>1.3635916079060229E-2</v>
      </c>
      <c r="BF189" s="612"/>
    </row>
    <row r="190" spans="24:61" ht="17.100000000000001" customHeight="1">
      <c r="X190" s="379"/>
      <c r="Y190" s="291" t="str">
        <f>'リンク切公表時非表示（グラフの添え物）'!$W$113</f>
        <v>粒子加速器等</v>
      </c>
      <c r="Z190" s="117"/>
      <c r="AA190" s="123"/>
      <c r="AB190" s="287">
        <f t="shared" ref="AB190:AC190" si="281">IF(OR(AB24="NO",AA24="NO"),"-",AB24/AA24-1)</f>
        <v>-5.1194122204485271E-2</v>
      </c>
      <c r="AC190" s="287">
        <f t="shared" si="281"/>
        <v>5.5890919951882445E-2</v>
      </c>
      <c r="AD190" s="287">
        <f t="shared" ref="AD190:AF190" si="282">IF(OR(AD24="NO",AC24="NO"),"-",AD24/AC24-1)</f>
        <v>8.6467794674832676E-2</v>
      </c>
      <c r="AE190" s="287">
        <f t="shared" si="282"/>
        <v>3.5618444105532276E-2</v>
      </c>
      <c r="AF190" s="287">
        <f t="shared" si="282"/>
        <v>1.3591760528540053E-2</v>
      </c>
      <c r="AG190" s="287">
        <f t="shared" ref="AG190:BE190" si="283">IF(OR(AG24="NO",AF24="NO"),"-",AG24/AF24-1)</f>
        <v>2.0385036789092092E-2</v>
      </c>
      <c r="AH190" s="287">
        <f t="shared" si="283"/>
        <v>4.4277389875184703E-3</v>
      </c>
      <c r="AI190" s="287">
        <f t="shared" si="283"/>
        <v>5.1042553593014794E-3</v>
      </c>
      <c r="AJ190" s="287">
        <f t="shared" si="283"/>
        <v>-1.0406489599599222E-3</v>
      </c>
      <c r="AK190" s="287">
        <f t="shared" si="283"/>
        <v>-1.2566194431621658E-2</v>
      </c>
      <c r="AL190" s="287">
        <f t="shared" si="283"/>
        <v>-8.0852574215632966E-3</v>
      </c>
      <c r="AM190" s="287">
        <f t="shared" si="283"/>
        <v>2.6405203378312869E-2</v>
      </c>
      <c r="AN190" s="287">
        <f t="shared" si="283"/>
        <v>-2.6903763205532449E-2</v>
      </c>
      <c r="AO190" s="287">
        <f t="shared" si="283"/>
        <v>5.6024140639568953E-2</v>
      </c>
      <c r="AP190" s="287">
        <f t="shared" si="283"/>
        <v>-1.2299478667443076E-2</v>
      </c>
      <c r="AQ190" s="287">
        <f t="shared" si="283"/>
        <v>1.6203692978061568E-2</v>
      </c>
      <c r="AR190" s="287">
        <f t="shared" si="283"/>
        <v>-7.2422595461268946E-3</v>
      </c>
      <c r="AS190" s="287">
        <f t="shared" si="283"/>
        <v>-2.6305958845769251E-3</v>
      </c>
      <c r="AT190" s="287">
        <f t="shared" si="283"/>
        <v>-1.0811822231907353E-2</v>
      </c>
      <c r="AU190" s="287">
        <f t="shared" si="283"/>
        <v>-4.5905309782183656E-2</v>
      </c>
      <c r="AV190" s="287">
        <f t="shared" si="283"/>
        <v>9.0362551331144569E-3</v>
      </c>
      <c r="AW190" s="287">
        <f t="shared" si="283"/>
        <v>2.5744898908366176E-2</v>
      </c>
      <c r="AX190" s="287">
        <f t="shared" si="283"/>
        <v>1.8603353603217077E-3</v>
      </c>
      <c r="AY190" s="287">
        <f t="shared" si="283"/>
        <v>-1.7288826739265684E-3</v>
      </c>
      <c r="AZ190" s="287">
        <f t="shared" si="283"/>
        <v>-2.1786153635463545E-2</v>
      </c>
      <c r="BA190" s="287">
        <f t="shared" si="283"/>
        <v>-2.4709728897001737E-2</v>
      </c>
      <c r="BB190" s="287">
        <f t="shared" si="283"/>
        <v>1.5096952849491529E-2</v>
      </c>
      <c r="BC190" s="287">
        <f t="shared" si="283"/>
        <v>1.6773663881595846E-2</v>
      </c>
      <c r="BD190" s="287">
        <f t="shared" si="283"/>
        <v>2.0759198241389054E-3</v>
      </c>
      <c r="BE190" s="287">
        <f t="shared" si="283"/>
        <v>-3.9199770026966507E-2</v>
      </c>
      <c r="BF190" s="612"/>
    </row>
    <row r="191" spans="24:61" ht="17.100000000000001" customHeight="1">
      <c r="X191" s="379"/>
      <c r="Y191" s="291" t="str">
        <f>'リンク切公表時非表示（グラフの添え物）'!$W$114</f>
        <v>電気絶縁ガス使用機器</v>
      </c>
      <c r="Z191" s="112"/>
      <c r="AA191" s="122"/>
      <c r="AB191" s="287">
        <f t="shared" ref="AB191:AC191" si="284">IF(OR(AB25="NO",AA25="NO"),"-",AB25/AA25-1)</f>
        <v>0.11764705882352944</v>
      </c>
      <c r="AC191" s="287">
        <f t="shared" si="284"/>
        <v>0.10526315789473695</v>
      </c>
      <c r="AD191" s="287">
        <f t="shared" ref="AD191:AF191" si="285">IF(OR(AD25="NO",AC25="NO"),"-",AD25/AC25-1)</f>
        <v>0</v>
      </c>
      <c r="AE191" s="287">
        <f t="shared" si="285"/>
        <v>-4.7619047619047561E-2</v>
      </c>
      <c r="AF191" s="287">
        <f t="shared" si="285"/>
        <v>9.9999999999999645E-2</v>
      </c>
      <c r="AG191" s="287">
        <f t="shared" ref="AG191:BE191" si="286">IF(OR(AG25="NO",AF25="NO"),"-",AG25/AF25-1)</f>
        <v>7.0234113712374535E-2</v>
      </c>
      <c r="AH191" s="287">
        <f t="shared" si="286"/>
        <v>-0.11189123376623367</v>
      </c>
      <c r="AI191" s="287">
        <f t="shared" si="286"/>
        <v>-0.11586619750491234</v>
      </c>
      <c r="AJ191" s="287">
        <f t="shared" si="286"/>
        <v>-0.44946894525959646</v>
      </c>
      <c r="AK191" s="287">
        <f t="shared" si="286"/>
        <v>-0.40093322640727902</v>
      </c>
      <c r="AL191" s="287">
        <f t="shared" si="286"/>
        <v>-0.27019019235624042</v>
      </c>
      <c r="AM191" s="287">
        <f t="shared" si="286"/>
        <v>-0.2384438072194115</v>
      </c>
      <c r="AN191" s="287">
        <f t="shared" si="286"/>
        <v>-0.14674239412176271</v>
      </c>
      <c r="AO191" s="287">
        <f t="shared" si="286"/>
        <v>-0.14557424967713772</v>
      </c>
      <c r="AP191" s="287">
        <f t="shared" si="286"/>
        <v>-0.23713324686316484</v>
      </c>
      <c r="AQ191" s="287">
        <f t="shared" si="286"/>
        <v>7.5074113475554149E-2</v>
      </c>
      <c r="AR191" s="287">
        <f t="shared" si="286"/>
        <v>-8.9961988639016277E-2</v>
      </c>
      <c r="AS191" s="287">
        <f t="shared" si="286"/>
        <v>-5.8918651390290955E-2</v>
      </c>
      <c r="AT191" s="287">
        <f t="shared" si="286"/>
        <v>-0.14124023684998921</v>
      </c>
      <c r="AU191" s="287">
        <f t="shared" si="286"/>
        <v>-0.12503772863553053</v>
      </c>
      <c r="AV191" s="287">
        <f t="shared" si="286"/>
        <v>0.13557788867679998</v>
      </c>
      <c r="AW191" s="287">
        <f t="shared" si="286"/>
        <v>1.7424646437372404E-2</v>
      </c>
      <c r="AX191" s="287">
        <f t="shared" si="286"/>
        <v>-0.10592889151929319</v>
      </c>
      <c r="AY191" s="287">
        <f t="shared" si="286"/>
        <v>-6.3851103145802224E-2</v>
      </c>
      <c r="AZ191" s="287">
        <f t="shared" si="286"/>
        <v>1.3944366493060745E-2</v>
      </c>
      <c r="BA191" s="287">
        <f t="shared" si="286"/>
        <v>7.4219169008749253E-2</v>
      </c>
      <c r="BB191" s="287">
        <f t="shared" si="286"/>
        <v>-5.4062354984515504E-2</v>
      </c>
      <c r="BC191" s="287">
        <f t="shared" si="286"/>
        <v>-7.7232613429149444E-2</v>
      </c>
      <c r="BD191" s="287">
        <f t="shared" si="286"/>
        <v>1.1956675810651518E-3</v>
      </c>
      <c r="BE191" s="287">
        <f t="shared" si="286"/>
        <v>-2.5477112904775945E-3</v>
      </c>
      <c r="BF191" s="612"/>
    </row>
    <row r="192" spans="24:61" ht="17.100000000000001" customHeight="1">
      <c r="X192" s="379"/>
      <c r="Y192" s="291" t="str">
        <f>'リンク切公表時非表示（グラフの添え物）'!$W$115</f>
        <v>マグネシウム鋳造</v>
      </c>
      <c r="Z192" s="112"/>
      <c r="AA192" s="122"/>
      <c r="AB192" s="287">
        <f t="shared" ref="AB192:AC192" si="287">IF(OR(AB26="NO",AA26="NO"),"-",AB26/AA26-1)</f>
        <v>-0.13720109760878085</v>
      </c>
      <c r="AC192" s="287">
        <f t="shared" si="287"/>
        <v>-0.15356656065424812</v>
      </c>
      <c r="AD192" s="287">
        <f t="shared" ref="AD192:AF192" si="288">IF(OR(AD26="NO",AC26="NO"),"-",AD26/AC26-1)</f>
        <v>5.0187869028448739E-2</v>
      </c>
      <c r="AE192" s="287">
        <f t="shared" si="288"/>
        <v>-2.8622540250447193E-2</v>
      </c>
      <c r="AF192" s="287">
        <f t="shared" si="288"/>
        <v>4.4198895027624197E-2</v>
      </c>
      <c r="AG192" s="287">
        <f t="shared" ref="AG192:BE192" si="289">IF(OR(AG26="NO",AF26="NO"),"-",AG26/AF26-1)</f>
        <v>0.20000000000000018</v>
      </c>
      <c r="AH192" s="287">
        <f t="shared" si="289"/>
        <v>0.33333333333333326</v>
      </c>
      <c r="AI192" s="287">
        <f t="shared" si="289"/>
        <v>1.125</v>
      </c>
      <c r="AJ192" s="287">
        <f t="shared" si="289"/>
        <v>0.58823529411764697</v>
      </c>
      <c r="AK192" s="287">
        <f t="shared" si="289"/>
        <v>0.59259259259259256</v>
      </c>
      <c r="AL192" s="287">
        <f t="shared" si="289"/>
        <v>0.11627906976744207</v>
      </c>
      <c r="AM192" s="287">
        <f t="shared" si="289"/>
        <v>-2.0833333333333481E-2</v>
      </c>
      <c r="AN192" s="287">
        <f t="shared" si="289"/>
        <v>1.9827294578473875E-3</v>
      </c>
      <c r="AO192" s="287">
        <f t="shared" si="289"/>
        <v>-1.2888360227989004E-2</v>
      </c>
      <c r="AP192" s="287">
        <f t="shared" si="289"/>
        <v>4.1664378981135064E-2</v>
      </c>
      <c r="AQ192" s="287">
        <f t="shared" si="289"/>
        <v>-5.7224894604820942E-2</v>
      </c>
      <c r="AR192" s="287">
        <f t="shared" si="289"/>
        <v>-1.5965773487649493E-3</v>
      </c>
      <c r="AS192" s="287">
        <f t="shared" si="289"/>
        <v>-0.40104209697230075</v>
      </c>
      <c r="AT192" s="287">
        <f t="shared" si="289"/>
        <v>-0.63369963369963367</v>
      </c>
      <c r="AU192" s="287">
        <f t="shared" si="289"/>
        <v>0.2883</v>
      </c>
      <c r="AV192" s="287">
        <f t="shared" si="289"/>
        <v>-0.37902662423348599</v>
      </c>
      <c r="AW192" s="287">
        <f t="shared" si="289"/>
        <v>0</v>
      </c>
      <c r="AX192" s="287">
        <f t="shared" si="289"/>
        <v>-0.12500000000000011</v>
      </c>
      <c r="AY192" s="287">
        <f t="shared" si="289"/>
        <v>0.14285714285714302</v>
      </c>
      <c r="AZ192" s="287">
        <f t="shared" si="289"/>
        <v>0.25</v>
      </c>
      <c r="BA192" s="287">
        <f t="shared" si="289"/>
        <v>0.37999999999999989</v>
      </c>
      <c r="BB192" s="287">
        <f t="shared" si="289"/>
        <v>-0.21739130434782594</v>
      </c>
      <c r="BC192" s="287">
        <f t="shared" si="289"/>
        <v>0.11111111111111094</v>
      </c>
      <c r="BD192" s="287">
        <f t="shared" si="289"/>
        <v>-8.333333333333337E-2</v>
      </c>
      <c r="BE192" s="287">
        <f t="shared" si="289"/>
        <v>0.18181818181818166</v>
      </c>
      <c r="BF192" s="612"/>
    </row>
    <row r="193" spans="2:62" ht="17.100000000000001" customHeight="1">
      <c r="X193" s="379"/>
      <c r="Y193" s="291" t="str">
        <f>'リンク切公表時非表示（グラフの添え物）'!$W$116</f>
        <v>半導体製造</v>
      </c>
      <c r="Z193" s="112"/>
      <c r="AA193" s="122"/>
      <c r="AB193" s="287">
        <f t="shared" ref="AB193:AC193" si="290">IF(OR(AB27="NO",AA27="NO"),"-",AB27/AA27-1)</f>
        <v>0.11764705882352944</v>
      </c>
      <c r="AC193" s="287">
        <f t="shared" si="290"/>
        <v>0.10526315789473695</v>
      </c>
      <c r="AD193" s="287">
        <f t="shared" ref="AD193:AF193" si="291">IF(OR(AD27="NO",AC27="NO"),"-",AD27/AC27-1)</f>
        <v>0</v>
      </c>
      <c r="AE193" s="287">
        <f t="shared" si="291"/>
        <v>-4.7619047619047561E-2</v>
      </c>
      <c r="AF193" s="287">
        <f t="shared" si="291"/>
        <v>9.9999999999999867E-2</v>
      </c>
      <c r="AG193" s="287">
        <f t="shared" ref="AG193:BE193" si="292">IF(OR(AG27="NO",AF27="NO"),"-",AG27/AF27-1)</f>
        <v>7.3560671085237228E-2</v>
      </c>
      <c r="AH193" s="287">
        <f t="shared" si="292"/>
        <v>0.23396930733627319</v>
      </c>
      <c r="AI193" s="287">
        <f t="shared" si="292"/>
        <v>6.7513614336049965E-3</v>
      </c>
      <c r="AJ193" s="287">
        <f t="shared" si="292"/>
        <v>3.4130788149483671E-2</v>
      </c>
      <c r="AK193" s="287">
        <f t="shared" si="292"/>
        <v>0.13964493878978423</v>
      </c>
      <c r="AL193" s="287">
        <f t="shared" si="292"/>
        <v>-0.26238062709568954</v>
      </c>
      <c r="AM193" s="287">
        <f t="shared" si="292"/>
        <v>6.5152180348021949E-2</v>
      </c>
      <c r="AN193" s="287">
        <f t="shared" si="292"/>
        <v>4.5512867232338383E-2</v>
      </c>
      <c r="AO193" s="287">
        <f t="shared" si="292"/>
        <v>0.13845337539958535</v>
      </c>
      <c r="AP193" s="287">
        <f t="shared" si="292"/>
        <v>-8.1203238264977107E-2</v>
      </c>
      <c r="AQ193" s="287">
        <f t="shared" si="292"/>
        <v>-0.14226886379615145</v>
      </c>
      <c r="AR193" s="287">
        <f t="shared" si="292"/>
        <v>-7.0678541021771957E-2</v>
      </c>
      <c r="AS193" s="287">
        <f t="shared" si="292"/>
        <v>-0.23684311373016531</v>
      </c>
      <c r="AT193" s="287">
        <f t="shared" si="292"/>
        <v>-0.35815155907310969</v>
      </c>
      <c r="AU193" s="287">
        <f t="shared" si="292"/>
        <v>6.5726171925468035E-2</v>
      </c>
      <c r="AV193" s="287">
        <f t="shared" si="292"/>
        <v>-0.12584641410040343</v>
      </c>
      <c r="AW193" s="287">
        <f t="shared" si="292"/>
        <v>-6.5914200440639559E-2</v>
      </c>
      <c r="AX193" s="287">
        <f t="shared" si="292"/>
        <v>-1.1339415821545296E-2</v>
      </c>
      <c r="AY193" s="287">
        <f t="shared" si="292"/>
        <v>-3.6972442776658454E-2</v>
      </c>
      <c r="AZ193" s="287">
        <f t="shared" si="292"/>
        <v>5.2742163701065881E-2</v>
      </c>
      <c r="BA193" s="287">
        <f t="shared" si="292"/>
        <v>4.4433493933183188E-2</v>
      </c>
      <c r="BB193" s="287">
        <f t="shared" si="292"/>
        <v>4.0594002487640335E-2</v>
      </c>
      <c r="BC193" s="287">
        <f t="shared" si="292"/>
        <v>-8.9196798993302684E-2</v>
      </c>
      <c r="BD193" s="287">
        <f t="shared" si="292"/>
        <v>-4.5727722978776808E-2</v>
      </c>
      <c r="BE193" s="287">
        <f t="shared" si="292"/>
        <v>6.6983200913377283E-2</v>
      </c>
      <c r="BF193" s="612"/>
    </row>
    <row r="194" spans="2:62" ht="17.100000000000001" customHeight="1">
      <c r="X194" s="379"/>
      <c r="Y194" s="291" t="str">
        <f>'リンク切公表時非表示（グラフの添え物）'!$W$117</f>
        <v>液晶製造</v>
      </c>
      <c r="Z194" s="118"/>
      <c r="AA194" s="122"/>
      <c r="AB194" s="287">
        <f t="shared" ref="AB194:AC194" si="293">IF(OR(AB28="NO",AA28="NO"),"-",AB28/AA28-1)</f>
        <v>0.11764705882352944</v>
      </c>
      <c r="AC194" s="287">
        <f t="shared" si="293"/>
        <v>0.10526315789473695</v>
      </c>
      <c r="AD194" s="287">
        <f t="shared" ref="AD194:AF194" si="294">IF(OR(AD28="NO",AC28="NO"),"-",AD28/AC28-1)</f>
        <v>0</v>
      </c>
      <c r="AE194" s="287">
        <f t="shared" si="294"/>
        <v>-4.7619047619047672E-2</v>
      </c>
      <c r="AF194" s="287">
        <f t="shared" si="294"/>
        <v>0.10000000000000009</v>
      </c>
      <c r="AG194" s="287">
        <f t="shared" ref="AG194:BE194" si="295">IF(OR(AG28="NO",AF28="NO"),"-",AG28/AF28-1)</f>
        <v>1.90574553028988</v>
      </c>
      <c r="AH194" s="287">
        <f t="shared" si="295"/>
        <v>0.29949223416965354</v>
      </c>
      <c r="AI194" s="287">
        <f t="shared" si="295"/>
        <v>0.2105408325097109</v>
      </c>
      <c r="AJ194" s="287">
        <f t="shared" si="295"/>
        <v>0.33895228511211961</v>
      </c>
      <c r="AK194" s="287">
        <f t="shared" si="295"/>
        <v>1.0385912369219152E-2</v>
      </c>
      <c r="AL194" s="287">
        <f t="shared" si="295"/>
        <v>-6.0672832661997966E-2</v>
      </c>
      <c r="AM194" s="287">
        <f t="shared" si="295"/>
        <v>9.5454817116901847E-2</v>
      </c>
      <c r="AN194" s="287">
        <f t="shared" si="295"/>
        <v>-5.3792729068178446E-2</v>
      </c>
      <c r="AO194" s="287">
        <f t="shared" si="295"/>
        <v>-4.6934889372907129E-3</v>
      </c>
      <c r="AP194" s="287">
        <f t="shared" si="295"/>
        <v>-0.16273963714623785</v>
      </c>
      <c r="AQ194" s="287">
        <f t="shared" si="295"/>
        <v>-0.19574967479899819</v>
      </c>
      <c r="AR194" s="287">
        <f t="shared" si="295"/>
        <v>-0.3614818136985446</v>
      </c>
      <c r="AS194" s="287">
        <f t="shared" si="295"/>
        <v>-0.19037628584815081</v>
      </c>
      <c r="AT194" s="287">
        <f t="shared" si="295"/>
        <v>-0.32621559076246132</v>
      </c>
      <c r="AU194" s="287">
        <f t="shared" si="295"/>
        <v>0.34849126094794292</v>
      </c>
      <c r="AV194" s="287">
        <f t="shared" si="295"/>
        <v>-0.26389284978363869</v>
      </c>
      <c r="AW194" s="287">
        <f t="shared" si="295"/>
        <v>-0.13072626900752449</v>
      </c>
      <c r="AX194" s="287">
        <f t="shared" si="295"/>
        <v>-1.2808010654652868E-2</v>
      </c>
      <c r="AY194" s="287">
        <f t="shared" si="295"/>
        <v>0.12497538361093397</v>
      </c>
      <c r="AZ194" s="287">
        <f t="shared" si="295"/>
        <v>9.6335384862600293E-4</v>
      </c>
      <c r="BA194" s="287">
        <f t="shared" si="295"/>
        <v>-0.18120748428264766</v>
      </c>
      <c r="BB194" s="287">
        <f t="shared" si="295"/>
        <v>3.8730666785592671E-2</v>
      </c>
      <c r="BC194" s="287">
        <f t="shared" si="295"/>
        <v>2.6122182766154411E-2</v>
      </c>
      <c r="BD194" s="287">
        <f t="shared" si="295"/>
        <v>-0.11838663230276114</v>
      </c>
      <c r="BE194" s="287">
        <f t="shared" si="295"/>
        <v>-5.6893505464271299E-2</v>
      </c>
      <c r="BF194" s="612"/>
    </row>
    <row r="195" spans="2:62" ht="17.100000000000001" customHeight="1">
      <c r="X195" s="380"/>
      <c r="Y195" s="291" t="str">
        <f>'リンク切公表時非表示（グラフの添え物）'!$W$118</f>
        <v>SF6 製造時の漏出</v>
      </c>
      <c r="Z195" s="112"/>
      <c r="AA195" s="122"/>
      <c r="AB195" s="287">
        <f t="shared" ref="AB195:AC195" si="296">IF(OR(AB29="NO",AA29="NO"),"-",AB29/AA29-1)</f>
        <v>0.11764705882352966</v>
      </c>
      <c r="AC195" s="287">
        <f t="shared" si="296"/>
        <v>0.10526315789473673</v>
      </c>
      <c r="AD195" s="287">
        <f t="shared" ref="AD195:AF195" si="297">IF(OR(AD29="NO",AC29="NO"),"-",AD29/AC29-1)</f>
        <v>0</v>
      </c>
      <c r="AE195" s="287">
        <f t="shared" si="297"/>
        <v>-4.7619047619047672E-2</v>
      </c>
      <c r="AF195" s="287">
        <f t="shared" si="297"/>
        <v>0.10000000000000009</v>
      </c>
      <c r="AG195" s="287">
        <f t="shared" ref="AG195:BE195" si="298">IF(OR(AG29="NO",AF29="NO"),"-",AG29/AF29-1)</f>
        <v>-0.11167512690355341</v>
      </c>
      <c r="AH195" s="287">
        <f t="shared" si="298"/>
        <v>-0.38285714285714278</v>
      </c>
      <c r="AI195" s="287">
        <f t="shared" si="298"/>
        <v>-0.18518518518518523</v>
      </c>
      <c r="AJ195" s="287">
        <f t="shared" si="298"/>
        <v>-0.27272727272727271</v>
      </c>
      <c r="AK195" s="287">
        <f t="shared" si="298"/>
        <v>-0.4375</v>
      </c>
      <c r="AL195" s="287">
        <f t="shared" si="298"/>
        <v>-8.3333333333333259E-2</v>
      </c>
      <c r="AM195" s="287">
        <f t="shared" si="298"/>
        <v>9.0909090909090828E-2</v>
      </c>
      <c r="AN195" s="287">
        <f t="shared" si="298"/>
        <v>-5.5555555555555469E-2</v>
      </c>
      <c r="AO195" s="287">
        <f t="shared" si="298"/>
        <v>-5.8823529411764719E-2</v>
      </c>
      <c r="AP195" s="287">
        <f t="shared" si="298"/>
        <v>0.27499999999999991</v>
      </c>
      <c r="AQ195" s="287">
        <f t="shared" si="298"/>
        <v>0.40122549019607878</v>
      </c>
      <c r="AR195" s="287">
        <f t="shared" si="298"/>
        <v>-0.12261675704040598</v>
      </c>
      <c r="AS195" s="287">
        <f t="shared" si="298"/>
        <v>7.4561403508772051E-2</v>
      </c>
      <c r="AT195" s="287">
        <f t="shared" si="298"/>
        <v>-0.81076066790352508</v>
      </c>
      <c r="AU195" s="287">
        <f t="shared" si="298"/>
        <v>-0.18627450980392135</v>
      </c>
      <c r="AV195" s="287">
        <f t="shared" si="298"/>
        <v>-0.30120481927710852</v>
      </c>
      <c r="AW195" s="287">
        <f t="shared" si="298"/>
        <v>-6.8965517241379226E-2</v>
      </c>
      <c r="AX195" s="287">
        <f t="shared" si="298"/>
        <v>-0.24629629629629635</v>
      </c>
      <c r="AY195" s="287">
        <f t="shared" si="298"/>
        <v>-0.33660933660933656</v>
      </c>
      <c r="AZ195" s="287">
        <f t="shared" si="298"/>
        <v>-0.14814814814814847</v>
      </c>
      <c r="BA195" s="287">
        <f t="shared" si="298"/>
        <v>-4.3478260869564855E-2</v>
      </c>
      <c r="BB195" s="287">
        <f t="shared" si="298"/>
        <v>-0.18863637880845519</v>
      </c>
      <c r="BC195" s="287">
        <f t="shared" si="298"/>
        <v>0.11932774975264904</v>
      </c>
      <c r="BD195" s="287">
        <f t="shared" si="298"/>
        <v>-0.11861861313147304</v>
      </c>
      <c r="BE195" s="287">
        <f t="shared" si="298"/>
        <v>0.29585462559203779</v>
      </c>
      <c r="BF195" s="612"/>
    </row>
    <row r="196" spans="2:62" ht="17.100000000000001" customHeight="1">
      <c r="X196" s="330" t="s">
        <v>199</v>
      </c>
      <c r="Y196" s="381"/>
      <c r="Z196" s="273"/>
      <c r="AA196" s="275"/>
      <c r="AB196" s="288">
        <f t="shared" ref="AB196:BA196" si="299">AB30/AA30-1</f>
        <v>0</v>
      </c>
      <c r="AC196" s="288">
        <f t="shared" si="299"/>
        <v>0</v>
      </c>
      <c r="AD196" s="288">
        <f t="shared" si="299"/>
        <v>0.33333333333333348</v>
      </c>
      <c r="AE196" s="288">
        <f t="shared" si="299"/>
        <v>0.75</v>
      </c>
      <c r="AF196" s="288">
        <f t="shared" si="299"/>
        <v>1.6428571428571415</v>
      </c>
      <c r="AG196" s="288">
        <f t="shared" si="299"/>
        <v>-4.2467520647312407E-2</v>
      </c>
      <c r="AH196" s="288">
        <f t="shared" si="299"/>
        <v>-0.11162980772508435</v>
      </c>
      <c r="AI196" s="288">
        <f t="shared" si="299"/>
        <v>9.9821013115414026E-2</v>
      </c>
      <c r="AJ196" s="288">
        <f t="shared" si="299"/>
        <v>0.67576329380784284</v>
      </c>
      <c r="AK196" s="288">
        <f t="shared" si="299"/>
        <v>-9.3559909122447271E-2</v>
      </c>
      <c r="AL196" s="288">
        <f t="shared" si="299"/>
        <v>3.16345720341209E-2</v>
      </c>
      <c r="AM196" s="288">
        <f t="shared" si="299"/>
        <v>0.26006297501653153</v>
      </c>
      <c r="AN196" s="288">
        <f t="shared" si="299"/>
        <v>0.12009555900319513</v>
      </c>
      <c r="AO196" s="288">
        <f t="shared" si="299"/>
        <v>0.16809107081034691</v>
      </c>
      <c r="AP196" s="288">
        <f t="shared" si="299"/>
        <v>2.0280588839155294</v>
      </c>
      <c r="AQ196" s="288">
        <f t="shared" si="299"/>
        <v>-4.7860599852782681E-2</v>
      </c>
      <c r="AR196" s="288">
        <f t="shared" si="299"/>
        <v>0.13236415694472492</v>
      </c>
      <c r="AS196" s="288">
        <f t="shared" si="299"/>
        <v>-6.6648583281892271E-2</v>
      </c>
      <c r="AT196" s="288">
        <f t="shared" si="299"/>
        <v>-8.5672423433385214E-2</v>
      </c>
      <c r="AU196" s="288">
        <f t="shared" si="299"/>
        <v>0.13704931824637456</v>
      </c>
      <c r="AV196" s="288">
        <f t="shared" si="299"/>
        <v>0.16927419451494807</v>
      </c>
      <c r="AW196" s="288">
        <f t="shared" si="299"/>
        <v>-0.1602593477525599</v>
      </c>
      <c r="AX196" s="288">
        <f t="shared" si="299"/>
        <v>6.9705962559551304E-2</v>
      </c>
      <c r="AY196" s="288">
        <f t="shared" si="299"/>
        <v>-0.30568798223277371</v>
      </c>
      <c r="AZ196" s="288">
        <f t="shared" si="299"/>
        <v>-0.49145276331225485</v>
      </c>
      <c r="BA196" s="288">
        <f t="shared" si="299"/>
        <v>0.11103458970769187</v>
      </c>
      <c r="BB196" s="288">
        <f t="shared" ref="BB196" si="300">BB30/BA30-1</f>
        <v>-0.29106197453269911</v>
      </c>
      <c r="BC196" s="288">
        <f t="shared" ref="BC196:BE196" si="301">BC30/BB30-1</f>
        <v>-0.37191548465880908</v>
      </c>
      <c r="BD196" s="808">
        <f t="shared" si="301"/>
        <v>-7.4422833982732972E-2</v>
      </c>
      <c r="BE196" s="808">
        <f t="shared" si="301"/>
        <v>0.1046108845739564</v>
      </c>
      <c r="BF196" s="612"/>
    </row>
    <row r="197" spans="2:62" ht="17.100000000000001" customHeight="1">
      <c r="X197" s="330"/>
      <c r="Y197" s="357" t="str">
        <f>'リンク切公表時非表示（グラフの添え物）'!$W$122</f>
        <v>半導体製造</v>
      </c>
      <c r="Z197" s="117"/>
      <c r="AA197" s="123"/>
      <c r="AB197" s="286">
        <f t="shared" ref="AB197:AD197" si="302">IF(OR(AB31="NO",AA31="NO"),"-",AB31/AA31-1)</f>
        <v>0</v>
      </c>
      <c r="AC197" s="286">
        <f t="shared" si="302"/>
        <v>0</v>
      </c>
      <c r="AD197" s="286">
        <f t="shared" si="302"/>
        <v>0.33333333333333326</v>
      </c>
      <c r="AE197" s="286">
        <f t="shared" ref="AE197:AL197" si="303">IF(OR(AE31="NO",AD31="NO"),"-",AE31/AD31-1)</f>
        <v>0.75</v>
      </c>
      <c r="AF197" s="286">
        <f t="shared" si="303"/>
        <v>1.6428571428571415</v>
      </c>
      <c r="AG197" s="286">
        <f t="shared" si="303"/>
        <v>3.9558038143612251E-3</v>
      </c>
      <c r="AH197" s="286">
        <f t="shared" si="303"/>
        <v>-0.2643292338880725</v>
      </c>
      <c r="AI197" s="286">
        <f t="shared" si="303"/>
        <v>-4.4987541285180899E-2</v>
      </c>
      <c r="AJ197" s="286">
        <f t="shared" si="303"/>
        <v>0.78253200818654567</v>
      </c>
      <c r="AK197" s="286">
        <f t="shared" si="303"/>
        <v>-0.52949743521128267</v>
      </c>
      <c r="AL197" s="286">
        <f t="shared" si="303"/>
        <v>0.17759067485712654</v>
      </c>
      <c r="AM197" s="286">
        <f t="shared" ref="AM197:BE197" si="304">IF(OR(AM31="NO",AL31="NO"),"-",AM31/AL31-1)</f>
        <v>0.42051455996848786</v>
      </c>
      <c r="AN197" s="286">
        <f t="shared" si="304"/>
        <v>-0.21735162579931588</v>
      </c>
      <c r="AO197" s="286">
        <f t="shared" si="304"/>
        <v>0.39284637572437986</v>
      </c>
      <c r="AP197" s="286">
        <f t="shared" si="304"/>
        <v>-0.1128852292436261</v>
      </c>
      <c r="AQ197" s="286">
        <f t="shared" si="304"/>
        <v>0.19945856843650289</v>
      </c>
      <c r="AR197" s="286">
        <f t="shared" si="304"/>
        <v>0.2692134308069285</v>
      </c>
      <c r="AS197" s="286">
        <f t="shared" si="304"/>
        <v>-7.2890234072835569E-2</v>
      </c>
      <c r="AT197" s="286">
        <f t="shared" si="304"/>
        <v>-0.19868570867244095</v>
      </c>
      <c r="AU197" s="286">
        <f t="shared" si="304"/>
        <v>4.7004942394059057E-2</v>
      </c>
      <c r="AV197" s="286">
        <f t="shared" si="304"/>
        <v>-8.3222353677957828E-2</v>
      </c>
      <c r="AW197" s="286">
        <f t="shared" si="304"/>
        <v>1.2635925158163142E-2</v>
      </c>
      <c r="AX197" s="286">
        <f t="shared" si="304"/>
        <v>-0.37990761400694939</v>
      </c>
      <c r="AY197" s="286">
        <f t="shared" si="304"/>
        <v>0.20253333189432898</v>
      </c>
      <c r="AZ197" s="286">
        <f t="shared" si="304"/>
        <v>9.5781308904241635E-2</v>
      </c>
      <c r="BA197" s="286">
        <f t="shared" si="304"/>
        <v>0.26579658924095728</v>
      </c>
      <c r="BB197" s="286">
        <f t="shared" si="304"/>
        <v>5.8105034504576158E-2</v>
      </c>
      <c r="BC197" s="286">
        <f t="shared" si="304"/>
        <v>4.9846200445426092E-2</v>
      </c>
      <c r="BD197" s="809">
        <f t="shared" si="304"/>
        <v>9.8955121055060768E-2</v>
      </c>
      <c r="BE197" s="809">
        <f t="shared" si="304"/>
        <v>0.13959782578827307</v>
      </c>
      <c r="BF197" s="613"/>
    </row>
    <row r="198" spans="2:62" ht="17.100000000000001" customHeight="1">
      <c r="X198" s="330"/>
      <c r="Y198" s="357" t="str">
        <f>'リンク切公表時非表示（グラフの添え物）'!$W$123</f>
        <v>NF3の製造時の漏出</v>
      </c>
      <c r="Z198" s="117"/>
      <c r="AA198" s="123"/>
      <c r="AB198" s="286">
        <f t="shared" ref="AB198:AD198" si="305">IF(OR(AB32="NO",AA32="NO"),"-",AB32/AA32-1)</f>
        <v>0</v>
      </c>
      <c r="AC198" s="286">
        <f t="shared" si="305"/>
        <v>0</v>
      </c>
      <c r="AD198" s="286">
        <f t="shared" si="305"/>
        <v>0.33333333333333348</v>
      </c>
      <c r="AE198" s="286">
        <f t="shared" ref="AE198:AL198" si="306">IF(OR(AE32="NO",AD32="NO"),"-",AE32/AD32-1)</f>
        <v>0.75</v>
      </c>
      <c r="AF198" s="286">
        <f t="shared" si="306"/>
        <v>1.6428571428571428</v>
      </c>
      <c r="AG198" s="286">
        <f t="shared" si="306"/>
        <v>0</v>
      </c>
      <c r="AH198" s="286">
        <f t="shared" si="306"/>
        <v>0</v>
      </c>
      <c r="AI198" s="286">
        <f t="shared" si="306"/>
        <v>1</v>
      </c>
      <c r="AJ198" s="286">
        <f t="shared" si="306"/>
        <v>0.5</v>
      </c>
      <c r="AK198" s="286">
        <f t="shared" si="306"/>
        <v>1.3333333333333335</v>
      </c>
      <c r="AL198" s="286">
        <f t="shared" si="306"/>
        <v>0</v>
      </c>
      <c r="AM198" s="286">
        <f t="shared" ref="AM198:BE198" si="307">IF(OR(AM32="NO",AL32="NO"),"-",AM32/AL32-1)</f>
        <v>0.28571428571428581</v>
      </c>
      <c r="AN198" s="286">
        <f t="shared" si="307"/>
        <v>-0.11111111111111116</v>
      </c>
      <c r="AO198" s="286">
        <f t="shared" si="307"/>
        <v>1.2499999999999956E-2</v>
      </c>
      <c r="AP198" s="286">
        <f t="shared" si="307"/>
        <v>7.9012345679012341</v>
      </c>
      <c r="AQ198" s="286">
        <f t="shared" si="307"/>
        <v>-9.4313453536754133E-2</v>
      </c>
      <c r="AR198" s="286">
        <f t="shared" si="307"/>
        <v>9.3415007656967308E-2</v>
      </c>
      <c r="AS198" s="286">
        <f t="shared" si="307"/>
        <v>-4.2016806722685596E-3</v>
      </c>
      <c r="AT198" s="286">
        <f t="shared" si="307"/>
        <v>-6.0478199718705938E-2</v>
      </c>
      <c r="AU198" s="286">
        <f t="shared" si="307"/>
        <v>0.15119760479041866</v>
      </c>
      <c r="AV198" s="286">
        <f t="shared" si="307"/>
        <v>0.2106631989596881</v>
      </c>
      <c r="AW198" s="286">
        <f t="shared" si="307"/>
        <v>-0.17937701396348027</v>
      </c>
      <c r="AX198" s="286">
        <f t="shared" si="307"/>
        <v>0.13089005235602102</v>
      </c>
      <c r="AY198" s="286">
        <f t="shared" si="307"/>
        <v>-0.35086342592592579</v>
      </c>
      <c r="AZ198" s="286">
        <f t="shared" si="307"/>
        <v>-0.58099612376839604</v>
      </c>
      <c r="BA198" s="286">
        <f t="shared" si="307"/>
        <v>6.8085122615733074E-2</v>
      </c>
      <c r="BB198" s="286">
        <f t="shared" si="307"/>
        <v>-0.45776892247494216</v>
      </c>
      <c r="BC198" s="286">
        <f t="shared" si="307"/>
        <v>-0.75238795647401768</v>
      </c>
      <c r="BD198" s="809">
        <f t="shared" si="307"/>
        <v>-0.66765579130981068</v>
      </c>
      <c r="BE198" s="809">
        <f t="shared" si="307"/>
        <v>-0.21565177826869419</v>
      </c>
      <c r="BF198" s="613"/>
    </row>
    <row r="199" spans="2:62" ht="17.100000000000001" customHeight="1" thickBot="1">
      <c r="X199" s="330"/>
      <c r="Y199" s="292" t="str">
        <f>'リンク切公表時非表示（グラフの添え物）'!$W$124</f>
        <v>液晶製造</v>
      </c>
      <c r="Z199" s="119"/>
      <c r="AA199" s="124"/>
      <c r="AB199" s="289">
        <f t="shared" ref="AB199:AD199" si="308">IF(OR(AB33="NO",AA33="NO"),"-",AB33/AA33-1)</f>
        <v>0</v>
      </c>
      <c r="AC199" s="289">
        <f t="shared" si="308"/>
        <v>0</v>
      </c>
      <c r="AD199" s="289">
        <f t="shared" si="308"/>
        <v>0.33333333333333326</v>
      </c>
      <c r="AE199" s="289">
        <f t="shared" ref="AE199:AL199" si="309">IF(OR(AE33="NO",AD33="NO"),"-",AE33/AD33-1)</f>
        <v>0.75</v>
      </c>
      <c r="AF199" s="289">
        <f t="shared" si="309"/>
        <v>1.6428571428571432</v>
      </c>
      <c r="AG199" s="289">
        <f t="shared" si="309"/>
        <v>-0.58961798703967971</v>
      </c>
      <c r="AH199" s="289">
        <f t="shared" si="309"/>
        <v>3.6150896568489577</v>
      </c>
      <c r="AI199" s="289">
        <f t="shared" si="309"/>
        <v>0.18487563483902258</v>
      </c>
      <c r="AJ199" s="289">
        <f t="shared" si="309"/>
        <v>0.48662093428045394</v>
      </c>
      <c r="AK199" s="289">
        <f t="shared" si="309"/>
        <v>0.26371325548722946</v>
      </c>
      <c r="AL199" s="289">
        <f t="shared" si="309"/>
        <v>-0.13124533002343641</v>
      </c>
      <c r="AM199" s="289">
        <f t="shared" ref="AM199:BE199" si="310">IF(OR(AM33="NO",AL33="NO"),"-",AM33/AL33-1)</f>
        <v>-0.12288023671850612</v>
      </c>
      <c r="AN199" s="289">
        <f t="shared" si="310"/>
        <v>1.9540338970496327</v>
      </c>
      <c r="AO199" s="289">
        <f t="shared" si="310"/>
        <v>0.11488468747453373</v>
      </c>
      <c r="AP199" s="289">
        <f t="shared" si="310"/>
        <v>-0.57264488704650929</v>
      </c>
      <c r="AQ199" s="289">
        <f t="shared" si="310"/>
        <v>0.20399019801328855</v>
      </c>
      <c r="AR199" s="289">
        <f t="shared" si="310"/>
        <v>0.33605345508107676</v>
      </c>
      <c r="AS199" s="289">
        <f t="shared" si="310"/>
        <v>-0.72851934828429599</v>
      </c>
      <c r="AT199" s="289">
        <f t="shared" si="310"/>
        <v>-0.25186957711976143</v>
      </c>
      <c r="AU199" s="289">
        <f t="shared" si="310"/>
        <v>0.14329844704403749</v>
      </c>
      <c r="AV199" s="289">
        <f t="shared" si="310"/>
        <v>-8.0838308720684759E-2</v>
      </c>
      <c r="AW199" s="289">
        <f t="shared" si="310"/>
        <v>-0.14427401457273592</v>
      </c>
      <c r="AX199" s="289">
        <f t="shared" si="310"/>
        <v>3.0902631029477545E-2</v>
      </c>
      <c r="AY199" s="289">
        <f t="shared" si="310"/>
        <v>0.22485927846622511</v>
      </c>
      <c r="AZ199" s="289">
        <f t="shared" si="310"/>
        <v>-0.15317259649490189</v>
      </c>
      <c r="BA199" s="289">
        <f t="shared" si="310"/>
        <v>-0.11562340239717028</v>
      </c>
      <c r="BB199" s="289">
        <f t="shared" si="310"/>
        <v>0.11873942339179311</v>
      </c>
      <c r="BC199" s="289">
        <f t="shared" si="310"/>
        <v>-3.6808412109511468E-2</v>
      </c>
      <c r="BD199" s="810">
        <f t="shared" si="310"/>
        <v>-0.11599712084899572</v>
      </c>
      <c r="BE199" s="810">
        <f t="shared" si="310"/>
        <v>1.6244500569569054E-2</v>
      </c>
      <c r="BF199" s="613"/>
    </row>
    <row r="200" spans="2:62" ht="17.100000000000001" customHeight="1" thickTop="1">
      <c r="B200" s="1" t="s">
        <v>17</v>
      </c>
      <c r="X200" s="181" t="s">
        <v>43</v>
      </c>
      <c r="Y200" s="383"/>
      <c r="Z200" s="116"/>
      <c r="AA200" s="62"/>
      <c r="AB200" s="686">
        <f t="shared" ref="AB200:AZ200" si="311">AB34/AA34-1</f>
        <v>0.10581172541317163</v>
      </c>
      <c r="AC200" s="686">
        <f t="shared" si="311"/>
        <v>5.0076865619440358E-2</v>
      </c>
      <c r="AD200" s="686">
        <f t="shared" si="311"/>
        <v>9.1694176749329559E-2</v>
      </c>
      <c r="AE200" s="686">
        <f t="shared" si="311"/>
        <v>0.10651879533139619</v>
      </c>
      <c r="AF200" s="686">
        <f t="shared" si="311"/>
        <v>0.20058588033406122</v>
      </c>
      <c r="AG200" s="686">
        <f t="shared" si="311"/>
        <v>1.0003259912310547E-2</v>
      </c>
      <c r="AH200" s="686">
        <f t="shared" si="311"/>
        <v>-1.6206646838204608E-2</v>
      </c>
      <c r="AI200" s="686">
        <f t="shared" si="311"/>
        <v>-9.1102134596620532E-2</v>
      </c>
      <c r="AJ200" s="686">
        <f t="shared" si="311"/>
        <v>-0.12580583116026711</v>
      </c>
      <c r="AK200" s="686">
        <f t="shared" si="311"/>
        <v>-0.10525093561809307</v>
      </c>
      <c r="AL200" s="686">
        <f t="shared" si="311"/>
        <v>-0.15081515385240807</v>
      </c>
      <c r="AM200" s="686">
        <f t="shared" si="311"/>
        <v>-0.11648550653555423</v>
      </c>
      <c r="AN200" s="686">
        <f t="shared" si="311"/>
        <v>-2.0168450712597874E-2</v>
      </c>
      <c r="AO200" s="686">
        <f t="shared" si="311"/>
        <v>-0.11390603220539164</v>
      </c>
      <c r="AP200" s="686">
        <f t="shared" si="311"/>
        <v>1.9113226633442837E-2</v>
      </c>
      <c r="AQ200" s="686">
        <f t="shared" si="311"/>
        <v>8.3372068052463E-2</v>
      </c>
      <c r="AR200" s="686">
        <f t="shared" si="311"/>
        <v>2.2923225177685636E-2</v>
      </c>
      <c r="AS200" s="686">
        <f t="shared" si="311"/>
        <v>-8.1631823815317972E-3</v>
      </c>
      <c r="AT200" s="686">
        <f t="shared" si="311"/>
        <v>-6.2393484024462653E-2</v>
      </c>
      <c r="AU200" s="686">
        <f t="shared" si="311"/>
        <v>9.5568267602756496E-2</v>
      </c>
      <c r="AV200" s="686">
        <f t="shared" si="311"/>
        <v>7.558401220420663E-2</v>
      </c>
      <c r="AW200" s="686">
        <f t="shared" si="311"/>
        <v>7.7689918167276328E-2</v>
      </c>
      <c r="AX200" s="686">
        <f t="shared" si="311"/>
        <v>7.0025076819153487E-2</v>
      </c>
      <c r="AY200" s="686">
        <f t="shared" si="311"/>
        <v>8.2509041903910285E-2</v>
      </c>
      <c r="AZ200" s="686">
        <f t="shared" si="311"/>
        <v>6.8735297253539329E-2</v>
      </c>
      <c r="BA200" s="686">
        <f>BA34/AZ34-1</f>
        <v>7.9036532838330675E-2</v>
      </c>
      <c r="BB200" s="686">
        <f t="shared" ref="BB200" si="312">BB34/BA34-1</f>
        <v>4.4670011978213298E-2</v>
      </c>
      <c r="BC200" s="686">
        <f t="shared" ref="BC200:BE200" si="313">BC34/BB34-1</f>
        <v>3.6829833841885984E-2</v>
      </c>
      <c r="BD200" s="811">
        <f t="shared" si="313"/>
        <v>4.8223884479450474E-2</v>
      </c>
      <c r="BE200" s="811">
        <f t="shared" si="313"/>
        <v>4.1739022797516512E-2</v>
      </c>
      <c r="BF200" s="612"/>
      <c r="BH200" s="50"/>
      <c r="BI200" s="50"/>
      <c r="BJ200" s="50"/>
    </row>
    <row r="201" spans="2:62" s="80" customFormat="1" ht="17.100000000000001" customHeight="1">
      <c r="X201" s="108"/>
      <c r="Y201" s="108"/>
      <c r="Z201" s="109"/>
      <c r="AA201" s="109"/>
      <c r="AB201" s="109"/>
      <c r="AC201" s="109"/>
      <c r="AD201" s="109"/>
      <c r="AE201" s="109"/>
      <c r="AF201" s="109"/>
      <c r="AG201" s="109"/>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c r="BB201" s="109"/>
      <c r="BC201" s="109"/>
      <c r="BD201" s="109"/>
      <c r="BE201" s="109"/>
      <c r="BF201" s="109"/>
      <c r="BH201" s="110"/>
      <c r="BI201" s="110"/>
      <c r="BJ201" s="110"/>
    </row>
  </sheetData>
  <mergeCells count="1">
    <mergeCell ref="X1:Y1"/>
  </mergeCells>
  <phoneticPr fontId="9"/>
  <pageMargins left="0.78740157480314965" right="0.78740157480314965" top="0.98425196850393704" bottom="0.98425196850393704" header="0.51181102362204722" footer="0.51181102362204722"/>
  <pageSetup paperSize="9" scale="14" orientation="landscape" r:id="rId1"/>
  <headerFooter alignWithMargins="0"/>
  <ignoredErrors>
    <ignoredError sqref="AZ83:BE83 AB83:AY83 AB90:AO90 AP90:BE90 AB97:BE97 AQ116:BE116 AQ123:BE123 AQ130:BE130 AY149:BE149 AY156:BE156 AY163:BE163 AB182:BE182 AB189:BE189 AB196:BE19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0.Contents</vt:lpstr>
      <vt:lpstr>Notes</vt:lpstr>
      <vt:lpstr>1.Total</vt:lpstr>
      <vt:lpstr>2.CO2-Sector</vt:lpstr>
      <vt:lpstr>3.Allocated_CO2-Sector</vt:lpstr>
      <vt:lpstr>4.CO2-Share</vt:lpstr>
      <vt:lpstr>5.CH4</vt:lpstr>
      <vt:lpstr>6.N2O</vt:lpstr>
      <vt:lpstr>7.F-gas</vt:lpstr>
      <vt:lpstr>リンク切公表時非表示（グラフの添え物）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dc:creator>
  <cp:lastModifiedBy>GIO-Y</cp:lastModifiedBy>
  <cp:lastPrinted>2020-03-31T08:18:33Z</cp:lastPrinted>
  <dcterms:created xsi:type="dcterms:W3CDTF">2003-03-19T00:52:35Z</dcterms:created>
  <dcterms:modified xsi:type="dcterms:W3CDTF">2021-12-08T08:56:50Z</dcterms:modified>
</cp:coreProperties>
</file>